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-38420" yWindow="0" windowWidth="36780" windowHeight="20940" tabRatio="769" activeTab="1"/>
  </bookViews>
  <sheets>
    <sheet name="Summary" sheetId="29" r:id="rId1"/>
    <sheet name="Data Input" sheetId="8" r:id="rId2"/>
    <sheet name="Project &amp; Royalties" sheetId="10" r:id="rId3"/>
    <sheet name="Wholesale Item Input" sheetId="25" r:id="rId4"/>
    <sheet name="Wholesale Summary Input" sheetId="26" r:id="rId5"/>
    <sheet name="Retail Item Input" sheetId="27" r:id="rId6"/>
    <sheet name="Retail Order Summary" sheetId="28" r:id="rId7"/>
    <sheet name="Manu. Costs" sheetId="30" r:id="rId8"/>
    <sheet name="Bank Robber Data" sheetId="31" r:id="rId9"/>
  </sheets>
  <definedNames>
    <definedName name="_xlnm._FilterDatabase" localSheetId="1" hidden="1">'Data Input'!$A$1:$L$13635</definedName>
    <definedName name="_xlnm._FilterDatabase" localSheetId="7" hidden="1">'Manu. Costs'!$A$1:$K$67</definedName>
    <definedName name="_xlnm._FilterDatabase" localSheetId="2" hidden="1">'Project &amp; Royalties'!$A$1:$J$211</definedName>
    <definedName name="_xlnm._FilterDatabase" localSheetId="5" hidden="1">'Retail Item Input'!$A$1:$U$1235</definedName>
    <definedName name="_xlnm._FilterDatabase" localSheetId="6" hidden="1">'Retail Order Summary'!$A$1:$J$785</definedName>
    <definedName name="budgetconversion" localSheetId="1">'Data Input'!#REF!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9978" i="8" l="1"/>
  <c r="B10006" i="8"/>
  <c r="B9988" i="8"/>
  <c r="B9909" i="8"/>
  <c r="B9974" i="8"/>
  <c r="B10003" i="8"/>
  <c r="B9938" i="8"/>
  <c r="B9910" i="8"/>
  <c r="B9989" i="8"/>
  <c r="B22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B24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B9985" i="8"/>
  <c r="B10012" i="8"/>
  <c r="B9970" i="8"/>
  <c r="B10001" i="8"/>
  <c r="B10042" i="8"/>
  <c r="B9949" i="8"/>
  <c r="B10043" i="8"/>
  <c r="B9948" i="8"/>
  <c r="E157" i="10"/>
  <c r="G157" i="10"/>
  <c r="H157" i="10"/>
  <c r="E158" i="10"/>
  <c r="G158" i="10"/>
  <c r="H158" i="10"/>
  <c r="E96" i="10"/>
  <c r="G96" i="10"/>
  <c r="H96" i="10"/>
  <c r="E94" i="10"/>
  <c r="G94" i="10"/>
  <c r="H94" i="10"/>
  <c r="E159" i="10"/>
  <c r="G159" i="10"/>
  <c r="H159" i="10"/>
  <c r="E95" i="10"/>
  <c r="G95" i="10"/>
  <c r="H95" i="10"/>
  <c r="B10024" i="8"/>
  <c r="B9927" i="8"/>
  <c r="B10008" i="8"/>
  <c r="B9981" i="8"/>
  <c r="E171" i="10"/>
  <c r="G171" i="10"/>
  <c r="H171" i="10"/>
  <c r="E170" i="10"/>
  <c r="G170" i="10"/>
  <c r="H170" i="10"/>
  <c r="E173" i="10"/>
  <c r="E169" i="10"/>
  <c r="E168" i="10"/>
  <c r="E167" i="10"/>
  <c r="E166" i="10"/>
  <c r="E165" i="10"/>
  <c r="B10264" i="8"/>
  <c r="E163" i="10"/>
  <c r="E156" i="10"/>
  <c r="E93" i="10"/>
  <c r="E92" i="10"/>
  <c r="E91" i="10"/>
  <c r="E90" i="10"/>
  <c r="E88" i="10"/>
  <c r="G93" i="10"/>
  <c r="H93" i="10"/>
  <c r="B10041" i="8"/>
  <c r="B9947" i="8"/>
  <c r="G91" i="10"/>
  <c r="H91" i="10"/>
  <c r="H90" i="10"/>
  <c r="G90" i="10"/>
  <c r="B10011" i="8"/>
  <c r="B9984" i="8"/>
  <c r="B10040" i="8"/>
  <c r="B9946" i="8"/>
  <c r="B10266" i="8"/>
  <c r="B10000" i="8"/>
  <c r="B9969" i="8"/>
  <c r="B10038" i="8"/>
  <c r="B9945" i="8"/>
  <c r="B10010" i="8"/>
  <c r="B10039" i="8"/>
  <c r="B9944" i="8"/>
  <c r="C75" i="30"/>
  <c r="F75" i="30"/>
  <c r="H75" i="30"/>
  <c r="J75" i="30"/>
  <c r="I75" i="30"/>
  <c r="C74" i="30"/>
  <c r="F7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2" i="30"/>
  <c r="J74" i="30"/>
  <c r="I74" i="30"/>
  <c r="B9983" i="8"/>
  <c r="C28" i="30"/>
  <c r="J28" i="30"/>
  <c r="I28" i="30"/>
  <c r="B10032" i="8"/>
  <c r="B9935" i="8"/>
  <c r="E2" i="10"/>
  <c r="E3" i="10"/>
  <c r="G3" i="10"/>
  <c r="H3" i="10"/>
  <c r="E10" i="10"/>
  <c r="E11" i="10"/>
  <c r="G11" i="10"/>
  <c r="H11" i="10"/>
  <c r="E16" i="10"/>
  <c r="E18" i="10"/>
  <c r="G18" i="10"/>
  <c r="H18" i="10"/>
  <c r="E29" i="10"/>
  <c r="E30" i="10"/>
  <c r="G30" i="10"/>
  <c r="H30" i="10"/>
  <c r="E39" i="10"/>
  <c r="E40" i="10"/>
  <c r="G40" i="10"/>
  <c r="H40" i="10"/>
  <c r="E52" i="10"/>
  <c r="E53" i="10"/>
  <c r="G53" i="10"/>
  <c r="H53" i="10"/>
  <c r="E4" i="10"/>
  <c r="G4" i="10"/>
  <c r="H4" i="10"/>
  <c r="E12" i="10"/>
  <c r="G12" i="10"/>
  <c r="H12" i="10"/>
  <c r="E19" i="10"/>
  <c r="G19" i="10"/>
  <c r="H19" i="10"/>
  <c r="E31" i="10"/>
  <c r="G31" i="10"/>
  <c r="H31" i="10"/>
  <c r="E41" i="10"/>
  <c r="G41" i="10"/>
  <c r="H41" i="10"/>
  <c r="E54" i="10"/>
  <c r="G54" i="10"/>
  <c r="H54" i="10"/>
  <c r="E63" i="10"/>
  <c r="E65" i="10"/>
  <c r="G65" i="10"/>
  <c r="H65" i="10"/>
  <c r="E141" i="10"/>
  <c r="E142" i="10"/>
  <c r="G142" i="10"/>
  <c r="H142" i="10"/>
  <c r="E144" i="10"/>
  <c r="G144" i="10"/>
  <c r="H144" i="10"/>
  <c r="E56" i="10"/>
  <c r="G56" i="10"/>
  <c r="H56" i="10"/>
  <c r="E43" i="10"/>
  <c r="G43" i="10"/>
  <c r="H43" i="10"/>
  <c r="E33" i="10"/>
  <c r="G33" i="10"/>
  <c r="H33" i="10"/>
  <c r="E21" i="10"/>
  <c r="G21" i="10"/>
  <c r="H21" i="10"/>
  <c r="E14" i="10"/>
  <c r="G14" i="10"/>
  <c r="H14" i="10"/>
  <c r="E6" i="10"/>
  <c r="G6" i="10"/>
  <c r="H6" i="10"/>
  <c r="B9961" i="8"/>
  <c r="B9994" i="8"/>
  <c r="B10002" i="8"/>
  <c r="B9973" i="8"/>
  <c r="B9962" i="8"/>
  <c r="B9995" i="8"/>
  <c r="B10007" i="8"/>
  <c r="B9979" i="8"/>
  <c r="B10052" i="8"/>
  <c r="B9956" i="8"/>
  <c r="E8" i="30"/>
  <c r="J8" i="30"/>
  <c r="I8" i="30"/>
  <c r="B10263" i="8"/>
  <c r="B10049" i="8"/>
  <c r="B9957" i="8"/>
  <c r="B10050" i="8"/>
  <c r="B9959" i="8"/>
  <c r="B10051" i="8"/>
  <c r="B9958" i="8"/>
  <c r="B10022" i="8"/>
  <c r="B9926" i="8"/>
  <c r="B9990" i="8"/>
  <c r="B9992" i="8"/>
  <c r="B9915" i="8"/>
  <c r="B9911" i="8"/>
  <c r="B9991" i="8"/>
  <c r="B9913" i="8"/>
  <c r="B10021" i="8"/>
  <c r="B9924" i="8"/>
  <c r="B10020" i="8"/>
  <c r="B9923" i="8"/>
  <c r="B10019" i="8"/>
  <c r="B9922" i="8"/>
  <c r="B9987" i="8"/>
  <c r="B9908" i="8"/>
  <c r="B10023" i="8"/>
  <c r="B9925" i="8"/>
  <c r="B9940" i="8"/>
  <c r="B9939" i="8"/>
  <c r="B9941" i="8"/>
  <c r="C14" i="30"/>
  <c r="B9955" i="8"/>
  <c r="B10048" i="8"/>
  <c r="B10047" i="8"/>
  <c r="B10044" i="8"/>
  <c r="B10045" i="8"/>
  <c r="B10046" i="8"/>
  <c r="B9953" i="8"/>
  <c r="B9952" i="8"/>
  <c r="B9951" i="8"/>
  <c r="B9950" i="8"/>
  <c r="B10004" i="8"/>
  <c r="B10005" i="8"/>
  <c r="B9977" i="8"/>
  <c r="B9976" i="8"/>
  <c r="B9993" i="8"/>
  <c r="B9960" i="8"/>
  <c r="B10018" i="8"/>
  <c r="B10017" i="8"/>
  <c r="B10016" i="8"/>
  <c r="B10015" i="8"/>
  <c r="B9921" i="8"/>
  <c r="B9920" i="8"/>
  <c r="B9919" i="8"/>
  <c r="B9918" i="8"/>
  <c r="B10014" i="8"/>
  <c r="B9917" i="8"/>
  <c r="B10013" i="8"/>
  <c r="B9916" i="8"/>
  <c r="B10009" i="8"/>
  <c r="B9999" i="8"/>
  <c r="B9998" i="8"/>
  <c r="B9997" i="8"/>
  <c r="B9996" i="8"/>
  <c r="B9982" i="8"/>
  <c r="B9968" i="8"/>
  <c r="B9967" i="8"/>
  <c r="B9966" i="8"/>
  <c r="B9965" i="8"/>
  <c r="B10028" i="8"/>
  <c r="B10027" i="8"/>
  <c r="B10025" i="8"/>
  <c r="B10033" i="8"/>
  <c r="B10035" i="8"/>
  <c r="B10037" i="8"/>
  <c r="B10036" i="8"/>
  <c r="B10034" i="8"/>
  <c r="B10029" i="8"/>
  <c r="B10031" i="8"/>
  <c r="B10030" i="8"/>
  <c r="B9937" i="8"/>
  <c r="B9936" i="8"/>
  <c r="B9934" i="8"/>
  <c r="B9933" i="8"/>
  <c r="B9932" i="8"/>
  <c r="B9930" i="8"/>
  <c r="B9931" i="8"/>
  <c r="B9929" i="8"/>
  <c r="B10026" i="8"/>
  <c r="B9928" i="8"/>
  <c r="C46" i="30"/>
  <c r="I46" i="30"/>
  <c r="J46" i="30"/>
  <c r="J73" i="30"/>
  <c r="I73" i="30"/>
  <c r="J72" i="30"/>
  <c r="I72" i="30"/>
  <c r="J71" i="30"/>
  <c r="I71" i="30"/>
  <c r="J70" i="30"/>
  <c r="I70" i="30"/>
  <c r="J69" i="30"/>
  <c r="I69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60" i="30"/>
  <c r="I60" i="30"/>
  <c r="J59" i="30"/>
  <c r="I59" i="30"/>
  <c r="J58" i="30"/>
  <c r="I58" i="30"/>
  <c r="J57" i="30"/>
  <c r="I57" i="30"/>
  <c r="J56" i="30"/>
  <c r="I56" i="30"/>
  <c r="J55" i="30"/>
  <c r="I55" i="30"/>
  <c r="J53" i="30"/>
  <c r="I53" i="30"/>
  <c r="J52" i="30"/>
  <c r="I52" i="30"/>
  <c r="J51" i="30"/>
  <c r="I51" i="30"/>
  <c r="J49" i="30"/>
  <c r="I49" i="30"/>
  <c r="J50" i="30"/>
  <c r="I50" i="30"/>
  <c r="J48" i="30"/>
  <c r="I48" i="30"/>
  <c r="J21" i="30"/>
  <c r="I21" i="30"/>
  <c r="E9" i="30"/>
  <c r="I9" i="30"/>
  <c r="J9" i="30"/>
  <c r="I6" i="30"/>
  <c r="J6" i="30"/>
  <c r="I7" i="30"/>
  <c r="J7" i="30"/>
  <c r="I3" i="30"/>
  <c r="J3" i="30"/>
  <c r="E4" i="30"/>
  <c r="G4" i="30"/>
  <c r="I4" i="30"/>
  <c r="J4" i="30"/>
  <c r="E5" i="30"/>
  <c r="I5" i="30"/>
  <c r="J5" i="30"/>
  <c r="E2" i="30"/>
  <c r="I2" i="30"/>
  <c r="J2" i="30"/>
  <c r="I23" i="30"/>
  <c r="J23" i="30"/>
  <c r="I17" i="30"/>
  <c r="J17" i="30"/>
  <c r="I11" i="30"/>
  <c r="J11" i="30"/>
  <c r="J10" i="30"/>
  <c r="I10" i="30"/>
  <c r="J47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J33" i="30"/>
  <c r="J32" i="30"/>
  <c r="J31" i="30"/>
  <c r="J30" i="30"/>
  <c r="J29" i="30"/>
  <c r="J26" i="30"/>
  <c r="J27" i="30"/>
  <c r="J25" i="30"/>
  <c r="C24" i="30"/>
  <c r="G24" i="30"/>
  <c r="J24" i="30"/>
  <c r="E22" i="30"/>
  <c r="G22" i="30"/>
  <c r="J22" i="30"/>
  <c r="E20" i="30"/>
  <c r="G20" i="30"/>
  <c r="J20" i="30"/>
  <c r="E18" i="30"/>
  <c r="G18" i="30"/>
  <c r="J18" i="30"/>
  <c r="E19" i="30"/>
  <c r="G19" i="30"/>
  <c r="J19" i="30"/>
  <c r="E16" i="30"/>
  <c r="G16" i="30"/>
  <c r="J16" i="30"/>
  <c r="E15" i="30"/>
  <c r="G15" i="30"/>
  <c r="J15" i="30"/>
  <c r="E14" i="30"/>
  <c r="G14" i="30"/>
  <c r="J14" i="30"/>
  <c r="E13" i="30"/>
  <c r="G13" i="30"/>
  <c r="J13" i="30"/>
  <c r="E12" i="30"/>
  <c r="G12" i="30"/>
  <c r="J12" i="30"/>
  <c r="J54" i="30"/>
  <c r="I20" i="30"/>
  <c r="I24" i="30"/>
  <c r="I19" i="30"/>
  <c r="I54" i="30"/>
  <c r="I31" i="30"/>
  <c r="I34" i="30"/>
  <c r="I14" i="30"/>
  <c r="I27" i="30"/>
  <c r="I26" i="30"/>
  <c r="I32" i="30"/>
  <c r="I29" i="30"/>
  <c r="I40" i="30"/>
  <c r="I36" i="30"/>
  <c r="I22" i="30"/>
  <c r="I30" i="30"/>
  <c r="I38" i="30"/>
  <c r="I13" i="30"/>
  <c r="I35" i="30"/>
  <c r="I33" i="30"/>
  <c r="I37" i="30"/>
  <c r="I39" i="30"/>
  <c r="I43" i="30"/>
  <c r="I12" i="30"/>
  <c r="I45" i="30"/>
  <c r="I41" i="30"/>
  <c r="I42" i="30"/>
  <c r="I16" i="30"/>
  <c r="I15" i="30"/>
  <c r="I44" i="30"/>
  <c r="I47" i="30"/>
  <c r="I18" i="30"/>
  <c r="I25" i="30"/>
  <c r="B2" i="29"/>
  <c r="C2" i="29"/>
  <c r="D2" i="29"/>
  <c r="E2" i="29"/>
  <c r="F2" i="29"/>
  <c r="G2" i="29"/>
  <c r="H2" i="29"/>
  <c r="I2" i="29"/>
  <c r="J2" i="29"/>
  <c r="K2" i="29"/>
  <c r="L2" i="29"/>
  <c r="M2" i="29"/>
  <c r="N2" i="29"/>
  <c r="B3" i="29"/>
  <c r="C3" i="29"/>
  <c r="D3" i="29"/>
  <c r="E3" i="29"/>
  <c r="F3" i="29"/>
  <c r="G3" i="29"/>
  <c r="H3" i="29"/>
  <c r="I3" i="29"/>
  <c r="J3" i="29"/>
  <c r="K3" i="29"/>
  <c r="L3" i="29"/>
  <c r="M3" i="29"/>
  <c r="N3" i="29"/>
  <c r="B4" i="29"/>
  <c r="C4" i="29"/>
  <c r="D4" i="29"/>
  <c r="E4" i="29"/>
  <c r="F4" i="29"/>
  <c r="G4" i="29"/>
  <c r="H4" i="29"/>
  <c r="I4" i="29"/>
  <c r="J4" i="29"/>
  <c r="K4" i="29"/>
  <c r="L4" i="29"/>
  <c r="M4" i="29"/>
  <c r="N4" i="29"/>
  <c r="B5" i="29"/>
  <c r="C5" i="29"/>
  <c r="D5" i="29"/>
  <c r="E5" i="29"/>
  <c r="F5" i="29"/>
  <c r="G5" i="29"/>
  <c r="H5" i="29"/>
  <c r="I5" i="29"/>
  <c r="J5" i="29"/>
  <c r="K5" i="29"/>
  <c r="L5" i="29"/>
  <c r="M5" i="29"/>
  <c r="N5" i="29"/>
  <c r="B6" i="29"/>
  <c r="C6" i="29"/>
  <c r="D6" i="29"/>
  <c r="E6" i="29"/>
  <c r="F6" i="29"/>
  <c r="G6" i="29"/>
  <c r="H6" i="29"/>
  <c r="I6" i="29"/>
  <c r="J6" i="29"/>
  <c r="K6" i="29"/>
  <c r="L6" i="29"/>
  <c r="M6" i="29"/>
  <c r="N6" i="29"/>
  <c r="B7" i="29"/>
  <c r="C7" i="29"/>
  <c r="D7" i="29"/>
  <c r="E7" i="29"/>
  <c r="F7" i="29"/>
  <c r="G7" i="29"/>
  <c r="H7" i="29"/>
  <c r="I7" i="29"/>
  <c r="J7" i="29"/>
  <c r="K7" i="29"/>
  <c r="L7" i="29"/>
  <c r="M7" i="29"/>
  <c r="N7" i="29"/>
  <c r="B8" i="29"/>
  <c r="C8" i="29"/>
  <c r="D8" i="29"/>
  <c r="E8" i="29"/>
  <c r="F8" i="29"/>
  <c r="G8" i="29"/>
  <c r="H8" i="29"/>
  <c r="I8" i="29"/>
  <c r="J8" i="29"/>
  <c r="K8" i="29"/>
  <c r="L8" i="29"/>
  <c r="M8" i="29"/>
  <c r="N8" i="29"/>
  <c r="B9" i="29"/>
  <c r="C9" i="29"/>
  <c r="D9" i="29"/>
  <c r="E9" i="29"/>
  <c r="F9" i="29"/>
  <c r="G9" i="29"/>
  <c r="H9" i="29"/>
  <c r="I9" i="29"/>
  <c r="J9" i="29"/>
  <c r="K9" i="29"/>
  <c r="L9" i="29"/>
  <c r="M9" i="29"/>
  <c r="N9" i="29"/>
  <c r="B10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B11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B12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B13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B14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B15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B16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B17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B18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B19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B20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B21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B9972" i="8"/>
  <c r="B25" i="29"/>
  <c r="C25" i="29"/>
  <c r="B9905" i="8"/>
  <c r="B9975" i="8"/>
  <c r="B9980" i="8"/>
  <c r="B10059" i="8"/>
  <c r="B10063" i="8"/>
  <c r="B10069" i="8"/>
  <c r="B10079" i="8"/>
  <c r="B10232" i="8"/>
  <c r="B10251" i="8"/>
  <c r="B10065" i="8"/>
  <c r="B10260" i="8"/>
  <c r="B10142" i="8"/>
  <c r="B10180" i="8"/>
  <c r="D25" i="29"/>
  <c r="E25" i="29"/>
  <c r="F25" i="29"/>
  <c r="G25" i="29"/>
  <c r="H25" i="29"/>
  <c r="I25" i="29"/>
  <c r="J25" i="29"/>
  <c r="K25" i="29"/>
  <c r="L25" i="29"/>
  <c r="M25" i="29"/>
  <c r="N25" i="29"/>
  <c r="B26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N28" i="29"/>
  <c r="C28" i="29"/>
  <c r="D28" i="29"/>
  <c r="E28" i="29"/>
  <c r="F28" i="29"/>
  <c r="G28" i="29"/>
  <c r="H28" i="29"/>
  <c r="I28" i="29"/>
  <c r="J28" i="29"/>
  <c r="K28" i="29"/>
  <c r="L28" i="29"/>
  <c r="M28" i="29"/>
  <c r="B28" i="29"/>
  <c r="G169" i="10"/>
  <c r="H169" i="10"/>
  <c r="G168" i="10"/>
  <c r="H168" i="10"/>
  <c r="G167" i="10"/>
  <c r="H167" i="10"/>
  <c r="G166" i="10"/>
  <c r="H166" i="10"/>
  <c r="E172" i="10"/>
  <c r="G172" i="10"/>
  <c r="H172" i="10"/>
  <c r="W369" i="25"/>
  <c r="X369" i="25"/>
  <c r="Y369" i="25"/>
  <c r="W370" i="25"/>
  <c r="X370" i="25"/>
  <c r="Y370" i="25"/>
  <c r="W371" i="25"/>
  <c r="X371" i="25"/>
  <c r="Y371" i="25"/>
  <c r="W372" i="25"/>
  <c r="X372" i="25"/>
  <c r="Y372" i="25"/>
  <c r="W373" i="25"/>
  <c r="X373" i="25"/>
  <c r="Y373" i="25"/>
  <c r="W374" i="25"/>
  <c r="X374" i="25"/>
  <c r="Y374" i="25"/>
  <c r="W375" i="25"/>
  <c r="X375" i="25"/>
  <c r="Y375" i="25"/>
  <c r="W376" i="25"/>
  <c r="X376" i="25"/>
  <c r="Y376" i="25"/>
  <c r="W377" i="25"/>
  <c r="X377" i="25"/>
  <c r="Y377" i="25"/>
  <c r="W378" i="25"/>
  <c r="X378" i="25"/>
  <c r="Y378" i="25"/>
  <c r="W379" i="25"/>
  <c r="X379" i="25"/>
  <c r="Y379" i="25"/>
  <c r="W380" i="25"/>
  <c r="X380" i="25"/>
  <c r="Y380" i="25"/>
  <c r="W381" i="25"/>
  <c r="X381" i="25"/>
  <c r="Y381" i="25"/>
  <c r="W382" i="25"/>
  <c r="X382" i="25"/>
  <c r="Y382" i="25"/>
  <c r="W383" i="25"/>
  <c r="X383" i="25"/>
  <c r="Y383" i="25"/>
  <c r="W384" i="25"/>
  <c r="X384" i="25"/>
  <c r="Y384" i="25"/>
  <c r="W385" i="25"/>
  <c r="X385" i="25"/>
  <c r="Y385" i="25"/>
  <c r="W386" i="25"/>
  <c r="X386" i="25"/>
  <c r="Y386" i="25"/>
  <c r="W387" i="25"/>
  <c r="X387" i="25"/>
  <c r="Y387" i="25"/>
  <c r="W388" i="25"/>
  <c r="X388" i="25"/>
  <c r="Y388" i="25"/>
  <c r="W389" i="25"/>
  <c r="X389" i="25"/>
  <c r="Y389" i="25"/>
  <c r="W390" i="25"/>
  <c r="X390" i="25"/>
  <c r="Y390" i="25"/>
  <c r="W391" i="25"/>
  <c r="X391" i="25"/>
  <c r="Y391" i="25"/>
  <c r="W392" i="25"/>
  <c r="X392" i="25"/>
  <c r="Y392" i="25"/>
  <c r="W393" i="25"/>
  <c r="X393" i="25"/>
  <c r="Y393" i="25"/>
  <c r="W394" i="25"/>
  <c r="X394" i="25"/>
  <c r="Y394" i="25"/>
  <c r="W395" i="25"/>
  <c r="X395" i="25"/>
  <c r="Y395" i="25"/>
  <c r="W396" i="25"/>
  <c r="X396" i="25"/>
  <c r="Y396" i="25"/>
  <c r="W397" i="25"/>
  <c r="X397" i="25"/>
  <c r="Y397" i="25"/>
  <c r="W398" i="25"/>
  <c r="X398" i="25"/>
  <c r="Y398" i="25"/>
  <c r="W399" i="25"/>
  <c r="X399" i="25"/>
  <c r="Y399" i="25"/>
  <c r="W400" i="25"/>
  <c r="X400" i="25"/>
  <c r="Y400" i="25"/>
  <c r="W401" i="25"/>
  <c r="X401" i="25"/>
  <c r="Y401" i="25"/>
  <c r="W402" i="25"/>
  <c r="X402" i="25"/>
  <c r="Y402" i="25"/>
  <c r="W403" i="25"/>
  <c r="X403" i="25"/>
  <c r="Y403" i="25"/>
  <c r="W404" i="25"/>
  <c r="X404" i="25"/>
  <c r="Y404" i="25"/>
  <c r="W405" i="25"/>
  <c r="X405" i="25"/>
  <c r="Y405" i="25"/>
  <c r="W406" i="25"/>
  <c r="X406" i="25"/>
  <c r="Y406" i="25"/>
  <c r="W407" i="25"/>
  <c r="X407" i="25"/>
  <c r="Y407" i="25"/>
  <c r="W408" i="25"/>
  <c r="X408" i="25"/>
  <c r="Y408" i="25"/>
  <c r="W409" i="25"/>
  <c r="X409" i="25"/>
  <c r="Y409" i="25"/>
  <c r="W410" i="25"/>
  <c r="X410" i="25"/>
  <c r="Y410" i="25"/>
  <c r="W411" i="25"/>
  <c r="X411" i="25"/>
  <c r="Y411" i="25"/>
  <c r="W412" i="25"/>
  <c r="X412" i="25"/>
  <c r="Y412" i="25"/>
  <c r="W413" i="25"/>
  <c r="X413" i="25"/>
  <c r="Y413" i="25"/>
  <c r="W414" i="25"/>
  <c r="X414" i="25"/>
  <c r="Y414" i="25"/>
  <c r="W415" i="25"/>
  <c r="X415" i="25"/>
  <c r="Y415" i="25"/>
  <c r="W416" i="25"/>
  <c r="X416" i="25"/>
  <c r="Y416" i="25"/>
  <c r="W417" i="25"/>
  <c r="X417" i="25"/>
  <c r="Y417" i="25"/>
  <c r="W418" i="25"/>
  <c r="X418" i="25"/>
  <c r="Y418" i="25"/>
  <c r="W419" i="25"/>
  <c r="X419" i="25"/>
  <c r="Y419" i="25"/>
  <c r="W420" i="25"/>
  <c r="X420" i="25"/>
  <c r="Y420" i="25"/>
  <c r="W421" i="25"/>
  <c r="X421" i="25"/>
  <c r="Y421" i="25"/>
  <c r="W422" i="25"/>
  <c r="X422" i="25"/>
  <c r="Y422" i="25"/>
  <c r="W423" i="25"/>
  <c r="X423" i="25"/>
  <c r="Y423" i="25"/>
  <c r="W424" i="25"/>
  <c r="X424" i="25"/>
  <c r="Y424" i="25"/>
  <c r="W425" i="25"/>
  <c r="X425" i="25"/>
  <c r="Y425" i="25"/>
  <c r="W426" i="25"/>
  <c r="X426" i="25"/>
  <c r="Y426" i="25"/>
  <c r="W427" i="25"/>
  <c r="X427" i="25"/>
  <c r="Y427" i="25"/>
  <c r="W428" i="25"/>
  <c r="X428" i="25"/>
  <c r="Y428" i="25"/>
  <c r="W429" i="25"/>
  <c r="X429" i="25"/>
  <c r="Y429" i="25"/>
  <c r="W430" i="25"/>
  <c r="X430" i="25"/>
  <c r="Y430" i="25"/>
  <c r="W431" i="25"/>
  <c r="X431" i="25"/>
  <c r="Y431" i="25"/>
  <c r="W432" i="25"/>
  <c r="X432" i="25"/>
  <c r="Y432" i="25"/>
  <c r="W433" i="25"/>
  <c r="X433" i="25"/>
  <c r="Y433" i="25"/>
  <c r="W434" i="25"/>
  <c r="X434" i="25"/>
  <c r="Y434" i="25"/>
  <c r="W435" i="25"/>
  <c r="X435" i="25"/>
  <c r="Y435" i="25"/>
  <c r="W436" i="25"/>
  <c r="X436" i="25"/>
  <c r="Y436" i="25"/>
  <c r="W437" i="25"/>
  <c r="X437" i="25"/>
  <c r="Y437" i="25"/>
  <c r="W438" i="25"/>
  <c r="X438" i="25"/>
  <c r="Y438" i="25"/>
  <c r="W439" i="25"/>
  <c r="X439" i="25"/>
  <c r="Y439" i="25"/>
  <c r="W440" i="25"/>
  <c r="X440" i="25"/>
  <c r="Y440" i="25"/>
  <c r="W441" i="25"/>
  <c r="X441" i="25"/>
  <c r="Y441" i="25"/>
  <c r="W442" i="25"/>
  <c r="X442" i="25"/>
  <c r="Y442" i="25"/>
  <c r="W443" i="25"/>
  <c r="X443" i="25"/>
  <c r="Y443" i="25"/>
  <c r="W444" i="25"/>
  <c r="X444" i="25"/>
  <c r="Y444" i="25"/>
  <c r="W445" i="25"/>
  <c r="X445" i="25"/>
  <c r="Y445" i="25"/>
  <c r="W446" i="25"/>
  <c r="X446" i="25"/>
  <c r="Y446" i="25"/>
  <c r="W447" i="25"/>
  <c r="X447" i="25"/>
  <c r="Y447" i="25"/>
  <c r="W448" i="25"/>
  <c r="X448" i="25"/>
  <c r="Y448" i="25"/>
  <c r="W449" i="25"/>
  <c r="X449" i="25"/>
  <c r="Y449" i="25"/>
  <c r="W450" i="25"/>
  <c r="X450" i="25"/>
  <c r="Y450" i="25"/>
  <c r="W451" i="25"/>
  <c r="X451" i="25"/>
  <c r="Y451" i="25"/>
  <c r="W452" i="25"/>
  <c r="X452" i="25"/>
  <c r="Y452" i="25"/>
  <c r="W453" i="25"/>
  <c r="X453" i="25"/>
  <c r="Y453" i="25"/>
  <c r="W454" i="25"/>
  <c r="X454" i="25"/>
  <c r="Y454" i="25"/>
  <c r="W455" i="25"/>
  <c r="X455" i="25"/>
  <c r="Y455" i="25"/>
  <c r="W456" i="25"/>
  <c r="X456" i="25"/>
  <c r="Y456" i="25"/>
  <c r="W457" i="25"/>
  <c r="X457" i="25"/>
  <c r="Y457" i="25"/>
  <c r="W458" i="25"/>
  <c r="X458" i="25"/>
  <c r="Y458" i="25"/>
  <c r="W459" i="25"/>
  <c r="X459" i="25"/>
  <c r="Y459" i="25"/>
  <c r="W460" i="25"/>
  <c r="X460" i="25"/>
  <c r="Y460" i="25"/>
  <c r="W461" i="25"/>
  <c r="X461" i="25"/>
  <c r="Y461" i="25"/>
  <c r="W462" i="25"/>
  <c r="X462" i="25"/>
  <c r="Y462" i="25"/>
  <c r="W463" i="25"/>
  <c r="X463" i="25"/>
  <c r="Y463" i="25"/>
  <c r="W464" i="25"/>
  <c r="X464" i="25"/>
  <c r="Y464" i="25"/>
  <c r="W465" i="25"/>
  <c r="X465" i="25"/>
  <c r="Y465" i="25"/>
  <c r="W466" i="25"/>
  <c r="X466" i="25"/>
  <c r="Y466" i="25"/>
  <c r="W467" i="25"/>
  <c r="X467" i="25"/>
  <c r="Y467" i="25"/>
  <c r="W468" i="25"/>
  <c r="X468" i="25"/>
  <c r="Y468" i="25"/>
  <c r="W469" i="25"/>
  <c r="X469" i="25"/>
  <c r="Y469" i="25"/>
  <c r="W470" i="25"/>
  <c r="X470" i="25"/>
  <c r="Y470" i="25"/>
  <c r="W471" i="25"/>
  <c r="X471" i="25"/>
  <c r="Y471" i="25"/>
  <c r="W472" i="25"/>
  <c r="X472" i="25"/>
  <c r="Y472" i="25"/>
  <c r="W473" i="25"/>
  <c r="X473" i="25"/>
  <c r="Y473" i="25"/>
  <c r="W474" i="25"/>
  <c r="X474" i="25"/>
  <c r="Y474" i="25"/>
  <c r="W475" i="25"/>
  <c r="X475" i="25"/>
  <c r="Y475" i="25"/>
  <c r="W476" i="25"/>
  <c r="X476" i="25"/>
  <c r="Y476" i="25"/>
  <c r="W477" i="25"/>
  <c r="X477" i="25"/>
  <c r="Y477" i="25"/>
  <c r="W478" i="25"/>
  <c r="X478" i="25"/>
  <c r="Y478" i="25"/>
  <c r="W479" i="25"/>
  <c r="X479" i="25"/>
  <c r="Y479" i="25"/>
  <c r="W480" i="25"/>
  <c r="X480" i="25"/>
  <c r="Y480" i="25"/>
  <c r="W481" i="25"/>
  <c r="X481" i="25"/>
  <c r="Y481" i="25"/>
  <c r="W482" i="25"/>
  <c r="X482" i="25"/>
  <c r="Y482" i="25"/>
  <c r="W483" i="25"/>
  <c r="X483" i="25"/>
  <c r="Y483" i="25"/>
  <c r="W484" i="25"/>
  <c r="X484" i="25"/>
  <c r="Y484" i="25"/>
  <c r="W485" i="25"/>
  <c r="X485" i="25"/>
  <c r="Y485" i="25"/>
  <c r="W486" i="25"/>
  <c r="X486" i="25"/>
  <c r="Y486" i="25"/>
  <c r="W487" i="25"/>
  <c r="X487" i="25"/>
  <c r="Y487" i="25"/>
  <c r="W488" i="25"/>
  <c r="X488" i="25"/>
  <c r="Y488" i="25"/>
  <c r="W489" i="25"/>
  <c r="X489" i="25"/>
  <c r="Y489" i="25"/>
  <c r="W490" i="25"/>
  <c r="X490" i="25"/>
  <c r="Y490" i="25"/>
  <c r="W491" i="25"/>
  <c r="X491" i="25"/>
  <c r="Y491" i="25"/>
  <c r="W492" i="25"/>
  <c r="X492" i="25"/>
  <c r="Y492" i="25"/>
  <c r="W493" i="25"/>
  <c r="X493" i="25"/>
  <c r="Y493" i="25"/>
  <c r="W494" i="25"/>
  <c r="X494" i="25"/>
  <c r="Y494" i="25"/>
  <c r="W495" i="25"/>
  <c r="X495" i="25"/>
  <c r="Y495" i="25"/>
  <c r="W496" i="25"/>
  <c r="X496" i="25"/>
  <c r="Y496" i="25"/>
  <c r="W497" i="25"/>
  <c r="X497" i="25"/>
  <c r="Y497" i="25"/>
  <c r="W498" i="25"/>
  <c r="X498" i="25"/>
  <c r="Y498" i="25"/>
  <c r="W499" i="25"/>
  <c r="X499" i="25"/>
  <c r="Y499" i="25"/>
  <c r="W500" i="25"/>
  <c r="X500" i="25"/>
  <c r="Y500" i="25"/>
  <c r="W501" i="25"/>
  <c r="X501" i="25"/>
  <c r="Y501" i="25"/>
  <c r="W502" i="25"/>
  <c r="X502" i="25"/>
  <c r="Y502" i="25"/>
  <c r="W503" i="25"/>
  <c r="X503" i="25"/>
  <c r="Y503" i="25"/>
  <c r="W504" i="25"/>
  <c r="X504" i="25"/>
  <c r="Y504" i="25"/>
  <c r="W505" i="25"/>
  <c r="X505" i="25"/>
  <c r="Y505" i="25"/>
  <c r="W506" i="25"/>
  <c r="X506" i="25"/>
  <c r="Y506" i="25"/>
  <c r="W507" i="25"/>
  <c r="X507" i="25"/>
  <c r="Y507" i="25"/>
  <c r="W508" i="25"/>
  <c r="X508" i="25"/>
  <c r="Y508" i="25"/>
  <c r="W509" i="25"/>
  <c r="X509" i="25"/>
  <c r="Y509" i="25"/>
  <c r="W510" i="25"/>
  <c r="X510" i="25"/>
  <c r="Y510" i="25"/>
  <c r="W511" i="25"/>
  <c r="X511" i="25"/>
  <c r="Y511" i="25"/>
  <c r="W512" i="25"/>
  <c r="X512" i="25"/>
  <c r="Y512" i="25"/>
  <c r="W513" i="25"/>
  <c r="X513" i="25"/>
  <c r="Y513" i="25"/>
  <c r="W514" i="25"/>
  <c r="X514" i="25"/>
  <c r="Y514" i="25"/>
  <c r="W515" i="25"/>
  <c r="X515" i="25"/>
  <c r="Y515" i="25"/>
  <c r="W516" i="25"/>
  <c r="X516" i="25"/>
  <c r="Y516" i="25"/>
  <c r="W517" i="25"/>
  <c r="X517" i="25"/>
  <c r="Y517" i="25"/>
  <c r="W518" i="25"/>
  <c r="X518" i="25"/>
  <c r="Y518" i="25"/>
  <c r="W519" i="25"/>
  <c r="X519" i="25"/>
  <c r="Y519" i="25"/>
  <c r="W520" i="25"/>
  <c r="X520" i="25"/>
  <c r="Y520" i="25"/>
  <c r="W521" i="25"/>
  <c r="X521" i="25"/>
  <c r="Y521" i="25"/>
  <c r="W522" i="25"/>
  <c r="X522" i="25"/>
  <c r="Y522" i="25"/>
  <c r="W523" i="25"/>
  <c r="X523" i="25"/>
  <c r="Y523" i="25"/>
  <c r="W524" i="25"/>
  <c r="X524" i="25"/>
  <c r="Y524" i="25"/>
  <c r="W525" i="25"/>
  <c r="X525" i="25"/>
  <c r="Y525" i="25"/>
  <c r="W526" i="25"/>
  <c r="X526" i="25"/>
  <c r="Y526" i="25"/>
  <c r="W527" i="25"/>
  <c r="X527" i="25"/>
  <c r="Y527" i="25"/>
  <c r="W528" i="25"/>
  <c r="X528" i="25"/>
  <c r="Y528" i="25"/>
  <c r="W529" i="25"/>
  <c r="X529" i="25"/>
  <c r="Y529" i="25"/>
  <c r="W530" i="25"/>
  <c r="X530" i="25"/>
  <c r="Y530" i="25"/>
  <c r="W531" i="25"/>
  <c r="X531" i="25"/>
  <c r="Y531" i="25"/>
  <c r="W532" i="25"/>
  <c r="X532" i="25"/>
  <c r="Y532" i="25"/>
  <c r="W533" i="25"/>
  <c r="X533" i="25"/>
  <c r="Y533" i="25"/>
  <c r="W534" i="25"/>
  <c r="X534" i="25"/>
  <c r="Y534" i="25"/>
  <c r="W535" i="25"/>
  <c r="X535" i="25"/>
  <c r="Y535" i="25"/>
  <c r="W536" i="25"/>
  <c r="X536" i="25"/>
  <c r="Y536" i="25"/>
  <c r="W537" i="25"/>
  <c r="X537" i="25"/>
  <c r="Y537" i="25"/>
  <c r="W538" i="25"/>
  <c r="X538" i="25"/>
  <c r="Y538" i="25"/>
  <c r="W539" i="25"/>
  <c r="X539" i="25"/>
  <c r="Y539" i="25"/>
  <c r="W540" i="25"/>
  <c r="X540" i="25"/>
  <c r="Y540" i="25"/>
  <c r="W541" i="25"/>
  <c r="X541" i="25"/>
  <c r="Y541" i="25"/>
  <c r="W542" i="25"/>
  <c r="X542" i="25"/>
  <c r="Y542" i="25"/>
  <c r="W543" i="25"/>
  <c r="X543" i="25"/>
  <c r="Y543" i="25"/>
  <c r="W544" i="25"/>
  <c r="X544" i="25"/>
  <c r="Y544" i="25"/>
  <c r="W545" i="25"/>
  <c r="X545" i="25"/>
  <c r="Y545" i="25"/>
  <c r="W546" i="25"/>
  <c r="X546" i="25"/>
  <c r="Y546" i="25"/>
  <c r="W547" i="25"/>
  <c r="X547" i="25"/>
  <c r="Y547" i="25"/>
  <c r="W548" i="25"/>
  <c r="X548" i="25"/>
  <c r="Y548" i="25"/>
  <c r="W549" i="25"/>
  <c r="X549" i="25"/>
  <c r="Y549" i="25"/>
  <c r="W550" i="25"/>
  <c r="X550" i="25"/>
  <c r="Y550" i="25"/>
  <c r="W551" i="25"/>
  <c r="X551" i="25"/>
  <c r="Y551" i="25"/>
  <c r="W552" i="25"/>
  <c r="X552" i="25"/>
  <c r="Y552" i="25"/>
  <c r="W553" i="25"/>
  <c r="X553" i="25"/>
  <c r="Y553" i="25"/>
  <c r="W554" i="25"/>
  <c r="X554" i="25"/>
  <c r="Y554" i="25"/>
  <c r="W555" i="25"/>
  <c r="X555" i="25"/>
  <c r="Y555" i="25"/>
  <c r="W556" i="25"/>
  <c r="X556" i="25"/>
  <c r="Y556" i="25"/>
  <c r="W557" i="25"/>
  <c r="X557" i="25"/>
  <c r="Y557" i="25"/>
  <c r="W558" i="25"/>
  <c r="X558" i="25"/>
  <c r="Y558" i="25"/>
  <c r="W559" i="25"/>
  <c r="X559" i="25"/>
  <c r="Y559" i="25"/>
  <c r="W560" i="25"/>
  <c r="X560" i="25"/>
  <c r="Y560" i="25"/>
  <c r="W561" i="25"/>
  <c r="X561" i="25"/>
  <c r="Y561" i="25"/>
  <c r="W562" i="25"/>
  <c r="X562" i="25"/>
  <c r="Y562" i="25"/>
  <c r="W563" i="25"/>
  <c r="X563" i="25"/>
  <c r="Y563" i="25"/>
  <c r="W564" i="25"/>
  <c r="X564" i="25"/>
  <c r="Y564" i="25"/>
  <c r="W565" i="25"/>
  <c r="X565" i="25"/>
  <c r="Y565" i="25"/>
  <c r="W566" i="25"/>
  <c r="X566" i="25"/>
  <c r="Y566" i="25"/>
  <c r="W567" i="25"/>
  <c r="X567" i="25"/>
  <c r="Y567" i="25"/>
  <c r="W568" i="25"/>
  <c r="X568" i="25"/>
  <c r="Y568" i="25"/>
  <c r="W569" i="25"/>
  <c r="X569" i="25"/>
  <c r="Y569" i="25"/>
  <c r="W570" i="25"/>
  <c r="X570" i="25"/>
  <c r="Y570" i="25"/>
  <c r="W571" i="25"/>
  <c r="X571" i="25"/>
  <c r="Y571" i="25"/>
  <c r="W572" i="25"/>
  <c r="X572" i="25"/>
  <c r="Y572" i="25"/>
  <c r="W573" i="25"/>
  <c r="X573" i="25"/>
  <c r="Y573" i="25"/>
  <c r="W574" i="25"/>
  <c r="X574" i="25"/>
  <c r="Y574" i="25"/>
  <c r="W575" i="25"/>
  <c r="X575" i="25"/>
  <c r="Y575" i="25"/>
  <c r="W576" i="25"/>
  <c r="X576" i="25"/>
  <c r="Y576" i="25"/>
  <c r="W577" i="25"/>
  <c r="X577" i="25"/>
  <c r="Y577" i="25"/>
  <c r="W578" i="25"/>
  <c r="X578" i="25"/>
  <c r="Y578" i="25"/>
  <c r="W579" i="25"/>
  <c r="X579" i="25"/>
  <c r="Y579" i="25"/>
  <c r="W580" i="25"/>
  <c r="X580" i="25"/>
  <c r="Y580" i="25"/>
  <c r="W581" i="25"/>
  <c r="X581" i="25"/>
  <c r="Y581" i="25"/>
  <c r="W582" i="25"/>
  <c r="X582" i="25"/>
  <c r="Y582" i="25"/>
  <c r="G92" i="10"/>
  <c r="H92" i="10"/>
  <c r="G156" i="10"/>
  <c r="H156" i="10"/>
  <c r="G173" i="10"/>
  <c r="H173" i="10"/>
  <c r="E81" i="10"/>
  <c r="E83" i="10"/>
  <c r="G83" i="10"/>
  <c r="H83" i="10"/>
  <c r="E82" i="10"/>
  <c r="G82" i="10"/>
  <c r="H82" i="10"/>
  <c r="G165" i="10"/>
  <c r="H165" i="10"/>
  <c r="E164" i="10"/>
  <c r="G164" i="10"/>
  <c r="H164" i="10"/>
  <c r="G163" i="10"/>
  <c r="H163" i="10"/>
  <c r="E160" i="10"/>
  <c r="G160" i="10"/>
  <c r="H160" i="10"/>
  <c r="E89" i="10"/>
  <c r="G89" i="10"/>
  <c r="H89" i="10"/>
  <c r="V1049" i="27"/>
  <c r="W1049" i="27"/>
  <c r="X1049" i="27"/>
  <c r="Y1049" i="27"/>
  <c r="Z1049" i="27"/>
  <c r="J213" i="28"/>
  <c r="J283" i="28"/>
  <c r="W3" i="27"/>
  <c r="X3" i="27"/>
  <c r="V3" i="27"/>
  <c r="Y3" i="27"/>
  <c r="J437" i="28"/>
  <c r="J287" i="28"/>
  <c r="W4" i="27"/>
  <c r="X4" i="27"/>
  <c r="V4" i="27"/>
  <c r="Y4" i="27"/>
  <c r="J11" i="28"/>
  <c r="J288" i="28"/>
  <c r="W5" i="27"/>
  <c r="X5" i="27"/>
  <c r="V5" i="27"/>
  <c r="Y5" i="27"/>
  <c r="J428" i="28"/>
  <c r="J429" i="28"/>
  <c r="J342" i="28"/>
  <c r="J19" i="28"/>
  <c r="W6" i="27"/>
  <c r="X6" i="27"/>
  <c r="V6" i="27"/>
  <c r="Y6" i="27"/>
  <c r="W7" i="27"/>
  <c r="X7" i="27"/>
  <c r="V7" i="27"/>
  <c r="Y7" i="27"/>
  <c r="J572" i="28"/>
  <c r="W8" i="27"/>
  <c r="X8" i="27"/>
  <c r="V8" i="27"/>
  <c r="Y8" i="27"/>
  <c r="J23" i="28"/>
  <c r="W9" i="27"/>
  <c r="X9" i="27"/>
  <c r="V9" i="27"/>
  <c r="Y9" i="27"/>
  <c r="J44" i="28"/>
  <c r="J190" i="28"/>
  <c r="W10" i="27"/>
  <c r="X10" i="27"/>
  <c r="V10" i="27"/>
  <c r="Y10" i="27"/>
  <c r="J62" i="28"/>
  <c r="J63" i="28"/>
  <c r="J261" i="28"/>
  <c r="W11" i="27"/>
  <c r="X11" i="27"/>
  <c r="V11" i="27"/>
  <c r="Y11" i="27"/>
  <c r="J4" i="28"/>
  <c r="J303" i="28"/>
  <c r="W12" i="27"/>
  <c r="X12" i="27"/>
  <c r="V12" i="27"/>
  <c r="Y12" i="27"/>
  <c r="J116" i="28"/>
  <c r="W13" i="27"/>
  <c r="X13" i="27"/>
  <c r="V13" i="27"/>
  <c r="Y13" i="27"/>
  <c r="W14" i="27"/>
  <c r="X14" i="27"/>
  <c r="V14" i="27"/>
  <c r="Y14" i="27"/>
  <c r="J465" i="28"/>
  <c r="W15" i="27"/>
  <c r="X15" i="27"/>
  <c r="V15" i="27"/>
  <c r="Y15" i="27"/>
  <c r="J546" i="28"/>
  <c r="J547" i="28"/>
  <c r="J548" i="28"/>
  <c r="W16" i="27"/>
  <c r="X16" i="27"/>
  <c r="V16" i="27"/>
  <c r="Y16" i="27"/>
  <c r="J494" i="28"/>
  <c r="W17" i="27"/>
  <c r="X17" i="27"/>
  <c r="V17" i="27"/>
  <c r="Y17" i="27"/>
  <c r="J242" i="28"/>
  <c r="W18" i="27"/>
  <c r="X18" i="27"/>
  <c r="V18" i="27"/>
  <c r="Y18" i="27"/>
  <c r="J53" i="28"/>
  <c r="J229" i="28"/>
  <c r="J10" i="28"/>
  <c r="W19" i="27"/>
  <c r="X19" i="27"/>
  <c r="V19" i="27"/>
  <c r="Y19" i="27"/>
  <c r="J58" i="28"/>
  <c r="J59" i="28"/>
  <c r="J74" i="28"/>
  <c r="W20" i="27"/>
  <c r="X20" i="27"/>
  <c r="V20" i="27"/>
  <c r="Y20" i="27"/>
  <c r="J181" i="28"/>
  <c r="W21" i="27"/>
  <c r="X21" i="27"/>
  <c r="V21" i="27"/>
  <c r="Y21" i="27"/>
  <c r="W22" i="27"/>
  <c r="X22" i="27"/>
  <c r="V22" i="27"/>
  <c r="Y22" i="27"/>
  <c r="J255" i="28"/>
  <c r="J233" i="28"/>
  <c r="W23" i="27"/>
  <c r="X23" i="27"/>
  <c r="V23" i="27"/>
  <c r="Y23" i="27"/>
  <c r="J282" i="28"/>
  <c r="W24" i="27"/>
  <c r="X24" i="27"/>
  <c r="V24" i="27"/>
  <c r="Y24" i="27"/>
  <c r="J312" i="28"/>
  <c r="W25" i="27"/>
  <c r="X25" i="27"/>
  <c r="V25" i="27"/>
  <c r="Y25" i="27"/>
  <c r="J216" i="28"/>
  <c r="J217" i="28"/>
  <c r="J499" i="28"/>
  <c r="W26" i="27"/>
  <c r="X26" i="27"/>
  <c r="V26" i="27"/>
  <c r="Y26" i="27"/>
  <c r="W27" i="27"/>
  <c r="X27" i="27"/>
  <c r="V27" i="27"/>
  <c r="Y27" i="27"/>
  <c r="W28" i="27"/>
  <c r="X28" i="27"/>
  <c r="V28" i="27"/>
  <c r="Y28" i="27"/>
  <c r="W29" i="27"/>
  <c r="X29" i="27"/>
  <c r="V29" i="27"/>
  <c r="Y29" i="27"/>
  <c r="J83" i="28"/>
  <c r="W30" i="27"/>
  <c r="X30" i="27"/>
  <c r="V30" i="27"/>
  <c r="Y30" i="27"/>
  <c r="J177" i="28"/>
  <c r="W31" i="27"/>
  <c r="X31" i="27"/>
  <c r="V31" i="27"/>
  <c r="Y31" i="27"/>
  <c r="W32" i="27"/>
  <c r="X32" i="27"/>
  <c r="V32" i="27"/>
  <c r="Y32" i="27"/>
  <c r="W33" i="27"/>
  <c r="X33" i="27"/>
  <c r="V33" i="27"/>
  <c r="Y33" i="27"/>
  <c r="J500" i="28"/>
  <c r="W34" i="27"/>
  <c r="X34" i="27"/>
  <c r="V34" i="27"/>
  <c r="Y34" i="27"/>
  <c r="J275" i="28"/>
  <c r="W35" i="27"/>
  <c r="X35" i="27"/>
  <c r="V35" i="27"/>
  <c r="Y35" i="27"/>
  <c r="J104" i="28"/>
  <c r="J7" i="28"/>
  <c r="W36" i="27"/>
  <c r="X36" i="27"/>
  <c r="V36" i="27"/>
  <c r="Y36" i="27"/>
  <c r="W37" i="27"/>
  <c r="X37" i="27"/>
  <c r="V37" i="27"/>
  <c r="Y37" i="27"/>
  <c r="J132" i="28"/>
  <c r="W38" i="27"/>
  <c r="X38" i="27"/>
  <c r="V38" i="27"/>
  <c r="Y38" i="27"/>
  <c r="J148" i="28"/>
  <c r="W39" i="27"/>
  <c r="X39" i="27"/>
  <c r="V39" i="27"/>
  <c r="Y39" i="27"/>
  <c r="J271" i="28"/>
  <c r="W40" i="27"/>
  <c r="X40" i="27"/>
  <c r="V40" i="27"/>
  <c r="Y40" i="27"/>
  <c r="W41" i="27"/>
  <c r="X41" i="27"/>
  <c r="V41" i="27"/>
  <c r="Y41" i="27"/>
  <c r="W42" i="27"/>
  <c r="X42" i="27"/>
  <c r="V42" i="27"/>
  <c r="Y42" i="27"/>
  <c r="J627" i="28"/>
  <c r="W43" i="27"/>
  <c r="X43" i="27"/>
  <c r="V43" i="27"/>
  <c r="Y43" i="27"/>
  <c r="J29" i="28"/>
  <c r="W44" i="27"/>
  <c r="X44" i="27"/>
  <c r="V44" i="27"/>
  <c r="Y44" i="27"/>
  <c r="J109" i="28"/>
  <c r="W45" i="27"/>
  <c r="X45" i="27"/>
  <c r="V45" i="27"/>
  <c r="Y45" i="27"/>
  <c r="J208" i="28"/>
  <c r="J209" i="28"/>
  <c r="J135" i="28"/>
  <c r="W46" i="27"/>
  <c r="X46" i="27"/>
  <c r="V46" i="27"/>
  <c r="Y46" i="27"/>
  <c r="J421" i="28"/>
  <c r="J192" i="28"/>
  <c r="W47" i="27"/>
  <c r="X47" i="27"/>
  <c r="V47" i="27"/>
  <c r="Y47" i="27"/>
  <c r="W48" i="27"/>
  <c r="X48" i="27"/>
  <c r="V48" i="27"/>
  <c r="Y48" i="27"/>
  <c r="J523" i="28"/>
  <c r="W49" i="27"/>
  <c r="X49" i="27"/>
  <c r="V49" i="27"/>
  <c r="Y49" i="27"/>
  <c r="J532" i="28"/>
  <c r="J364" i="28"/>
  <c r="W50" i="27"/>
  <c r="X50" i="27"/>
  <c r="V50" i="27"/>
  <c r="Y50" i="27"/>
  <c r="J45" i="28"/>
  <c r="W51" i="27"/>
  <c r="X51" i="27"/>
  <c r="V51" i="27"/>
  <c r="Y51" i="27"/>
  <c r="W52" i="27"/>
  <c r="X52" i="27"/>
  <c r="V52" i="27"/>
  <c r="Y52" i="27"/>
  <c r="W53" i="27"/>
  <c r="X53" i="27"/>
  <c r="V53" i="27"/>
  <c r="Y53" i="27"/>
  <c r="J35" i="28"/>
  <c r="W54" i="27"/>
  <c r="X54" i="27"/>
  <c r="V54" i="27"/>
  <c r="Y54" i="27"/>
  <c r="W55" i="27"/>
  <c r="X55" i="27"/>
  <c r="V55" i="27"/>
  <c r="Y55" i="27"/>
  <c r="J371" i="28"/>
  <c r="W56" i="27"/>
  <c r="X56" i="27"/>
  <c r="V56" i="27"/>
  <c r="Y56" i="27"/>
  <c r="J423" i="28"/>
  <c r="J285" i="28"/>
  <c r="W57" i="27"/>
  <c r="X57" i="27"/>
  <c r="V57" i="27"/>
  <c r="Y57" i="27"/>
  <c r="W58" i="27"/>
  <c r="X58" i="27"/>
  <c r="V58" i="27"/>
  <c r="Y58" i="27"/>
  <c r="J609" i="28"/>
  <c r="W59" i="27"/>
  <c r="X59" i="27"/>
  <c r="V59" i="27"/>
  <c r="Y59" i="27"/>
  <c r="W60" i="27"/>
  <c r="X60" i="27"/>
  <c r="V60" i="27"/>
  <c r="Y60" i="27"/>
  <c r="J57" i="28"/>
  <c r="J66" i="28"/>
  <c r="W61" i="27"/>
  <c r="X61" i="27"/>
  <c r="V61" i="27"/>
  <c r="Y61" i="27"/>
  <c r="J67" i="28"/>
  <c r="W62" i="27"/>
  <c r="X62" i="27"/>
  <c r="V62" i="27"/>
  <c r="Y62" i="27"/>
  <c r="J123" i="28"/>
  <c r="J175" i="28"/>
  <c r="W63" i="27"/>
  <c r="X63" i="27"/>
  <c r="V63" i="27"/>
  <c r="Y63" i="27"/>
  <c r="J204" i="28"/>
  <c r="J205" i="28"/>
  <c r="W64" i="27"/>
  <c r="X64" i="27"/>
  <c r="V64" i="27"/>
  <c r="Y64" i="27"/>
  <c r="W65" i="27"/>
  <c r="X65" i="27"/>
  <c r="V65" i="27"/>
  <c r="Y65" i="27"/>
  <c r="W66" i="27"/>
  <c r="X66" i="27"/>
  <c r="V66" i="27"/>
  <c r="Y66" i="27"/>
  <c r="J260" i="28"/>
  <c r="W67" i="27"/>
  <c r="X67" i="27"/>
  <c r="V67" i="27"/>
  <c r="Y67" i="27"/>
  <c r="W68" i="27"/>
  <c r="X68" i="27"/>
  <c r="V68" i="27"/>
  <c r="Y68" i="27"/>
  <c r="W69" i="27"/>
  <c r="X69" i="27"/>
  <c r="V69" i="27"/>
  <c r="Y69" i="27"/>
  <c r="J290" i="28"/>
  <c r="W70" i="27"/>
  <c r="X70" i="27"/>
  <c r="V70" i="27"/>
  <c r="Y70" i="27"/>
  <c r="J301" i="28"/>
  <c r="W71" i="27"/>
  <c r="X71" i="27"/>
  <c r="V71" i="27"/>
  <c r="Y71" i="27"/>
  <c r="J39" i="28"/>
  <c r="J339" i="28"/>
  <c r="W72" i="27"/>
  <c r="X72" i="27"/>
  <c r="V72" i="27"/>
  <c r="Y72" i="27"/>
  <c r="J375" i="28"/>
  <c r="W73" i="27"/>
  <c r="X73" i="27"/>
  <c r="V73" i="27"/>
  <c r="Y73" i="27"/>
  <c r="J581" i="28"/>
  <c r="J582" i="28"/>
  <c r="J383" i="28"/>
  <c r="W74" i="27"/>
  <c r="X74" i="27"/>
  <c r="V74" i="27"/>
  <c r="Y74" i="27"/>
  <c r="J30" i="28"/>
  <c r="W75" i="27"/>
  <c r="X75" i="27"/>
  <c r="V75" i="27"/>
  <c r="Y75" i="27"/>
  <c r="J48" i="28"/>
  <c r="J107" i="28"/>
  <c r="W76" i="27"/>
  <c r="X76" i="27"/>
  <c r="V76" i="27"/>
  <c r="Y76" i="27"/>
  <c r="J49" i="28"/>
  <c r="J310" i="28"/>
  <c r="W77" i="27"/>
  <c r="X77" i="27"/>
  <c r="V77" i="27"/>
  <c r="Y77" i="27"/>
  <c r="W78" i="27"/>
  <c r="X78" i="27"/>
  <c r="V78" i="27"/>
  <c r="Y78" i="27"/>
  <c r="W79" i="27"/>
  <c r="X79" i="27"/>
  <c r="V79" i="27"/>
  <c r="Y79" i="27"/>
  <c r="J321" i="28"/>
  <c r="W80" i="27"/>
  <c r="X80" i="27"/>
  <c r="V80" i="27"/>
  <c r="Y80" i="27"/>
  <c r="J224" i="28"/>
  <c r="W81" i="27"/>
  <c r="X81" i="27"/>
  <c r="V81" i="27"/>
  <c r="Y81" i="27"/>
  <c r="W82" i="27"/>
  <c r="X82" i="27"/>
  <c r="V82" i="27"/>
  <c r="Y82" i="27"/>
  <c r="J309" i="28"/>
  <c r="W83" i="27"/>
  <c r="X83" i="27"/>
  <c r="V83" i="27"/>
  <c r="Y83" i="27"/>
  <c r="W84" i="27"/>
  <c r="X84" i="27"/>
  <c r="V84" i="27"/>
  <c r="Y84" i="27"/>
  <c r="J598" i="28"/>
  <c r="W85" i="27"/>
  <c r="X85" i="27"/>
  <c r="V85" i="27"/>
  <c r="Y85" i="27"/>
  <c r="W86" i="27"/>
  <c r="X86" i="27"/>
  <c r="V86" i="27"/>
  <c r="Y86" i="27"/>
  <c r="J392" i="28"/>
  <c r="W87" i="27"/>
  <c r="X87" i="27"/>
  <c r="V87" i="27"/>
  <c r="Y87" i="27"/>
  <c r="J485" i="28"/>
  <c r="W88" i="27"/>
  <c r="X88" i="27"/>
  <c r="V88" i="27"/>
  <c r="Y88" i="27"/>
  <c r="J75" i="28"/>
  <c r="W89" i="27"/>
  <c r="X89" i="27"/>
  <c r="V89" i="27"/>
  <c r="Y89" i="27"/>
  <c r="J79" i="28"/>
  <c r="W90" i="27"/>
  <c r="X90" i="27"/>
  <c r="V90" i="27"/>
  <c r="Y90" i="27"/>
  <c r="J427" i="28"/>
  <c r="J399" i="28"/>
  <c r="W91" i="27"/>
  <c r="X91" i="27"/>
  <c r="V91" i="27"/>
  <c r="Y91" i="27"/>
  <c r="W92" i="27"/>
  <c r="X92" i="27"/>
  <c r="V92" i="27"/>
  <c r="Y92" i="27"/>
  <c r="J274" i="28"/>
  <c r="W93" i="27"/>
  <c r="X93" i="27"/>
  <c r="V93" i="27"/>
  <c r="Y93" i="27"/>
  <c r="J93" i="28"/>
  <c r="J298" i="28"/>
  <c r="J17" i="28"/>
  <c r="W94" i="27"/>
  <c r="X94" i="27"/>
  <c r="V94" i="27"/>
  <c r="Y94" i="27"/>
  <c r="W95" i="27"/>
  <c r="X95" i="27"/>
  <c r="V95" i="27"/>
  <c r="Y95" i="27"/>
  <c r="J245" i="28"/>
  <c r="J246" i="28"/>
  <c r="W96" i="27"/>
  <c r="X96" i="27"/>
  <c r="V96" i="27"/>
  <c r="Y96" i="27"/>
  <c r="W97" i="27"/>
  <c r="X97" i="27"/>
  <c r="V97" i="27"/>
  <c r="Y97" i="27"/>
  <c r="J78" i="28"/>
  <c r="W98" i="27"/>
  <c r="X98" i="27"/>
  <c r="V98" i="27"/>
  <c r="Y98" i="27"/>
  <c r="J102" i="28"/>
  <c r="W99" i="27"/>
  <c r="X99" i="27"/>
  <c r="V99" i="27"/>
  <c r="Y99" i="27"/>
  <c r="J273" i="28"/>
  <c r="W100" i="27"/>
  <c r="X100" i="27"/>
  <c r="V100" i="27"/>
  <c r="Y100" i="27"/>
  <c r="J589" i="28"/>
  <c r="W101" i="27"/>
  <c r="X101" i="27"/>
  <c r="V101" i="27"/>
  <c r="Y101" i="27"/>
  <c r="J31" i="28"/>
  <c r="W102" i="27"/>
  <c r="X102" i="27"/>
  <c r="V102" i="27"/>
  <c r="Y102" i="27"/>
  <c r="J254" i="28"/>
  <c r="W103" i="27"/>
  <c r="X103" i="27"/>
  <c r="V103" i="27"/>
  <c r="Y103" i="27"/>
  <c r="W104" i="27"/>
  <c r="X104" i="27"/>
  <c r="V104" i="27"/>
  <c r="Y104" i="27"/>
  <c r="J328" i="28"/>
  <c r="W105" i="27"/>
  <c r="X105" i="27"/>
  <c r="V105" i="27"/>
  <c r="Y105" i="27"/>
  <c r="J678" i="28"/>
  <c r="W106" i="27"/>
  <c r="X106" i="27"/>
  <c r="V106" i="27"/>
  <c r="Y106" i="27"/>
  <c r="W107" i="27"/>
  <c r="X107" i="27"/>
  <c r="V107" i="27"/>
  <c r="Y107" i="27"/>
  <c r="J54" i="28"/>
  <c r="J272" i="28"/>
  <c r="W108" i="27"/>
  <c r="X108" i="27"/>
  <c r="V108" i="27"/>
  <c r="Y108" i="27"/>
  <c r="W109" i="27"/>
  <c r="X109" i="27"/>
  <c r="V109" i="27"/>
  <c r="Y109" i="27"/>
  <c r="W110" i="27"/>
  <c r="X110" i="27"/>
  <c r="V110" i="27"/>
  <c r="Y110" i="27"/>
  <c r="W111" i="27"/>
  <c r="X111" i="27"/>
  <c r="V111" i="27"/>
  <c r="Y111" i="27"/>
  <c r="J654" i="28"/>
  <c r="J655" i="28"/>
  <c r="W112" i="27"/>
  <c r="X112" i="27"/>
  <c r="V112" i="27"/>
  <c r="Y112" i="27"/>
  <c r="J21" i="28"/>
  <c r="W113" i="27"/>
  <c r="X113" i="27"/>
  <c r="V113" i="27"/>
  <c r="Y113" i="27"/>
  <c r="W114" i="27"/>
  <c r="X114" i="27"/>
  <c r="V114" i="27"/>
  <c r="Y114" i="27"/>
  <c r="J69" i="28"/>
  <c r="W115" i="27"/>
  <c r="X115" i="27"/>
  <c r="V115" i="27"/>
  <c r="Y115" i="27"/>
  <c r="J284" i="28"/>
  <c r="W116" i="27"/>
  <c r="X116" i="27"/>
  <c r="V116" i="27"/>
  <c r="Y116" i="27"/>
  <c r="W117" i="27"/>
  <c r="X117" i="27"/>
  <c r="V117" i="27"/>
  <c r="Y117" i="27"/>
  <c r="W118" i="27"/>
  <c r="X118" i="27"/>
  <c r="V118" i="27"/>
  <c r="Y118" i="27"/>
  <c r="J311" i="28"/>
  <c r="W119" i="27"/>
  <c r="X119" i="27"/>
  <c r="V119" i="27"/>
  <c r="Y119" i="27"/>
  <c r="W120" i="27"/>
  <c r="X120" i="27"/>
  <c r="V120" i="27"/>
  <c r="Y120" i="27"/>
  <c r="W121" i="27"/>
  <c r="X121" i="27"/>
  <c r="V121" i="27"/>
  <c r="Y121" i="27"/>
  <c r="W122" i="27"/>
  <c r="X122" i="27"/>
  <c r="V122" i="27"/>
  <c r="Y122" i="27"/>
  <c r="J517" i="28"/>
  <c r="W123" i="27"/>
  <c r="X123" i="27"/>
  <c r="V123" i="27"/>
  <c r="Y123" i="27"/>
  <c r="J538" i="28"/>
  <c r="J2" i="28"/>
  <c r="W124" i="27"/>
  <c r="X124" i="27"/>
  <c r="V124" i="27"/>
  <c r="Y124" i="27"/>
  <c r="J86" i="28"/>
  <c r="W125" i="27"/>
  <c r="X125" i="27"/>
  <c r="V125" i="27"/>
  <c r="Y125" i="27"/>
  <c r="J552" i="28"/>
  <c r="J553" i="28"/>
  <c r="W126" i="27"/>
  <c r="X126" i="27"/>
  <c r="V126" i="27"/>
  <c r="Y126" i="27"/>
  <c r="W127" i="27"/>
  <c r="X127" i="27"/>
  <c r="V127" i="27"/>
  <c r="Y127" i="27"/>
  <c r="W128" i="27"/>
  <c r="X128" i="27"/>
  <c r="V128" i="27"/>
  <c r="Y128" i="27"/>
  <c r="J296" i="28"/>
  <c r="W129" i="27"/>
  <c r="X129" i="27"/>
  <c r="V129" i="27"/>
  <c r="Y129" i="27"/>
  <c r="W130" i="27"/>
  <c r="X130" i="27"/>
  <c r="V130" i="27"/>
  <c r="Y130" i="27"/>
  <c r="J575" i="28"/>
  <c r="J335" i="28"/>
  <c r="J336" i="28"/>
  <c r="J337" i="28"/>
  <c r="J338" i="28"/>
  <c r="W131" i="27"/>
  <c r="X131" i="27"/>
  <c r="V131" i="27"/>
  <c r="Y131" i="27"/>
  <c r="J340" i="28"/>
  <c r="W132" i="27"/>
  <c r="X132" i="27"/>
  <c r="V132" i="27"/>
  <c r="Y132" i="27"/>
  <c r="J144" i="28"/>
  <c r="W133" i="27"/>
  <c r="X133" i="27"/>
  <c r="V133" i="27"/>
  <c r="Y133" i="27"/>
  <c r="J201" i="28"/>
  <c r="J435" i="28"/>
  <c r="W134" i="27"/>
  <c r="X134" i="27"/>
  <c r="V134" i="27"/>
  <c r="Y134" i="27"/>
  <c r="J495" i="28"/>
  <c r="W135" i="27"/>
  <c r="X135" i="27"/>
  <c r="V135" i="27"/>
  <c r="Y135" i="27"/>
  <c r="W136" i="27"/>
  <c r="X136" i="27"/>
  <c r="V136" i="27"/>
  <c r="Y136" i="27"/>
  <c r="J554" i="28"/>
  <c r="J166" i="28"/>
  <c r="W137" i="27"/>
  <c r="X137" i="27"/>
  <c r="V137" i="27"/>
  <c r="Y137" i="27"/>
  <c r="J555" i="28"/>
  <c r="W138" i="27"/>
  <c r="X138" i="27"/>
  <c r="V138" i="27"/>
  <c r="Y138" i="27"/>
  <c r="W139" i="27"/>
  <c r="X139" i="27"/>
  <c r="V139" i="27"/>
  <c r="Y139" i="27"/>
  <c r="W140" i="27"/>
  <c r="X140" i="27"/>
  <c r="V140" i="27"/>
  <c r="Y140" i="27"/>
  <c r="W141" i="27"/>
  <c r="X141" i="27"/>
  <c r="V141" i="27"/>
  <c r="Y141" i="27"/>
  <c r="W142" i="27"/>
  <c r="X142" i="27"/>
  <c r="V142" i="27"/>
  <c r="Y142" i="27"/>
  <c r="W143" i="27"/>
  <c r="X143" i="27"/>
  <c r="V143" i="27"/>
  <c r="Y143" i="27"/>
  <c r="J239" i="28"/>
  <c r="W144" i="27"/>
  <c r="X144" i="27"/>
  <c r="V144" i="27"/>
  <c r="Y144" i="27"/>
  <c r="W145" i="27"/>
  <c r="X145" i="27"/>
  <c r="V145" i="27"/>
  <c r="Y145" i="27"/>
  <c r="J304" i="28"/>
  <c r="W146" i="27"/>
  <c r="X146" i="27"/>
  <c r="V146" i="27"/>
  <c r="Y146" i="27"/>
  <c r="W147" i="27"/>
  <c r="X147" i="27"/>
  <c r="V147" i="27"/>
  <c r="Y147" i="27"/>
  <c r="W148" i="27"/>
  <c r="X148" i="27"/>
  <c r="V148" i="27"/>
  <c r="Y148" i="27"/>
  <c r="W149" i="27"/>
  <c r="X149" i="27"/>
  <c r="V149" i="27"/>
  <c r="Y149" i="27"/>
  <c r="J360" i="28"/>
  <c r="W150" i="27"/>
  <c r="X150" i="27"/>
  <c r="V150" i="27"/>
  <c r="Y150" i="27"/>
  <c r="W151" i="27"/>
  <c r="X151" i="27"/>
  <c r="V151" i="27"/>
  <c r="Y151" i="27"/>
  <c r="J253" i="28"/>
  <c r="J149" i="28"/>
  <c r="W152" i="27"/>
  <c r="X152" i="27"/>
  <c r="V152" i="27"/>
  <c r="Y152" i="27"/>
  <c r="W153" i="27"/>
  <c r="X153" i="27"/>
  <c r="V153" i="27"/>
  <c r="Y153" i="27"/>
  <c r="J677" i="28"/>
  <c r="W154" i="27"/>
  <c r="X154" i="27"/>
  <c r="V154" i="27"/>
  <c r="Y154" i="27"/>
  <c r="J36" i="28"/>
  <c r="W155" i="27"/>
  <c r="X155" i="27"/>
  <c r="V155" i="27"/>
  <c r="Y155" i="27"/>
  <c r="J60" i="28"/>
  <c r="W156" i="27"/>
  <c r="X156" i="27"/>
  <c r="V156" i="27"/>
  <c r="Y156" i="27"/>
  <c r="J133" i="28"/>
  <c r="W157" i="27"/>
  <c r="X157" i="27"/>
  <c r="V157" i="27"/>
  <c r="Y157" i="27"/>
  <c r="W158" i="27"/>
  <c r="X158" i="27"/>
  <c r="V158" i="27"/>
  <c r="Y158" i="27"/>
  <c r="W159" i="27"/>
  <c r="X159" i="27"/>
  <c r="V159" i="27"/>
  <c r="Y159" i="27"/>
  <c r="W160" i="27"/>
  <c r="X160" i="27"/>
  <c r="V160" i="27"/>
  <c r="Y160" i="27"/>
  <c r="W161" i="27"/>
  <c r="X161" i="27"/>
  <c r="V161" i="27"/>
  <c r="Y161" i="27"/>
  <c r="J562" i="28"/>
  <c r="J563" i="28"/>
  <c r="W162" i="27"/>
  <c r="X162" i="27"/>
  <c r="V162" i="27"/>
  <c r="Y162" i="27"/>
  <c r="J570" i="28"/>
  <c r="J291" i="28"/>
  <c r="W163" i="27"/>
  <c r="X163" i="27"/>
  <c r="V163" i="27"/>
  <c r="Y163" i="27"/>
  <c r="J604" i="28"/>
  <c r="J300" i="28"/>
  <c r="W164" i="27"/>
  <c r="X164" i="27"/>
  <c r="V164" i="27"/>
  <c r="Y164" i="27"/>
  <c r="J620" i="28"/>
  <c r="W165" i="27"/>
  <c r="X165" i="27"/>
  <c r="V165" i="27"/>
  <c r="Y165" i="27"/>
  <c r="J622" i="28"/>
  <c r="W166" i="27"/>
  <c r="X166" i="27"/>
  <c r="V166" i="27"/>
  <c r="Y166" i="27"/>
  <c r="J332" i="28"/>
  <c r="W167" i="27"/>
  <c r="X167" i="27"/>
  <c r="V167" i="27"/>
  <c r="Y167" i="27"/>
  <c r="W168" i="27"/>
  <c r="X168" i="27"/>
  <c r="V168" i="27"/>
  <c r="Y168" i="27"/>
  <c r="J502" i="28"/>
  <c r="W169" i="27"/>
  <c r="X169" i="27"/>
  <c r="V169" i="27"/>
  <c r="Y169" i="27"/>
  <c r="J27" i="28"/>
  <c r="W170" i="27"/>
  <c r="X170" i="27"/>
  <c r="V170" i="27"/>
  <c r="Y170" i="27"/>
  <c r="J64" i="28"/>
  <c r="W171" i="27"/>
  <c r="X171" i="27"/>
  <c r="V171" i="27"/>
  <c r="Y171" i="27"/>
  <c r="J72" i="28"/>
  <c r="W172" i="27"/>
  <c r="X172" i="27"/>
  <c r="V172" i="27"/>
  <c r="Y172" i="27"/>
  <c r="J76" i="28"/>
  <c r="W173" i="27"/>
  <c r="X173" i="27"/>
  <c r="V173" i="27"/>
  <c r="Y173" i="27"/>
  <c r="J77" i="28"/>
  <c r="W174" i="27"/>
  <c r="X174" i="27"/>
  <c r="V174" i="27"/>
  <c r="Y174" i="27"/>
  <c r="W175" i="27"/>
  <c r="X175" i="27"/>
  <c r="V175" i="27"/>
  <c r="Y175" i="27"/>
  <c r="J84" i="28"/>
  <c r="W176" i="27"/>
  <c r="X176" i="27"/>
  <c r="V176" i="27"/>
  <c r="Y176" i="27"/>
  <c r="W177" i="27"/>
  <c r="X177" i="27"/>
  <c r="V177" i="27"/>
  <c r="Y177" i="27"/>
  <c r="J90" i="28"/>
  <c r="W178" i="27"/>
  <c r="X178" i="27"/>
  <c r="V178" i="27"/>
  <c r="Y178" i="27"/>
  <c r="J100" i="28"/>
  <c r="W179" i="27"/>
  <c r="X179" i="27"/>
  <c r="V179" i="27"/>
  <c r="Y179" i="27"/>
  <c r="W180" i="27"/>
  <c r="X180" i="27"/>
  <c r="V180" i="27"/>
  <c r="Y180" i="27"/>
  <c r="J170" i="28"/>
  <c r="W181" i="27"/>
  <c r="X181" i="27"/>
  <c r="V181" i="27"/>
  <c r="Y181" i="27"/>
  <c r="J199" i="28"/>
  <c r="W182" i="27"/>
  <c r="X182" i="27"/>
  <c r="V182" i="27"/>
  <c r="Y182" i="27"/>
  <c r="J180" i="28"/>
  <c r="W183" i="27"/>
  <c r="X183" i="27"/>
  <c r="V183" i="27"/>
  <c r="Y183" i="27"/>
  <c r="J235" i="28"/>
  <c r="W184" i="27"/>
  <c r="X184" i="27"/>
  <c r="V184" i="27"/>
  <c r="Y184" i="27"/>
  <c r="J236" i="28"/>
  <c r="W185" i="27"/>
  <c r="X185" i="27"/>
  <c r="V185" i="27"/>
  <c r="Y185" i="27"/>
  <c r="J237" i="28"/>
  <c r="W186" i="27"/>
  <c r="X186" i="27"/>
  <c r="V186" i="27"/>
  <c r="Y186" i="27"/>
  <c r="W187" i="27"/>
  <c r="X187" i="27"/>
  <c r="V187" i="27"/>
  <c r="Y187" i="27"/>
  <c r="J55" i="28"/>
  <c r="W188" i="27"/>
  <c r="X188" i="27"/>
  <c r="V188" i="27"/>
  <c r="Y188" i="27"/>
  <c r="J344" i="28"/>
  <c r="W189" i="27"/>
  <c r="X189" i="27"/>
  <c r="V189" i="27"/>
  <c r="Y189" i="27"/>
  <c r="J355" i="28"/>
  <c r="W190" i="27"/>
  <c r="X190" i="27"/>
  <c r="V190" i="27"/>
  <c r="Y190" i="27"/>
  <c r="W191" i="27"/>
  <c r="X191" i="27"/>
  <c r="V191" i="27"/>
  <c r="Y191" i="27"/>
  <c r="W192" i="27"/>
  <c r="X192" i="27"/>
  <c r="V192" i="27"/>
  <c r="Y192" i="27"/>
  <c r="W193" i="27"/>
  <c r="X193" i="27"/>
  <c r="V193" i="27"/>
  <c r="Y193" i="27"/>
  <c r="J477" i="28"/>
  <c r="W194" i="27"/>
  <c r="X194" i="27"/>
  <c r="V194" i="27"/>
  <c r="Y194" i="27"/>
  <c r="J634" i="28"/>
  <c r="J486" i="28"/>
  <c r="J20" i="28"/>
  <c r="W195" i="27"/>
  <c r="X195" i="27"/>
  <c r="V195" i="27"/>
  <c r="Y195" i="27"/>
  <c r="J489" i="28"/>
  <c r="W196" i="27"/>
  <c r="X196" i="27"/>
  <c r="V196" i="27"/>
  <c r="Y196" i="27"/>
  <c r="J492" i="28"/>
  <c r="W197" i="27"/>
  <c r="X197" i="27"/>
  <c r="V197" i="27"/>
  <c r="Y197" i="27"/>
  <c r="J32" i="28"/>
  <c r="J496" i="28"/>
  <c r="W198" i="27"/>
  <c r="X198" i="27"/>
  <c r="V198" i="27"/>
  <c r="Y198" i="27"/>
  <c r="W199" i="27"/>
  <c r="X199" i="27"/>
  <c r="V199" i="27"/>
  <c r="Y199" i="27"/>
  <c r="W200" i="27"/>
  <c r="X200" i="27"/>
  <c r="V200" i="27"/>
  <c r="Y200" i="27"/>
  <c r="W201" i="27"/>
  <c r="X201" i="27"/>
  <c r="V201" i="27"/>
  <c r="Y201" i="27"/>
  <c r="J128" i="28"/>
  <c r="J129" i="28"/>
  <c r="W202" i="27"/>
  <c r="X202" i="27"/>
  <c r="V202" i="27"/>
  <c r="Y202" i="27"/>
  <c r="J96" i="28"/>
  <c r="W203" i="27"/>
  <c r="X203" i="27"/>
  <c r="V203" i="27"/>
  <c r="Y203" i="27"/>
  <c r="W204" i="27"/>
  <c r="X204" i="27"/>
  <c r="V204" i="27"/>
  <c r="Y204" i="27"/>
  <c r="J171" i="28"/>
  <c r="J141" i="28"/>
  <c r="W205" i="27"/>
  <c r="X205" i="27"/>
  <c r="V205" i="27"/>
  <c r="Y205" i="27"/>
  <c r="J188" i="28"/>
  <c r="W206" i="27"/>
  <c r="X206" i="27"/>
  <c r="V206" i="27"/>
  <c r="Y206" i="27"/>
  <c r="J194" i="28"/>
  <c r="W207" i="27"/>
  <c r="X207" i="27"/>
  <c r="V207" i="27"/>
  <c r="Y207" i="27"/>
  <c r="J263" i="28"/>
  <c r="W208" i="27"/>
  <c r="X208" i="27"/>
  <c r="V208" i="27"/>
  <c r="Y208" i="27"/>
  <c r="J264" i="28"/>
  <c r="W209" i="27"/>
  <c r="X209" i="27"/>
  <c r="V209" i="27"/>
  <c r="Y209" i="27"/>
  <c r="J218" i="28"/>
  <c r="W210" i="27"/>
  <c r="X210" i="27"/>
  <c r="V210" i="27"/>
  <c r="Y210" i="27"/>
  <c r="J276" i="28"/>
  <c r="W211" i="27"/>
  <c r="X211" i="27"/>
  <c r="V211" i="27"/>
  <c r="Y211" i="27"/>
  <c r="J258" i="28"/>
  <c r="J277" i="28"/>
  <c r="W212" i="27"/>
  <c r="X212" i="27"/>
  <c r="V212" i="27"/>
  <c r="Y212" i="27"/>
  <c r="J295" i="28"/>
  <c r="J278" i="28"/>
  <c r="W213" i="27"/>
  <c r="X213" i="27"/>
  <c r="V213" i="27"/>
  <c r="Y213" i="27"/>
  <c r="J419" i="28"/>
  <c r="J279" i="28"/>
  <c r="W214" i="27"/>
  <c r="X214" i="27"/>
  <c r="V214" i="27"/>
  <c r="Y214" i="27"/>
  <c r="J430" i="28"/>
  <c r="W215" i="27"/>
  <c r="X215" i="27"/>
  <c r="V215" i="27"/>
  <c r="Y215" i="27"/>
  <c r="J454" i="28"/>
  <c r="J286" i="28"/>
  <c r="W216" i="27"/>
  <c r="X216" i="27"/>
  <c r="V216" i="27"/>
  <c r="Y216" i="27"/>
  <c r="J525" i="28"/>
  <c r="W217" i="27"/>
  <c r="X217" i="27"/>
  <c r="V217" i="27"/>
  <c r="Y217" i="27"/>
  <c r="J526" i="28"/>
  <c r="W218" i="27"/>
  <c r="X218" i="27"/>
  <c r="V218" i="27"/>
  <c r="Y218" i="27"/>
  <c r="J531" i="28"/>
  <c r="W219" i="27"/>
  <c r="X219" i="27"/>
  <c r="V219" i="27"/>
  <c r="Y219" i="27"/>
  <c r="J536" i="28"/>
  <c r="J293" i="28"/>
  <c r="W220" i="27"/>
  <c r="X220" i="27"/>
  <c r="V220" i="27"/>
  <c r="Y220" i="27"/>
  <c r="J294" i="28"/>
  <c r="W221" i="27"/>
  <c r="X221" i="27"/>
  <c r="V221" i="27"/>
  <c r="Y221" i="27"/>
  <c r="J542" i="28"/>
  <c r="W222" i="27"/>
  <c r="X222" i="27"/>
  <c r="V222" i="27"/>
  <c r="Y222" i="27"/>
  <c r="J297" i="28"/>
  <c r="J16" i="28"/>
  <c r="W223" i="27"/>
  <c r="X223" i="27"/>
  <c r="V223" i="27"/>
  <c r="Y223" i="27"/>
  <c r="J551" i="28"/>
  <c r="W224" i="27"/>
  <c r="X224" i="27"/>
  <c r="V224" i="27"/>
  <c r="Y224" i="27"/>
  <c r="J299" i="28"/>
  <c r="W225" i="27"/>
  <c r="X225" i="27"/>
  <c r="V225" i="27"/>
  <c r="Y225" i="27"/>
  <c r="W226" i="27"/>
  <c r="X226" i="27"/>
  <c r="V226" i="27"/>
  <c r="Y226" i="27"/>
  <c r="W227" i="27"/>
  <c r="X227" i="27"/>
  <c r="V227" i="27"/>
  <c r="Y227" i="27"/>
  <c r="J557" i="28"/>
  <c r="J302" i="28"/>
  <c r="W228" i="27"/>
  <c r="X228" i="27"/>
  <c r="V228" i="27"/>
  <c r="Y228" i="27"/>
  <c r="J558" i="28"/>
  <c r="W229" i="27"/>
  <c r="X229" i="27"/>
  <c r="V229" i="27"/>
  <c r="Y229" i="27"/>
  <c r="W230" i="27"/>
  <c r="X230" i="27"/>
  <c r="V230" i="27"/>
  <c r="Y230" i="27"/>
  <c r="J559" i="28"/>
  <c r="J306" i="28"/>
  <c r="W231" i="27"/>
  <c r="X231" i="27"/>
  <c r="V231" i="27"/>
  <c r="Y231" i="27"/>
  <c r="J560" i="28"/>
  <c r="J307" i="28"/>
  <c r="W232" i="27"/>
  <c r="X232" i="27"/>
  <c r="V232" i="27"/>
  <c r="Y232" i="27"/>
  <c r="J308" i="28"/>
  <c r="W233" i="27"/>
  <c r="X233" i="27"/>
  <c r="V233" i="27"/>
  <c r="Y233" i="27"/>
  <c r="J566" i="28"/>
  <c r="W234" i="27"/>
  <c r="X234" i="27"/>
  <c r="V234" i="27"/>
  <c r="Y234" i="27"/>
  <c r="J567" i="28"/>
  <c r="W235" i="27"/>
  <c r="X235" i="27"/>
  <c r="V235" i="27"/>
  <c r="Y235" i="27"/>
  <c r="J569" i="28"/>
  <c r="W236" i="27"/>
  <c r="X236" i="27"/>
  <c r="V236" i="27"/>
  <c r="Y236" i="27"/>
  <c r="J313" i="28"/>
  <c r="W237" i="27"/>
  <c r="X237" i="27"/>
  <c r="V237" i="27"/>
  <c r="Y237" i="27"/>
  <c r="J577" i="28"/>
  <c r="J318" i="28"/>
  <c r="W238" i="27"/>
  <c r="X238" i="27"/>
  <c r="V238" i="27"/>
  <c r="Y238" i="27"/>
  <c r="J319" i="28"/>
  <c r="W239" i="27"/>
  <c r="X239" i="27"/>
  <c r="V239" i="27"/>
  <c r="Y239" i="27"/>
  <c r="J585" i="28"/>
  <c r="J320" i="28"/>
  <c r="W240" i="27"/>
  <c r="X240" i="27"/>
  <c r="V240" i="27"/>
  <c r="Y240" i="27"/>
  <c r="J603" i="28"/>
  <c r="W241" i="27"/>
  <c r="X241" i="27"/>
  <c r="V241" i="27"/>
  <c r="Y241" i="27"/>
  <c r="J605" i="28"/>
  <c r="J322" i="28"/>
  <c r="W242" i="27"/>
  <c r="X242" i="27"/>
  <c r="V242" i="27"/>
  <c r="Y242" i="27"/>
  <c r="J608" i="28"/>
  <c r="J323" i="28"/>
  <c r="W243" i="27"/>
  <c r="X243" i="27"/>
  <c r="V243" i="27"/>
  <c r="Y243" i="27"/>
  <c r="J324" i="28"/>
  <c r="W244" i="27"/>
  <c r="X244" i="27"/>
  <c r="V244" i="27"/>
  <c r="Y244" i="27"/>
  <c r="J614" i="28"/>
  <c r="J325" i="28"/>
  <c r="W245" i="27"/>
  <c r="X245" i="27"/>
  <c r="V245" i="27"/>
  <c r="Y245" i="27"/>
  <c r="J616" i="28"/>
  <c r="J327" i="28"/>
  <c r="W246" i="27"/>
  <c r="X246" i="27"/>
  <c r="V246" i="27"/>
  <c r="Y246" i="27"/>
  <c r="J617" i="28"/>
  <c r="W247" i="27"/>
  <c r="X247" i="27"/>
  <c r="V247" i="27"/>
  <c r="Y247" i="27"/>
  <c r="J329" i="28"/>
  <c r="W248" i="27"/>
  <c r="X248" i="27"/>
  <c r="V248" i="27"/>
  <c r="Y248" i="27"/>
  <c r="J621" i="28"/>
  <c r="J330" i="28"/>
  <c r="W249" i="27"/>
  <c r="X249" i="27"/>
  <c r="V249" i="27"/>
  <c r="Y249" i="27"/>
  <c r="J626" i="28"/>
  <c r="J331" i="28"/>
  <c r="W250" i="27"/>
  <c r="X250" i="27"/>
  <c r="V250" i="27"/>
  <c r="Y250" i="27"/>
  <c r="J639" i="28"/>
  <c r="W251" i="27"/>
  <c r="X251" i="27"/>
  <c r="V251" i="27"/>
  <c r="Y251" i="27"/>
  <c r="J658" i="28"/>
  <c r="J659" i="28"/>
  <c r="J333" i="28"/>
  <c r="J18" i="28"/>
  <c r="W252" i="27"/>
  <c r="X252" i="27"/>
  <c r="V252" i="27"/>
  <c r="Y252" i="27"/>
  <c r="J334" i="28"/>
  <c r="W253" i="27"/>
  <c r="X253" i="27"/>
  <c r="V253" i="27"/>
  <c r="Y253" i="27"/>
  <c r="W254" i="27"/>
  <c r="X254" i="27"/>
  <c r="V254" i="27"/>
  <c r="Y254" i="27"/>
  <c r="J681" i="28"/>
  <c r="W255" i="27"/>
  <c r="X255" i="27"/>
  <c r="V255" i="27"/>
  <c r="Y255" i="27"/>
  <c r="J682" i="28"/>
  <c r="W256" i="27"/>
  <c r="X256" i="27"/>
  <c r="V256" i="27"/>
  <c r="Y256" i="27"/>
  <c r="J343" i="28"/>
  <c r="W257" i="27"/>
  <c r="X257" i="27"/>
  <c r="V257" i="27"/>
  <c r="Y257" i="27"/>
  <c r="J345" i="28"/>
  <c r="W258" i="27"/>
  <c r="X258" i="27"/>
  <c r="V258" i="27"/>
  <c r="Y258" i="27"/>
  <c r="J346" i="28"/>
  <c r="W259" i="27"/>
  <c r="X259" i="27"/>
  <c r="V259" i="27"/>
  <c r="Y259" i="27"/>
  <c r="J347" i="28"/>
  <c r="W260" i="27"/>
  <c r="X260" i="27"/>
  <c r="V260" i="27"/>
  <c r="Y260" i="27"/>
  <c r="J348" i="28"/>
  <c r="W261" i="27"/>
  <c r="X261" i="27"/>
  <c r="V261" i="27"/>
  <c r="Y261" i="27"/>
  <c r="J349" i="28"/>
  <c r="W262" i="27"/>
  <c r="X262" i="27"/>
  <c r="V262" i="27"/>
  <c r="Y262" i="27"/>
  <c r="J350" i="28"/>
  <c r="W263" i="27"/>
  <c r="X263" i="27"/>
  <c r="V263" i="27"/>
  <c r="Y263" i="27"/>
  <c r="J351" i="28"/>
  <c r="W264" i="27"/>
  <c r="X264" i="27"/>
  <c r="V264" i="27"/>
  <c r="Y264" i="27"/>
  <c r="J352" i="28"/>
  <c r="W265" i="27"/>
  <c r="X265" i="27"/>
  <c r="V265" i="27"/>
  <c r="Y265" i="27"/>
  <c r="J353" i="28"/>
  <c r="W266" i="27"/>
  <c r="X266" i="27"/>
  <c r="V266" i="27"/>
  <c r="Y266" i="27"/>
  <c r="J354" i="28"/>
  <c r="W267" i="27"/>
  <c r="X267" i="27"/>
  <c r="V267" i="27"/>
  <c r="Y267" i="27"/>
  <c r="W268" i="27"/>
  <c r="X268" i="27"/>
  <c r="V268" i="27"/>
  <c r="Y268" i="27"/>
  <c r="J356" i="28"/>
  <c r="W269" i="27"/>
  <c r="X269" i="27"/>
  <c r="V269" i="27"/>
  <c r="Y269" i="27"/>
  <c r="J357" i="28"/>
  <c r="W270" i="27"/>
  <c r="X270" i="27"/>
  <c r="V270" i="27"/>
  <c r="Y270" i="27"/>
  <c r="J358" i="28"/>
  <c r="W271" i="27"/>
  <c r="X271" i="27"/>
  <c r="V271" i="27"/>
  <c r="Y271" i="27"/>
  <c r="J359" i="28"/>
  <c r="W272" i="27"/>
  <c r="X272" i="27"/>
  <c r="V272" i="27"/>
  <c r="Y272" i="27"/>
  <c r="J361" i="28"/>
  <c r="W273" i="27"/>
  <c r="X273" i="27"/>
  <c r="V273" i="27"/>
  <c r="Y273" i="27"/>
  <c r="J362" i="28"/>
  <c r="W274" i="27"/>
  <c r="X274" i="27"/>
  <c r="V274" i="27"/>
  <c r="Y274" i="27"/>
  <c r="J363" i="28"/>
  <c r="W275" i="27"/>
  <c r="X275" i="27"/>
  <c r="V275" i="27"/>
  <c r="Y275" i="27"/>
  <c r="W276" i="27"/>
  <c r="X276" i="27"/>
  <c r="V276" i="27"/>
  <c r="Y276" i="27"/>
  <c r="J365" i="28"/>
  <c r="W277" i="27"/>
  <c r="X277" i="27"/>
  <c r="V277" i="27"/>
  <c r="Y277" i="27"/>
  <c r="J240" i="28"/>
  <c r="J366" i="28"/>
  <c r="W278" i="27"/>
  <c r="X278" i="27"/>
  <c r="V278" i="27"/>
  <c r="Y278" i="27"/>
  <c r="J367" i="28"/>
  <c r="W279" i="27"/>
  <c r="X279" i="27"/>
  <c r="V279" i="27"/>
  <c r="Y279" i="27"/>
  <c r="J398" i="28"/>
  <c r="J368" i="28"/>
  <c r="W280" i="27"/>
  <c r="X280" i="27"/>
  <c r="V280" i="27"/>
  <c r="Y280" i="27"/>
  <c r="J422" i="28"/>
  <c r="J369" i="28"/>
  <c r="W281" i="27"/>
  <c r="X281" i="27"/>
  <c r="V281" i="27"/>
  <c r="Y281" i="27"/>
  <c r="J370" i="28"/>
  <c r="W282" i="27"/>
  <c r="X282" i="27"/>
  <c r="V282" i="27"/>
  <c r="Y282" i="27"/>
  <c r="W283" i="27"/>
  <c r="X283" i="27"/>
  <c r="V283" i="27"/>
  <c r="Y283" i="27"/>
  <c r="J372" i="28"/>
  <c r="W284" i="27"/>
  <c r="X284" i="27"/>
  <c r="V284" i="27"/>
  <c r="Y284" i="27"/>
  <c r="J527" i="28"/>
  <c r="J373" i="28"/>
  <c r="W285" i="27"/>
  <c r="X285" i="27"/>
  <c r="V285" i="27"/>
  <c r="Y285" i="27"/>
  <c r="J530" i="28"/>
  <c r="J374" i="28"/>
  <c r="W286" i="27"/>
  <c r="X286" i="27"/>
  <c r="V286" i="27"/>
  <c r="Y286" i="27"/>
  <c r="J533" i="28"/>
  <c r="J534" i="28"/>
  <c r="J535" i="28"/>
  <c r="W287" i="27"/>
  <c r="X287" i="27"/>
  <c r="V287" i="27"/>
  <c r="Y287" i="27"/>
  <c r="J376" i="28"/>
  <c r="W288" i="27"/>
  <c r="X288" i="27"/>
  <c r="V288" i="27"/>
  <c r="Y288" i="27"/>
  <c r="J377" i="28"/>
  <c r="W289" i="27"/>
  <c r="X289" i="27"/>
  <c r="V289" i="27"/>
  <c r="Y289" i="27"/>
  <c r="J541" i="28"/>
  <c r="W290" i="27"/>
  <c r="X290" i="27"/>
  <c r="V290" i="27"/>
  <c r="Y290" i="27"/>
  <c r="J378" i="28"/>
  <c r="J379" i="28"/>
  <c r="W291" i="27"/>
  <c r="X291" i="27"/>
  <c r="V291" i="27"/>
  <c r="Y291" i="27"/>
  <c r="J380" i="28"/>
  <c r="W292" i="27"/>
  <c r="X292" i="27"/>
  <c r="V292" i="27"/>
  <c r="Y292" i="27"/>
  <c r="J381" i="28"/>
  <c r="W293" i="27"/>
  <c r="X293" i="27"/>
  <c r="V293" i="27"/>
  <c r="Y293" i="27"/>
  <c r="J382" i="28"/>
  <c r="W294" i="27"/>
  <c r="X294" i="27"/>
  <c r="V294" i="27"/>
  <c r="Y294" i="27"/>
  <c r="J565" i="28"/>
  <c r="W295" i="27"/>
  <c r="X295" i="27"/>
  <c r="V295" i="27"/>
  <c r="Y295" i="27"/>
  <c r="W296" i="27"/>
  <c r="X296" i="27"/>
  <c r="V296" i="27"/>
  <c r="Y296" i="27"/>
  <c r="J384" i="28"/>
  <c r="W297" i="27"/>
  <c r="X297" i="27"/>
  <c r="V297" i="27"/>
  <c r="Y297" i="27"/>
  <c r="J606" i="28"/>
  <c r="J385" i="28"/>
  <c r="W298" i="27"/>
  <c r="X298" i="27"/>
  <c r="V298" i="27"/>
  <c r="Y298" i="27"/>
  <c r="J386" i="28"/>
  <c r="W299" i="27"/>
  <c r="X299" i="27"/>
  <c r="V299" i="27"/>
  <c r="Y299" i="27"/>
  <c r="J387" i="28"/>
  <c r="W300" i="27"/>
  <c r="X300" i="27"/>
  <c r="V300" i="27"/>
  <c r="Y300" i="27"/>
  <c r="J388" i="28"/>
  <c r="W301" i="27"/>
  <c r="X301" i="27"/>
  <c r="V301" i="27"/>
  <c r="Y301" i="27"/>
  <c r="J389" i="28"/>
  <c r="W302" i="27"/>
  <c r="X302" i="27"/>
  <c r="V302" i="27"/>
  <c r="Y302" i="27"/>
  <c r="J390" i="28"/>
  <c r="W303" i="27"/>
  <c r="X303" i="27"/>
  <c r="V303" i="27"/>
  <c r="Y303" i="27"/>
  <c r="J645" i="28"/>
  <c r="J391" i="28"/>
  <c r="W304" i="27"/>
  <c r="X304" i="27"/>
  <c r="V304" i="27"/>
  <c r="Y304" i="27"/>
  <c r="W305" i="27"/>
  <c r="X305" i="27"/>
  <c r="V305" i="27"/>
  <c r="Y305" i="27"/>
  <c r="J393" i="28"/>
  <c r="W306" i="27"/>
  <c r="X306" i="27"/>
  <c r="V306" i="27"/>
  <c r="Y306" i="27"/>
  <c r="J394" i="28"/>
  <c r="W307" i="27"/>
  <c r="X307" i="27"/>
  <c r="V307" i="27"/>
  <c r="Y307" i="27"/>
  <c r="J395" i="28"/>
  <c r="W308" i="27"/>
  <c r="X308" i="27"/>
  <c r="V308" i="27"/>
  <c r="Y308" i="27"/>
  <c r="J24" i="28"/>
  <c r="J396" i="28"/>
  <c r="W309" i="27"/>
  <c r="X309" i="27"/>
  <c r="V309" i="27"/>
  <c r="Y309" i="27"/>
  <c r="W310" i="27"/>
  <c r="X310" i="27"/>
  <c r="V310" i="27"/>
  <c r="Y310" i="27"/>
  <c r="J34" i="28"/>
  <c r="W311" i="27"/>
  <c r="X311" i="27"/>
  <c r="V311" i="27"/>
  <c r="Y311" i="27"/>
  <c r="J37" i="28"/>
  <c r="J400" i="28"/>
  <c r="W312" i="27"/>
  <c r="X312" i="27"/>
  <c r="V312" i="27"/>
  <c r="Y312" i="27"/>
  <c r="J3" i="28"/>
  <c r="J401" i="28"/>
  <c r="W313" i="27"/>
  <c r="X313" i="27"/>
  <c r="V313" i="27"/>
  <c r="Y313" i="27"/>
  <c r="J50" i="28"/>
  <c r="W314" i="27"/>
  <c r="X314" i="27"/>
  <c r="V314" i="27"/>
  <c r="Y314" i="27"/>
  <c r="J51" i="28"/>
  <c r="J402" i="28"/>
  <c r="W315" i="27"/>
  <c r="X315" i="27"/>
  <c r="V315" i="27"/>
  <c r="Y315" i="27"/>
  <c r="J52" i="28"/>
  <c r="J403" i="28"/>
  <c r="W316" i="27"/>
  <c r="X316" i="27"/>
  <c r="V316" i="27"/>
  <c r="Y316" i="27"/>
  <c r="J56" i="28"/>
  <c r="J404" i="28"/>
  <c r="W317" i="27"/>
  <c r="X317" i="27"/>
  <c r="V317" i="27"/>
  <c r="Y317" i="27"/>
  <c r="W318" i="27"/>
  <c r="X318" i="27"/>
  <c r="V318" i="27"/>
  <c r="Y318" i="27"/>
  <c r="J405" i="28"/>
  <c r="W319" i="27"/>
  <c r="X319" i="27"/>
  <c r="V319" i="27"/>
  <c r="Y319" i="27"/>
  <c r="J406" i="28"/>
  <c r="W320" i="27"/>
  <c r="X320" i="27"/>
  <c r="V320" i="27"/>
  <c r="Y320" i="27"/>
  <c r="J73" i="28"/>
  <c r="J407" i="28"/>
  <c r="W321" i="27"/>
  <c r="X321" i="27"/>
  <c r="V321" i="27"/>
  <c r="Y321" i="27"/>
  <c r="J6" i="28"/>
  <c r="J408" i="28"/>
  <c r="W322" i="27"/>
  <c r="X322" i="27"/>
  <c r="V322" i="27"/>
  <c r="Y322" i="27"/>
  <c r="J409" i="28"/>
  <c r="W323" i="27"/>
  <c r="X323" i="27"/>
  <c r="V323" i="27"/>
  <c r="Y323" i="27"/>
  <c r="J410" i="28"/>
  <c r="W324" i="27"/>
  <c r="X324" i="27"/>
  <c r="V324" i="27"/>
  <c r="Y324" i="27"/>
  <c r="J91" i="28"/>
  <c r="J411" i="28"/>
  <c r="W325" i="27"/>
  <c r="X325" i="27"/>
  <c r="V325" i="27"/>
  <c r="Y325" i="27"/>
  <c r="J95" i="28"/>
  <c r="J413" i="28"/>
  <c r="W326" i="27"/>
  <c r="X326" i="27"/>
  <c r="V326" i="27"/>
  <c r="Y326" i="27"/>
  <c r="J97" i="28"/>
  <c r="J414" i="28"/>
  <c r="W327" i="27"/>
  <c r="X327" i="27"/>
  <c r="V327" i="27"/>
  <c r="Y327" i="27"/>
  <c r="J98" i="28"/>
  <c r="J415" i="28"/>
  <c r="W328" i="27"/>
  <c r="X328" i="27"/>
  <c r="V328" i="27"/>
  <c r="Y328" i="27"/>
  <c r="J416" i="28"/>
  <c r="W329" i="27"/>
  <c r="X329" i="27"/>
  <c r="V329" i="27"/>
  <c r="Y329" i="27"/>
  <c r="J103" i="28"/>
  <c r="J417" i="28"/>
  <c r="W330" i="27"/>
  <c r="X330" i="27"/>
  <c r="V330" i="27"/>
  <c r="Y330" i="27"/>
  <c r="J105" i="28"/>
  <c r="J106" i="28"/>
  <c r="J418" i="28"/>
  <c r="W331" i="27"/>
  <c r="X331" i="27"/>
  <c r="V331" i="27"/>
  <c r="Y331" i="27"/>
  <c r="J420" i="28"/>
  <c r="W332" i="27"/>
  <c r="X332" i="27"/>
  <c r="V332" i="27"/>
  <c r="Y332" i="27"/>
  <c r="J112" i="28"/>
  <c r="W333" i="27"/>
  <c r="X333" i="27"/>
  <c r="V333" i="27"/>
  <c r="Y333" i="27"/>
  <c r="J113" i="28"/>
  <c r="W334" i="27"/>
  <c r="X334" i="27"/>
  <c r="V334" i="27"/>
  <c r="Y334" i="27"/>
  <c r="J115" i="28"/>
  <c r="W335" i="27"/>
  <c r="X335" i="27"/>
  <c r="V335" i="27"/>
  <c r="Y335" i="27"/>
  <c r="J117" i="28"/>
  <c r="W336" i="27"/>
  <c r="X336" i="27"/>
  <c r="V336" i="27"/>
  <c r="Y336" i="27"/>
  <c r="J120" i="28"/>
  <c r="J424" i="28"/>
  <c r="W337" i="27"/>
  <c r="X337" i="27"/>
  <c r="V337" i="27"/>
  <c r="Y337" i="27"/>
  <c r="J121" i="28"/>
  <c r="J425" i="28"/>
  <c r="W338" i="27"/>
  <c r="X338" i="27"/>
  <c r="V338" i="27"/>
  <c r="Y338" i="27"/>
  <c r="J122" i="28"/>
  <c r="J426" i="28"/>
  <c r="W339" i="27"/>
  <c r="X339" i="27"/>
  <c r="V339" i="27"/>
  <c r="Y339" i="27"/>
  <c r="J124" i="28"/>
  <c r="W340" i="27"/>
  <c r="X340" i="27"/>
  <c r="V340" i="27"/>
  <c r="Y340" i="27"/>
  <c r="J125" i="28"/>
  <c r="W341" i="27"/>
  <c r="X341" i="27"/>
  <c r="V341" i="27"/>
  <c r="Y341" i="27"/>
  <c r="J126" i="28"/>
  <c r="W342" i="27"/>
  <c r="X342" i="27"/>
  <c r="V342" i="27"/>
  <c r="Y342" i="27"/>
  <c r="J127" i="28"/>
  <c r="W343" i="27"/>
  <c r="X343" i="27"/>
  <c r="V343" i="27"/>
  <c r="Y343" i="27"/>
  <c r="J431" i="28"/>
  <c r="W344" i="27"/>
  <c r="X344" i="27"/>
  <c r="V344" i="27"/>
  <c r="Y344" i="27"/>
  <c r="J130" i="28"/>
  <c r="J432" i="28"/>
  <c r="W345" i="27"/>
  <c r="X345" i="27"/>
  <c r="V345" i="27"/>
  <c r="Y345" i="27"/>
  <c r="J131" i="28"/>
  <c r="J433" i="28"/>
  <c r="W346" i="27"/>
  <c r="X346" i="27"/>
  <c r="V346" i="27"/>
  <c r="Y346" i="27"/>
  <c r="J434" i="28"/>
  <c r="W347" i="27"/>
  <c r="X347" i="27"/>
  <c r="V347" i="27"/>
  <c r="Y347" i="27"/>
  <c r="W348" i="27"/>
  <c r="X348" i="27"/>
  <c r="V348" i="27"/>
  <c r="Y348" i="27"/>
  <c r="J134" i="28"/>
  <c r="J436" i="28"/>
  <c r="W349" i="27"/>
  <c r="X349" i="27"/>
  <c r="V349" i="27"/>
  <c r="Y349" i="27"/>
  <c r="J136" i="28"/>
  <c r="W350" i="27"/>
  <c r="X350" i="27"/>
  <c r="V350" i="27"/>
  <c r="Y350" i="27"/>
  <c r="J137" i="28"/>
  <c r="J438" i="28"/>
  <c r="W351" i="27"/>
  <c r="X351" i="27"/>
  <c r="V351" i="27"/>
  <c r="Y351" i="27"/>
  <c r="J138" i="28"/>
  <c r="J439" i="28"/>
  <c r="W352" i="27"/>
  <c r="X352" i="27"/>
  <c r="V352" i="27"/>
  <c r="Y352" i="27"/>
  <c r="J139" i="28"/>
  <c r="J440" i="28"/>
  <c r="W353" i="27"/>
  <c r="X353" i="27"/>
  <c r="V353" i="27"/>
  <c r="Y353" i="27"/>
  <c r="J150" i="28"/>
  <c r="J441" i="28"/>
  <c r="W354" i="27"/>
  <c r="X354" i="27"/>
  <c r="V354" i="27"/>
  <c r="Y354" i="27"/>
  <c r="J152" i="28"/>
  <c r="J442" i="28"/>
  <c r="W355" i="27"/>
  <c r="X355" i="27"/>
  <c r="V355" i="27"/>
  <c r="Y355" i="27"/>
  <c r="J153" i="28"/>
  <c r="J443" i="28"/>
  <c r="W356" i="27"/>
  <c r="X356" i="27"/>
  <c r="V356" i="27"/>
  <c r="Y356" i="27"/>
  <c r="J154" i="28"/>
  <c r="J444" i="28"/>
  <c r="W357" i="27"/>
  <c r="X357" i="27"/>
  <c r="V357" i="27"/>
  <c r="Y357" i="27"/>
  <c r="J155" i="28"/>
  <c r="J445" i="28"/>
  <c r="W358" i="27"/>
  <c r="X358" i="27"/>
  <c r="V358" i="27"/>
  <c r="Y358" i="27"/>
  <c r="J156" i="28"/>
  <c r="J446" i="28"/>
  <c r="W359" i="27"/>
  <c r="X359" i="27"/>
  <c r="V359" i="27"/>
  <c r="Y359" i="27"/>
  <c r="J157" i="28"/>
  <c r="J447" i="28"/>
  <c r="W360" i="27"/>
  <c r="X360" i="27"/>
  <c r="V360" i="27"/>
  <c r="Y360" i="27"/>
  <c r="J159" i="28"/>
  <c r="J448" i="28"/>
  <c r="W361" i="27"/>
  <c r="X361" i="27"/>
  <c r="V361" i="27"/>
  <c r="Y361" i="27"/>
  <c r="J160" i="28"/>
  <c r="J449" i="28"/>
  <c r="W362" i="27"/>
  <c r="X362" i="27"/>
  <c r="V362" i="27"/>
  <c r="Y362" i="27"/>
  <c r="J161" i="28"/>
  <c r="J450" i="28"/>
  <c r="W363" i="27"/>
  <c r="X363" i="27"/>
  <c r="V363" i="27"/>
  <c r="Y363" i="27"/>
  <c r="J163" i="28"/>
  <c r="J451" i="28"/>
  <c r="W364" i="27"/>
  <c r="X364" i="27"/>
  <c r="V364" i="27"/>
  <c r="Y364" i="27"/>
  <c r="J452" i="28"/>
  <c r="W365" i="27"/>
  <c r="X365" i="27"/>
  <c r="V365" i="27"/>
  <c r="Y365" i="27"/>
  <c r="J168" i="28"/>
  <c r="J453" i="28"/>
  <c r="W366" i="27"/>
  <c r="X366" i="27"/>
  <c r="V366" i="27"/>
  <c r="Y366" i="27"/>
  <c r="J169" i="28"/>
  <c r="W367" i="27"/>
  <c r="X367" i="27"/>
  <c r="V367" i="27"/>
  <c r="Y367" i="27"/>
  <c r="J8" i="28"/>
  <c r="J455" i="28"/>
  <c r="W368" i="27"/>
  <c r="X368" i="27"/>
  <c r="V368" i="27"/>
  <c r="Y368" i="27"/>
  <c r="J173" i="28"/>
  <c r="J456" i="28"/>
  <c r="W369" i="27"/>
  <c r="X369" i="27"/>
  <c r="V369" i="27"/>
  <c r="Y369" i="27"/>
  <c r="J457" i="28"/>
  <c r="W370" i="27"/>
  <c r="X370" i="27"/>
  <c r="V370" i="27"/>
  <c r="Y370" i="27"/>
  <c r="J176" i="28"/>
  <c r="J458" i="28"/>
  <c r="W371" i="27"/>
  <c r="X371" i="27"/>
  <c r="V371" i="27"/>
  <c r="Y371" i="27"/>
  <c r="J179" i="28"/>
  <c r="J459" i="28"/>
  <c r="W372" i="27"/>
  <c r="X372" i="27"/>
  <c r="V372" i="27"/>
  <c r="Y372" i="27"/>
  <c r="J460" i="28"/>
  <c r="W373" i="27"/>
  <c r="X373" i="27"/>
  <c r="V373" i="27"/>
  <c r="Y373" i="27"/>
  <c r="J461" i="28"/>
  <c r="W374" i="27"/>
  <c r="X374" i="27"/>
  <c r="V374" i="27"/>
  <c r="Y374" i="27"/>
  <c r="J182" i="28"/>
  <c r="J462" i="28"/>
  <c r="W375" i="27"/>
  <c r="X375" i="27"/>
  <c r="V375" i="27"/>
  <c r="Y375" i="27"/>
  <c r="J189" i="28"/>
  <c r="J463" i="28"/>
  <c r="W376" i="27"/>
  <c r="X376" i="27"/>
  <c r="V376" i="27"/>
  <c r="Y376" i="27"/>
  <c r="J464" i="28"/>
  <c r="W377" i="27"/>
  <c r="X377" i="27"/>
  <c r="V377" i="27"/>
  <c r="Y377" i="27"/>
  <c r="W378" i="27"/>
  <c r="X378" i="27"/>
  <c r="V378" i="27"/>
  <c r="Y378" i="27"/>
  <c r="J193" i="28"/>
  <c r="J466" i="28"/>
  <c r="W379" i="27"/>
  <c r="X379" i="27"/>
  <c r="V379" i="27"/>
  <c r="Y379" i="27"/>
  <c r="J197" i="28"/>
  <c r="J467" i="28"/>
  <c r="W380" i="27"/>
  <c r="X380" i="27"/>
  <c r="V380" i="27"/>
  <c r="Y380" i="27"/>
  <c r="J198" i="28"/>
  <c r="J468" i="28"/>
  <c r="W381" i="27"/>
  <c r="X381" i="27"/>
  <c r="V381" i="27"/>
  <c r="Y381" i="27"/>
  <c r="J202" i="28"/>
  <c r="J469" i="28"/>
  <c r="W382" i="27"/>
  <c r="X382" i="27"/>
  <c r="V382" i="27"/>
  <c r="Y382" i="27"/>
  <c r="J212" i="28"/>
  <c r="W383" i="27"/>
  <c r="X383" i="27"/>
  <c r="V383" i="27"/>
  <c r="Y383" i="27"/>
  <c r="J215" i="28"/>
  <c r="J470" i="28"/>
  <c r="W384" i="27"/>
  <c r="X384" i="27"/>
  <c r="V384" i="27"/>
  <c r="Y384" i="27"/>
  <c r="W385" i="27"/>
  <c r="X385" i="27"/>
  <c r="V385" i="27"/>
  <c r="Y385" i="27"/>
  <c r="J222" i="28"/>
  <c r="J471" i="28"/>
  <c r="W386" i="27"/>
  <c r="X386" i="27"/>
  <c r="V386" i="27"/>
  <c r="Y386" i="27"/>
  <c r="J225" i="28"/>
  <c r="J226" i="28"/>
  <c r="J472" i="28"/>
  <c r="W387" i="27"/>
  <c r="X387" i="27"/>
  <c r="V387" i="27"/>
  <c r="Y387" i="27"/>
  <c r="J473" i="28"/>
  <c r="W388" i="27"/>
  <c r="X388" i="27"/>
  <c r="V388" i="27"/>
  <c r="Y388" i="27"/>
  <c r="J231" i="28"/>
  <c r="J474" i="28"/>
  <c r="W389" i="27"/>
  <c r="X389" i="27"/>
  <c r="V389" i="27"/>
  <c r="Y389" i="27"/>
  <c r="J475" i="28"/>
  <c r="W390" i="27"/>
  <c r="X390" i="27"/>
  <c r="V390" i="27"/>
  <c r="Y390" i="27"/>
  <c r="J476" i="28"/>
  <c r="W391" i="27"/>
  <c r="X391" i="27"/>
  <c r="V391" i="27"/>
  <c r="Y391" i="27"/>
  <c r="W392" i="27"/>
  <c r="X392" i="27"/>
  <c r="V392" i="27"/>
  <c r="Y392" i="27"/>
  <c r="J241" i="28"/>
  <c r="W393" i="27"/>
  <c r="X393" i="27"/>
  <c r="V393" i="27"/>
  <c r="Y393" i="27"/>
  <c r="J478" i="28"/>
  <c r="W394" i="27"/>
  <c r="X394" i="27"/>
  <c r="V394" i="27"/>
  <c r="Y394" i="27"/>
  <c r="J243" i="28"/>
  <c r="W395" i="27"/>
  <c r="X395" i="27"/>
  <c r="V395" i="27"/>
  <c r="Y395" i="27"/>
  <c r="J244" i="28"/>
  <c r="J479" i="28"/>
  <c r="W396" i="27"/>
  <c r="X396" i="27"/>
  <c r="V396" i="27"/>
  <c r="Y396" i="27"/>
  <c r="J13" i="28"/>
  <c r="J480" i="28"/>
  <c r="W397" i="27"/>
  <c r="X397" i="27"/>
  <c r="V397" i="27"/>
  <c r="Y397" i="27"/>
  <c r="J247" i="28"/>
  <c r="J481" i="28"/>
  <c r="W398" i="27"/>
  <c r="X398" i="27"/>
  <c r="V398" i="27"/>
  <c r="Y398" i="27"/>
  <c r="J248" i="28"/>
  <c r="J482" i="28"/>
  <c r="W399" i="27"/>
  <c r="X399" i="27"/>
  <c r="V399" i="27"/>
  <c r="Y399" i="27"/>
  <c r="J249" i="28"/>
  <c r="J483" i="28"/>
  <c r="W400" i="27"/>
  <c r="X400" i="27"/>
  <c r="V400" i="27"/>
  <c r="Y400" i="27"/>
  <c r="J250" i="28"/>
  <c r="J484" i="28"/>
  <c r="W401" i="27"/>
  <c r="X401" i="27"/>
  <c r="V401" i="27"/>
  <c r="Y401" i="27"/>
  <c r="J251" i="28"/>
  <c r="W402" i="27"/>
  <c r="X402" i="27"/>
  <c r="V402" i="27"/>
  <c r="Y402" i="27"/>
  <c r="J252" i="28"/>
  <c r="W403" i="27"/>
  <c r="X403" i="27"/>
  <c r="V403" i="27"/>
  <c r="Y403" i="27"/>
  <c r="J270" i="28"/>
  <c r="W404" i="27"/>
  <c r="X404" i="27"/>
  <c r="V404" i="27"/>
  <c r="Y404" i="27"/>
  <c r="J14" i="28"/>
  <c r="W405" i="27"/>
  <c r="X405" i="27"/>
  <c r="V405" i="27"/>
  <c r="Y405" i="27"/>
  <c r="J259" i="28"/>
  <c r="W406" i="27"/>
  <c r="X406" i="27"/>
  <c r="V406" i="27"/>
  <c r="Y406" i="27"/>
  <c r="W407" i="27"/>
  <c r="X407" i="27"/>
  <c r="V407" i="27"/>
  <c r="Y407" i="27"/>
  <c r="W408" i="27"/>
  <c r="X408" i="27"/>
  <c r="V408" i="27"/>
  <c r="Y408" i="27"/>
  <c r="J269" i="28"/>
  <c r="W409" i="27"/>
  <c r="X409" i="27"/>
  <c r="V409" i="27"/>
  <c r="Y409" i="27"/>
  <c r="W410" i="27"/>
  <c r="X410" i="27"/>
  <c r="V410" i="27"/>
  <c r="Y410" i="27"/>
  <c r="W411" i="27"/>
  <c r="X411" i="27"/>
  <c r="V411" i="27"/>
  <c r="Y411" i="27"/>
  <c r="J280" i="28"/>
  <c r="J70" i="28"/>
  <c r="W412" i="27"/>
  <c r="X412" i="27"/>
  <c r="V412" i="27"/>
  <c r="Y412" i="27"/>
  <c r="J281" i="28"/>
  <c r="W413" i="27"/>
  <c r="X413" i="27"/>
  <c r="V413" i="27"/>
  <c r="Y413" i="27"/>
  <c r="J15" i="28"/>
  <c r="W414" i="27"/>
  <c r="X414" i="27"/>
  <c r="V414" i="27"/>
  <c r="Y414" i="27"/>
  <c r="W415" i="27"/>
  <c r="X415" i="27"/>
  <c r="V415" i="27"/>
  <c r="Y415" i="27"/>
  <c r="W416" i="27"/>
  <c r="X416" i="27"/>
  <c r="V416" i="27"/>
  <c r="Y416" i="27"/>
  <c r="W417" i="27"/>
  <c r="X417" i="27"/>
  <c r="V417" i="27"/>
  <c r="Y417" i="27"/>
  <c r="J292" i="28"/>
  <c r="W418" i="27"/>
  <c r="X418" i="27"/>
  <c r="V418" i="27"/>
  <c r="Y418" i="27"/>
  <c r="W419" i="27"/>
  <c r="X419" i="27"/>
  <c r="V419" i="27"/>
  <c r="Y419" i="27"/>
  <c r="W420" i="27"/>
  <c r="X420" i="27"/>
  <c r="V420" i="27"/>
  <c r="Y420" i="27"/>
  <c r="J289" i="28"/>
  <c r="J487" i="28"/>
  <c r="J488" i="28"/>
  <c r="W421" i="27"/>
  <c r="X421" i="27"/>
  <c r="V421" i="27"/>
  <c r="Y421" i="27"/>
  <c r="W422" i="27"/>
  <c r="X422" i="27"/>
  <c r="V422" i="27"/>
  <c r="Y422" i="27"/>
  <c r="W423" i="27"/>
  <c r="X423" i="27"/>
  <c r="V423" i="27"/>
  <c r="Y423" i="27"/>
  <c r="W424" i="27"/>
  <c r="X424" i="27"/>
  <c r="V424" i="27"/>
  <c r="Y424" i="27"/>
  <c r="J191" i="28"/>
  <c r="W425" i="27"/>
  <c r="X425" i="27"/>
  <c r="V425" i="27"/>
  <c r="Y425" i="27"/>
  <c r="W426" i="27"/>
  <c r="X426" i="27"/>
  <c r="V426" i="27"/>
  <c r="Y426" i="27"/>
  <c r="W427" i="27"/>
  <c r="X427" i="27"/>
  <c r="V427" i="27"/>
  <c r="Y427" i="27"/>
  <c r="W428" i="27"/>
  <c r="X428" i="27"/>
  <c r="V428" i="27"/>
  <c r="Y428" i="27"/>
  <c r="J267" i="28"/>
  <c r="W429" i="27"/>
  <c r="X429" i="27"/>
  <c r="V429" i="27"/>
  <c r="Y429" i="27"/>
  <c r="W430" i="27"/>
  <c r="X430" i="27"/>
  <c r="V430" i="27"/>
  <c r="Y430" i="27"/>
  <c r="W431" i="27"/>
  <c r="X431" i="27"/>
  <c r="V431" i="27"/>
  <c r="Y431" i="27"/>
  <c r="W432" i="27"/>
  <c r="X432" i="27"/>
  <c r="V432" i="27"/>
  <c r="Y432" i="27"/>
  <c r="W433" i="27"/>
  <c r="X433" i="27"/>
  <c r="V433" i="27"/>
  <c r="Y433" i="27"/>
  <c r="J305" i="28"/>
  <c r="W434" i="27"/>
  <c r="X434" i="27"/>
  <c r="V434" i="27"/>
  <c r="Y434" i="27"/>
  <c r="W435" i="27"/>
  <c r="X435" i="27"/>
  <c r="V435" i="27"/>
  <c r="Y435" i="27"/>
  <c r="W436" i="27"/>
  <c r="X436" i="27"/>
  <c r="V436" i="27"/>
  <c r="Y436" i="27"/>
  <c r="W437" i="27"/>
  <c r="X437" i="27"/>
  <c r="V437" i="27"/>
  <c r="Y437" i="27"/>
  <c r="J316" i="28"/>
  <c r="W438" i="27"/>
  <c r="X438" i="27"/>
  <c r="V438" i="27"/>
  <c r="Y438" i="27"/>
  <c r="J317" i="28"/>
  <c r="W439" i="27"/>
  <c r="X439" i="27"/>
  <c r="V439" i="27"/>
  <c r="Y439" i="27"/>
  <c r="J341" i="28"/>
  <c r="W440" i="27"/>
  <c r="X440" i="27"/>
  <c r="V440" i="27"/>
  <c r="Y440" i="27"/>
  <c r="W441" i="27"/>
  <c r="X441" i="27"/>
  <c r="V441" i="27"/>
  <c r="Y441" i="27"/>
  <c r="W442" i="27"/>
  <c r="X442" i="27"/>
  <c r="V442" i="27"/>
  <c r="Y442" i="27"/>
  <c r="W443" i="27"/>
  <c r="X443" i="27"/>
  <c r="V443" i="27"/>
  <c r="Y443" i="27"/>
  <c r="J412" i="28"/>
  <c r="W444" i="27"/>
  <c r="X444" i="27"/>
  <c r="V444" i="27"/>
  <c r="Y444" i="27"/>
  <c r="J490" i="28"/>
  <c r="W445" i="27"/>
  <c r="X445" i="27"/>
  <c r="V445" i="27"/>
  <c r="Y445" i="27"/>
  <c r="J491" i="28"/>
  <c r="W446" i="27"/>
  <c r="X446" i="27"/>
  <c r="V446" i="27"/>
  <c r="Y446" i="27"/>
  <c r="J501" i="28"/>
  <c r="W447" i="27"/>
  <c r="X447" i="27"/>
  <c r="V447" i="27"/>
  <c r="Y447" i="27"/>
  <c r="W448" i="27"/>
  <c r="X448" i="27"/>
  <c r="V448" i="27"/>
  <c r="Y448" i="27"/>
  <c r="J25" i="28"/>
  <c r="W449" i="27"/>
  <c r="X449" i="27"/>
  <c r="V449" i="27"/>
  <c r="Y449" i="27"/>
  <c r="W450" i="27"/>
  <c r="X450" i="27"/>
  <c r="V450" i="27"/>
  <c r="Y450" i="27"/>
  <c r="W451" i="27"/>
  <c r="X451" i="27"/>
  <c r="V451" i="27"/>
  <c r="Y451" i="27"/>
  <c r="J326" i="28"/>
  <c r="W452" i="27"/>
  <c r="X452" i="27"/>
  <c r="V452" i="27"/>
  <c r="Y452" i="27"/>
  <c r="W453" i="27"/>
  <c r="X453" i="27"/>
  <c r="V453" i="27"/>
  <c r="Y453" i="27"/>
  <c r="W454" i="27"/>
  <c r="X454" i="27"/>
  <c r="V454" i="27"/>
  <c r="Y454" i="27"/>
  <c r="W455" i="27"/>
  <c r="X455" i="27"/>
  <c r="V455" i="27"/>
  <c r="Y455" i="27"/>
  <c r="W456" i="27"/>
  <c r="X456" i="27"/>
  <c r="V456" i="27"/>
  <c r="Y456" i="27"/>
  <c r="W457" i="27"/>
  <c r="X457" i="27"/>
  <c r="V457" i="27"/>
  <c r="Y457" i="27"/>
  <c r="W458" i="27"/>
  <c r="X458" i="27"/>
  <c r="V458" i="27"/>
  <c r="Y458" i="27"/>
  <c r="J61" i="28"/>
  <c r="W459" i="27"/>
  <c r="X459" i="27"/>
  <c r="V459" i="27"/>
  <c r="Y459" i="27"/>
  <c r="W460" i="27"/>
  <c r="X460" i="27"/>
  <c r="V460" i="27"/>
  <c r="Y460" i="27"/>
  <c r="W461" i="27"/>
  <c r="X461" i="27"/>
  <c r="V461" i="27"/>
  <c r="Y461" i="27"/>
  <c r="J81" i="28"/>
  <c r="W462" i="27"/>
  <c r="X462" i="27"/>
  <c r="V462" i="27"/>
  <c r="Y462" i="27"/>
  <c r="J88" i="28"/>
  <c r="W463" i="27"/>
  <c r="X463" i="27"/>
  <c r="V463" i="27"/>
  <c r="Y463" i="27"/>
  <c r="J89" i="28"/>
  <c r="W464" i="27"/>
  <c r="X464" i="27"/>
  <c r="V464" i="27"/>
  <c r="Y464" i="27"/>
  <c r="J92" i="28"/>
  <c r="W465" i="27"/>
  <c r="X465" i="27"/>
  <c r="V465" i="27"/>
  <c r="Y465" i="27"/>
  <c r="W466" i="27"/>
  <c r="X466" i="27"/>
  <c r="V466" i="27"/>
  <c r="Y466" i="27"/>
  <c r="J94" i="28"/>
  <c r="W467" i="27"/>
  <c r="X467" i="27"/>
  <c r="V467" i="27"/>
  <c r="Y467" i="27"/>
  <c r="J99" i="28"/>
  <c r="W468" i="27"/>
  <c r="X468" i="27"/>
  <c r="V468" i="27"/>
  <c r="Y468" i="27"/>
  <c r="W469" i="27"/>
  <c r="X469" i="27"/>
  <c r="V469" i="27"/>
  <c r="Y469" i="27"/>
  <c r="W470" i="27"/>
  <c r="X470" i="27"/>
  <c r="V470" i="27"/>
  <c r="Y470" i="27"/>
  <c r="W471" i="27"/>
  <c r="X471" i="27"/>
  <c r="V471" i="27"/>
  <c r="Y471" i="27"/>
  <c r="W472" i="27"/>
  <c r="X472" i="27"/>
  <c r="V472" i="27"/>
  <c r="Y472" i="27"/>
  <c r="W473" i="27"/>
  <c r="X473" i="27"/>
  <c r="V473" i="27"/>
  <c r="Y473" i="27"/>
  <c r="W474" i="27"/>
  <c r="X474" i="27"/>
  <c r="V474" i="27"/>
  <c r="Y474" i="27"/>
  <c r="W475" i="27"/>
  <c r="X475" i="27"/>
  <c r="V475" i="27"/>
  <c r="Y475" i="27"/>
  <c r="W476" i="27"/>
  <c r="X476" i="27"/>
  <c r="V476" i="27"/>
  <c r="Y476" i="27"/>
  <c r="W477" i="27"/>
  <c r="X477" i="27"/>
  <c r="V477" i="27"/>
  <c r="Y477" i="27"/>
  <c r="W478" i="27"/>
  <c r="X478" i="27"/>
  <c r="V478" i="27"/>
  <c r="Y478" i="27"/>
  <c r="W479" i="27"/>
  <c r="X479" i="27"/>
  <c r="V479" i="27"/>
  <c r="Y479" i="27"/>
  <c r="J262" i="28"/>
  <c r="W480" i="27"/>
  <c r="X480" i="27"/>
  <c r="V480" i="27"/>
  <c r="Y480" i="27"/>
  <c r="J266" i="28"/>
  <c r="W481" i="27"/>
  <c r="X481" i="27"/>
  <c r="V481" i="27"/>
  <c r="Y481" i="27"/>
  <c r="W482" i="27"/>
  <c r="X482" i="27"/>
  <c r="V482" i="27"/>
  <c r="Y482" i="27"/>
  <c r="J268" i="28"/>
  <c r="W483" i="27"/>
  <c r="X483" i="27"/>
  <c r="V483" i="27"/>
  <c r="Y483" i="27"/>
  <c r="W484" i="27"/>
  <c r="X484" i="27"/>
  <c r="V484" i="27"/>
  <c r="Y484" i="27"/>
  <c r="W485" i="27"/>
  <c r="X485" i="27"/>
  <c r="V485" i="27"/>
  <c r="Y485" i="27"/>
  <c r="W486" i="27"/>
  <c r="X486" i="27"/>
  <c r="V486" i="27"/>
  <c r="Y486" i="27"/>
  <c r="W487" i="27"/>
  <c r="X487" i="27"/>
  <c r="V487" i="27"/>
  <c r="Y487" i="27"/>
  <c r="W488" i="27"/>
  <c r="X488" i="27"/>
  <c r="V488" i="27"/>
  <c r="Y488" i="27"/>
  <c r="W489" i="27"/>
  <c r="X489" i="27"/>
  <c r="V489" i="27"/>
  <c r="Y489" i="27"/>
  <c r="W490" i="27"/>
  <c r="X490" i="27"/>
  <c r="V490" i="27"/>
  <c r="Y490" i="27"/>
  <c r="W491" i="27"/>
  <c r="X491" i="27"/>
  <c r="V491" i="27"/>
  <c r="Y491" i="27"/>
  <c r="W492" i="27"/>
  <c r="X492" i="27"/>
  <c r="V492" i="27"/>
  <c r="Y492" i="27"/>
  <c r="W493" i="27"/>
  <c r="X493" i="27"/>
  <c r="V493" i="27"/>
  <c r="Y493" i="27"/>
  <c r="W494" i="27"/>
  <c r="X494" i="27"/>
  <c r="V494" i="27"/>
  <c r="Y494" i="27"/>
  <c r="J498" i="28"/>
  <c r="W495" i="27"/>
  <c r="X495" i="27"/>
  <c r="V495" i="27"/>
  <c r="Y495" i="27"/>
  <c r="W496" i="27"/>
  <c r="X496" i="27"/>
  <c r="V496" i="27"/>
  <c r="Y496" i="27"/>
  <c r="W497" i="27"/>
  <c r="X497" i="27"/>
  <c r="V497" i="27"/>
  <c r="Y497" i="27"/>
  <c r="J265" i="28"/>
  <c r="W498" i="27"/>
  <c r="X498" i="27"/>
  <c r="V498" i="27"/>
  <c r="Y498" i="27"/>
  <c r="W499" i="27"/>
  <c r="X499" i="27"/>
  <c r="V499" i="27"/>
  <c r="Y499" i="27"/>
  <c r="W500" i="27"/>
  <c r="X500" i="27"/>
  <c r="V500" i="27"/>
  <c r="Y500" i="27"/>
  <c r="W501" i="27"/>
  <c r="X501" i="27"/>
  <c r="V501" i="27"/>
  <c r="Y501" i="27"/>
  <c r="W502" i="27"/>
  <c r="X502" i="27"/>
  <c r="V502" i="27"/>
  <c r="Y502" i="27"/>
  <c r="W503" i="27"/>
  <c r="X503" i="27"/>
  <c r="V503" i="27"/>
  <c r="Y503" i="27"/>
  <c r="W504" i="27"/>
  <c r="X504" i="27"/>
  <c r="V504" i="27"/>
  <c r="Y504" i="27"/>
  <c r="W505" i="27"/>
  <c r="X505" i="27"/>
  <c r="V505" i="27"/>
  <c r="Y505" i="27"/>
  <c r="W506" i="27"/>
  <c r="X506" i="27"/>
  <c r="V506" i="27"/>
  <c r="Y506" i="27"/>
  <c r="W507" i="27"/>
  <c r="X507" i="27"/>
  <c r="V507" i="27"/>
  <c r="Y507" i="27"/>
  <c r="W508" i="27"/>
  <c r="X508" i="27"/>
  <c r="V508" i="27"/>
  <c r="Y508" i="27"/>
  <c r="J26" i="28"/>
  <c r="W509" i="27"/>
  <c r="X509" i="27"/>
  <c r="V509" i="27"/>
  <c r="Y509" i="27"/>
  <c r="J28" i="28"/>
  <c r="W510" i="27"/>
  <c r="X510" i="27"/>
  <c r="V510" i="27"/>
  <c r="Y510" i="27"/>
  <c r="W511" i="27"/>
  <c r="X511" i="27"/>
  <c r="V511" i="27"/>
  <c r="Y511" i="27"/>
  <c r="J33" i="28"/>
  <c r="W512" i="27"/>
  <c r="X512" i="27"/>
  <c r="V512" i="27"/>
  <c r="Y512" i="27"/>
  <c r="W513" i="27"/>
  <c r="X513" i="27"/>
  <c r="V513" i="27"/>
  <c r="Y513" i="27"/>
  <c r="W514" i="27"/>
  <c r="X514" i="27"/>
  <c r="V514" i="27"/>
  <c r="Y514" i="27"/>
  <c r="W515" i="27"/>
  <c r="X515" i="27"/>
  <c r="V515" i="27"/>
  <c r="Y515" i="27"/>
  <c r="J38" i="28"/>
  <c r="W516" i="27"/>
  <c r="X516" i="27"/>
  <c r="V516" i="27"/>
  <c r="Y516" i="27"/>
  <c r="J40" i="28"/>
  <c r="J41" i="28"/>
  <c r="J42" i="28"/>
  <c r="J43" i="28"/>
  <c r="W517" i="27"/>
  <c r="X517" i="27"/>
  <c r="V517" i="27"/>
  <c r="Y517" i="27"/>
  <c r="W518" i="27"/>
  <c r="X518" i="27"/>
  <c r="V518" i="27"/>
  <c r="Y518" i="27"/>
  <c r="W519" i="27"/>
  <c r="X519" i="27"/>
  <c r="V519" i="27"/>
  <c r="Y519" i="27"/>
  <c r="J46" i="28"/>
  <c r="W520" i="27"/>
  <c r="X520" i="27"/>
  <c r="V520" i="27"/>
  <c r="Y520" i="27"/>
  <c r="J47" i="28"/>
  <c r="W521" i="27"/>
  <c r="X521" i="27"/>
  <c r="V521" i="27"/>
  <c r="Y521" i="27"/>
  <c r="W522" i="27"/>
  <c r="X522" i="27"/>
  <c r="V522" i="27"/>
  <c r="Y522" i="27"/>
  <c r="J71" i="28"/>
  <c r="W523" i="27"/>
  <c r="X523" i="27"/>
  <c r="V523" i="27"/>
  <c r="Y523" i="27"/>
  <c r="W524" i="27"/>
  <c r="X524" i="27"/>
  <c r="V524" i="27"/>
  <c r="Y524" i="27"/>
  <c r="W525" i="27"/>
  <c r="X525" i="27"/>
  <c r="V525" i="27"/>
  <c r="Y525" i="27"/>
  <c r="J80" i="28"/>
  <c r="W526" i="27"/>
  <c r="X526" i="27"/>
  <c r="V526" i="27"/>
  <c r="Y526" i="27"/>
  <c r="J85" i="28"/>
  <c r="W527" i="27"/>
  <c r="X527" i="27"/>
  <c r="V527" i="27"/>
  <c r="Y527" i="27"/>
  <c r="W528" i="27"/>
  <c r="X528" i="27"/>
  <c r="V528" i="27"/>
  <c r="Y528" i="27"/>
  <c r="W529" i="27"/>
  <c r="X529" i="27"/>
  <c r="V529" i="27"/>
  <c r="Y529" i="27"/>
  <c r="W530" i="27"/>
  <c r="X530" i="27"/>
  <c r="V530" i="27"/>
  <c r="Y530" i="27"/>
  <c r="W531" i="27"/>
  <c r="X531" i="27"/>
  <c r="V531" i="27"/>
  <c r="Y531" i="27"/>
  <c r="J108" i="28"/>
  <c r="W532" i="27"/>
  <c r="X532" i="27"/>
  <c r="V532" i="27"/>
  <c r="Y532" i="27"/>
  <c r="J110" i="28"/>
  <c r="W533" i="27"/>
  <c r="X533" i="27"/>
  <c r="V533" i="27"/>
  <c r="Y533" i="27"/>
  <c r="J111" i="28"/>
  <c r="W534" i="27"/>
  <c r="X534" i="27"/>
  <c r="V534" i="27"/>
  <c r="Y534" i="27"/>
  <c r="J114" i="28"/>
  <c r="W535" i="27"/>
  <c r="X535" i="27"/>
  <c r="V535" i="27"/>
  <c r="Y535" i="27"/>
  <c r="W536" i="27"/>
  <c r="X536" i="27"/>
  <c r="V536" i="27"/>
  <c r="Y536" i="27"/>
  <c r="W537" i="27"/>
  <c r="X537" i="27"/>
  <c r="V537" i="27"/>
  <c r="Y537" i="27"/>
  <c r="J118" i="28"/>
  <c r="W538" i="27"/>
  <c r="X538" i="27"/>
  <c r="V538" i="27"/>
  <c r="Y538" i="27"/>
  <c r="W539" i="27"/>
  <c r="X539" i="27"/>
  <c r="V539" i="27"/>
  <c r="Y539" i="27"/>
  <c r="W540" i="27"/>
  <c r="X540" i="27"/>
  <c r="V540" i="27"/>
  <c r="Y540" i="27"/>
  <c r="W541" i="27"/>
  <c r="X541" i="27"/>
  <c r="V541" i="27"/>
  <c r="Y541" i="27"/>
  <c r="W542" i="27"/>
  <c r="X542" i="27"/>
  <c r="V542" i="27"/>
  <c r="Y542" i="27"/>
  <c r="W543" i="27"/>
  <c r="X543" i="27"/>
  <c r="V543" i="27"/>
  <c r="Y543" i="27"/>
  <c r="W544" i="27"/>
  <c r="X544" i="27"/>
  <c r="V544" i="27"/>
  <c r="Y544" i="27"/>
  <c r="W545" i="27"/>
  <c r="X545" i="27"/>
  <c r="V545" i="27"/>
  <c r="Y545" i="27"/>
  <c r="W546" i="27"/>
  <c r="X546" i="27"/>
  <c r="V546" i="27"/>
  <c r="Y546" i="27"/>
  <c r="W547" i="27"/>
  <c r="X547" i="27"/>
  <c r="V547" i="27"/>
  <c r="Y547" i="27"/>
  <c r="W548" i="27"/>
  <c r="X548" i="27"/>
  <c r="V548" i="27"/>
  <c r="Y548" i="27"/>
  <c r="W549" i="27"/>
  <c r="X549" i="27"/>
  <c r="V549" i="27"/>
  <c r="Y549" i="27"/>
  <c r="W550" i="27"/>
  <c r="X550" i="27"/>
  <c r="V550" i="27"/>
  <c r="Y550" i="27"/>
  <c r="W551" i="27"/>
  <c r="X551" i="27"/>
  <c r="V551" i="27"/>
  <c r="Y551" i="27"/>
  <c r="W552" i="27"/>
  <c r="X552" i="27"/>
  <c r="V552" i="27"/>
  <c r="Y552" i="27"/>
  <c r="W553" i="27"/>
  <c r="X553" i="27"/>
  <c r="V553" i="27"/>
  <c r="Y553" i="27"/>
  <c r="J142" i="28"/>
  <c r="W554" i="27"/>
  <c r="X554" i="27"/>
  <c r="V554" i="27"/>
  <c r="Y554" i="27"/>
  <c r="J143" i="28"/>
  <c r="W555" i="27"/>
  <c r="X555" i="27"/>
  <c r="V555" i="27"/>
  <c r="Y555" i="27"/>
  <c r="J146" i="28"/>
  <c r="W556" i="27"/>
  <c r="X556" i="27"/>
  <c r="V556" i="27"/>
  <c r="Y556" i="27"/>
  <c r="J147" i="28"/>
  <c r="W557" i="27"/>
  <c r="X557" i="27"/>
  <c r="V557" i="27"/>
  <c r="Y557" i="27"/>
  <c r="W558" i="27"/>
  <c r="X558" i="27"/>
  <c r="V558" i="27"/>
  <c r="Y558" i="27"/>
  <c r="W559" i="27"/>
  <c r="X559" i="27"/>
  <c r="V559" i="27"/>
  <c r="Y559" i="27"/>
  <c r="W560" i="27"/>
  <c r="X560" i="27"/>
  <c r="V560" i="27"/>
  <c r="Y560" i="27"/>
  <c r="W561" i="27"/>
  <c r="X561" i="27"/>
  <c r="V561" i="27"/>
  <c r="Y561" i="27"/>
  <c r="W562" i="27"/>
  <c r="X562" i="27"/>
  <c r="V562" i="27"/>
  <c r="Y562" i="27"/>
  <c r="J158" i="28"/>
  <c r="W563" i="27"/>
  <c r="X563" i="27"/>
  <c r="V563" i="27"/>
  <c r="Y563" i="27"/>
  <c r="W564" i="27"/>
  <c r="X564" i="27"/>
  <c r="V564" i="27"/>
  <c r="Y564" i="27"/>
  <c r="J162" i="28"/>
  <c r="W565" i="27"/>
  <c r="X565" i="27"/>
  <c r="V565" i="27"/>
  <c r="Y565" i="27"/>
  <c r="W566" i="27"/>
  <c r="X566" i="27"/>
  <c r="V566" i="27"/>
  <c r="Y566" i="27"/>
  <c r="J164" i="28"/>
  <c r="W567" i="27"/>
  <c r="X567" i="27"/>
  <c r="V567" i="27"/>
  <c r="Y567" i="27"/>
  <c r="J165" i="28"/>
  <c r="W568" i="27"/>
  <c r="X568" i="27"/>
  <c r="V568" i="27"/>
  <c r="Y568" i="27"/>
  <c r="W569" i="27"/>
  <c r="X569" i="27"/>
  <c r="V569" i="27"/>
  <c r="Y569" i="27"/>
  <c r="J167" i="28"/>
  <c r="W570" i="27"/>
  <c r="X570" i="27"/>
  <c r="V570" i="27"/>
  <c r="Y570" i="27"/>
  <c r="W571" i="27"/>
  <c r="X571" i="27"/>
  <c r="V571" i="27"/>
  <c r="Y571" i="27"/>
  <c r="W572" i="27"/>
  <c r="X572" i="27"/>
  <c r="V572" i="27"/>
  <c r="Y572" i="27"/>
  <c r="J172" i="28"/>
  <c r="W573" i="27"/>
  <c r="X573" i="27"/>
  <c r="V573" i="27"/>
  <c r="Y573" i="27"/>
  <c r="W574" i="27"/>
  <c r="X574" i="27"/>
  <c r="V574" i="27"/>
  <c r="Y574" i="27"/>
  <c r="J174" i="28"/>
  <c r="W575" i="27"/>
  <c r="X575" i="27"/>
  <c r="V575" i="27"/>
  <c r="Y575" i="27"/>
  <c r="W576" i="27"/>
  <c r="X576" i="27"/>
  <c r="V576" i="27"/>
  <c r="Y576" i="27"/>
  <c r="J178" i="28"/>
  <c r="W577" i="27"/>
  <c r="X577" i="27"/>
  <c r="V577" i="27"/>
  <c r="Y577" i="27"/>
  <c r="W578" i="27"/>
  <c r="X578" i="27"/>
  <c r="V578" i="27"/>
  <c r="Y578" i="27"/>
  <c r="J183" i="28"/>
  <c r="W579" i="27"/>
  <c r="X579" i="27"/>
  <c r="V579" i="27"/>
  <c r="Y579" i="27"/>
  <c r="J184" i="28"/>
  <c r="W580" i="27"/>
  <c r="X580" i="27"/>
  <c r="V580" i="27"/>
  <c r="Y580" i="27"/>
  <c r="J185" i="28"/>
  <c r="W581" i="27"/>
  <c r="X581" i="27"/>
  <c r="V581" i="27"/>
  <c r="Y581" i="27"/>
  <c r="J186" i="28"/>
  <c r="W582" i="27"/>
  <c r="X582" i="27"/>
  <c r="V582" i="27"/>
  <c r="Y582" i="27"/>
  <c r="W583" i="27"/>
  <c r="X583" i="27"/>
  <c r="V583" i="27"/>
  <c r="Y583" i="27"/>
  <c r="W584" i="27"/>
  <c r="X584" i="27"/>
  <c r="V584" i="27"/>
  <c r="Y584" i="27"/>
  <c r="J493" i="28"/>
  <c r="W585" i="27"/>
  <c r="X585" i="27"/>
  <c r="V585" i="27"/>
  <c r="Y585" i="27"/>
  <c r="W586" i="27"/>
  <c r="X586" i="27"/>
  <c r="V586" i="27"/>
  <c r="Y586" i="27"/>
  <c r="W587" i="27"/>
  <c r="X587" i="27"/>
  <c r="V587" i="27"/>
  <c r="Y587" i="27"/>
  <c r="J195" i="28"/>
  <c r="W588" i="27"/>
  <c r="X588" i="27"/>
  <c r="V588" i="27"/>
  <c r="Y588" i="27"/>
  <c r="J497" i="28"/>
  <c r="J196" i="28"/>
  <c r="W589" i="27"/>
  <c r="X589" i="27"/>
  <c r="V589" i="27"/>
  <c r="Y589" i="27"/>
  <c r="W590" i="27"/>
  <c r="X590" i="27"/>
  <c r="V590" i="27"/>
  <c r="Y590" i="27"/>
  <c r="W591" i="27"/>
  <c r="X591" i="27"/>
  <c r="V591" i="27"/>
  <c r="Y591" i="27"/>
  <c r="J200" i="28"/>
  <c r="W592" i="27"/>
  <c r="X592" i="27"/>
  <c r="V592" i="27"/>
  <c r="Y592" i="27"/>
  <c r="W593" i="27"/>
  <c r="X593" i="27"/>
  <c r="V593" i="27"/>
  <c r="Y593" i="27"/>
  <c r="W594" i="27"/>
  <c r="X594" i="27"/>
  <c r="V594" i="27"/>
  <c r="Y594" i="27"/>
  <c r="J503" i="28"/>
  <c r="J203" i="28"/>
  <c r="W595" i="27"/>
  <c r="X595" i="27"/>
  <c r="V595" i="27"/>
  <c r="Y595" i="27"/>
  <c r="J504" i="28"/>
  <c r="W596" i="27"/>
  <c r="X596" i="27"/>
  <c r="V596" i="27"/>
  <c r="Y596" i="27"/>
  <c r="J505" i="28"/>
  <c r="J9" i="28"/>
  <c r="W597" i="27"/>
  <c r="X597" i="27"/>
  <c r="V597" i="27"/>
  <c r="Y597" i="27"/>
  <c r="J506" i="28"/>
  <c r="J206" i="28"/>
  <c r="W598" i="27"/>
  <c r="X598" i="27"/>
  <c r="V598" i="27"/>
  <c r="Y598" i="27"/>
  <c r="J507" i="28"/>
  <c r="J207" i="28"/>
  <c r="W599" i="27"/>
  <c r="X599" i="27"/>
  <c r="V599" i="27"/>
  <c r="Y599" i="27"/>
  <c r="J508" i="28"/>
  <c r="W600" i="27"/>
  <c r="X600" i="27"/>
  <c r="V600" i="27"/>
  <c r="Y600" i="27"/>
  <c r="J509" i="28"/>
  <c r="W601" i="27"/>
  <c r="X601" i="27"/>
  <c r="V601" i="27"/>
  <c r="Y601" i="27"/>
  <c r="J510" i="28"/>
  <c r="J211" i="28"/>
  <c r="W602" i="27"/>
  <c r="X602" i="27"/>
  <c r="V602" i="27"/>
  <c r="Y602" i="27"/>
  <c r="W603" i="27"/>
  <c r="X603" i="27"/>
  <c r="V603" i="27"/>
  <c r="Y603" i="27"/>
  <c r="J511" i="28"/>
  <c r="J512" i="28"/>
  <c r="W604" i="27"/>
  <c r="X604" i="27"/>
  <c r="V604" i="27"/>
  <c r="Y604" i="27"/>
  <c r="J513" i="28"/>
  <c r="J214" i="28"/>
  <c r="W605" i="27"/>
  <c r="X605" i="27"/>
  <c r="V605" i="27"/>
  <c r="Y605" i="27"/>
  <c r="J514" i="28"/>
  <c r="W606" i="27"/>
  <c r="X606" i="27"/>
  <c r="V606" i="27"/>
  <c r="Y606" i="27"/>
  <c r="J515" i="28"/>
  <c r="W607" i="27"/>
  <c r="X607" i="27"/>
  <c r="V607" i="27"/>
  <c r="Y607" i="27"/>
  <c r="J516" i="28"/>
  <c r="W608" i="27"/>
  <c r="X608" i="27"/>
  <c r="V608" i="27"/>
  <c r="Y608" i="27"/>
  <c r="J219" i="28"/>
  <c r="W609" i="27"/>
  <c r="X609" i="27"/>
  <c r="V609" i="27"/>
  <c r="Y609" i="27"/>
  <c r="J518" i="28"/>
  <c r="J519" i="28"/>
  <c r="J220" i="28"/>
  <c r="W610" i="27"/>
  <c r="X610" i="27"/>
  <c r="V610" i="27"/>
  <c r="Y610" i="27"/>
  <c r="J520" i="28"/>
  <c r="J221" i="28"/>
  <c r="W611" i="27"/>
  <c r="X611" i="27"/>
  <c r="V611" i="27"/>
  <c r="Y611" i="27"/>
  <c r="J521" i="28"/>
  <c r="J223" i="28"/>
  <c r="W612" i="27"/>
  <c r="X612" i="27"/>
  <c r="V612" i="27"/>
  <c r="Y612" i="27"/>
  <c r="W613" i="27"/>
  <c r="X613" i="27"/>
  <c r="V613" i="27"/>
  <c r="Y613" i="27"/>
  <c r="W614" i="27"/>
  <c r="X614" i="27"/>
  <c r="V614" i="27"/>
  <c r="Y614" i="27"/>
  <c r="J227" i="28"/>
  <c r="W615" i="27"/>
  <c r="X615" i="27"/>
  <c r="V615" i="27"/>
  <c r="Y615" i="27"/>
  <c r="J228" i="28"/>
  <c r="W616" i="27"/>
  <c r="X616" i="27"/>
  <c r="V616" i="27"/>
  <c r="Y616" i="27"/>
  <c r="J543" i="28"/>
  <c r="J544" i="28"/>
  <c r="W617" i="27"/>
  <c r="X617" i="27"/>
  <c r="V617" i="27"/>
  <c r="Y617" i="27"/>
  <c r="W618" i="27"/>
  <c r="X618" i="27"/>
  <c r="V618" i="27"/>
  <c r="Y618" i="27"/>
  <c r="J624" i="28"/>
  <c r="W619" i="27"/>
  <c r="X619" i="27"/>
  <c r="V619" i="27"/>
  <c r="Y619" i="27"/>
  <c r="J644" i="28"/>
  <c r="W620" i="27"/>
  <c r="X620" i="27"/>
  <c r="V620" i="27"/>
  <c r="Y620" i="27"/>
  <c r="J676" i="28"/>
  <c r="W621" i="27"/>
  <c r="X621" i="27"/>
  <c r="V621" i="27"/>
  <c r="Y621" i="27"/>
  <c r="J22" i="28"/>
  <c r="W622" i="27"/>
  <c r="X622" i="27"/>
  <c r="V622" i="27"/>
  <c r="Y622" i="27"/>
  <c r="W623" i="27"/>
  <c r="X623" i="27"/>
  <c r="V623" i="27"/>
  <c r="Y623" i="27"/>
  <c r="W624" i="27"/>
  <c r="X624" i="27"/>
  <c r="V624" i="27"/>
  <c r="Y624" i="27"/>
  <c r="W625" i="27"/>
  <c r="X625" i="27"/>
  <c r="V625" i="27"/>
  <c r="Y625" i="27"/>
  <c r="W626" i="27"/>
  <c r="X626" i="27"/>
  <c r="V626" i="27"/>
  <c r="Y626" i="27"/>
  <c r="W627" i="27"/>
  <c r="X627" i="27"/>
  <c r="V627" i="27"/>
  <c r="Y627" i="27"/>
  <c r="W628" i="27"/>
  <c r="X628" i="27"/>
  <c r="V628" i="27"/>
  <c r="Y628" i="27"/>
  <c r="J631" i="28"/>
  <c r="W629" i="27"/>
  <c r="X629" i="27"/>
  <c r="V629" i="27"/>
  <c r="Y629" i="27"/>
  <c r="J640" i="28"/>
  <c r="W630" i="27"/>
  <c r="X630" i="27"/>
  <c r="V630" i="27"/>
  <c r="Y630" i="27"/>
  <c r="W631" i="27"/>
  <c r="X631" i="27"/>
  <c r="V631" i="27"/>
  <c r="Y631" i="27"/>
  <c r="W632" i="27"/>
  <c r="X632" i="27"/>
  <c r="V632" i="27"/>
  <c r="Y632" i="27"/>
  <c r="W633" i="27"/>
  <c r="X633" i="27"/>
  <c r="V633" i="27"/>
  <c r="Y633" i="27"/>
  <c r="W634" i="27"/>
  <c r="X634" i="27"/>
  <c r="V634" i="27"/>
  <c r="Y634" i="27"/>
  <c r="W635" i="27"/>
  <c r="X635" i="27"/>
  <c r="V635" i="27"/>
  <c r="Y635" i="27"/>
  <c r="J5" i="28"/>
  <c r="W636" i="27"/>
  <c r="X636" i="27"/>
  <c r="V636" i="27"/>
  <c r="Y636" i="27"/>
  <c r="J628" i="28"/>
  <c r="W637" i="27"/>
  <c r="X637" i="27"/>
  <c r="V637" i="27"/>
  <c r="Y637" i="27"/>
  <c r="J210" i="28"/>
  <c r="W638" i="27"/>
  <c r="X638" i="27"/>
  <c r="V638" i="27"/>
  <c r="Y638" i="27"/>
  <c r="W639" i="27"/>
  <c r="X639" i="27"/>
  <c r="V639" i="27"/>
  <c r="Y639" i="27"/>
  <c r="J82" i="28"/>
  <c r="W640" i="27"/>
  <c r="X640" i="27"/>
  <c r="V640" i="27"/>
  <c r="Y640" i="27"/>
  <c r="J662" i="28"/>
  <c r="J663" i="28"/>
  <c r="W641" i="27"/>
  <c r="X641" i="27"/>
  <c r="V641" i="27"/>
  <c r="Y641" i="27"/>
  <c r="W642" i="27"/>
  <c r="X642" i="27"/>
  <c r="V642" i="27"/>
  <c r="Y642" i="27"/>
  <c r="W643" i="27"/>
  <c r="X643" i="27"/>
  <c r="V643" i="27"/>
  <c r="Y643" i="27"/>
  <c r="W644" i="27"/>
  <c r="X644" i="27"/>
  <c r="V644" i="27"/>
  <c r="Y644" i="27"/>
  <c r="W645" i="27"/>
  <c r="X645" i="27"/>
  <c r="V645" i="27"/>
  <c r="Y645" i="27"/>
  <c r="W646" i="27"/>
  <c r="X646" i="27"/>
  <c r="V646" i="27"/>
  <c r="Y646" i="27"/>
  <c r="W647" i="27"/>
  <c r="X647" i="27"/>
  <c r="V647" i="27"/>
  <c r="Y647" i="27"/>
  <c r="W648" i="27"/>
  <c r="X648" i="27"/>
  <c r="V648" i="27"/>
  <c r="Y648" i="27"/>
  <c r="W649" i="27"/>
  <c r="X649" i="27"/>
  <c r="V649" i="27"/>
  <c r="Y649" i="27"/>
  <c r="W650" i="27"/>
  <c r="X650" i="27"/>
  <c r="V650" i="27"/>
  <c r="Y650" i="27"/>
  <c r="W651" i="27"/>
  <c r="X651" i="27"/>
  <c r="V651" i="27"/>
  <c r="Y651" i="27"/>
  <c r="W652" i="27"/>
  <c r="X652" i="27"/>
  <c r="V652" i="27"/>
  <c r="Y652" i="27"/>
  <c r="W653" i="27"/>
  <c r="X653" i="27"/>
  <c r="V653" i="27"/>
  <c r="Y653" i="27"/>
  <c r="W654" i="27"/>
  <c r="X654" i="27"/>
  <c r="V654" i="27"/>
  <c r="Y654" i="27"/>
  <c r="W655" i="27"/>
  <c r="X655" i="27"/>
  <c r="V655" i="27"/>
  <c r="Y655" i="27"/>
  <c r="W656" i="27"/>
  <c r="X656" i="27"/>
  <c r="V656" i="27"/>
  <c r="Y656" i="27"/>
  <c r="W657" i="27"/>
  <c r="X657" i="27"/>
  <c r="V657" i="27"/>
  <c r="Y657" i="27"/>
  <c r="W658" i="27"/>
  <c r="X658" i="27"/>
  <c r="V658" i="27"/>
  <c r="Y658" i="27"/>
  <c r="J119" i="28"/>
  <c r="W659" i="27"/>
  <c r="X659" i="27"/>
  <c r="V659" i="27"/>
  <c r="Y659" i="27"/>
  <c r="J528" i="28"/>
  <c r="W660" i="27"/>
  <c r="X660" i="27"/>
  <c r="V660" i="27"/>
  <c r="Y660" i="27"/>
  <c r="W661" i="27"/>
  <c r="X661" i="27"/>
  <c r="V661" i="27"/>
  <c r="Y661" i="27"/>
  <c r="W662" i="27"/>
  <c r="X662" i="27"/>
  <c r="V662" i="27"/>
  <c r="Y662" i="27"/>
  <c r="W663" i="27"/>
  <c r="X663" i="27"/>
  <c r="V663" i="27"/>
  <c r="Y663" i="27"/>
  <c r="J561" i="28"/>
  <c r="W664" i="27"/>
  <c r="X664" i="27"/>
  <c r="V664" i="27"/>
  <c r="Y664" i="27"/>
  <c r="W665" i="27"/>
  <c r="X665" i="27"/>
  <c r="V665" i="27"/>
  <c r="Y665" i="27"/>
  <c r="W666" i="27"/>
  <c r="X666" i="27"/>
  <c r="V666" i="27"/>
  <c r="Y666" i="27"/>
  <c r="W667" i="27"/>
  <c r="X667" i="27"/>
  <c r="V667" i="27"/>
  <c r="Y667" i="27"/>
  <c r="J615" i="28"/>
  <c r="W668" i="27"/>
  <c r="X668" i="27"/>
  <c r="V668" i="27"/>
  <c r="Y668" i="27"/>
  <c r="W669" i="27"/>
  <c r="X669" i="27"/>
  <c r="V669" i="27"/>
  <c r="Y669" i="27"/>
  <c r="W670" i="27"/>
  <c r="X670" i="27"/>
  <c r="V670" i="27"/>
  <c r="Y670" i="27"/>
  <c r="J666" i="28"/>
  <c r="J667" i="28"/>
  <c r="W671" i="27"/>
  <c r="X671" i="27"/>
  <c r="V671" i="27"/>
  <c r="Y671" i="27"/>
  <c r="W672" i="27"/>
  <c r="X672" i="27"/>
  <c r="V672" i="27"/>
  <c r="Y672" i="27"/>
  <c r="W673" i="27"/>
  <c r="X673" i="27"/>
  <c r="V673" i="27"/>
  <c r="Y673" i="27"/>
  <c r="W674" i="27"/>
  <c r="X674" i="27"/>
  <c r="V674" i="27"/>
  <c r="Y674" i="27"/>
  <c r="W675" i="27"/>
  <c r="X675" i="27"/>
  <c r="V675" i="27"/>
  <c r="Y675" i="27"/>
  <c r="W676" i="27"/>
  <c r="X676" i="27"/>
  <c r="V676" i="27"/>
  <c r="Y676" i="27"/>
  <c r="W677" i="27"/>
  <c r="X677" i="27"/>
  <c r="V677" i="27"/>
  <c r="Y677" i="27"/>
  <c r="W678" i="27"/>
  <c r="X678" i="27"/>
  <c r="V678" i="27"/>
  <c r="Y678" i="27"/>
  <c r="W679" i="27"/>
  <c r="X679" i="27"/>
  <c r="V679" i="27"/>
  <c r="Y679" i="27"/>
  <c r="J140" i="28"/>
  <c r="W680" i="27"/>
  <c r="X680" i="27"/>
  <c r="V680" i="27"/>
  <c r="Y680" i="27"/>
  <c r="W681" i="27"/>
  <c r="X681" i="27"/>
  <c r="V681" i="27"/>
  <c r="Y681" i="27"/>
  <c r="W682" i="27"/>
  <c r="X682" i="27"/>
  <c r="V682" i="27"/>
  <c r="Y682" i="27"/>
  <c r="J65" i="28"/>
  <c r="W683" i="27"/>
  <c r="X683" i="27"/>
  <c r="V683" i="27"/>
  <c r="Y683" i="27"/>
  <c r="J68" i="28"/>
  <c r="W684" i="27"/>
  <c r="X684" i="27"/>
  <c r="V684" i="27"/>
  <c r="Y684" i="27"/>
  <c r="J145" i="28"/>
  <c r="W685" i="27"/>
  <c r="X685" i="27"/>
  <c r="V685" i="27"/>
  <c r="Y685" i="27"/>
  <c r="W686" i="27"/>
  <c r="X686" i="27"/>
  <c r="V686" i="27"/>
  <c r="Y686" i="27"/>
  <c r="W687" i="27"/>
  <c r="X687" i="27"/>
  <c r="V687" i="27"/>
  <c r="Y687" i="27"/>
  <c r="W688" i="27"/>
  <c r="X688" i="27"/>
  <c r="V688" i="27"/>
  <c r="Y688" i="27"/>
  <c r="W689" i="27"/>
  <c r="X689" i="27"/>
  <c r="V689" i="27"/>
  <c r="Y689" i="27"/>
  <c r="W690" i="27"/>
  <c r="X690" i="27"/>
  <c r="V690" i="27"/>
  <c r="Y690" i="27"/>
  <c r="J151" i="28"/>
  <c r="W691" i="27"/>
  <c r="X691" i="27"/>
  <c r="V691" i="27"/>
  <c r="Y691" i="27"/>
  <c r="W692" i="27"/>
  <c r="X692" i="27"/>
  <c r="V692" i="27"/>
  <c r="Y692" i="27"/>
  <c r="W693" i="27"/>
  <c r="X693" i="27"/>
  <c r="V693" i="27"/>
  <c r="Y693" i="27"/>
  <c r="W694" i="27"/>
  <c r="X694" i="27"/>
  <c r="V694" i="27"/>
  <c r="Y694" i="27"/>
  <c r="W695" i="27"/>
  <c r="X695" i="27"/>
  <c r="V695" i="27"/>
  <c r="Y695" i="27"/>
  <c r="J101" i="28"/>
  <c r="W696" i="27"/>
  <c r="X696" i="27"/>
  <c r="V696" i="27"/>
  <c r="Y696" i="27"/>
  <c r="W697" i="27"/>
  <c r="X697" i="27"/>
  <c r="V697" i="27"/>
  <c r="Y697" i="27"/>
  <c r="W698" i="27"/>
  <c r="X698" i="27"/>
  <c r="V698" i="27"/>
  <c r="Y698" i="27"/>
  <c r="W699" i="27"/>
  <c r="X699" i="27"/>
  <c r="V699" i="27"/>
  <c r="Y699" i="27"/>
  <c r="W700" i="27"/>
  <c r="X700" i="27"/>
  <c r="V700" i="27"/>
  <c r="Y700" i="27"/>
  <c r="W701" i="27"/>
  <c r="X701" i="27"/>
  <c r="V701" i="27"/>
  <c r="Y701" i="27"/>
  <c r="W702" i="27"/>
  <c r="X702" i="27"/>
  <c r="V702" i="27"/>
  <c r="Y702" i="27"/>
  <c r="W703" i="27"/>
  <c r="X703" i="27"/>
  <c r="V703" i="27"/>
  <c r="Y703" i="27"/>
  <c r="W704" i="27"/>
  <c r="X704" i="27"/>
  <c r="V704" i="27"/>
  <c r="Y704" i="27"/>
  <c r="J556" i="28"/>
  <c r="W705" i="27"/>
  <c r="X705" i="27"/>
  <c r="V705" i="27"/>
  <c r="Y705" i="27"/>
  <c r="W706" i="27"/>
  <c r="X706" i="27"/>
  <c r="V706" i="27"/>
  <c r="Y706" i="27"/>
  <c r="J564" i="28"/>
  <c r="W707" i="27"/>
  <c r="X707" i="27"/>
  <c r="V707" i="27"/>
  <c r="Y707" i="27"/>
  <c r="J571" i="28"/>
  <c r="W708" i="27"/>
  <c r="X708" i="27"/>
  <c r="V708" i="27"/>
  <c r="Y708" i="27"/>
  <c r="J573" i="28"/>
  <c r="J574" i="28"/>
  <c r="W709" i="27"/>
  <c r="X709" i="27"/>
  <c r="V709" i="27"/>
  <c r="Y709" i="27"/>
  <c r="J596" i="28"/>
  <c r="W710" i="27"/>
  <c r="X710" i="27"/>
  <c r="V710" i="27"/>
  <c r="Y710" i="27"/>
  <c r="J613" i="28"/>
  <c r="W711" i="27"/>
  <c r="X711" i="27"/>
  <c r="V711" i="27"/>
  <c r="Y711" i="27"/>
  <c r="J619" i="28"/>
  <c r="W712" i="27"/>
  <c r="X712" i="27"/>
  <c r="V712" i="27"/>
  <c r="Y712" i="27"/>
  <c r="W713" i="27"/>
  <c r="X713" i="27"/>
  <c r="V713" i="27"/>
  <c r="Y713" i="27"/>
  <c r="W714" i="27"/>
  <c r="X714" i="27"/>
  <c r="V714" i="27"/>
  <c r="Y714" i="27"/>
  <c r="J646" i="28"/>
  <c r="W715" i="27"/>
  <c r="X715" i="27"/>
  <c r="V715" i="27"/>
  <c r="Y715" i="27"/>
  <c r="J187" i="28"/>
  <c r="W716" i="27"/>
  <c r="X716" i="27"/>
  <c r="V716" i="27"/>
  <c r="Y716" i="27"/>
  <c r="J661" i="28"/>
  <c r="W717" i="27"/>
  <c r="X717" i="27"/>
  <c r="V717" i="27"/>
  <c r="Y717" i="27"/>
  <c r="W718" i="27"/>
  <c r="X718" i="27"/>
  <c r="V718" i="27"/>
  <c r="Y718" i="27"/>
  <c r="W719" i="27"/>
  <c r="X719" i="27"/>
  <c r="V719" i="27"/>
  <c r="Y719" i="27"/>
  <c r="W720" i="27"/>
  <c r="X720" i="27"/>
  <c r="V720" i="27"/>
  <c r="Y720" i="27"/>
  <c r="W721" i="27"/>
  <c r="X721" i="27"/>
  <c r="V721" i="27"/>
  <c r="Y721" i="27"/>
  <c r="W722" i="27"/>
  <c r="X722" i="27"/>
  <c r="V722" i="27"/>
  <c r="Y722" i="27"/>
  <c r="W723" i="27"/>
  <c r="X723" i="27"/>
  <c r="V723" i="27"/>
  <c r="Y723" i="27"/>
  <c r="W724" i="27"/>
  <c r="X724" i="27"/>
  <c r="V724" i="27"/>
  <c r="Y724" i="27"/>
  <c r="W725" i="27"/>
  <c r="X725" i="27"/>
  <c r="V725" i="27"/>
  <c r="Y725" i="27"/>
  <c r="W726" i="27"/>
  <c r="X726" i="27"/>
  <c r="V726" i="27"/>
  <c r="Y726" i="27"/>
  <c r="W727" i="27"/>
  <c r="X727" i="27"/>
  <c r="V727" i="27"/>
  <c r="Y727" i="27"/>
  <c r="W728" i="27"/>
  <c r="X728" i="27"/>
  <c r="V728" i="27"/>
  <c r="Y728" i="27"/>
  <c r="W729" i="27"/>
  <c r="X729" i="27"/>
  <c r="V729" i="27"/>
  <c r="Y729" i="27"/>
  <c r="W730" i="27"/>
  <c r="X730" i="27"/>
  <c r="V730" i="27"/>
  <c r="Y730" i="27"/>
  <c r="W731" i="27"/>
  <c r="X731" i="27"/>
  <c r="V731" i="27"/>
  <c r="Y731" i="27"/>
  <c r="W732" i="27"/>
  <c r="X732" i="27"/>
  <c r="V732" i="27"/>
  <c r="Y732" i="27"/>
  <c r="W733" i="27"/>
  <c r="X733" i="27"/>
  <c r="V733" i="27"/>
  <c r="Y733" i="27"/>
  <c r="W734" i="27"/>
  <c r="X734" i="27"/>
  <c r="V734" i="27"/>
  <c r="Y734" i="27"/>
  <c r="W735" i="27"/>
  <c r="X735" i="27"/>
  <c r="V735" i="27"/>
  <c r="Y735" i="27"/>
  <c r="W736" i="27"/>
  <c r="X736" i="27"/>
  <c r="V736" i="27"/>
  <c r="Y736" i="27"/>
  <c r="J522" i="28"/>
  <c r="W737" i="27"/>
  <c r="X737" i="27"/>
  <c r="V737" i="27"/>
  <c r="Y737" i="27"/>
  <c r="J539" i="28"/>
  <c r="W738" i="27"/>
  <c r="X738" i="27"/>
  <c r="V738" i="27"/>
  <c r="Y738" i="27"/>
  <c r="W739" i="27"/>
  <c r="X739" i="27"/>
  <c r="V739" i="27"/>
  <c r="Y739" i="27"/>
  <c r="J540" i="28"/>
  <c r="W740" i="27"/>
  <c r="X740" i="27"/>
  <c r="V740" i="27"/>
  <c r="Y740" i="27"/>
  <c r="J545" i="28"/>
  <c r="W741" i="27"/>
  <c r="X741" i="27"/>
  <c r="V741" i="27"/>
  <c r="Y741" i="27"/>
  <c r="W742" i="27"/>
  <c r="X742" i="27"/>
  <c r="V742" i="27"/>
  <c r="Y742" i="27"/>
  <c r="W743" i="27"/>
  <c r="X743" i="27"/>
  <c r="V743" i="27"/>
  <c r="Y743" i="27"/>
  <c r="J568" i="28"/>
  <c r="W744" i="27"/>
  <c r="X744" i="27"/>
  <c r="V744" i="27"/>
  <c r="Y744" i="27"/>
  <c r="J578" i="28"/>
  <c r="W745" i="27"/>
  <c r="X745" i="27"/>
  <c r="V745" i="27"/>
  <c r="Y745" i="27"/>
  <c r="J579" i="28"/>
  <c r="W746" i="27"/>
  <c r="X746" i="27"/>
  <c r="V746" i="27"/>
  <c r="Y746" i="27"/>
  <c r="W747" i="27"/>
  <c r="X747" i="27"/>
  <c r="V747" i="27"/>
  <c r="Y747" i="27"/>
  <c r="J583" i="28"/>
  <c r="W748" i="27"/>
  <c r="X748" i="27"/>
  <c r="V748" i="27"/>
  <c r="Y748" i="27"/>
  <c r="J584" i="28"/>
  <c r="W749" i="27"/>
  <c r="X749" i="27"/>
  <c r="V749" i="27"/>
  <c r="Y749" i="27"/>
  <c r="W750" i="27"/>
  <c r="X750" i="27"/>
  <c r="V750" i="27"/>
  <c r="Y750" i="27"/>
  <c r="J586" i="28"/>
  <c r="W751" i="27"/>
  <c r="X751" i="27"/>
  <c r="V751" i="27"/>
  <c r="Y751" i="27"/>
  <c r="J587" i="28"/>
  <c r="J588" i="28"/>
  <c r="W752" i="27"/>
  <c r="X752" i="27"/>
  <c r="V752" i="27"/>
  <c r="Y752" i="27"/>
  <c r="J591" i="28"/>
  <c r="W753" i="27"/>
  <c r="X753" i="27"/>
  <c r="V753" i="27"/>
  <c r="Y753" i="27"/>
  <c r="J595" i="28"/>
  <c r="W754" i="27"/>
  <c r="X754" i="27"/>
  <c r="V754" i="27"/>
  <c r="Y754" i="27"/>
  <c r="W755" i="27"/>
  <c r="X755" i="27"/>
  <c r="V755" i="27"/>
  <c r="Y755" i="27"/>
  <c r="J597" i="28"/>
  <c r="W756" i="27"/>
  <c r="X756" i="27"/>
  <c r="V756" i="27"/>
  <c r="Y756" i="27"/>
  <c r="J599" i="28"/>
  <c r="J600" i="28"/>
  <c r="W757" i="27"/>
  <c r="X757" i="27"/>
  <c r="V757" i="27"/>
  <c r="Y757" i="27"/>
  <c r="J602" i="28"/>
  <c r="W758" i="27"/>
  <c r="X758" i="27"/>
  <c r="V758" i="27"/>
  <c r="Y758" i="27"/>
  <c r="W759" i="27"/>
  <c r="X759" i="27"/>
  <c r="V759" i="27"/>
  <c r="Y759" i="27"/>
  <c r="W760" i="27"/>
  <c r="X760" i="27"/>
  <c r="V760" i="27"/>
  <c r="Y760" i="27"/>
  <c r="J607" i="28"/>
  <c r="W761" i="27"/>
  <c r="X761" i="27"/>
  <c r="V761" i="27"/>
  <c r="Y761" i="27"/>
  <c r="J612" i="28"/>
  <c r="W762" i="27"/>
  <c r="X762" i="27"/>
  <c r="V762" i="27"/>
  <c r="Y762" i="27"/>
  <c r="W763" i="27"/>
  <c r="X763" i="27"/>
  <c r="V763" i="27"/>
  <c r="Y763" i="27"/>
  <c r="W764" i="27"/>
  <c r="X764" i="27"/>
  <c r="V764" i="27"/>
  <c r="Y764" i="27"/>
  <c r="J618" i="28"/>
  <c r="W765" i="27"/>
  <c r="X765" i="27"/>
  <c r="V765" i="27"/>
  <c r="Y765" i="27"/>
  <c r="W766" i="27"/>
  <c r="X766" i="27"/>
  <c r="V766" i="27"/>
  <c r="Y766" i="27"/>
  <c r="W767" i="27"/>
  <c r="X767" i="27"/>
  <c r="V767" i="27"/>
  <c r="Y767" i="27"/>
  <c r="J623" i="28"/>
  <c r="W768" i="27"/>
  <c r="X768" i="27"/>
  <c r="V768" i="27"/>
  <c r="Y768" i="27"/>
  <c r="J630" i="28"/>
  <c r="W769" i="27"/>
  <c r="X769" i="27"/>
  <c r="V769" i="27"/>
  <c r="Y769" i="27"/>
  <c r="J632" i="28"/>
  <c r="W770" i="27"/>
  <c r="X770" i="27"/>
  <c r="V770" i="27"/>
  <c r="Y770" i="27"/>
  <c r="J633" i="28"/>
  <c r="W771" i="27"/>
  <c r="X771" i="27"/>
  <c r="V771" i="27"/>
  <c r="Y771" i="27"/>
  <c r="W772" i="27"/>
  <c r="X772" i="27"/>
  <c r="V772" i="27"/>
  <c r="Y772" i="27"/>
  <c r="W773" i="27"/>
  <c r="X773" i="27"/>
  <c r="V773" i="27"/>
  <c r="Y773" i="27"/>
  <c r="W774" i="27"/>
  <c r="X774" i="27"/>
  <c r="V774" i="27"/>
  <c r="Y774" i="27"/>
  <c r="J651" i="28"/>
  <c r="W775" i="27"/>
  <c r="X775" i="27"/>
  <c r="V775" i="27"/>
  <c r="Y775" i="27"/>
  <c r="J653" i="28"/>
  <c r="W776" i="27"/>
  <c r="X776" i="27"/>
  <c r="V776" i="27"/>
  <c r="Y776" i="27"/>
  <c r="J668" i="28"/>
  <c r="W777" i="27"/>
  <c r="X777" i="27"/>
  <c r="V777" i="27"/>
  <c r="Y777" i="27"/>
  <c r="J669" i="28"/>
  <c r="J670" i="28"/>
  <c r="W778" i="27"/>
  <c r="X778" i="27"/>
  <c r="V778" i="27"/>
  <c r="Y778" i="27"/>
  <c r="J671" i="28"/>
  <c r="J672" i="28"/>
  <c r="W779" i="27"/>
  <c r="X779" i="27"/>
  <c r="V779" i="27"/>
  <c r="Y779" i="27"/>
  <c r="J673" i="28"/>
  <c r="W780" i="27"/>
  <c r="X780" i="27"/>
  <c r="V780" i="27"/>
  <c r="Y780" i="27"/>
  <c r="J674" i="28"/>
  <c r="W781" i="27"/>
  <c r="X781" i="27"/>
  <c r="V781" i="27"/>
  <c r="Y781" i="27"/>
  <c r="J679" i="28"/>
  <c r="W782" i="27"/>
  <c r="X782" i="27"/>
  <c r="V782" i="27"/>
  <c r="Y782" i="27"/>
  <c r="J680" i="28"/>
  <c r="W783" i="27"/>
  <c r="X783" i="27"/>
  <c r="V783" i="27"/>
  <c r="Y783" i="27"/>
  <c r="W784" i="27"/>
  <c r="X784" i="27"/>
  <c r="V784" i="27"/>
  <c r="Y784" i="27"/>
  <c r="W785" i="27"/>
  <c r="X785" i="27"/>
  <c r="V785" i="27"/>
  <c r="Y785" i="27"/>
  <c r="W786" i="27"/>
  <c r="X786" i="27"/>
  <c r="V786" i="27"/>
  <c r="Y786" i="27"/>
  <c r="W787" i="27"/>
  <c r="X787" i="27"/>
  <c r="V787" i="27"/>
  <c r="Y787" i="27"/>
  <c r="W788" i="27"/>
  <c r="X788" i="27"/>
  <c r="V788" i="27"/>
  <c r="Y788" i="27"/>
  <c r="W789" i="27"/>
  <c r="X789" i="27"/>
  <c r="V789" i="27"/>
  <c r="Y789" i="27"/>
  <c r="W790" i="27"/>
  <c r="X790" i="27"/>
  <c r="V790" i="27"/>
  <c r="Y790" i="27"/>
  <c r="W791" i="27"/>
  <c r="X791" i="27"/>
  <c r="V791" i="27"/>
  <c r="Y791" i="27"/>
  <c r="W792" i="27"/>
  <c r="X792" i="27"/>
  <c r="V792" i="27"/>
  <c r="Y792" i="27"/>
  <c r="W793" i="27"/>
  <c r="X793" i="27"/>
  <c r="V793" i="27"/>
  <c r="Y793" i="27"/>
  <c r="W794" i="27"/>
  <c r="X794" i="27"/>
  <c r="V794" i="27"/>
  <c r="Y794" i="27"/>
  <c r="W795" i="27"/>
  <c r="X795" i="27"/>
  <c r="V795" i="27"/>
  <c r="Y795" i="27"/>
  <c r="W796" i="27"/>
  <c r="X796" i="27"/>
  <c r="V796" i="27"/>
  <c r="Y796" i="27"/>
  <c r="W797" i="27"/>
  <c r="X797" i="27"/>
  <c r="V797" i="27"/>
  <c r="Y797" i="27"/>
  <c r="W798" i="27"/>
  <c r="X798" i="27"/>
  <c r="V798" i="27"/>
  <c r="Y798" i="27"/>
  <c r="W799" i="27"/>
  <c r="X799" i="27"/>
  <c r="V799" i="27"/>
  <c r="Y799" i="27"/>
  <c r="W800" i="27"/>
  <c r="X800" i="27"/>
  <c r="V800" i="27"/>
  <c r="Y800" i="27"/>
  <c r="W801" i="27"/>
  <c r="X801" i="27"/>
  <c r="V801" i="27"/>
  <c r="Y801" i="27"/>
  <c r="W802" i="27"/>
  <c r="X802" i="27"/>
  <c r="V802" i="27"/>
  <c r="Y802" i="27"/>
  <c r="W803" i="27"/>
  <c r="X803" i="27"/>
  <c r="V803" i="27"/>
  <c r="Y803" i="27"/>
  <c r="W804" i="27"/>
  <c r="X804" i="27"/>
  <c r="V804" i="27"/>
  <c r="Y804" i="27"/>
  <c r="W805" i="27"/>
  <c r="X805" i="27"/>
  <c r="V805" i="27"/>
  <c r="Y805" i="27"/>
  <c r="W806" i="27"/>
  <c r="X806" i="27"/>
  <c r="V806" i="27"/>
  <c r="Y806" i="27"/>
  <c r="W807" i="27"/>
  <c r="X807" i="27"/>
  <c r="V807" i="27"/>
  <c r="Y807" i="27"/>
  <c r="W808" i="27"/>
  <c r="X808" i="27"/>
  <c r="V808" i="27"/>
  <c r="Y808" i="27"/>
  <c r="W809" i="27"/>
  <c r="X809" i="27"/>
  <c r="V809" i="27"/>
  <c r="Y809" i="27"/>
  <c r="W810" i="27"/>
  <c r="X810" i="27"/>
  <c r="V810" i="27"/>
  <c r="Y810" i="27"/>
  <c r="W811" i="27"/>
  <c r="X811" i="27"/>
  <c r="V811" i="27"/>
  <c r="Y811" i="27"/>
  <c r="W812" i="27"/>
  <c r="X812" i="27"/>
  <c r="V812" i="27"/>
  <c r="Y812" i="27"/>
  <c r="W813" i="27"/>
  <c r="X813" i="27"/>
  <c r="V813" i="27"/>
  <c r="Y813" i="27"/>
  <c r="W814" i="27"/>
  <c r="X814" i="27"/>
  <c r="V814" i="27"/>
  <c r="Y814" i="27"/>
  <c r="W815" i="27"/>
  <c r="X815" i="27"/>
  <c r="V815" i="27"/>
  <c r="Y815" i="27"/>
  <c r="W816" i="27"/>
  <c r="X816" i="27"/>
  <c r="V816" i="27"/>
  <c r="Y816" i="27"/>
  <c r="W817" i="27"/>
  <c r="X817" i="27"/>
  <c r="V817" i="27"/>
  <c r="Y817" i="27"/>
  <c r="W818" i="27"/>
  <c r="X818" i="27"/>
  <c r="V818" i="27"/>
  <c r="Y818" i="27"/>
  <c r="W819" i="27"/>
  <c r="X819" i="27"/>
  <c r="V819" i="27"/>
  <c r="Y819" i="27"/>
  <c r="W820" i="27"/>
  <c r="X820" i="27"/>
  <c r="V820" i="27"/>
  <c r="Y820" i="27"/>
  <c r="W821" i="27"/>
  <c r="X821" i="27"/>
  <c r="V821" i="27"/>
  <c r="Y821" i="27"/>
  <c r="W822" i="27"/>
  <c r="X822" i="27"/>
  <c r="V822" i="27"/>
  <c r="Y822" i="27"/>
  <c r="W823" i="27"/>
  <c r="X823" i="27"/>
  <c r="V823" i="27"/>
  <c r="Y823" i="27"/>
  <c r="W824" i="27"/>
  <c r="X824" i="27"/>
  <c r="V824" i="27"/>
  <c r="Y824" i="27"/>
  <c r="W825" i="27"/>
  <c r="X825" i="27"/>
  <c r="V825" i="27"/>
  <c r="Y825" i="27"/>
  <c r="W826" i="27"/>
  <c r="X826" i="27"/>
  <c r="V826" i="27"/>
  <c r="Y826" i="27"/>
  <c r="W827" i="27"/>
  <c r="X827" i="27"/>
  <c r="V827" i="27"/>
  <c r="Y827" i="27"/>
  <c r="W828" i="27"/>
  <c r="X828" i="27"/>
  <c r="V828" i="27"/>
  <c r="Y828" i="27"/>
  <c r="W829" i="27"/>
  <c r="X829" i="27"/>
  <c r="V829" i="27"/>
  <c r="Y829" i="27"/>
  <c r="W830" i="27"/>
  <c r="X830" i="27"/>
  <c r="V830" i="27"/>
  <c r="Y830" i="27"/>
  <c r="W831" i="27"/>
  <c r="X831" i="27"/>
  <c r="V831" i="27"/>
  <c r="Y831" i="27"/>
  <c r="W832" i="27"/>
  <c r="X832" i="27"/>
  <c r="V832" i="27"/>
  <c r="Y832" i="27"/>
  <c r="W833" i="27"/>
  <c r="X833" i="27"/>
  <c r="V833" i="27"/>
  <c r="Y833" i="27"/>
  <c r="W834" i="27"/>
  <c r="X834" i="27"/>
  <c r="V834" i="27"/>
  <c r="Y834" i="27"/>
  <c r="W835" i="27"/>
  <c r="X835" i="27"/>
  <c r="V835" i="27"/>
  <c r="Y835" i="27"/>
  <c r="W836" i="27"/>
  <c r="X836" i="27"/>
  <c r="V836" i="27"/>
  <c r="Y836" i="27"/>
  <c r="W837" i="27"/>
  <c r="X837" i="27"/>
  <c r="V837" i="27"/>
  <c r="Y837" i="27"/>
  <c r="W838" i="27"/>
  <c r="X838" i="27"/>
  <c r="V838" i="27"/>
  <c r="Y838" i="27"/>
  <c r="W839" i="27"/>
  <c r="X839" i="27"/>
  <c r="V839" i="27"/>
  <c r="Y839" i="27"/>
  <c r="W840" i="27"/>
  <c r="X840" i="27"/>
  <c r="V840" i="27"/>
  <c r="Y840" i="27"/>
  <c r="W841" i="27"/>
  <c r="X841" i="27"/>
  <c r="V841" i="27"/>
  <c r="Y841" i="27"/>
  <c r="W842" i="27"/>
  <c r="X842" i="27"/>
  <c r="V842" i="27"/>
  <c r="Y842" i="27"/>
  <c r="W843" i="27"/>
  <c r="X843" i="27"/>
  <c r="V843" i="27"/>
  <c r="Y843" i="27"/>
  <c r="W844" i="27"/>
  <c r="X844" i="27"/>
  <c r="V844" i="27"/>
  <c r="Y844" i="27"/>
  <c r="W845" i="27"/>
  <c r="X845" i="27"/>
  <c r="V845" i="27"/>
  <c r="Y845" i="27"/>
  <c r="W846" i="27"/>
  <c r="X846" i="27"/>
  <c r="V846" i="27"/>
  <c r="Y846" i="27"/>
  <c r="W847" i="27"/>
  <c r="X847" i="27"/>
  <c r="V847" i="27"/>
  <c r="Y847" i="27"/>
  <c r="W848" i="27"/>
  <c r="X848" i="27"/>
  <c r="V848" i="27"/>
  <c r="Y848" i="27"/>
  <c r="W849" i="27"/>
  <c r="X849" i="27"/>
  <c r="V849" i="27"/>
  <c r="Y849" i="27"/>
  <c r="W850" i="27"/>
  <c r="X850" i="27"/>
  <c r="V850" i="27"/>
  <c r="Y850" i="27"/>
  <c r="W851" i="27"/>
  <c r="X851" i="27"/>
  <c r="V851" i="27"/>
  <c r="Y851" i="27"/>
  <c r="W852" i="27"/>
  <c r="X852" i="27"/>
  <c r="V852" i="27"/>
  <c r="Y852" i="27"/>
  <c r="W853" i="27"/>
  <c r="X853" i="27"/>
  <c r="V853" i="27"/>
  <c r="Y853" i="27"/>
  <c r="W854" i="27"/>
  <c r="X854" i="27"/>
  <c r="V854" i="27"/>
  <c r="Y854" i="27"/>
  <c r="W855" i="27"/>
  <c r="X855" i="27"/>
  <c r="V855" i="27"/>
  <c r="Y855" i="27"/>
  <c r="W856" i="27"/>
  <c r="X856" i="27"/>
  <c r="V856" i="27"/>
  <c r="Y856" i="27"/>
  <c r="W857" i="27"/>
  <c r="X857" i="27"/>
  <c r="V857" i="27"/>
  <c r="Y857" i="27"/>
  <c r="W858" i="27"/>
  <c r="X858" i="27"/>
  <c r="V858" i="27"/>
  <c r="Y858" i="27"/>
  <c r="W859" i="27"/>
  <c r="X859" i="27"/>
  <c r="V859" i="27"/>
  <c r="Y859" i="27"/>
  <c r="W860" i="27"/>
  <c r="X860" i="27"/>
  <c r="V860" i="27"/>
  <c r="Y860" i="27"/>
  <c r="W861" i="27"/>
  <c r="X861" i="27"/>
  <c r="V861" i="27"/>
  <c r="Y861" i="27"/>
  <c r="W862" i="27"/>
  <c r="X862" i="27"/>
  <c r="V862" i="27"/>
  <c r="Y862" i="27"/>
  <c r="W863" i="27"/>
  <c r="X863" i="27"/>
  <c r="V863" i="27"/>
  <c r="Y863" i="27"/>
  <c r="W864" i="27"/>
  <c r="X864" i="27"/>
  <c r="V864" i="27"/>
  <c r="Y864" i="27"/>
  <c r="W865" i="27"/>
  <c r="X865" i="27"/>
  <c r="V865" i="27"/>
  <c r="Y865" i="27"/>
  <c r="W866" i="27"/>
  <c r="X866" i="27"/>
  <c r="V866" i="27"/>
  <c r="Y866" i="27"/>
  <c r="W867" i="27"/>
  <c r="X867" i="27"/>
  <c r="V867" i="27"/>
  <c r="Y867" i="27"/>
  <c r="W868" i="27"/>
  <c r="X868" i="27"/>
  <c r="V868" i="27"/>
  <c r="Y868" i="27"/>
  <c r="W869" i="27"/>
  <c r="X869" i="27"/>
  <c r="V869" i="27"/>
  <c r="Y869" i="27"/>
  <c r="W870" i="27"/>
  <c r="X870" i="27"/>
  <c r="V870" i="27"/>
  <c r="Y870" i="27"/>
  <c r="W871" i="27"/>
  <c r="X871" i="27"/>
  <c r="V871" i="27"/>
  <c r="Y871" i="27"/>
  <c r="W872" i="27"/>
  <c r="X872" i="27"/>
  <c r="V872" i="27"/>
  <c r="Y872" i="27"/>
  <c r="W873" i="27"/>
  <c r="X873" i="27"/>
  <c r="V873" i="27"/>
  <c r="Y873" i="27"/>
  <c r="W874" i="27"/>
  <c r="X874" i="27"/>
  <c r="V874" i="27"/>
  <c r="Y874" i="27"/>
  <c r="W875" i="27"/>
  <c r="X875" i="27"/>
  <c r="V875" i="27"/>
  <c r="Y875" i="27"/>
  <c r="W876" i="27"/>
  <c r="X876" i="27"/>
  <c r="V876" i="27"/>
  <c r="Y876" i="27"/>
  <c r="W877" i="27"/>
  <c r="X877" i="27"/>
  <c r="V877" i="27"/>
  <c r="Y877" i="27"/>
  <c r="W878" i="27"/>
  <c r="X878" i="27"/>
  <c r="V878" i="27"/>
  <c r="Y878" i="27"/>
  <c r="W879" i="27"/>
  <c r="X879" i="27"/>
  <c r="V879" i="27"/>
  <c r="Y879" i="27"/>
  <c r="W880" i="27"/>
  <c r="X880" i="27"/>
  <c r="V880" i="27"/>
  <c r="Y880" i="27"/>
  <c r="W881" i="27"/>
  <c r="X881" i="27"/>
  <c r="V881" i="27"/>
  <c r="Y881" i="27"/>
  <c r="W882" i="27"/>
  <c r="X882" i="27"/>
  <c r="V882" i="27"/>
  <c r="Y882" i="27"/>
  <c r="W883" i="27"/>
  <c r="X883" i="27"/>
  <c r="V883" i="27"/>
  <c r="Y883" i="27"/>
  <c r="W884" i="27"/>
  <c r="X884" i="27"/>
  <c r="V884" i="27"/>
  <c r="Y884" i="27"/>
  <c r="W885" i="27"/>
  <c r="X885" i="27"/>
  <c r="V885" i="27"/>
  <c r="Y885" i="27"/>
  <c r="W886" i="27"/>
  <c r="X886" i="27"/>
  <c r="V886" i="27"/>
  <c r="Y886" i="27"/>
  <c r="W887" i="27"/>
  <c r="X887" i="27"/>
  <c r="V887" i="27"/>
  <c r="Y887" i="27"/>
  <c r="W888" i="27"/>
  <c r="X888" i="27"/>
  <c r="V888" i="27"/>
  <c r="Y888" i="27"/>
  <c r="W889" i="27"/>
  <c r="X889" i="27"/>
  <c r="V889" i="27"/>
  <c r="Y889" i="27"/>
  <c r="W890" i="27"/>
  <c r="X890" i="27"/>
  <c r="V890" i="27"/>
  <c r="Y890" i="27"/>
  <c r="W891" i="27"/>
  <c r="X891" i="27"/>
  <c r="V891" i="27"/>
  <c r="Y891" i="27"/>
  <c r="W892" i="27"/>
  <c r="X892" i="27"/>
  <c r="V892" i="27"/>
  <c r="Y892" i="27"/>
  <c r="W893" i="27"/>
  <c r="X893" i="27"/>
  <c r="V893" i="27"/>
  <c r="Y893" i="27"/>
  <c r="W894" i="27"/>
  <c r="X894" i="27"/>
  <c r="V894" i="27"/>
  <c r="Y894" i="27"/>
  <c r="W895" i="27"/>
  <c r="X895" i="27"/>
  <c r="V895" i="27"/>
  <c r="Y895" i="27"/>
  <c r="W896" i="27"/>
  <c r="X896" i="27"/>
  <c r="V896" i="27"/>
  <c r="Y896" i="27"/>
  <c r="W897" i="27"/>
  <c r="X897" i="27"/>
  <c r="V897" i="27"/>
  <c r="Y897" i="27"/>
  <c r="W898" i="27"/>
  <c r="X898" i="27"/>
  <c r="V898" i="27"/>
  <c r="Y898" i="27"/>
  <c r="W899" i="27"/>
  <c r="X899" i="27"/>
  <c r="V899" i="27"/>
  <c r="Y899" i="27"/>
  <c r="W900" i="27"/>
  <c r="X900" i="27"/>
  <c r="V900" i="27"/>
  <c r="Y900" i="27"/>
  <c r="W901" i="27"/>
  <c r="X901" i="27"/>
  <c r="V901" i="27"/>
  <c r="Y901" i="27"/>
  <c r="W902" i="27"/>
  <c r="X902" i="27"/>
  <c r="V902" i="27"/>
  <c r="Y902" i="27"/>
  <c r="W903" i="27"/>
  <c r="X903" i="27"/>
  <c r="V903" i="27"/>
  <c r="Y903" i="27"/>
  <c r="W904" i="27"/>
  <c r="X904" i="27"/>
  <c r="V904" i="27"/>
  <c r="Y904" i="27"/>
  <c r="W905" i="27"/>
  <c r="X905" i="27"/>
  <c r="V905" i="27"/>
  <c r="Y905" i="27"/>
  <c r="W906" i="27"/>
  <c r="X906" i="27"/>
  <c r="V906" i="27"/>
  <c r="Y906" i="27"/>
  <c r="W907" i="27"/>
  <c r="X907" i="27"/>
  <c r="V907" i="27"/>
  <c r="Y907" i="27"/>
  <c r="W908" i="27"/>
  <c r="X908" i="27"/>
  <c r="V908" i="27"/>
  <c r="Y908" i="27"/>
  <c r="W909" i="27"/>
  <c r="X909" i="27"/>
  <c r="V909" i="27"/>
  <c r="Y909" i="27"/>
  <c r="W910" i="27"/>
  <c r="X910" i="27"/>
  <c r="V910" i="27"/>
  <c r="Y910" i="27"/>
  <c r="W911" i="27"/>
  <c r="X911" i="27"/>
  <c r="V911" i="27"/>
  <c r="Y911" i="27"/>
  <c r="W912" i="27"/>
  <c r="X912" i="27"/>
  <c r="V912" i="27"/>
  <c r="Y912" i="27"/>
  <c r="W913" i="27"/>
  <c r="X913" i="27"/>
  <c r="V913" i="27"/>
  <c r="Y913" i="27"/>
  <c r="W914" i="27"/>
  <c r="X914" i="27"/>
  <c r="V914" i="27"/>
  <c r="Y914" i="27"/>
  <c r="W915" i="27"/>
  <c r="X915" i="27"/>
  <c r="V915" i="27"/>
  <c r="Y915" i="27"/>
  <c r="W916" i="27"/>
  <c r="X916" i="27"/>
  <c r="V916" i="27"/>
  <c r="Y916" i="27"/>
  <c r="W917" i="27"/>
  <c r="X917" i="27"/>
  <c r="V917" i="27"/>
  <c r="Y917" i="27"/>
  <c r="W918" i="27"/>
  <c r="X918" i="27"/>
  <c r="V918" i="27"/>
  <c r="Y918" i="27"/>
  <c r="W919" i="27"/>
  <c r="X919" i="27"/>
  <c r="V919" i="27"/>
  <c r="Y919" i="27"/>
  <c r="W920" i="27"/>
  <c r="X920" i="27"/>
  <c r="V920" i="27"/>
  <c r="Y920" i="27"/>
  <c r="W921" i="27"/>
  <c r="X921" i="27"/>
  <c r="V921" i="27"/>
  <c r="Y921" i="27"/>
  <c r="W922" i="27"/>
  <c r="X922" i="27"/>
  <c r="V922" i="27"/>
  <c r="Y922" i="27"/>
  <c r="W923" i="27"/>
  <c r="X923" i="27"/>
  <c r="V923" i="27"/>
  <c r="Y923" i="27"/>
  <c r="W924" i="27"/>
  <c r="X924" i="27"/>
  <c r="V924" i="27"/>
  <c r="Y924" i="27"/>
  <c r="W925" i="27"/>
  <c r="X925" i="27"/>
  <c r="V925" i="27"/>
  <c r="Y925" i="27"/>
  <c r="W926" i="27"/>
  <c r="X926" i="27"/>
  <c r="V926" i="27"/>
  <c r="Y926" i="27"/>
  <c r="W927" i="27"/>
  <c r="X927" i="27"/>
  <c r="V927" i="27"/>
  <c r="Y927" i="27"/>
  <c r="W928" i="27"/>
  <c r="X928" i="27"/>
  <c r="V928" i="27"/>
  <c r="Y928" i="27"/>
  <c r="W929" i="27"/>
  <c r="X929" i="27"/>
  <c r="V929" i="27"/>
  <c r="Y929" i="27"/>
  <c r="W930" i="27"/>
  <c r="X930" i="27"/>
  <c r="V930" i="27"/>
  <c r="Y930" i="27"/>
  <c r="W931" i="27"/>
  <c r="X931" i="27"/>
  <c r="V931" i="27"/>
  <c r="Y931" i="27"/>
  <c r="W932" i="27"/>
  <c r="X932" i="27"/>
  <c r="V932" i="27"/>
  <c r="Y932" i="27"/>
  <c r="W933" i="27"/>
  <c r="X933" i="27"/>
  <c r="V933" i="27"/>
  <c r="Y933" i="27"/>
  <c r="W934" i="27"/>
  <c r="X934" i="27"/>
  <c r="V934" i="27"/>
  <c r="Y934" i="27"/>
  <c r="W935" i="27"/>
  <c r="X935" i="27"/>
  <c r="V935" i="27"/>
  <c r="Y935" i="27"/>
  <c r="W936" i="27"/>
  <c r="X936" i="27"/>
  <c r="V936" i="27"/>
  <c r="Y936" i="27"/>
  <c r="W937" i="27"/>
  <c r="X937" i="27"/>
  <c r="V937" i="27"/>
  <c r="Y937" i="27"/>
  <c r="W938" i="27"/>
  <c r="X938" i="27"/>
  <c r="V938" i="27"/>
  <c r="Y938" i="27"/>
  <c r="W939" i="27"/>
  <c r="X939" i="27"/>
  <c r="V939" i="27"/>
  <c r="Y939" i="27"/>
  <c r="W940" i="27"/>
  <c r="X940" i="27"/>
  <c r="V940" i="27"/>
  <c r="Y940" i="27"/>
  <c r="W941" i="27"/>
  <c r="X941" i="27"/>
  <c r="V941" i="27"/>
  <c r="Y941" i="27"/>
  <c r="W942" i="27"/>
  <c r="X942" i="27"/>
  <c r="V942" i="27"/>
  <c r="Y942" i="27"/>
  <c r="W943" i="27"/>
  <c r="X943" i="27"/>
  <c r="V943" i="27"/>
  <c r="Y943" i="27"/>
  <c r="W944" i="27"/>
  <c r="X944" i="27"/>
  <c r="V944" i="27"/>
  <c r="Y944" i="27"/>
  <c r="W945" i="27"/>
  <c r="X945" i="27"/>
  <c r="V945" i="27"/>
  <c r="Y945" i="27"/>
  <c r="W946" i="27"/>
  <c r="X946" i="27"/>
  <c r="V946" i="27"/>
  <c r="Y946" i="27"/>
  <c r="W947" i="27"/>
  <c r="X947" i="27"/>
  <c r="V947" i="27"/>
  <c r="Y947" i="27"/>
  <c r="W948" i="27"/>
  <c r="X948" i="27"/>
  <c r="V948" i="27"/>
  <c r="Y948" i="27"/>
  <c r="W949" i="27"/>
  <c r="X949" i="27"/>
  <c r="V949" i="27"/>
  <c r="Y949" i="27"/>
  <c r="W950" i="27"/>
  <c r="X950" i="27"/>
  <c r="V950" i="27"/>
  <c r="Y950" i="27"/>
  <c r="W951" i="27"/>
  <c r="X951" i="27"/>
  <c r="V951" i="27"/>
  <c r="Y951" i="27"/>
  <c r="W952" i="27"/>
  <c r="X952" i="27"/>
  <c r="V952" i="27"/>
  <c r="Y952" i="27"/>
  <c r="W953" i="27"/>
  <c r="X953" i="27"/>
  <c r="V953" i="27"/>
  <c r="Y953" i="27"/>
  <c r="W954" i="27"/>
  <c r="X954" i="27"/>
  <c r="V954" i="27"/>
  <c r="Y954" i="27"/>
  <c r="W955" i="27"/>
  <c r="X955" i="27"/>
  <c r="V955" i="27"/>
  <c r="Y955" i="27"/>
  <c r="W956" i="27"/>
  <c r="X956" i="27"/>
  <c r="V956" i="27"/>
  <c r="Y956" i="27"/>
  <c r="W957" i="27"/>
  <c r="X957" i="27"/>
  <c r="V957" i="27"/>
  <c r="Y957" i="27"/>
  <c r="W958" i="27"/>
  <c r="X958" i="27"/>
  <c r="V958" i="27"/>
  <c r="Y958" i="27"/>
  <c r="W959" i="27"/>
  <c r="X959" i="27"/>
  <c r="V959" i="27"/>
  <c r="Y959" i="27"/>
  <c r="W960" i="27"/>
  <c r="X960" i="27"/>
  <c r="V960" i="27"/>
  <c r="Y960" i="27"/>
  <c r="W961" i="27"/>
  <c r="X961" i="27"/>
  <c r="V961" i="27"/>
  <c r="Y961" i="27"/>
  <c r="W962" i="27"/>
  <c r="X962" i="27"/>
  <c r="V962" i="27"/>
  <c r="Y962" i="27"/>
  <c r="W963" i="27"/>
  <c r="X963" i="27"/>
  <c r="V963" i="27"/>
  <c r="Y963" i="27"/>
  <c r="W964" i="27"/>
  <c r="X964" i="27"/>
  <c r="V964" i="27"/>
  <c r="Y964" i="27"/>
  <c r="W965" i="27"/>
  <c r="X965" i="27"/>
  <c r="V965" i="27"/>
  <c r="Y965" i="27"/>
  <c r="W966" i="27"/>
  <c r="X966" i="27"/>
  <c r="V966" i="27"/>
  <c r="Y966" i="27"/>
  <c r="W967" i="27"/>
  <c r="X967" i="27"/>
  <c r="V967" i="27"/>
  <c r="Y967" i="27"/>
  <c r="W968" i="27"/>
  <c r="X968" i="27"/>
  <c r="V968" i="27"/>
  <c r="Y968" i="27"/>
  <c r="W969" i="27"/>
  <c r="X969" i="27"/>
  <c r="V969" i="27"/>
  <c r="Y969" i="27"/>
  <c r="W970" i="27"/>
  <c r="X970" i="27"/>
  <c r="V970" i="27"/>
  <c r="Y970" i="27"/>
  <c r="W971" i="27"/>
  <c r="X971" i="27"/>
  <c r="V971" i="27"/>
  <c r="Y971" i="27"/>
  <c r="W972" i="27"/>
  <c r="X972" i="27"/>
  <c r="V972" i="27"/>
  <c r="Y972" i="27"/>
  <c r="W973" i="27"/>
  <c r="X973" i="27"/>
  <c r="V973" i="27"/>
  <c r="Y973" i="27"/>
  <c r="W974" i="27"/>
  <c r="X974" i="27"/>
  <c r="V974" i="27"/>
  <c r="Y974" i="27"/>
  <c r="W975" i="27"/>
  <c r="X975" i="27"/>
  <c r="V975" i="27"/>
  <c r="Y975" i="27"/>
  <c r="W976" i="27"/>
  <c r="X976" i="27"/>
  <c r="V976" i="27"/>
  <c r="Y976" i="27"/>
  <c r="W977" i="27"/>
  <c r="X977" i="27"/>
  <c r="V977" i="27"/>
  <c r="Y977" i="27"/>
  <c r="W978" i="27"/>
  <c r="X978" i="27"/>
  <c r="V978" i="27"/>
  <c r="Y978" i="27"/>
  <c r="W979" i="27"/>
  <c r="X979" i="27"/>
  <c r="V979" i="27"/>
  <c r="Y979" i="27"/>
  <c r="W980" i="27"/>
  <c r="X980" i="27"/>
  <c r="V980" i="27"/>
  <c r="Y980" i="27"/>
  <c r="W981" i="27"/>
  <c r="X981" i="27"/>
  <c r="V981" i="27"/>
  <c r="Y981" i="27"/>
  <c r="W982" i="27"/>
  <c r="X982" i="27"/>
  <c r="V982" i="27"/>
  <c r="Y982" i="27"/>
  <c r="W983" i="27"/>
  <c r="X983" i="27"/>
  <c r="V983" i="27"/>
  <c r="Y983" i="27"/>
  <c r="W984" i="27"/>
  <c r="X984" i="27"/>
  <c r="V984" i="27"/>
  <c r="Y984" i="27"/>
  <c r="W985" i="27"/>
  <c r="X985" i="27"/>
  <c r="V985" i="27"/>
  <c r="Y985" i="27"/>
  <c r="W986" i="27"/>
  <c r="X986" i="27"/>
  <c r="V986" i="27"/>
  <c r="Y986" i="27"/>
  <c r="W987" i="27"/>
  <c r="X987" i="27"/>
  <c r="V987" i="27"/>
  <c r="Y987" i="27"/>
  <c r="W988" i="27"/>
  <c r="X988" i="27"/>
  <c r="V988" i="27"/>
  <c r="Y988" i="27"/>
  <c r="W989" i="27"/>
  <c r="X989" i="27"/>
  <c r="V989" i="27"/>
  <c r="Y989" i="27"/>
  <c r="W990" i="27"/>
  <c r="X990" i="27"/>
  <c r="V990" i="27"/>
  <c r="Y990" i="27"/>
  <c r="W991" i="27"/>
  <c r="X991" i="27"/>
  <c r="V991" i="27"/>
  <c r="Y991" i="27"/>
  <c r="W992" i="27"/>
  <c r="X992" i="27"/>
  <c r="V992" i="27"/>
  <c r="Y992" i="27"/>
  <c r="W993" i="27"/>
  <c r="X993" i="27"/>
  <c r="V993" i="27"/>
  <c r="Y993" i="27"/>
  <c r="W994" i="27"/>
  <c r="X994" i="27"/>
  <c r="V994" i="27"/>
  <c r="Y994" i="27"/>
  <c r="W995" i="27"/>
  <c r="X995" i="27"/>
  <c r="V995" i="27"/>
  <c r="Y995" i="27"/>
  <c r="W996" i="27"/>
  <c r="X996" i="27"/>
  <c r="V996" i="27"/>
  <c r="Y996" i="27"/>
  <c r="W997" i="27"/>
  <c r="X997" i="27"/>
  <c r="V997" i="27"/>
  <c r="Y997" i="27"/>
  <c r="W998" i="27"/>
  <c r="X998" i="27"/>
  <c r="V998" i="27"/>
  <c r="Y998" i="27"/>
  <c r="W999" i="27"/>
  <c r="X999" i="27"/>
  <c r="V999" i="27"/>
  <c r="Y999" i="27"/>
  <c r="W1000" i="27"/>
  <c r="X1000" i="27"/>
  <c r="V1000" i="27"/>
  <c r="Y1000" i="27"/>
  <c r="W1001" i="27"/>
  <c r="X1001" i="27"/>
  <c r="V1001" i="27"/>
  <c r="Y1001" i="27"/>
  <c r="W1002" i="27"/>
  <c r="X1002" i="27"/>
  <c r="V1002" i="27"/>
  <c r="Y1002" i="27"/>
  <c r="W1003" i="27"/>
  <c r="X1003" i="27"/>
  <c r="V1003" i="27"/>
  <c r="Y1003" i="27"/>
  <c r="W1004" i="27"/>
  <c r="X1004" i="27"/>
  <c r="V1004" i="27"/>
  <c r="Y1004" i="27"/>
  <c r="W1005" i="27"/>
  <c r="X1005" i="27"/>
  <c r="V1005" i="27"/>
  <c r="Y1005" i="27"/>
  <c r="W1006" i="27"/>
  <c r="X1006" i="27"/>
  <c r="V1006" i="27"/>
  <c r="Y1006" i="27"/>
  <c r="W1007" i="27"/>
  <c r="X1007" i="27"/>
  <c r="V1007" i="27"/>
  <c r="Y1007" i="27"/>
  <c r="W1008" i="27"/>
  <c r="X1008" i="27"/>
  <c r="V1008" i="27"/>
  <c r="Y1008" i="27"/>
  <c r="W1009" i="27"/>
  <c r="X1009" i="27"/>
  <c r="V1009" i="27"/>
  <c r="Y1009" i="27"/>
  <c r="W1010" i="27"/>
  <c r="X1010" i="27"/>
  <c r="V1010" i="27"/>
  <c r="Y1010" i="27"/>
  <c r="W1011" i="27"/>
  <c r="X1011" i="27"/>
  <c r="V1011" i="27"/>
  <c r="Y1011" i="27"/>
  <c r="W1012" i="27"/>
  <c r="X1012" i="27"/>
  <c r="V1012" i="27"/>
  <c r="Y1012" i="27"/>
  <c r="W1013" i="27"/>
  <c r="X1013" i="27"/>
  <c r="V1013" i="27"/>
  <c r="Y1013" i="27"/>
  <c r="W1014" i="27"/>
  <c r="X1014" i="27"/>
  <c r="V1014" i="27"/>
  <c r="Y1014" i="27"/>
  <c r="W1015" i="27"/>
  <c r="X1015" i="27"/>
  <c r="V1015" i="27"/>
  <c r="Y1015" i="27"/>
  <c r="W1016" i="27"/>
  <c r="X1016" i="27"/>
  <c r="V1016" i="27"/>
  <c r="Y1016" i="27"/>
  <c r="W1017" i="27"/>
  <c r="X1017" i="27"/>
  <c r="V1017" i="27"/>
  <c r="Y1017" i="27"/>
  <c r="W1018" i="27"/>
  <c r="X1018" i="27"/>
  <c r="V1018" i="27"/>
  <c r="Y1018" i="27"/>
  <c r="W1019" i="27"/>
  <c r="X1019" i="27"/>
  <c r="V1019" i="27"/>
  <c r="Y1019" i="27"/>
  <c r="W1020" i="27"/>
  <c r="X1020" i="27"/>
  <c r="V1020" i="27"/>
  <c r="Y1020" i="27"/>
  <c r="W1021" i="27"/>
  <c r="X1021" i="27"/>
  <c r="V1021" i="27"/>
  <c r="Y1021" i="27"/>
  <c r="W1022" i="27"/>
  <c r="X1022" i="27"/>
  <c r="V1022" i="27"/>
  <c r="Y1022" i="27"/>
  <c r="W1023" i="27"/>
  <c r="X1023" i="27"/>
  <c r="V1023" i="27"/>
  <c r="Y1023" i="27"/>
  <c r="W1024" i="27"/>
  <c r="X1024" i="27"/>
  <c r="V1024" i="27"/>
  <c r="Y1024" i="27"/>
  <c r="W1025" i="27"/>
  <c r="X1025" i="27"/>
  <c r="V1025" i="27"/>
  <c r="Y1025" i="27"/>
  <c r="W1026" i="27"/>
  <c r="X1026" i="27"/>
  <c r="V1026" i="27"/>
  <c r="Y1026" i="27"/>
  <c r="W1027" i="27"/>
  <c r="X1027" i="27"/>
  <c r="V1027" i="27"/>
  <c r="Y1027" i="27"/>
  <c r="W1028" i="27"/>
  <c r="X1028" i="27"/>
  <c r="V1028" i="27"/>
  <c r="Y1028" i="27"/>
  <c r="W1029" i="27"/>
  <c r="X1029" i="27"/>
  <c r="V1029" i="27"/>
  <c r="Y1029" i="27"/>
  <c r="W1030" i="27"/>
  <c r="X1030" i="27"/>
  <c r="V1030" i="27"/>
  <c r="Y1030" i="27"/>
  <c r="W1031" i="27"/>
  <c r="X1031" i="27"/>
  <c r="V1031" i="27"/>
  <c r="Y1031" i="27"/>
  <c r="W1032" i="27"/>
  <c r="X1032" i="27"/>
  <c r="V1032" i="27"/>
  <c r="Y1032" i="27"/>
  <c r="W1033" i="27"/>
  <c r="X1033" i="27"/>
  <c r="V1033" i="27"/>
  <c r="Y1033" i="27"/>
  <c r="W1034" i="27"/>
  <c r="X1034" i="27"/>
  <c r="V1034" i="27"/>
  <c r="Y1034" i="27"/>
  <c r="W1035" i="27"/>
  <c r="X1035" i="27"/>
  <c r="V1035" i="27"/>
  <c r="Y1035" i="27"/>
  <c r="W1036" i="27"/>
  <c r="X1036" i="27"/>
  <c r="V1036" i="27"/>
  <c r="Y1036" i="27"/>
  <c r="W1037" i="27"/>
  <c r="X1037" i="27"/>
  <c r="V1037" i="27"/>
  <c r="Y1037" i="27"/>
  <c r="W1038" i="27"/>
  <c r="X1038" i="27"/>
  <c r="V1038" i="27"/>
  <c r="Y1038" i="27"/>
  <c r="W1039" i="27"/>
  <c r="X1039" i="27"/>
  <c r="V1039" i="27"/>
  <c r="Y1039" i="27"/>
  <c r="W1040" i="27"/>
  <c r="X1040" i="27"/>
  <c r="V1040" i="27"/>
  <c r="Y1040" i="27"/>
  <c r="W1041" i="27"/>
  <c r="X1041" i="27"/>
  <c r="V1041" i="27"/>
  <c r="Y1041" i="27"/>
  <c r="W1042" i="27"/>
  <c r="X1042" i="27"/>
  <c r="V1042" i="27"/>
  <c r="Y1042" i="27"/>
  <c r="W1043" i="27"/>
  <c r="X1043" i="27"/>
  <c r="V1043" i="27"/>
  <c r="Y1043" i="27"/>
  <c r="W1044" i="27"/>
  <c r="X1044" i="27"/>
  <c r="V1044" i="27"/>
  <c r="Y1044" i="27"/>
  <c r="W1045" i="27"/>
  <c r="X1045" i="27"/>
  <c r="V1045" i="27"/>
  <c r="Y1045" i="27"/>
  <c r="W1046" i="27"/>
  <c r="X1046" i="27"/>
  <c r="V1046" i="27"/>
  <c r="Y1046" i="27"/>
  <c r="W1047" i="27"/>
  <c r="X1047" i="27"/>
  <c r="V1047" i="27"/>
  <c r="Y1047" i="27"/>
  <c r="W1048" i="27"/>
  <c r="X1048" i="27"/>
  <c r="V1048" i="27"/>
  <c r="Y1048" i="27"/>
  <c r="W1050" i="27"/>
  <c r="X1050" i="27"/>
  <c r="V1050" i="27"/>
  <c r="Y1050" i="27"/>
  <c r="W1051" i="27"/>
  <c r="X1051" i="27"/>
  <c r="V1051" i="27"/>
  <c r="Y1051" i="27"/>
  <c r="W1052" i="27"/>
  <c r="X1052" i="27"/>
  <c r="V1052" i="27"/>
  <c r="Y1052" i="27"/>
  <c r="W1053" i="27"/>
  <c r="X1053" i="27"/>
  <c r="V1053" i="27"/>
  <c r="Y1053" i="27"/>
  <c r="W1054" i="27"/>
  <c r="X1054" i="27"/>
  <c r="V1054" i="27"/>
  <c r="Y1054" i="27"/>
  <c r="W1055" i="27"/>
  <c r="X1055" i="27"/>
  <c r="V1055" i="27"/>
  <c r="Y1055" i="27"/>
  <c r="W1056" i="27"/>
  <c r="X1056" i="27"/>
  <c r="V1056" i="27"/>
  <c r="Y1056" i="27"/>
  <c r="W1057" i="27"/>
  <c r="X1057" i="27"/>
  <c r="V1057" i="27"/>
  <c r="Y1057" i="27"/>
  <c r="W1058" i="27"/>
  <c r="X1058" i="27"/>
  <c r="V1058" i="27"/>
  <c r="Y1058" i="27"/>
  <c r="W1059" i="27"/>
  <c r="X1059" i="27"/>
  <c r="V1059" i="27"/>
  <c r="Y1059" i="27"/>
  <c r="W1060" i="27"/>
  <c r="X1060" i="27"/>
  <c r="V1060" i="27"/>
  <c r="Y1060" i="27"/>
  <c r="W1061" i="27"/>
  <c r="X1061" i="27"/>
  <c r="V1061" i="27"/>
  <c r="Y1061" i="27"/>
  <c r="W1062" i="27"/>
  <c r="X1062" i="27"/>
  <c r="V1062" i="27"/>
  <c r="Y1062" i="27"/>
  <c r="W1063" i="27"/>
  <c r="X1063" i="27"/>
  <c r="V1063" i="27"/>
  <c r="Y1063" i="27"/>
  <c r="W1064" i="27"/>
  <c r="X1064" i="27"/>
  <c r="V1064" i="27"/>
  <c r="Y1064" i="27"/>
  <c r="W1065" i="27"/>
  <c r="X1065" i="27"/>
  <c r="V1065" i="27"/>
  <c r="Y1065" i="27"/>
  <c r="W1066" i="27"/>
  <c r="X1066" i="27"/>
  <c r="V1066" i="27"/>
  <c r="Y1066" i="27"/>
  <c r="W1067" i="27"/>
  <c r="X1067" i="27"/>
  <c r="V1067" i="27"/>
  <c r="Y1067" i="27"/>
  <c r="W1068" i="27"/>
  <c r="X1068" i="27"/>
  <c r="V1068" i="27"/>
  <c r="Y1068" i="27"/>
  <c r="W1069" i="27"/>
  <c r="X1069" i="27"/>
  <c r="V1069" i="27"/>
  <c r="Y1069" i="27"/>
  <c r="W1070" i="27"/>
  <c r="X1070" i="27"/>
  <c r="V1070" i="27"/>
  <c r="Y1070" i="27"/>
  <c r="W1071" i="27"/>
  <c r="X1071" i="27"/>
  <c r="V1071" i="27"/>
  <c r="Y1071" i="27"/>
  <c r="W1072" i="27"/>
  <c r="X1072" i="27"/>
  <c r="V1072" i="27"/>
  <c r="Y1072" i="27"/>
  <c r="W1073" i="27"/>
  <c r="X1073" i="27"/>
  <c r="V1073" i="27"/>
  <c r="Y1073" i="27"/>
  <c r="W1074" i="27"/>
  <c r="X1074" i="27"/>
  <c r="V1074" i="27"/>
  <c r="Y1074" i="27"/>
  <c r="W1075" i="27"/>
  <c r="X1075" i="27"/>
  <c r="V1075" i="27"/>
  <c r="Y1075" i="27"/>
  <c r="W1076" i="27"/>
  <c r="X1076" i="27"/>
  <c r="V1076" i="27"/>
  <c r="Y1076" i="27"/>
  <c r="W1077" i="27"/>
  <c r="X1077" i="27"/>
  <c r="V1077" i="27"/>
  <c r="Y1077" i="27"/>
  <c r="W1078" i="27"/>
  <c r="X1078" i="27"/>
  <c r="V1078" i="27"/>
  <c r="Y1078" i="27"/>
  <c r="W1079" i="27"/>
  <c r="X1079" i="27"/>
  <c r="V1079" i="27"/>
  <c r="Y1079" i="27"/>
  <c r="W1080" i="27"/>
  <c r="X1080" i="27"/>
  <c r="V1080" i="27"/>
  <c r="Y1080" i="27"/>
  <c r="W1081" i="27"/>
  <c r="X1081" i="27"/>
  <c r="V1081" i="27"/>
  <c r="Y1081" i="27"/>
  <c r="W1082" i="27"/>
  <c r="X1082" i="27"/>
  <c r="V1082" i="27"/>
  <c r="Y1082" i="27"/>
  <c r="W1083" i="27"/>
  <c r="X1083" i="27"/>
  <c r="V1083" i="27"/>
  <c r="Y1083" i="27"/>
  <c r="W1084" i="27"/>
  <c r="X1084" i="27"/>
  <c r="V1084" i="27"/>
  <c r="Y1084" i="27"/>
  <c r="W1085" i="27"/>
  <c r="X1085" i="27"/>
  <c r="V1085" i="27"/>
  <c r="Y1085" i="27"/>
  <c r="W1086" i="27"/>
  <c r="X1086" i="27"/>
  <c r="V1086" i="27"/>
  <c r="Y1086" i="27"/>
  <c r="W1087" i="27"/>
  <c r="X1087" i="27"/>
  <c r="V1087" i="27"/>
  <c r="Y1087" i="27"/>
  <c r="W1088" i="27"/>
  <c r="X1088" i="27"/>
  <c r="V1088" i="27"/>
  <c r="Y1088" i="27"/>
  <c r="W1089" i="27"/>
  <c r="X1089" i="27"/>
  <c r="V1089" i="27"/>
  <c r="Y1089" i="27"/>
  <c r="W1090" i="27"/>
  <c r="X1090" i="27"/>
  <c r="V1090" i="27"/>
  <c r="Y1090" i="27"/>
  <c r="W1091" i="27"/>
  <c r="X1091" i="27"/>
  <c r="V1091" i="27"/>
  <c r="Y1091" i="27"/>
  <c r="W1092" i="27"/>
  <c r="X1092" i="27"/>
  <c r="V1092" i="27"/>
  <c r="Y1092" i="27"/>
  <c r="W1093" i="27"/>
  <c r="X1093" i="27"/>
  <c r="V1093" i="27"/>
  <c r="Y1093" i="27"/>
  <c r="W1094" i="27"/>
  <c r="X1094" i="27"/>
  <c r="V1094" i="27"/>
  <c r="Y1094" i="27"/>
  <c r="W1095" i="27"/>
  <c r="X1095" i="27"/>
  <c r="V1095" i="27"/>
  <c r="Y1095" i="27"/>
  <c r="W1096" i="27"/>
  <c r="X1096" i="27"/>
  <c r="V1096" i="27"/>
  <c r="Y1096" i="27"/>
  <c r="W1097" i="27"/>
  <c r="X1097" i="27"/>
  <c r="V1097" i="27"/>
  <c r="Y1097" i="27"/>
  <c r="W1098" i="27"/>
  <c r="X1098" i="27"/>
  <c r="V1098" i="27"/>
  <c r="Y1098" i="27"/>
  <c r="W1099" i="27"/>
  <c r="X1099" i="27"/>
  <c r="V1099" i="27"/>
  <c r="Y1099" i="27"/>
  <c r="W1100" i="27"/>
  <c r="X1100" i="27"/>
  <c r="V1100" i="27"/>
  <c r="Y1100" i="27"/>
  <c r="W1101" i="27"/>
  <c r="X1101" i="27"/>
  <c r="V1101" i="27"/>
  <c r="Y1101" i="27"/>
  <c r="W1102" i="27"/>
  <c r="X1102" i="27"/>
  <c r="V1102" i="27"/>
  <c r="Y1102" i="27"/>
  <c r="W1103" i="27"/>
  <c r="X1103" i="27"/>
  <c r="V1103" i="27"/>
  <c r="Y1103" i="27"/>
  <c r="W1104" i="27"/>
  <c r="X1104" i="27"/>
  <c r="V1104" i="27"/>
  <c r="Y1104" i="27"/>
  <c r="W1105" i="27"/>
  <c r="X1105" i="27"/>
  <c r="V1105" i="27"/>
  <c r="Y1105" i="27"/>
  <c r="W1106" i="27"/>
  <c r="X1106" i="27"/>
  <c r="V1106" i="27"/>
  <c r="Y1106" i="27"/>
  <c r="W1107" i="27"/>
  <c r="X1107" i="27"/>
  <c r="V1107" i="27"/>
  <c r="Y1107" i="27"/>
  <c r="W1108" i="27"/>
  <c r="X1108" i="27"/>
  <c r="V1108" i="27"/>
  <c r="Y1108" i="27"/>
  <c r="W1109" i="27"/>
  <c r="X1109" i="27"/>
  <c r="V1109" i="27"/>
  <c r="Y1109" i="27"/>
  <c r="W1110" i="27"/>
  <c r="X1110" i="27"/>
  <c r="V1110" i="27"/>
  <c r="Y1110" i="27"/>
  <c r="W1111" i="27"/>
  <c r="X1111" i="27"/>
  <c r="V1111" i="27"/>
  <c r="Y1111" i="27"/>
  <c r="W1112" i="27"/>
  <c r="X1112" i="27"/>
  <c r="V1112" i="27"/>
  <c r="Y1112" i="27"/>
  <c r="W1113" i="27"/>
  <c r="X1113" i="27"/>
  <c r="V1113" i="27"/>
  <c r="Y1113" i="27"/>
  <c r="W1114" i="27"/>
  <c r="X1114" i="27"/>
  <c r="V1114" i="27"/>
  <c r="Y1114" i="27"/>
  <c r="W1115" i="27"/>
  <c r="X1115" i="27"/>
  <c r="V1115" i="27"/>
  <c r="Y1115" i="27"/>
  <c r="W1116" i="27"/>
  <c r="X1116" i="27"/>
  <c r="V1116" i="27"/>
  <c r="Y1116" i="27"/>
  <c r="W1117" i="27"/>
  <c r="X1117" i="27"/>
  <c r="V1117" i="27"/>
  <c r="Y1117" i="27"/>
  <c r="W1118" i="27"/>
  <c r="X1118" i="27"/>
  <c r="V1118" i="27"/>
  <c r="Y1118" i="27"/>
  <c r="W1119" i="27"/>
  <c r="X1119" i="27"/>
  <c r="V1119" i="27"/>
  <c r="Y1119" i="27"/>
  <c r="W1120" i="27"/>
  <c r="X1120" i="27"/>
  <c r="V1120" i="27"/>
  <c r="Y1120" i="27"/>
  <c r="W1121" i="27"/>
  <c r="X1121" i="27"/>
  <c r="V1121" i="27"/>
  <c r="Y1121" i="27"/>
  <c r="W1122" i="27"/>
  <c r="X1122" i="27"/>
  <c r="V1122" i="27"/>
  <c r="Y1122" i="27"/>
  <c r="W1123" i="27"/>
  <c r="X1123" i="27"/>
  <c r="V1123" i="27"/>
  <c r="Y1123" i="27"/>
  <c r="W1124" i="27"/>
  <c r="X1124" i="27"/>
  <c r="V1124" i="27"/>
  <c r="Y1124" i="27"/>
  <c r="W1125" i="27"/>
  <c r="X1125" i="27"/>
  <c r="V1125" i="27"/>
  <c r="Y1125" i="27"/>
  <c r="W1126" i="27"/>
  <c r="X1126" i="27"/>
  <c r="V1126" i="27"/>
  <c r="Y1126" i="27"/>
  <c r="W1127" i="27"/>
  <c r="X1127" i="27"/>
  <c r="V1127" i="27"/>
  <c r="Y1127" i="27"/>
  <c r="W1128" i="27"/>
  <c r="X1128" i="27"/>
  <c r="V1128" i="27"/>
  <c r="Y1128" i="27"/>
  <c r="W1129" i="27"/>
  <c r="X1129" i="27"/>
  <c r="V1129" i="27"/>
  <c r="Y1129" i="27"/>
  <c r="W1130" i="27"/>
  <c r="X1130" i="27"/>
  <c r="V1130" i="27"/>
  <c r="Y1130" i="27"/>
  <c r="W1131" i="27"/>
  <c r="X1131" i="27"/>
  <c r="V1131" i="27"/>
  <c r="Y1131" i="27"/>
  <c r="W1132" i="27"/>
  <c r="X1132" i="27"/>
  <c r="V1132" i="27"/>
  <c r="Y1132" i="27"/>
  <c r="W1133" i="27"/>
  <c r="X1133" i="27"/>
  <c r="V1133" i="27"/>
  <c r="Y1133" i="27"/>
  <c r="W1134" i="27"/>
  <c r="X1134" i="27"/>
  <c r="V1134" i="27"/>
  <c r="Y1134" i="27"/>
  <c r="W1135" i="27"/>
  <c r="X1135" i="27"/>
  <c r="V1135" i="27"/>
  <c r="Y1135" i="27"/>
  <c r="W1136" i="27"/>
  <c r="X1136" i="27"/>
  <c r="V1136" i="27"/>
  <c r="Y1136" i="27"/>
  <c r="W1137" i="27"/>
  <c r="X1137" i="27"/>
  <c r="V1137" i="27"/>
  <c r="Y1137" i="27"/>
  <c r="W1138" i="27"/>
  <c r="X1138" i="27"/>
  <c r="V1138" i="27"/>
  <c r="Y1138" i="27"/>
  <c r="W1139" i="27"/>
  <c r="X1139" i="27"/>
  <c r="V1139" i="27"/>
  <c r="Y1139" i="27"/>
  <c r="W1140" i="27"/>
  <c r="X1140" i="27"/>
  <c r="V1140" i="27"/>
  <c r="Y1140" i="27"/>
  <c r="W1141" i="27"/>
  <c r="X1141" i="27"/>
  <c r="V1141" i="27"/>
  <c r="Y1141" i="27"/>
  <c r="W1142" i="27"/>
  <c r="X1142" i="27"/>
  <c r="V1142" i="27"/>
  <c r="Y1142" i="27"/>
  <c r="W1143" i="27"/>
  <c r="X1143" i="27"/>
  <c r="V1143" i="27"/>
  <c r="Y1143" i="27"/>
  <c r="W1144" i="27"/>
  <c r="X1144" i="27"/>
  <c r="V1144" i="27"/>
  <c r="Y1144" i="27"/>
  <c r="W1145" i="27"/>
  <c r="X1145" i="27"/>
  <c r="V1145" i="27"/>
  <c r="Y1145" i="27"/>
  <c r="W1146" i="27"/>
  <c r="X1146" i="27"/>
  <c r="V1146" i="27"/>
  <c r="Y1146" i="27"/>
  <c r="W1147" i="27"/>
  <c r="X1147" i="27"/>
  <c r="V1147" i="27"/>
  <c r="Y1147" i="27"/>
  <c r="W1148" i="27"/>
  <c r="X1148" i="27"/>
  <c r="V1148" i="27"/>
  <c r="Y1148" i="27"/>
  <c r="W1149" i="27"/>
  <c r="X1149" i="27"/>
  <c r="V1149" i="27"/>
  <c r="Y1149" i="27"/>
  <c r="W1150" i="27"/>
  <c r="X1150" i="27"/>
  <c r="V1150" i="27"/>
  <c r="Y1150" i="27"/>
  <c r="W1151" i="27"/>
  <c r="X1151" i="27"/>
  <c r="V1151" i="27"/>
  <c r="Y1151" i="27"/>
  <c r="W1152" i="27"/>
  <c r="X1152" i="27"/>
  <c r="V1152" i="27"/>
  <c r="Y1152" i="27"/>
  <c r="W1153" i="27"/>
  <c r="X1153" i="27"/>
  <c r="V1153" i="27"/>
  <c r="Y1153" i="27"/>
  <c r="W1154" i="27"/>
  <c r="X1154" i="27"/>
  <c r="V1154" i="27"/>
  <c r="Y1154" i="27"/>
  <c r="W1155" i="27"/>
  <c r="X1155" i="27"/>
  <c r="V1155" i="27"/>
  <c r="Y1155" i="27"/>
  <c r="W1156" i="27"/>
  <c r="X1156" i="27"/>
  <c r="V1156" i="27"/>
  <c r="Y1156" i="27"/>
  <c r="W1157" i="27"/>
  <c r="X1157" i="27"/>
  <c r="V1157" i="27"/>
  <c r="Y1157" i="27"/>
  <c r="W1158" i="27"/>
  <c r="X1158" i="27"/>
  <c r="V1158" i="27"/>
  <c r="Y1158" i="27"/>
  <c r="W1159" i="27"/>
  <c r="X1159" i="27"/>
  <c r="V1159" i="27"/>
  <c r="Y1159" i="27"/>
  <c r="W1160" i="27"/>
  <c r="X1160" i="27"/>
  <c r="V1160" i="27"/>
  <c r="Y1160" i="27"/>
  <c r="W1161" i="27"/>
  <c r="X1161" i="27"/>
  <c r="V1161" i="27"/>
  <c r="Y1161" i="27"/>
  <c r="W1162" i="27"/>
  <c r="X1162" i="27"/>
  <c r="V1162" i="27"/>
  <c r="Y1162" i="27"/>
  <c r="W1163" i="27"/>
  <c r="X1163" i="27"/>
  <c r="V1163" i="27"/>
  <c r="Y1163" i="27"/>
  <c r="W1164" i="27"/>
  <c r="X1164" i="27"/>
  <c r="V1164" i="27"/>
  <c r="Y1164" i="27"/>
  <c r="W1165" i="27"/>
  <c r="X1165" i="27"/>
  <c r="V1165" i="27"/>
  <c r="Y1165" i="27"/>
  <c r="W1166" i="27"/>
  <c r="X1166" i="27"/>
  <c r="V1166" i="27"/>
  <c r="Y1166" i="27"/>
  <c r="W1167" i="27"/>
  <c r="X1167" i="27"/>
  <c r="V1167" i="27"/>
  <c r="Y1167" i="27"/>
  <c r="W1168" i="27"/>
  <c r="X1168" i="27"/>
  <c r="V1168" i="27"/>
  <c r="Y1168" i="27"/>
  <c r="W1169" i="27"/>
  <c r="X1169" i="27"/>
  <c r="V1169" i="27"/>
  <c r="Y1169" i="27"/>
  <c r="W1170" i="27"/>
  <c r="X1170" i="27"/>
  <c r="V1170" i="27"/>
  <c r="Y1170" i="27"/>
  <c r="W1171" i="27"/>
  <c r="X1171" i="27"/>
  <c r="V1171" i="27"/>
  <c r="Y1171" i="27"/>
  <c r="W1172" i="27"/>
  <c r="X1172" i="27"/>
  <c r="V1172" i="27"/>
  <c r="Y1172" i="27"/>
  <c r="W1173" i="27"/>
  <c r="X1173" i="27"/>
  <c r="V1173" i="27"/>
  <c r="Y1173" i="27"/>
  <c r="W1174" i="27"/>
  <c r="X1174" i="27"/>
  <c r="V1174" i="27"/>
  <c r="Y1174" i="27"/>
  <c r="W1175" i="27"/>
  <c r="X1175" i="27"/>
  <c r="V1175" i="27"/>
  <c r="Y1175" i="27"/>
  <c r="W1176" i="27"/>
  <c r="X1176" i="27"/>
  <c r="V1176" i="27"/>
  <c r="Y1176" i="27"/>
  <c r="W1177" i="27"/>
  <c r="X1177" i="27"/>
  <c r="V1177" i="27"/>
  <c r="Y1177" i="27"/>
  <c r="W1178" i="27"/>
  <c r="X1178" i="27"/>
  <c r="V1178" i="27"/>
  <c r="Y1178" i="27"/>
  <c r="W1179" i="27"/>
  <c r="X1179" i="27"/>
  <c r="V1179" i="27"/>
  <c r="Y1179" i="27"/>
  <c r="W1180" i="27"/>
  <c r="X1180" i="27"/>
  <c r="V1180" i="27"/>
  <c r="Y1180" i="27"/>
  <c r="W1181" i="27"/>
  <c r="X1181" i="27"/>
  <c r="V1181" i="27"/>
  <c r="Y1181" i="27"/>
  <c r="W1182" i="27"/>
  <c r="X1182" i="27"/>
  <c r="V1182" i="27"/>
  <c r="Y1182" i="27"/>
  <c r="W1183" i="27"/>
  <c r="X1183" i="27"/>
  <c r="V1183" i="27"/>
  <c r="Y1183" i="27"/>
  <c r="W1184" i="27"/>
  <c r="X1184" i="27"/>
  <c r="V1184" i="27"/>
  <c r="Y1184" i="27"/>
  <c r="W1185" i="27"/>
  <c r="X1185" i="27"/>
  <c r="V1185" i="27"/>
  <c r="Y1185" i="27"/>
  <c r="W1186" i="27"/>
  <c r="X1186" i="27"/>
  <c r="V1186" i="27"/>
  <c r="Y1186" i="27"/>
  <c r="W1187" i="27"/>
  <c r="X1187" i="27"/>
  <c r="V1187" i="27"/>
  <c r="Y1187" i="27"/>
  <c r="W1188" i="27"/>
  <c r="X1188" i="27"/>
  <c r="V1188" i="27"/>
  <c r="Y1188" i="27"/>
  <c r="W1189" i="27"/>
  <c r="X1189" i="27"/>
  <c r="V1189" i="27"/>
  <c r="Y1189" i="27"/>
  <c r="W1190" i="27"/>
  <c r="X1190" i="27"/>
  <c r="V1190" i="27"/>
  <c r="Y1190" i="27"/>
  <c r="W1191" i="27"/>
  <c r="X1191" i="27"/>
  <c r="V1191" i="27"/>
  <c r="Y1191" i="27"/>
  <c r="W1192" i="27"/>
  <c r="X1192" i="27"/>
  <c r="V1192" i="27"/>
  <c r="Y1192" i="27"/>
  <c r="W1193" i="27"/>
  <c r="X1193" i="27"/>
  <c r="V1193" i="27"/>
  <c r="Y1193" i="27"/>
  <c r="W1194" i="27"/>
  <c r="X1194" i="27"/>
  <c r="V1194" i="27"/>
  <c r="Y1194" i="27"/>
  <c r="W1195" i="27"/>
  <c r="X1195" i="27"/>
  <c r="V1195" i="27"/>
  <c r="Y1195" i="27"/>
  <c r="W1196" i="27"/>
  <c r="X1196" i="27"/>
  <c r="V1196" i="27"/>
  <c r="Y1196" i="27"/>
  <c r="W1197" i="27"/>
  <c r="X1197" i="27"/>
  <c r="V1197" i="27"/>
  <c r="Y1197" i="27"/>
  <c r="W1198" i="27"/>
  <c r="X1198" i="27"/>
  <c r="V1198" i="27"/>
  <c r="Y1198" i="27"/>
  <c r="W1199" i="27"/>
  <c r="X1199" i="27"/>
  <c r="V1199" i="27"/>
  <c r="Y1199" i="27"/>
  <c r="W1200" i="27"/>
  <c r="X1200" i="27"/>
  <c r="V1200" i="27"/>
  <c r="Y1200" i="27"/>
  <c r="W1201" i="27"/>
  <c r="X1201" i="27"/>
  <c r="V1201" i="27"/>
  <c r="Y1201" i="27"/>
  <c r="W1202" i="27"/>
  <c r="X1202" i="27"/>
  <c r="V1202" i="27"/>
  <c r="Y1202" i="27"/>
  <c r="W1203" i="27"/>
  <c r="X1203" i="27"/>
  <c r="V1203" i="27"/>
  <c r="Y1203" i="27"/>
  <c r="W1204" i="27"/>
  <c r="X1204" i="27"/>
  <c r="V1204" i="27"/>
  <c r="Y1204" i="27"/>
  <c r="W1205" i="27"/>
  <c r="X1205" i="27"/>
  <c r="V1205" i="27"/>
  <c r="Y1205" i="27"/>
  <c r="W1206" i="27"/>
  <c r="X1206" i="27"/>
  <c r="V1206" i="27"/>
  <c r="Y1206" i="27"/>
  <c r="W1207" i="27"/>
  <c r="X1207" i="27"/>
  <c r="V1207" i="27"/>
  <c r="Y1207" i="27"/>
  <c r="W1208" i="27"/>
  <c r="X1208" i="27"/>
  <c r="V1208" i="27"/>
  <c r="Y1208" i="27"/>
  <c r="W1209" i="27"/>
  <c r="X1209" i="27"/>
  <c r="V1209" i="27"/>
  <c r="Y1209" i="27"/>
  <c r="W1210" i="27"/>
  <c r="X1210" i="27"/>
  <c r="V1210" i="27"/>
  <c r="Y1210" i="27"/>
  <c r="W1211" i="27"/>
  <c r="X1211" i="27"/>
  <c r="V1211" i="27"/>
  <c r="Y1211" i="27"/>
  <c r="W1212" i="27"/>
  <c r="X1212" i="27"/>
  <c r="V1212" i="27"/>
  <c r="Y1212" i="27"/>
  <c r="W1213" i="27"/>
  <c r="X1213" i="27"/>
  <c r="V1213" i="27"/>
  <c r="Y1213" i="27"/>
  <c r="W1214" i="27"/>
  <c r="X1214" i="27"/>
  <c r="V1214" i="27"/>
  <c r="Y1214" i="27"/>
  <c r="W1215" i="27"/>
  <c r="X1215" i="27"/>
  <c r="V1215" i="27"/>
  <c r="Y1215" i="27"/>
  <c r="W1216" i="27"/>
  <c r="X1216" i="27"/>
  <c r="V1216" i="27"/>
  <c r="Y1216" i="27"/>
  <c r="W1217" i="27"/>
  <c r="X1217" i="27"/>
  <c r="V1217" i="27"/>
  <c r="Y1217" i="27"/>
  <c r="W1218" i="27"/>
  <c r="X1218" i="27"/>
  <c r="V1218" i="27"/>
  <c r="Y1218" i="27"/>
  <c r="W1219" i="27"/>
  <c r="X1219" i="27"/>
  <c r="V1219" i="27"/>
  <c r="Y1219" i="27"/>
  <c r="W1220" i="27"/>
  <c r="X1220" i="27"/>
  <c r="V1220" i="27"/>
  <c r="Y1220" i="27"/>
  <c r="W1221" i="27"/>
  <c r="X1221" i="27"/>
  <c r="V1221" i="27"/>
  <c r="Y1221" i="27"/>
  <c r="W1222" i="27"/>
  <c r="X1222" i="27"/>
  <c r="V1222" i="27"/>
  <c r="Y1222" i="27"/>
  <c r="W1223" i="27"/>
  <c r="X1223" i="27"/>
  <c r="V1223" i="27"/>
  <c r="Y1223" i="27"/>
  <c r="W1224" i="27"/>
  <c r="X1224" i="27"/>
  <c r="V1224" i="27"/>
  <c r="Y1224" i="27"/>
  <c r="W1225" i="27"/>
  <c r="X1225" i="27"/>
  <c r="V1225" i="27"/>
  <c r="Y1225" i="27"/>
  <c r="W1226" i="27"/>
  <c r="X1226" i="27"/>
  <c r="V1226" i="27"/>
  <c r="Y1226" i="27"/>
  <c r="W1227" i="27"/>
  <c r="X1227" i="27"/>
  <c r="V1227" i="27"/>
  <c r="Y1227" i="27"/>
  <c r="W1228" i="27"/>
  <c r="X1228" i="27"/>
  <c r="V1228" i="27"/>
  <c r="Y1228" i="27"/>
  <c r="W1229" i="27"/>
  <c r="X1229" i="27"/>
  <c r="V1229" i="27"/>
  <c r="Y1229" i="27"/>
  <c r="W1230" i="27"/>
  <c r="X1230" i="27"/>
  <c r="V1230" i="27"/>
  <c r="Y1230" i="27"/>
  <c r="W1231" i="27"/>
  <c r="X1231" i="27"/>
  <c r="V1231" i="27"/>
  <c r="Y1231" i="27"/>
  <c r="W1232" i="27"/>
  <c r="X1232" i="27"/>
  <c r="V1232" i="27"/>
  <c r="Y1232" i="27"/>
  <c r="W1233" i="27"/>
  <c r="X1233" i="27"/>
  <c r="V1233" i="27"/>
  <c r="Y1233" i="27"/>
  <c r="W1234" i="27"/>
  <c r="X1234" i="27"/>
  <c r="V1234" i="27"/>
  <c r="Y1234" i="27"/>
  <c r="W1235" i="27"/>
  <c r="X1235" i="27"/>
  <c r="V1235" i="27"/>
  <c r="Y1235" i="27"/>
  <c r="W2" i="27"/>
  <c r="V2" i="27"/>
  <c r="X2" i="27"/>
  <c r="Y2" i="27"/>
  <c r="AC21" i="26"/>
  <c r="AC2" i="26"/>
  <c r="W2" i="25"/>
  <c r="X2" i="25"/>
  <c r="Y2" i="25"/>
  <c r="J87" i="28"/>
  <c r="J230" i="28"/>
  <c r="J232" i="28"/>
  <c r="J234" i="28"/>
  <c r="J12" i="28"/>
  <c r="J238" i="28"/>
  <c r="J256" i="28"/>
  <c r="J257" i="28"/>
  <c r="J314" i="28"/>
  <c r="J315" i="28"/>
  <c r="J397" i="28"/>
  <c r="J524" i="28"/>
  <c r="J529" i="28"/>
  <c r="J537" i="28"/>
  <c r="J549" i="28"/>
  <c r="J550" i="28"/>
  <c r="J576" i="28"/>
  <c r="J580" i="28"/>
  <c r="J590" i="28"/>
  <c r="J592" i="28"/>
  <c r="J593" i="28"/>
  <c r="J594" i="28"/>
  <c r="J601" i="28"/>
  <c r="J610" i="28"/>
  <c r="J611" i="28"/>
  <c r="J625" i="28"/>
  <c r="J629" i="28"/>
  <c r="J635" i="28"/>
  <c r="J636" i="28"/>
  <c r="J637" i="28"/>
  <c r="J638" i="28"/>
  <c r="J641" i="28"/>
  <c r="J642" i="28"/>
  <c r="J643" i="28"/>
  <c r="J647" i="28"/>
  <c r="J648" i="28"/>
  <c r="J649" i="28"/>
  <c r="J650" i="28"/>
  <c r="J652" i="28"/>
  <c r="J656" i="28"/>
  <c r="J657" i="28"/>
  <c r="J660" i="28"/>
  <c r="J664" i="28"/>
  <c r="J665" i="28"/>
  <c r="J675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AC47" i="26"/>
  <c r="AC52" i="26"/>
  <c r="W291" i="25"/>
  <c r="X291" i="25"/>
  <c r="Y291" i="25"/>
  <c r="AC51" i="26"/>
  <c r="W292" i="25"/>
  <c r="X292" i="25"/>
  <c r="Y292" i="25"/>
  <c r="AC55" i="26"/>
  <c r="W293" i="25"/>
  <c r="X293" i="25"/>
  <c r="Y293" i="25"/>
  <c r="AC57" i="26"/>
  <c r="W294" i="25"/>
  <c r="X294" i="25"/>
  <c r="Y294" i="25"/>
  <c r="AC58" i="26"/>
  <c r="AC53" i="26"/>
  <c r="W295" i="25"/>
  <c r="X295" i="25"/>
  <c r="Y295" i="25"/>
  <c r="AC59" i="26"/>
  <c r="W296" i="25"/>
  <c r="X296" i="25"/>
  <c r="Y296" i="25"/>
  <c r="AC62" i="26"/>
  <c r="W297" i="25"/>
  <c r="X297" i="25"/>
  <c r="Y297" i="25"/>
  <c r="AC63" i="26"/>
  <c r="W298" i="25"/>
  <c r="X298" i="25"/>
  <c r="Y298" i="25"/>
  <c r="AC67" i="26"/>
  <c r="W299" i="25"/>
  <c r="X299" i="25"/>
  <c r="Y299" i="25"/>
  <c r="AC68" i="26"/>
  <c r="AC54" i="26"/>
  <c r="W300" i="25"/>
  <c r="X300" i="25"/>
  <c r="Y300" i="25"/>
  <c r="AC73" i="26"/>
  <c r="W301" i="25"/>
  <c r="X301" i="25"/>
  <c r="Y301" i="25"/>
  <c r="AC74" i="26"/>
  <c r="W302" i="25"/>
  <c r="X302" i="25"/>
  <c r="Y302" i="25"/>
  <c r="AC5" i="26"/>
  <c r="W303" i="25"/>
  <c r="X303" i="25"/>
  <c r="Y303" i="25"/>
  <c r="AC7" i="26"/>
  <c r="W304" i="25"/>
  <c r="X304" i="25"/>
  <c r="Y304" i="25"/>
  <c r="AC9" i="26"/>
  <c r="W305" i="25"/>
  <c r="X305" i="25"/>
  <c r="Y305" i="25"/>
  <c r="AC11" i="26"/>
  <c r="W306" i="25"/>
  <c r="X306" i="25"/>
  <c r="Y306" i="25"/>
  <c r="AC12" i="26"/>
  <c r="W307" i="25"/>
  <c r="X307" i="25"/>
  <c r="Y307" i="25"/>
  <c r="AC13" i="26"/>
  <c r="W308" i="25"/>
  <c r="X308" i="25"/>
  <c r="Y308" i="25"/>
  <c r="AC15" i="26"/>
  <c r="W309" i="25"/>
  <c r="X309" i="25"/>
  <c r="Y309" i="25"/>
  <c r="AC16" i="26"/>
  <c r="W310" i="25"/>
  <c r="X310" i="25"/>
  <c r="Y310" i="25"/>
  <c r="AC18" i="26"/>
  <c r="W311" i="25"/>
  <c r="X311" i="25"/>
  <c r="Y311" i="25"/>
  <c r="AC20" i="26"/>
  <c r="W312" i="25"/>
  <c r="X312" i="25"/>
  <c r="Y312" i="25"/>
  <c r="W313" i="25"/>
  <c r="X313" i="25"/>
  <c r="Y313" i="25"/>
  <c r="AC23" i="26"/>
  <c r="W314" i="25"/>
  <c r="X314" i="25"/>
  <c r="Y314" i="25"/>
  <c r="AC60" i="26"/>
  <c r="W315" i="25"/>
  <c r="X315" i="25"/>
  <c r="Y315" i="25"/>
  <c r="AC4" i="26"/>
  <c r="W316" i="25"/>
  <c r="X316" i="25"/>
  <c r="Y316" i="25"/>
  <c r="AC10" i="26"/>
  <c r="W317" i="25"/>
  <c r="X317" i="25"/>
  <c r="Y317" i="25"/>
  <c r="AC56" i="26"/>
  <c r="W318" i="25"/>
  <c r="X318" i="25"/>
  <c r="Y318" i="25"/>
  <c r="W319" i="25"/>
  <c r="X319" i="25"/>
  <c r="Y319" i="25"/>
  <c r="W320" i="25"/>
  <c r="X320" i="25"/>
  <c r="Y320" i="25"/>
  <c r="AC19" i="26"/>
  <c r="W321" i="25"/>
  <c r="X321" i="25"/>
  <c r="Y321" i="25"/>
  <c r="W322" i="25"/>
  <c r="X322" i="25"/>
  <c r="Y322" i="25"/>
  <c r="AC22" i="26"/>
  <c r="W323" i="25"/>
  <c r="X323" i="25"/>
  <c r="Y323" i="25"/>
  <c r="AC27" i="26"/>
  <c r="W324" i="25"/>
  <c r="X324" i="25"/>
  <c r="Y324" i="25"/>
  <c r="AC28" i="26"/>
  <c r="W325" i="25"/>
  <c r="X325" i="25"/>
  <c r="Y325" i="25"/>
  <c r="AC39" i="26"/>
  <c r="W326" i="25"/>
  <c r="X326" i="25"/>
  <c r="Y326" i="25"/>
  <c r="AC40" i="26"/>
  <c r="W327" i="25"/>
  <c r="X327" i="25"/>
  <c r="Y327" i="25"/>
  <c r="AC46" i="26"/>
  <c r="W328" i="25"/>
  <c r="X328" i="25"/>
  <c r="Y328" i="25"/>
  <c r="AC49" i="26"/>
  <c r="W329" i="25"/>
  <c r="X329" i="25"/>
  <c r="Y329" i="25"/>
  <c r="AC50" i="26"/>
  <c r="W330" i="25"/>
  <c r="X330" i="25"/>
  <c r="Y330" i="25"/>
  <c r="W331" i="25"/>
  <c r="X331" i="25"/>
  <c r="Y331" i="25"/>
  <c r="W332" i="25"/>
  <c r="X332" i="25"/>
  <c r="Y332" i="25"/>
  <c r="W333" i="25"/>
  <c r="X333" i="25"/>
  <c r="Y333" i="25"/>
  <c r="W334" i="25"/>
  <c r="X334" i="25"/>
  <c r="Y334" i="25"/>
  <c r="W335" i="25"/>
  <c r="X335" i="25"/>
  <c r="Y335" i="25"/>
  <c r="W336" i="25"/>
  <c r="X336" i="25"/>
  <c r="Y336" i="25"/>
  <c r="W337" i="25"/>
  <c r="X337" i="25"/>
  <c r="Y337" i="25"/>
  <c r="W338" i="25"/>
  <c r="X338" i="25"/>
  <c r="Y338" i="25"/>
  <c r="W339" i="25"/>
  <c r="X339" i="25"/>
  <c r="Y339" i="25"/>
  <c r="W340" i="25"/>
  <c r="X340" i="25"/>
  <c r="Y340" i="25"/>
  <c r="W341" i="25"/>
  <c r="X341" i="25"/>
  <c r="Y341" i="25"/>
  <c r="W342" i="25"/>
  <c r="X342" i="25"/>
  <c r="Y342" i="25"/>
  <c r="W343" i="25"/>
  <c r="X343" i="25"/>
  <c r="Y343" i="25"/>
  <c r="W344" i="25"/>
  <c r="X344" i="25"/>
  <c r="Y344" i="25"/>
  <c r="W345" i="25"/>
  <c r="X345" i="25"/>
  <c r="Y345" i="25"/>
  <c r="W346" i="25"/>
  <c r="X346" i="25"/>
  <c r="Y346" i="25"/>
  <c r="AC29" i="26"/>
  <c r="W347" i="25"/>
  <c r="X347" i="25"/>
  <c r="Y347" i="25"/>
  <c r="AC31" i="26"/>
  <c r="W348" i="25"/>
  <c r="X348" i="25"/>
  <c r="Y348" i="25"/>
  <c r="AC36" i="26"/>
  <c r="W349" i="25"/>
  <c r="X349" i="25"/>
  <c r="Y349" i="25"/>
  <c r="AC37" i="26"/>
  <c r="W350" i="25"/>
  <c r="X350" i="25"/>
  <c r="Y350" i="25"/>
  <c r="W351" i="25"/>
  <c r="X351" i="25"/>
  <c r="Y351" i="25"/>
  <c r="AC42" i="26"/>
  <c r="W352" i="25"/>
  <c r="X352" i="25"/>
  <c r="Y352" i="25"/>
  <c r="W353" i="25"/>
  <c r="X353" i="25"/>
  <c r="Y353" i="25"/>
  <c r="W354" i="25"/>
  <c r="X354" i="25"/>
  <c r="Y354" i="25"/>
  <c r="W355" i="25"/>
  <c r="X355" i="25"/>
  <c r="Y355" i="25"/>
  <c r="W356" i="25"/>
  <c r="X356" i="25"/>
  <c r="Y356" i="25"/>
  <c r="W357" i="25"/>
  <c r="X357" i="25"/>
  <c r="Y357" i="25"/>
  <c r="W358" i="25"/>
  <c r="X358" i="25"/>
  <c r="Y358" i="25"/>
  <c r="W359" i="25"/>
  <c r="X359" i="25"/>
  <c r="Y359" i="25"/>
  <c r="W360" i="25"/>
  <c r="X360" i="25"/>
  <c r="Y360" i="25"/>
  <c r="AC65" i="26"/>
  <c r="W361" i="25"/>
  <c r="X361" i="25"/>
  <c r="Y361" i="25"/>
  <c r="AC72" i="26"/>
  <c r="W362" i="25"/>
  <c r="X362" i="25"/>
  <c r="Y362" i="25"/>
  <c r="W363" i="25"/>
  <c r="X363" i="25"/>
  <c r="Y363" i="25"/>
  <c r="AC75" i="26"/>
  <c r="W364" i="25"/>
  <c r="X364" i="25"/>
  <c r="Y364" i="25"/>
  <c r="AC76" i="26"/>
  <c r="W365" i="25"/>
  <c r="X365" i="25"/>
  <c r="Y365" i="25"/>
  <c r="W366" i="25"/>
  <c r="X366" i="25"/>
  <c r="Y366" i="25"/>
  <c r="W367" i="25"/>
  <c r="X367" i="25"/>
  <c r="Y367" i="25"/>
  <c r="W368" i="25"/>
  <c r="X368" i="25"/>
  <c r="Y368" i="25"/>
  <c r="AC61" i="26"/>
  <c r="AC64" i="26"/>
  <c r="AC66" i="26"/>
  <c r="AC69" i="26"/>
  <c r="AC70" i="26"/>
  <c r="AC71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E44" i="10"/>
  <c r="G44" i="10"/>
  <c r="H44" i="10"/>
  <c r="W6" i="25"/>
  <c r="X6" i="25"/>
  <c r="Y6" i="25"/>
  <c r="W7" i="25"/>
  <c r="X7" i="25"/>
  <c r="Y7" i="25"/>
  <c r="AC3" i="26"/>
  <c r="W8" i="25"/>
  <c r="X8" i="25"/>
  <c r="Y8" i="25"/>
  <c r="AC24" i="26"/>
  <c r="W9" i="25"/>
  <c r="X9" i="25"/>
  <c r="Y9" i="25"/>
  <c r="W10" i="25"/>
  <c r="X10" i="25"/>
  <c r="Y10" i="25"/>
  <c r="AC25" i="26"/>
  <c r="W11" i="25"/>
  <c r="X11" i="25"/>
  <c r="Y11" i="25"/>
  <c r="W12" i="25"/>
  <c r="X12" i="25"/>
  <c r="Y12" i="25"/>
  <c r="W13" i="25"/>
  <c r="X13" i="25"/>
  <c r="Y13" i="25"/>
  <c r="W14" i="25"/>
  <c r="X14" i="25"/>
  <c r="Y14" i="25"/>
  <c r="AC30" i="26"/>
  <c r="W15" i="25"/>
  <c r="X15" i="25"/>
  <c r="Y15" i="25"/>
  <c r="AC32" i="26"/>
  <c r="AC8" i="26"/>
  <c r="W16" i="25"/>
  <c r="X16" i="25"/>
  <c r="Y16" i="25"/>
  <c r="AC33" i="26"/>
  <c r="W17" i="25"/>
  <c r="X17" i="25"/>
  <c r="Y17" i="25"/>
  <c r="AC34" i="26"/>
  <c r="W18" i="25"/>
  <c r="X18" i="25"/>
  <c r="Y18" i="25"/>
  <c r="AC35" i="26"/>
  <c r="W19" i="25"/>
  <c r="X19" i="25"/>
  <c r="Y19" i="25"/>
  <c r="W20" i="25"/>
  <c r="X20" i="25"/>
  <c r="Y20" i="25"/>
  <c r="W21" i="25"/>
  <c r="X21" i="25"/>
  <c r="Y21" i="25"/>
  <c r="W22" i="25"/>
  <c r="X22" i="25"/>
  <c r="Y22" i="25"/>
  <c r="AC41" i="26"/>
  <c r="W23" i="25"/>
  <c r="X23" i="25"/>
  <c r="Y23" i="25"/>
  <c r="W24" i="25"/>
  <c r="X24" i="25"/>
  <c r="Y24" i="25"/>
  <c r="AC43" i="26"/>
  <c r="W25" i="25"/>
  <c r="X25" i="25"/>
  <c r="Y25" i="25"/>
  <c r="AC44" i="26"/>
  <c r="W26" i="25"/>
  <c r="X26" i="25"/>
  <c r="Y26" i="25"/>
  <c r="AC45" i="26"/>
  <c r="W27" i="25"/>
  <c r="X27" i="25"/>
  <c r="Y27" i="25"/>
  <c r="W28" i="25"/>
  <c r="X28" i="25"/>
  <c r="Y28" i="25"/>
  <c r="W29" i="25"/>
  <c r="X29" i="25"/>
  <c r="Y29" i="25"/>
  <c r="AC48" i="26"/>
  <c r="W30" i="25"/>
  <c r="X30" i="25"/>
  <c r="Y30" i="25"/>
  <c r="AC6" i="26"/>
  <c r="W31" i="25"/>
  <c r="X31" i="25"/>
  <c r="Y31" i="25"/>
  <c r="W32" i="25"/>
  <c r="X32" i="25"/>
  <c r="Y32" i="25"/>
  <c r="W33" i="25"/>
  <c r="X33" i="25"/>
  <c r="Y33" i="25"/>
  <c r="W34" i="25"/>
  <c r="X34" i="25"/>
  <c r="Y34" i="25"/>
  <c r="W35" i="25"/>
  <c r="X35" i="25"/>
  <c r="Y35" i="25"/>
  <c r="W36" i="25"/>
  <c r="X36" i="25"/>
  <c r="Y36" i="25"/>
  <c r="W37" i="25"/>
  <c r="X37" i="25"/>
  <c r="Y37" i="25"/>
  <c r="W38" i="25"/>
  <c r="X38" i="25"/>
  <c r="Y38" i="25"/>
  <c r="W39" i="25"/>
  <c r="X39" i="25"/>
  <c r="Y39" i="25"/>
  <c r="W40" i="25"/>
  <c r="X40" i="25"/>
  <c r="Y40" i="25"/>
  <c r="W41" i="25"/>
  <c r="X41" i="25"/>
  <c r="Y41" i="25"/>
  <c r="W42" i="25"/>
  <c r="X42" i="25"/>
  <c r="Y42" i="25"/>
  <c r="W43" i="25"/>
  <c r="X43" i="25"/>
  <c r="Y43" i="25"/>
  <c r="W44" i="25"/>
  <c r="X44" i="25"/>
  <c r="Y44" i="25"/>
  <c r="W45" i="25"/>
  <c r="X45" i="25"/>
  <c r="Y45" i="25"/>
  <c r="W46" i="25"/>
  <c r="X46" i="25"/>
  <c r="Y46" i="25"/>
  <c r="W47" i="25"/>
  <c r="X47" i="25"/>
  <c r="Y47" i="25"/>
  <c r="W48" i="25"/>
  <c r="X48" i="25"/>
  <c r="Y48" i="25"/>
  <c r="W49" i="25"/>
  <c r="X49" i="25"/>
  <c r="Y49" i="25"/>
  <c r="W50" i="25"/>
  <c r="X50" i="25"/>
  <c r="Y50" i="25"/>
  <c r="W51" i="25"/>
  <c r="X51" i="25"/>
  <c r="Y51" i="25"/>
  <c r="W52" i="25"/>
  <c r="X52" i="25"/>
  <c r="Y52" i="25"/>
  <c r="W53" i="25"/>
  <c r="X53" i="25"/>
  <c r="Y53" i="25"/>
  <c r="W54" i="25"/>
  <c r="X54" i="25"/>
  <c r="Y54" i="25"/>
  <c r="W55" i="25"/>
  <c r="X55" i="25"/>
  <c r="Y55" i="25"/>
  <c r="W56" i="25"/>
  <c r="X56" i="25"/>
  <c r="Y56" i="25"/>
  <c r="W57" i="25"/>
  <c r="X57" i="25"/>
  <c r="Y57" i="25"/>
  <c r="W58" i="25"/>
  <c r="X58" i="25"/>
  <c r="Y58" i="25"/>
  <c r="W59" i="25"/>
  <c r="X59" i="25"/>
  <c r="Y59" i="25"/>
  <c r="W60" i="25"/>
  <c r="X60" i="25"/>
  <c r="Y60" i="25"/>
  <c r="W61" i="25"/>
  <c r="X61" i="25"/>
  <c r="Y61" i="25"/>
  <c r="W62" i="25"/>
  <c r="X62" i="25"/>
  <c r="Y62" i="25"/>
  <c r="W63" i="25"/>
  <c r="X63" i="25"/>
  <c r="Y63" i="25"/>
  <c r="W64" i="25"/>
  <c r="X64" i="25"/>
  <c r="Y64" i="25"/>
  <c r="W65" i="25"/>
  <c r="X65" i="25"/>
  <c r="Y65" i="25"/>
  <c r="W66" i="25"/>
  <c r="X66" i="25"/>
  <c r="Y66" i="25"/>
  <c r="W67" i="25"/>
  <c r="X67" i="25"/>
  <c r="Y67" i="25"/>
  <c r="W68" i="25"/>
  <c r="X68" i="25"/>
  <c r="Y68" i="25"/>
  <c r="W69" i="25"/>
  <c r="X69" i="25"/>
  <c r="Y69" i="25"/>
  <c r="W70" i="25"/>
  <c r="X70" i="25"/>
  <c r="Y70" i="25"/>
  <c r="AC14" i="26"/>
  <c r="W71" i="25"/>
  <c r="X71" i="25"/>
  <c r="Y71" i="25"/>
  <c r="W72" i="25"/>
  <c r="X72" i="25"/>
  <c r="Y72" i="25"/>
  <c r="W73" i="25"/>
  <c r="X73" i="25"/>
  <c r="Y73" i="25"/>
  <c r="W74" i="25"/>
  <c r="X74" i="25"/>
  <c r="Y74" i="25"/>
  <c r="W75" i="25"/>
  <c r="X75" i="25"/>
  <c r="Y75" i="25"/>
  <c r="W76" i="25"/>
  <c r="X76" i="25"/>
  <c r="Y76" i="25"/>
  <c r="W77" i="25"/>
  <c r="X77" i="25"/>
  <c r="Y77" i="25"/>
  <c r="W78" i="25"/>
  <c r="X78" i="25"/>
  <c r="Y78" i="25"/>
  <c r="W79" i="25"/>
  <c r="X79" i="25"/>
  <c r="Y79" i="25"/>
  <c r="W80" i="25"/>
  <c r="X80" i="25"/>
  <c r="Y80" i="25"/>
  <c r="W81" i="25"/>
  <c r="X81" i="25"/>
  <c r="Y81" i="25"/>
  <c r="W82" i="25"/>
  <c r="X82" i="25"/>
  <c r="Y82" i="25"/>
  <c r="W83" i="25"/>
  <c r="X83" i="25"/>
  <c r="Y83" i="25"/>
  <c r="W84" i="25"/>
  <c r="X84" i="25"/>
  <c r="Y84" i="25"/>
  <c r="W85" i="25"/>
  <c r="X85" i="25"/>
  <c r="Y85" i="25"/>
  <c r="W86" i="25"/>
  <c r="X86" i="25"/>
  <c r="Y86" i="25"/>
  <c r="W87" i="25"/>
  <c r="X87" i="25"/>
  <c r="Y87" i="25"/>
  <c r="W88" i="25"/>
  <c r="X88" i="25"/>
  <c r="Y88" i="25"/>
  <c r="W89" i="25"/>
  <c r="X89" i="25"/>
  <c r="Y89" i="25"/>
  <c r="W90" i="25"/>
  <c r="X90" i="25"/>
  <c r="Y90" i="25"/>
  <c r="W91" i="25"/>
  <c r="X91" i="25"/>
  <c r="Y91" i="25"/>
  <c r="W92" i="25"/>
  <c r="X92" i="25"/>
  <c r="Y92" i="25"/>
  <c r="W93" i="25"/>
  <c r="X93" i="25"/>
  <c r="Y93" i="25"/>
  <c r="W94" i="25"/>
  <c r="X94" i="25"/>
  <c r="Y94" i="25"/>
  <c r="W95" i="25"/>
  <c r="X95" i="25"/>
  <c r="Y95" i="25"/>
  <c r="W96" i="25"/>
  <c r="X96" i="25"/>
  <c r="Y96" i="25"/>
  <c r="W97" i="25"/>
  <c r="X97" i="25"/>
  <c r="Y97" i="25"/>
  <c r="W98" i="25"/>
  <c r="X98" i="25"/>
  <c r="Y98" i="25"/>
  <c r="W99" i="25"/>
  <c r="X99" i="25"/>
  <c r="Y99" i="25"/>
  <c r="AC17" i="26"/>
  <c r="W100" i="25"/>
  <c r="X100" i="25"/>
  <c r="Y100" i="25"/>
  <c r="W101" i="25"/>
  <c r="X101" i="25"/>
  <c r="Y101" i="25"/>
  <c r="W102" i="25"/>
  <c r="X102" i="25"/>
  <c r="Y102" i="25"/>
  <c r="W103" i="25"/>
  <c r="X103" i="25"/>
  <c r="Y103" i="25"/>
  <c r="W104" i="25"/>
  <c r="X104" i="25"/>
  <c r="Y104" i="25"/>
  <c r="W105" i="25"/>
  <c r="X105" i="25"/>
  <c r="Y105" i="25"/>
  <c r="W106" i="25"/>
  <c r="X106" i="25"/>
  <c r="Y106" i="25"/>
  <c r="W107" i="25"/>
  <c r="X107" i="25"/>
  <c r="Y107" i="25"/>
  <c r="W108" i="25"/>
  <c r="X108" i="25"/>
  <c r="Y108" i="25"/>
  <c r="W109" i="25"/>
  <c r="X109" i="25"/>
  <c r="Y109" i="25"/>
  <c r="W110" i="25"/>
  <c r="X110" i="25"/>
  <c r="Y110" i="25"/>
  <c r="W111" i="25"/>
  <c r="X111" i="25"/>
  <c r="Y111" i="25"/>
  <c r="W112" i="25"/>
  <c r="X112" i="25"/>
  <c r="Y112" i="25"/>
  <c r="W113" i="25"/>
  <c r="X113" i="25"/>
  <c r="Y113" i="25"/>
  <c r="W114" i="25"/>
  <c r="X114" i="25"/>
  <c r="Y114" i="25"/>
  <c r="W115" i="25"/>
  <c r="X115" i="25"/>
  <c r="Y115" i="25"/>
  <c r="W116" i="25"/>
  <c r="X116" i="25"/>
  <c r="Y116" i="25"/>
  <c r="W117" i="25"/>
  <c r="X117" i="25"/>
  <c r="Y117" i="25"/>
  <c r="W118" i="25"/>
  <c r="X118" i="25"/>
  <c r="Y118" i="25"/>
  <c r="W119" i="25"/>
  <c r="X119" i="25"/>
  <c r="Y119" i="25"/>
  <c r="W120" i="25"/>
  <c r="X120" i="25"/>
  <c r="Y120" i="25"/>
  <c r="W121" i="25"/>
  <c r="X121" i="25"/>
  <c r="Y121" i="25"/>
  <c r="W122" i="25"/>
  <c r="X122" i="25"/>
  <c r="Y122" i="25"/>
  <c r="W123" i="25"/>
  <c r="X123" i="25"/>
  <c r="Y123" i="25"/>
  <c r="W124" i="25"/>
  <c r="X124" i="25"/>
  <c r="Y124" i="25"/>
  <c r="W125" i="25"/>
  <c r="X125" i="25"/>
  <c r="Y125" i="25"/>
  <c r="W126" i="25"/>
  <c r="X126" i="25"/>
  <c r="Y126" i="25"/>
  <c r="W127" i="25"/>
  <c r="X127" i="25"/>
  <c r="Y127" i="25"/>
  <c r="W128" i="25"/>
  <c r="X128" i="25"/>
  <c r="Y128" i="25"/>
  <c r="W129" i="25"/>
  <c r="X129" i="25"/>
  <c r="Y129" i="25"/>
  <c r="W130" i="25"/>
  <c r="X130" i="25"/>
  <c r="Y130" i="25"/>
  <c r="W131" i="25"/>
  <c r="X131" i="25"/>
  <c r="Y131" i="25"/>
  <c r="W132" i="25"/>
  <c r="X132" i="25"/>
  <c r="Y132" i="25"/>
  <c r="W133" i="25"/>
  <c r="X133" i="25"/>
  <c r="Y133" i="25"/>
  <c r="W134" i="25"/>
  <c r="X134" i="25"/>
  <c r="Y134" i="25"/>
  <c r="W135" i="25"/>
  <c r="X135" i="25"/>
  <c r="Y135" i="25"/>
  <c r="W136" i="25"/>
  <c r="X136" i="25"/>
  <c r="Y136" i="25"/>
  <c r="W137" i="25"/>
  <c r="X137" i="25"/>
  <c r="Y137" i="25"/>
  <c r="W138" i="25"/>
  <c r="X138" i="25"/>
  <c r="Y138" i="25"/>
  <c r="W139" i="25"/>
  <c r="X139" i="25"/>
  <c r="Y139" i="25"/>
  <c r="W140" i="25"/>
  <c r="X140" i="25"/>
  <c r="Y140" i="25"/>
  <c r="W141" i="25"/>
  <c r="X141" i="25"/>
  <c r="Y141" i="25"/>
  <c r="W142" i="25"/>
  <c r="X142" i="25"/>
  <c r="Y142" i="25"/>
  <c r="W143" i="25"/>
  <c r="X143" i="25"/>
  <c r="Y143" i="25"/>
  <c r="W144" i="25"/>
  <c r="X144" i="25"/>
  <c r="Y144" i="25"/>
  <c r="W145" i="25"/>
  <c r="X145" i="25"/>
  <c r="Y145" i="25"/>
  <c r="W146" i="25"/>
  <c r="X146" i="25"/>
  <c r="Y146" i="25"/>
  <c r="W147" i="25"/>
  <c r="X147" i="25"/>
  <c r="Y147" i="25"/>
  <c r="W148" i="25"/>
  <c r="X148" i="25"/>
  <c r="Y148" i="25"/>
  <c r="W149" i="25"/>
  <c r="X149" i="25"/>
  <c r="Y149" i="25"/>
  <c r="W150" i="25"/>
  <c r="X150" i="25"/>
  <c r="Y150" i="25"/>
  <c r="W151" i="25"/>
  <c r="X151" i="25"/>
  <c r="Y151" i="25"/>
  <c r="W152" i="25"/>
  <c r="X152" i="25"/>
  <c r="Y152" i="25"/>
  <c r="AC26" i="26"/>
  <c r="W153" i="25"/>
  <c r="X153" i="25"/>
  <c r="Y153" i="25"/>
  <c r="W154" i="25"/>
  <c r="X154" i="25"/>
  <c r="Y154" i="25"/>
  <c r="W155" i="25"/>
  <c r="X155" i="25"/>
  <c r="Y155" i="25"/>
  <c r="W156" i="25"/>
  <c r="X156" i="25"/>
  <c r="Y156" i="25"/>
  <c r="W157" i="25"/>
  <c r="X157" i="25"/>
  <c r="Y157" i="25"/>
  <c r="W158" i="25"/>
  <c r="X158" i="25"/>
  <c r="Y158" i="25"/>
  <c r="W159" i="25"/>
  <c r="X159" i="25"/>
  <c r="Y159" i="25"/>
  <c r="W160" i="25"/>
  <c r="X160" i="25"/>
  <c r="Y160" i="25"/>
  <c r="W161" i="25"/>
  <c r="X161" i="25"/>
  <c r="Y161" i="25"/>
  <c r="W162" i="25"/>
  <c r="X162" i="25"/>
  <c r="Y162" i="25"/>
  <c r="W163" i="25"/>
  <c r="X163" i="25"/>
  <c r="Y163" i="25"/>
  <c r="W164" i="25"/>
  <c r="X164" i="25"/>
  <c r="Y164" i="25"/>
  <c r="W165" i="25"/>
  <c r="X165" i="25"/>
  <c r="Y165" i="25"/>
  <c r="W166" i="25"/>
  <c r="X166" i="25"/>
  <c r="Y166" i="25"/>
  <c r="W167" i="25"/>
  <c r="X167" i="25"/>
  <c r="Y167" i="25"/>
  <c r="W168" i="25"/>
  <c r="X168" i="25"/>
  <c r="Y168" i="25"/>
  <c r="W169" i="25"/>
  <c r="X169" i="25"/>
  <c r="Y169" i="25"/>
  <c r="W170" i="25"/>
  <c r="X170" i="25"/>
  <c r="Y170" i="25"/>
  <c r="AC38" i="26"/>
  <c r="W171" i="25"/>
  <c r="X171" i="25"/>
  <c r="Y171" i="25"/>
  <c r="W172" i="25"/>
  <c r="X172" i="25"/>
  <c r="Y172" i="25"/>
  <c r="W173" i="25"/>
  <c r="X173" i="25"/>
  <c r="Y173" i="25"/>
  <c r="W174" i="25"/>
  <c r="X174" i="25"/>
  <c r="Y174" i="25"/>
  <c r="W175" i="25"/>
  <c r="X175" i="25"/>
  <c r="Y175" i="25"/>
  <c r="W176" i="25"/>
  <c r="X176" i="25"/>
  <c r="Y176" i="25"/>
  <c r="W177" i="25"/>
  <c r="X177" i="25"/>
  <c r="Y177" i="25"/>
  <c r="W178" i="25"/>
  <c r="X178" i="25"/>
  <c r="Y178" i="25"/>
  <c r="W179" i="25"/>
  <c r="X179" i="25"/>
  <c r="Y179" i="25"/>
  <c r="W180" i="25"/>
  <c r="X180" i="25"/>
  <c r="Y180" i="25"/>
  <c r="W181" i="25"/>
  <c r="X181" i="25"/>
  <c r="Y181" i="25"/>
  <c r="W182" i="25"/>
  <c r="X182" i="25"/>
  <c r="Y182" i="25"/>
  <c r="W183" i="25"/>
  <c r="X183" i="25"/>
  <c r="Y183" i="25"/>
  <c r="W184" i="25"/>
  <c r="X184" i="25"/>
  <c r="Y184" i="25"/>
  <c r="W185" i="25"/>
  <c r="X185" i="25"/>
  <c r="Y185" i="25"/>
  <c r="W186" i="25"/>
  <c r="X186" i="25"/>
  <c r="Y186" i="25"/>
  <c r="W187" i="25"/>
  <c r="X187" i="25"/>
  <c r="Y187" i="25"/>
  <c r="W188" i="25"/>
  <c r="X188" i="25"/>
  <c r="Y188" i="25"/>
  <c r="W189" i="25"/>
  <c r="X189" i="25"/>
  <c r="Y189" i="25"/>
  <c r="W190" i="25"/>
  <c r="X190" i="25"/>
  <c r="Y190" i="25"/>
  <c r="W191" i="25"/>
  <c r="X191" i="25"/>
  <c r="Y191" i="25"/>
  <c r="W192" i="25"/>
  <c r="X192" i="25"/>
  <c r="Y192" i="25"/>
  <c r="W193" i="25"/>
  <c r="X193" i="25"/>
  <c r="Y193" i="25"/>
  <c r="W194" i="25"/>
  <c r="X194" i="25"/>
  <c r="Y194" i="25"/>
  <c r="W195" i="25"/>
  <c r="X195" i="25"/>
  <c r="Y195" i="25"/>
  <c r="W196" i="25"/>
  <c r="X196" i="25"/>
  <c r="Y196" i="25"/>
  <c r="W197" i="25"/>
  <c r="X197" i="25"/>
  <c r="Y197" i="25"/>
  <c r="W198" i="25"/>
  <c r="X198" i="25"/>
  <c r="Y198" i="25"/>
  <c r="W199" i="25"/>
  <c r="X199" i="25"/>
  <c r="Y199" i="25"/>
  <c r="W200" i="25"/>
  <c r="X200" i="25"/>
  <c r="Y200" i="25"/>
  <c r="W201" i="25"/>
  <c r="X201" i="25"/>
  <c r="Y201" i="25"/>
  <c r="W202" i="25"/>
  <c r="X202" i="25"/>
  <c r="Y202" i="25"/>
  <c r="W203" i="25"/>
  <c r="X203" i="25"/>
  <c r="Y203" i="25"/>
  <c r="W204" i="25"/>
  <c r="X204" i="25"/>
  <c r="Y204" i="25"/>
  <c r="W205" i="25"/>
  <c r="X205" i="25"/>
  <c r="Y205" i="25"/>
  <c r="W206" i="25"/>
  <c r="X206" i="25"/>
  <c r="Y206" i="25"/>
  <c r="W207" i="25"/>
  <c r="X207" i="25"/>
  <c r="Y207" i="25"/>
  <c r="W208" i="25"/>
  <c r="X208" i="25"/>
  <c r="Y208" i="25"/>
  <c r="W209" i="25"/>
  <c r="X209" i="25"/>
  <c r="Y209" i="25"/>
  <c r="W210" i="25"/>
  <c r="X210" i="25"/>
  <c r="Y210" i="25"/>
  <c r="W211" i="25"/>
  <c r="X211" i="25"/>
  <c r="Y211" i="25"/>
  <c r="W212" i="25"/>
  <c r="X212" i="25"/>
  <c r="Y212" i="25"/>
  <c r="W213" i="25"/>
  <c r="X213" i="25"/>
  <c r="Y213" i="25"/>
  <c r="W214" i="25"/>
  <c r="X214" i="25"/>
  <c r="Y214" i="25"/>
  <c r="W215" i="25"/>
  <c r="X215" i="25"/>
  <c r="Y215" i="25"/>
  <c r="W216" i="25"/>
  <c r="X216" i="25"/>
  <c r="Y216" i="25"/>
  <c r="W217" i="25"/>
  <c r="X217" i="25"/>
  <c r="Y217" i="25"/>
  <c r="W218" i="25"/>
  <c r="X218" i="25"/>
  <c r="Y218" i="25"/>
  <c r="W219" i="25"/>
  <c r="X219" i="25"/>
  <c r="Y219" i="25"/>
  <c r="W220" i="25"/>
  <c r="X220" i="25"/>
  <c r="Y220" i="25"/>
  <c r="W221" i="25"/>
  <c r="X221" i="25"/>
  <c r="Y221" i="25"/>
  <c r="W222" i="25"/>
  <c r="X222" i="25"/>
  <c r="Y222" i="25"/>
  <c r="W223" i="25"/>
  <c r="X223" i="25"/>
  <c r="Y223" i="25"/>
  <c r="W224" i="25"/>
  <c r="X224" i="25"/>
  <c r="Y224" i="25"/>
  <c r="W225" i="25"/>
  <c r="X225" i="25"/>
  <c r="Y225" i="25"/>
  <c r="W226" i="25"/>
  <c r="X226" i="25"/>
  <c r="Y226" i="25"/>
  <c r="W227" i="25"/>
  <c r="X227" i="25"/>
  <c r="Y227" i="25"/>
  <c r="W228" i="25"/>
  <c r="X228" i="25"/>
  <c r="Y228" i="25"/>
  <c r="W229" i="25"/>
  <c r="X229" i="25"/>
  <c r="Y229" i="25"/>
  <c r="W230" i="25"/>
  <c r="X230" i="25"/>
  <c r="Y230" i="25"/>
  <c r="W231" i="25"/>
  <c r="X231" i="25"/>
  <c r="Y231" i="25"/>
  <c r="W232" i="25"/>
  <c r="X232" i="25"/>
  <c r="Y232" i="25"/>
  <c r="W233" i="25"/>
  <c r="X233" i="25"/>
  <c r="Y233" i="25"/>
  <c r="W234" i="25"/>
  <c r="X234" i="25"/>
  <c r="Y234" i="25"/>
  <c r="W235" i="25"/>
  <c r="X235" i="25"/>
  <c r="Y235" i="25"/>
  <c r="W236" i="25"/>
  <c r="X236" i="25"/>
  <c r="Y236" i="25"/>
  <c r="W237" i="25"/>
  <c r="X237" i="25"/>
  <c r="Y237" i="25"/>
  <c r="W238" i="25"/>
  <c r="X238" i="25"/>
  <c r="Y238" i="25"/>
  <c r="W239" i="25"/>
  <c r="X239" i="25"/>
  <c r="Y239" i="25"/>
  <c r="W240" i="25"/>
  <c r="X240" i="25"/>
  <c r="Y240" i="25"/>
  <c r="W241" i="25"/>
  <c r="X241" i="25"/>
  <c r="Y241" i="25"/>
  <c r="W242" i="25"/>
  <c r="X242" i="25"/>
  <c r="Y242" i="25"/>
  <c r="W243" i="25"/>
  <c r="X243" i="25"/>
  <c r="Y243" i="25"/>
  <c r="W244" i="25"/>
  <c r="X244" i="25"/>
  <c r="Y244" i="25"/>
  <c r="W245" i="25"/>
  <c r="X245" i="25"/>
  <c r="Y245" i="25"/>
  <c r="W246" i="25"/>
  <c r="X246" i="25"/>
  <c r="Y246" i="25"/>
  <c r="W247" i="25"/>
  <c r="X247" i="25"/>
  <c r="Y247" i="25"/>
  <c r="W248" i="25"/>
  <c r="X248" i="25"/>
  <c r="Y248" i="25"/>
  <c r="W249" i="25"/>
  <c r="X249" i="25"/>
  <c r="Y249" i="25"/>
  <c r="W250" i="25"/>
  <c r="X250" i="25"/>
  <c r="Y250" i="25"/>
  <c r="W251" i="25"/>
  <c r="X251" i="25"/>
  <c r="Y251" i="25"/>
  <c r="W252" i="25"/>
  <c r="X252" i="25"/>
  <c r="Y252" i="25"/>
  <c r="W253" i="25"/>
  <c r="X253" i="25"/>
  <c r="Y253" i="25"/>
  <c r="W254" i="25"/>
  <c r="X254" i="25"/>
  <c r="Y254" i="25"/>
  <c r="W255" i="25"/>
  <c r="X255" i="25"/>
  <c r="Y255" i="25"/>
  <c r="W256" i="25"/>
  <c r="X256" i="25"/>
  <c r="Y256" i="25"/>
  <c r="W257" i="25"/>
  <c r="X257" i="25"/>
  <c r="Y257" i="25"/>
  <c r="W258" i="25"/>
  <c r="X258" i="25"/>
  <c r="Y258" i="25"/>
  <c r="W259" i="25"/>
  <c r="X259" i="25"/>
  <c r="Y259" i="25"/>
  <c r="W260" i="25"/>
  <c r="X260" i="25"/>
  <c r="Y260" i="25"/>
  <c r="W261" i="25"/>
  <c r="X261" i="25"/>
  <c r="Y261" i="25"/>
  <c r="W262" i="25"/>
  <c r="X262" i="25"/>
  <c r="Y262" i="25"/>
  <c r="W263" i="25"/>
  <c r="X263" i="25"/>
  <c r="Y263" i="25"/>
  <c r="W264" i="25"/>
  <c r="X264" i="25"/>
  <c r="Y264" i="25"/>
  <c r="W265" i="25"/>
  <c r="X265" i="25"/>
  <c r="Y265" i="25"/>
  <c r="W266" i="25"/>
  <c r="X266" i="25"/>
  <c r="Y266" i="25"/>
  <c r="W267" i="25"/>
  <c r="X267" i="25"/>
  <c r="Y267" i="25"/>
  <c r="W268" i="25"/>
  <c r="X268" i="25"/>
  <c r="Y268" i="25"/>
  <c r="W269" i="25"/>
  <c r="X269" i="25"/>
  <c r="Y269" i="25"/>
  <c r="W270" i="25"/>
  <c r="X270" i="25"/>
  <c r="Y270" i="25"/>
  <c r="W271" i="25"/>
  <c r="X271" i="25"/>
  <c r="Y271" i="25"/>
  <c r="W272" i="25"/>
  <c r="X272" i="25"/>
  <c r="Y272" i="25"/>
  <c r="W273" i="25"/>
  <c r="X273" i="25"/>
  <c r="Y273" i="25"/>
  <c r="W274" i="25"/>
  <c r="X274" i="25"/>
  <c r="Y274" i="25"/>
  <c r="W275" i="25"/>
  <c r="X275" i="25"/>
  <c r="Y275" i="25"/>
  <c r="W276" i="25"/>
  <c r="X276" i="25"/>
  <c r="Y276" i="25"/>
  <c r="W277" i="25"/>
  <c r="X277" i="25"/>
  <c r="Y277" i="25"/>
  <c r="W278" i="25"/>
  <c r="X278" i="25"/>
  <c r="Y278" i="25"/>
  <c r="W279" i="25"/>
  <c r="X279" i="25"/>
  <c r="Y279" i="25"/>
  <c r="W280" i="25"/>
  <c r="X280" i="25"/>
  <c r="Y280" i="25"/>
  <c r="W281" i="25"/>
  <c r="X281" i="25"/>
  <c r="Y281" i="25"/>
  <c r="W282" i="25"/>
  <c r="X282" i="25"/>
  <c r="Y282" i="25"/>
  <c r="W283" i="25"/>
  <c r="X283" i="25"/>
  <c r="Y283" i="25"/>
  <c r="W284" i="25"/>
  <c r="X284" i="25"/>
  <c r="Y284" i="25"/>
  <c r="W285" i="25"/>
  <c r="X285" i="25"/>
  <c r="Y285" i="25"/>
  <c r="W286" i="25"/>
  <c r="X286" i="25"/>
  <c r="Y286" i="25"/>
  <c r="W287" i="25"/>
  <c r="X287" i="25"/>
  <c r="Y287" i="25"/>
  <c r="W288" i="25"/>
  <c r="X288" i="25"/>
  <c r="Y288" i="25"/>
  <c r="W289" i="25"/>
  <c r="X289" i="25"/>
  <c r="Y289" i="25"/>
  <c r="W290" i="25"/>
  <c r="X290" i="25"/>
  <c r="Y290" i="25"/>
  <c r="W3" i="25"/>
  <c r="X3" i="25"/>
  <c r="Y3" i="25"/>
  <c r="W4" i="25"/>
  <c r="X4" i="25"/>
  <c r="Y4" i="25"/>
  <c r="X5" i="25"/>
  <c r="W5" i="25"/>
  <c r="Y5" i="25"/>
  <c r="H88" i="10"/>
  <c r="G88" i="10"/>
  <c r="E87" i="10"/>
  <c r="G87" i="10"/>
  <c r="H87" i="10"/>
  <c r="E86" i="10"/>
  <c r="G86" i="10"/>
  <c r="H86" i="10"/>
  <c r="G67" i="10"/>
  <c r="E67" i="10"/>
  <c r="H67" i="10"/>
  <c r="E85" i="10"/>
  <c r="G85" i="10"/>
  <c r="H85" i="10"/>
  <c r="G84" i="10"/>
  <c r="E84" i="10"/>
  <c r="H84" i="10"/>
  <c r="E34" i="10"/>
  <c r="E36" i="10"/>
  <c r="E35" i="10"/>
  <c r="E105" i="10"/>
  <c r="E106" i="10"/>
  <c r="G106" i="10"/>
  <c r="H106" i="10"/>
  <c r="E7" i="10"/>
  <c r="E8" i="10"/>
  <c r="G8" i="10"/>
  <c r="H8" i="10"/>
  <c r="G81" i="10"/>
  <c r="E107" i="10"/>
  <c r="G107" i="10"/>
  <c r="H107" i="10"/>
  <c r="G134" i="10"/>
  <c r="E109" i="10"/>
  <c r="E134" i="10"/>
  <c r="H134" i="10"/>
  <c r="E143" i="10"/>
  <c r="E99" i="10"/>
  <c r="E22" i="10"/>
  <c r="E23" i="10"/>
  <c r="G23" i="10"/>
  <c r="H23" i="10"/>
  <c r="E9" i="10"/>
  <c r="G9" i="10"/>
  <c r="H9" i="10"/>
  <c r="E124" i="10"/>
  <c r="E15" i="10"/>
  <c r="G15" i="10"/>
  <c r="H15" i="10"/>
  <c r="E17" i="10"/>
  <c r="G17" i="10"/>
  <c r="H17" i="10"/>
  <c r="E24" i="10"/>
  <c r="G24" i="10"/>
  <c r="H24" i="10"/>
  <c r="E26" i="10"/>
  <c r="G26" i="10"/>
  <c r="H26" i="10"/>
  <c r="E27" i="10"/>
  <c r="G27" i="10"/>
  <c r="H27" i="10"/>
  <c r="E28" i="10"/>
  <c r="G28" i="10"/>
  <c r="H28" i="10"/>
  <c r="G35" i="10"/>
  <c r="H35" i="10"/>
  <c r="G36" i="10"/>
  <c r="H36" i="10"/>
  <c r="E37" i="10"/>
  <c r="G37" i="10"/>
  <c r="H37" i="10"/>
  <c r="E38" i="10"/>
  <c r="G38" i="10"/>
  <c r="H38" i="10"/>
  <c r="E125" i="10"/>
  <c r="G125" i="10"/>
  <c r="H125" i="10"/>
  <c r="E45" i="10"/>
  <c r="G45" i="10"/>
  <c r="H45" i="10"/>
  <c r="E46" i="10"/>
  <c r="G46" i="10"/>
  <c r="H46" i="10"/>
  <c r="E47" i="10"/>
  <c r="G47" i="10"/>
  <c r="H47" i="10"/>
  <c r="E48" i="10"/>
  <c r="G48" i="10"/>
  <c r="H48" i="10"/>
  <c r="E49" i="10"/>
  <c r="G49" i="10"/>
  <c r="H49" i="10"/>
  <c r="E50" i="10"/>
  <c r="G50" i="10"/>
  <c r="H50" i="10"/>
  <c r="E51" i="10"/>
  <c r="G51" i="10"/>
  <c r="H51" i="10"/>
  <c r="E57" i="10"/>
  <c r="G57" i="10"/>
  <c r="H57" i="10"/>
  <c r="E58" i="10"/>
  <c r="G58" i="10"/>
  <c r="H58" i="10"/>
  <c r="E59" i="10"/>
  <c r="G59" i="10"/>
  <c r="H59" i="10"/>
  <c r="E60" i="10"/>
  <c r="H60" i="10"/>
  <c r="E61" i="10"/>
  <c r="G61" i="10"/>
  <c r="H61" i="10"/>
  <c r="E62" i="10"/>
  <c r="G62" i="10"/>
  <c r="H62" i="10"/>
  <c r="E66" i="10"/>
  <c r="G66" i="10"/>
  <c r="H66" i="10"/>
  <c r="E68" i="10"/>
  <c r="G68" i="10"/>
  <c r="H68" i="10"/>
  <c r="E69" i="10"/>
  <c r="G69" i="10"/>
  <c r="H69" i="10"/>
  <c r="E70" i="10"/>
  <c r="G70" i="10"/>
  <c r="H70" i="10"/>
  <c r="E71" i="10"/>
  <c r="G71" i="10"/>
  <c r="H71" i="10"/>
  <c r="E72" i="10"/>
  <c r="G72" i="10"/>
  <c r="H72" i="10"/>
  <c r="E73" i="10"/>
  <c r="G73" i="10"/>
  <c r="H73" i="10"/>
  <c r="E74" i="10"/>
  <c r="G74" i="10"/>
  <c r="H74" i="10"/>
  <c r="E75" i="10"/>
  <c r="H75" i="10"/>
  <c r="E76" i="10"/>
  <c r="G76" i="10"/>
  <c r="H76" i="10"/>
  <c r="E77" i="10"/>
  <c r="G77" i="10"/>
  <c r="H77" i="10"/>
  <c r="E78" i="10"/>
  <c r="G78" i="10"/>
  <c r="H78" i="10"/>
  <c r="E79" i="10"/>
  <c r="G79" i="10"/>
  <c r="H79" i="10"/>
  <c r="E80" i="10"/>
  <c r="G80" i="10"/>
  <c r="H80" i="10"/>
  <c r="E97" i="10"/>
  <c r="G97" i="10"/>
  <c r="H97" i="10"/>
  <c r="E98" i="10"/>
  <c r="H98" i="10"/>
  <c r="E101" i="10"/>
  <c r="G101" i="10"/>
  <c r="H101" i="10"/>
  <c r="E103" i="10"/>
  <c r="G103" i="10"/>
  <c r="H103" i="10"/>
  <c r="E104" i="10"/>
  <c r="G104" i="10"/>
  <c r="H104" i="10"/>
  <c r="E108" i="10"/>
  <c r="G108" i="10"/>
  <c r="H108" i="10"/>
  <c r="E110" i="10"/>
  <c r="G110" i="10"/>
  <c r="H110" i="10"/>
  <c r="E111" i="10"/>
  <c r="G111" i="10"/>
  <c r="H111" i="10"/>
  <c r="E112" i="10"/>
  <c r="G112" i="10"/>
  <c r="H112" i="10"/>
  <c r="E113" i="10"/>
  <c r="G113" i="10"/>
  <c r="H113" i="10"/>
  <c r="E114" i="10"/>
  <c r="G114" i="10"/>
  <c r="H114" i="10"/>
  <c r="E115" i="10"/>
  <c r="E116" i="10"/>
  <c r="G116" i="10"/>
  <c r="H116" i="10"/>
  <c r="E117" i="10"/>
  <c r="G117" i="10"/>
  <c r="H117" i="10"/>
  <c r="E118" i="10"/>
  <c r="G118" i="10"/>
  <c r="H118" i="10"/>
  <c r="E119" i="10"/>
  <c r="G119" i="10"/>
  <c r="H119" i="10"/>
  <c r="E120" i="10"/>
  <c r="G120" i="10"/>
  <c r="H120" i="10"/>
  <c r="E121" i="10"/>
  <c r="G121" i="10"/>
  <c r="H121" i="10"/>
  <c r="E122" i="10"/>
  <c r="G122" i="10"/>
  <c r="H122" i="10"/>
  <c r="E123" i="10"/>
  <c r="G123" i="10"/>
  <c r="H123" i="10"/>
  <c r="G124" i="10"/>
  <c r="H124" i="10"/>
  <c r="E100" i="10"/>
  <c r="G100" i="10"/>
  <c r="H100" i="10"/>
  <c r="E126" i="10"/>
  <c r="G126" i="10"/>
  <c r="H126" i="10"/>
  <c r="E127" i="10"/>
  <c r="E128" i="10"/>
  <c r="G128" i="10"/>
  <c r="H128" i="10"/>
  <c r="E129" i="10"/>
  <c r="G129" i="10"/>
  <c r="H129" i="10"/>
  <c r="E130" i="10"/>
  <c r="G130" i="10"/>
  <c r="H130" i="10"/>
  <c r="E131" i="10"/>
  <c r="G131" i="10"/>
  <c r="H131" i="10"/>
  <c r="E132" i="10"/>
  <c r="G132" i="10"/>
  <c r="H132" i="10"/>
  <c r="E133" i="10"/>
  <c r="G133" i="10"/>
  <c r="H133" i="10"/>
  <c r="E135" i="10"/>
  <c r="E136" i="10"/>
  <c r="G136" i="10"/>
  <c r="H136" i="10"/>
  <c r="E137" i="10"/>
  <c r="G137" i="10"/>
  <c r="H137" i="10"/>
  <c r="E138" i="10"/>
  <c r="G138" i="10"/>
  <c r="H138" i="10"/>
  <c r="E139" i="10"/>
  <c r="G139" i="10"/>
  <c r="H139" i="10"/>
  <c r="E140" i="10"/>
  <c r="G140" i="10"/>
  <c r="H140" i="10"/>
  <c r="E145" i="10"/>
  <c r="G145" i="10"/>
  <c r="H145" i="10"/>
  <c r="E146" i="10"/>
  <c r="G146" i="10"/>
  <c r="H146" i="10"/>
  <c r="E147" i="10"/>
  <c r="G147" i="10"/>
  <c r="H147" i="10"/>
  <c r="E148" i="10"/>
  <c r="G148" i="10"/>
  <c r="H148" i="10"/>
  <c r="E149" i="10"/>
  <c r="G149" i="10"/>
  <c r="H149" i="10"/>
  <c r="E150" i="10"/>
  <c r="G150" i="10"/>
  <c r="H150" i="10"/>
  <c r="E151" i="10"/>
  <c r="G151" i="10"/>
  <c r="H151" i="10"/>
  <c r="E152" i="10"/>
  <c r="G152" i="10"/>
  <c r="H152" i="10"/>
  <c r="E153" i="10"/>
  <c r="G153" i="10"/>
  <c r="H153" i="10"/>
  <c r="E154" i="10"/>
  <c r="G154" i="10"/>
  <c r="H154" i="10"/>
  <c r="E155" i="10"/>
  <c r="G155" i="10"/>
  <c r="H155" i="10"/>
  <c r="E161" i="10"/>
  <c r="G161" i="10"/>
  <c r="H161" i="10"/>
  <c r="E162" i="10"/>
  <c r="G162" i="10"/>
  <c r="H162" i="10"/>
  <c r="E102" i="10"/>
  <c r="E64" i="10"/>
  <c r="E55" i="10"/>
  <c r="E42" i="10"/>
  <c r="E32" i="10"/>
  <c r="E25" i="10"/>
  <c r="E20" i="10"/>
  <c r="E13" i="10"/>
  <c r="E5" i="10"/>
  <c r="G52" i="10"/>
  <c r="G2" i="10"/>
  <c r="G34" i="10"/>
  <c r="G29" i="10"/>
  <c r="G10" i="10"/>
  <c r="G22" i="10"/>
  <c r="G16" i="10"/>
  <c r="G60" i="10"/>
  <c r="G75" i="10"/>
  <c r="G98" i="10"/>
  <c r="G99" i="10"/>
</calcChain>
</file>

<file path=xl/connections.xml><?xml version="1.0" encoding="utf-8"?>
<connections xmlns="http://schemas.openxmlformats.org/spreadsheetml/2006/main">
  <connection id="1" name="CLMNPPSales nov 2014.csv" type="6" refreshedVersion="0" background="1" saveData="1">
    <textPr fileType="mac" sourceFile="Macintosh HD:Users:tbcole:Downloads:CLMNPPSales nov 2014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ownload-1.csv" type="6" refreshedVersion="0" background="1" saveData="1">
    <textPr fileType="mac" sourceFile="Yosemite:Users:plaidroomrecords:Downloads:Download-1.csv" tab="0" comma="1">
      <textFields count="44">
        <textField type="MDY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 type="skip"/>
        <textField type="skip"/>
        <textField type="skip"/>
        <textField/>
        <textField/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ownload.csv" type="6" refreshedVersion="0" background="1" saveData="1">
    <textPr fileType="mac" sourceFile="Yosemite:Users:plaidroomrecords:Downloads:Download.csv" tab="0" comma="1">
      <textFields count="43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ownload.csv1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ownload.csv2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ownload.csv3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Download.csv4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Download(1).csv" type="6" refreshedVersion="0" background="1" saveData="1">
    <textPr fileType="mac" sourceFile="Yosemite:Users:plaidroomrecords:Downloads:Download(1)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Download(1).csv1" type="6" refreshedVersion="0" background="1" saveData="1">
    <textPr fileType="mac" sourceFile="Yosemite:Users:plaidroomrecords:Downloads:Download(1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Download(1).csv2" type="6" refreshedVersion="0" background="1" saveData="1">
    <textPr fileType="mac" sourceFile="Yosemite:Users:plaidroomrecords:Downloads:Download(1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Download(13).csv" type="6" refreshedVersion="0" background="1" saveData="1">
    <textPr fileType="mac" sourceFile="Yosemite:Users:plaidroomrecords:Downloads:Download(13).csv" tab="0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Download(14).csv" type="6" refreshedVersion="0" background="1" saveData="1">
    <textPr fileType="mac" sourceFile="Yosemite:Users:plaidroomrecords:Downloads:Download(14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Download(2).csv" type="6" refreshedVersion="0" background="1" saveData="1">
    <textPr fileType="mac" sourceFile="Yosemite:Users:plaidroomrecords:Downloads:Download(2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Download(3).csv" type="6" refreshedVersion="0" background="1" saveData="1">
    <textPr fileType="mac" sourceFile="Yosemite:Users:plaidroomrecords:Downloads:Download(3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Download(4).csv" type="6" refreshedVersion="0" background="1" saveData="1">
    <textPr fileType="mac" sourceFile="Yosemite:Users:plaidroomrecords:Downloads:Download(4)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Download(4).csv1" type="6" refreshedVersion="0" background="1" saveData="1">
    <textPr fileType="mac" sourceFile="Yosemite:Users:plaidroomrecords:Downloads:Download(4).csv" tab="0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Download(5).csv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Download(5).csv1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Download(5).csv2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Download(8).csv" type="6" refreshedVersion="0" background="1" saveData="1">
    <textPr fileType="mac" sourceFile="Yosemite:Users:plaidroomrecords:Downloads:Download(8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statement_digital_export_20150610.txt" type="6" refreshedVersion="0" background="1" saveData="1">
    <textPr fileType="mac" sourceFile="Macintosh HD:Users:TMFC:Downloads:statement_digital_export_20150610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statement_digital_export_20150905.txt" type="6" refreshedVersion="0" background="1" saveData="1">
    <textPr fileType="mac" sourceFile="Macintosh HD:Users:TMFC:Downloads:statement_digital_export_20150905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<sst xmlns="http://schemas.openxmlformats.org/spreadsheetml/2006/main" count="54947" uniqueCount="5221">
  <si>
    <t>Amount</t>
  </si>
  <si>
    <t>Date</t>
  </si>
  <si>
    <t>Category</t>
  </si>
  <si>
    <t>Royalty ID</t>
  </si>
  <si>
    <t>Royalty Paid</t>
  </si>
  <si>
    <t>Royalty Owed</t>
  </si>
  <si>
    <t>Orchard</t>
  </si>
  <si>
    <t>Details</t>
  </si>
  <si>
    <t>Retail</t>
  </si>
  <si>
    <t>Fat Beats</t>
  </si>
  <si>
    <t>Pressing</t>
  </si>
  <si>
    <t>Company</t>
  </si>
  <si>
    <t>RK45 039</t>
  </si>
  <si>
    <t>partyrhythms@gmail.com</t>
  </si>
  <si>
    <t>Catalog #</t>
  </si>
  <si>
    <t>Title</t>
  </si>
  <si>
    <t>Jive Turkeys</t>
  </si>
  <si>
    <t>Straight Fire</t>
  </si>
  <si>
    <t>Othello &amp; DJ Vajra</t>
  </si>
  <si>
    <t>Active Balanced</t>
  </si>
  <si>
    <t>BA</t>
  </si>
  <si>
    <t>Ikebe Shakedown</t>
  </si>
  <si>
    <t>Hard Steppin' 45</t>
  </si>
  <si>
    <t>No Answer</t>
  </si>
  <si>
    <t>Funky Turkey</t>
  </si>
  <si>
    <t>Dojo Cuts</t>
  </si>
  <si>
    <t>You Make Lovin' Real Easy</t>
  </si>
  <si>
    <t>Los Sospechos</t>
  </si>
  <si>
    <t>Mirror Door</t>
  </si>
  <si>
    <t>Get Down Santa</t>
  </si>
  <si>
    <t>Monophonics</t>
  </si>
  <si>
    <t>Like Yesterday</t>
  </si>
  <si>
    <t>On The Spot Trio</t>
  </si>
  <si>
    <t>Suction</t>
  </si>
  <si>
    <t>Il Carbonaro</t>
  </si>
  <si>
    <t>High Noon</t>
  </si>
  <si>
    <t>Tee See Connection</t>
  </si>
  <si>
    <t>Black Mamba</t>
  </si>
  <si>
    <t>Jungle Fire</t>
  </si>
  <si>
    <t>Comencemos</t>
  </si>
  <si>
    <t>Alan Evans Trio</t>
  </si>
  <si>
    <t>Authoritay</t>
  </si>
  <si>
    <t>Rugged Nuggets</t>
  </si>
  <si>
    <t>Yo Todo Tu Yo</t>
  </si>
  <si>
    <t>Fat Night</t>
  </si>
  <si>
    <t>Things You Do</t>
  </si>
  <si>
    <t>The Grease Traps</t>
  </si>
  <si>
    <t>Street Sweeper</t>
  </si>
  <si>
    <t>Firewalker</t>
  </si>
  <si>
    <t>The Reggie</t>
  </si>
  <si>
    <t>The Ironsides</t>
  </si>
  <si>
    <t>The Raven</t>
  </si>
  <si>
    <t>In Motion Collective</t>
  </si>
  <si>
    <t>Jesse's Jing</t>
  </si>
  <si>
    <t>The Droptones</t>
  </si>
  <si>
    <t>Don't Get Caught</t>
  </si>
  <si>
    <t>The Sure Fire Soul Ensemble</t>
  </si>
  <si>
    <t>City Heights</t>
  </si>
  <si>
    <t>Leroi Conroy</t>
  </si>
  <si>
    <t>Remember When</t>
  </si>
  <si>
    <t>Orgone</t>
  </si>
  <si>
    <t>Don't Stop</t>
  </si>
  <si>
    <t>Gene Washington &amp; Ironsides</t>
  </si>
  <si>
    <t>Don't Throw Your Love Away</t>
  </si>
  <si>
    <t>Strike</t>
  </si>
  <si>
    <t>Promises</t>
  </si>
  <si>
    <t>Rideout &amp; Terry Cole</t>
  </si>
  <si>
    <t>The City</t>
  </si>
  <si>
    <t>Tough Junkie</t>
  </si>
  <si>
    <t>Grab What You Can</t>
  </si>
  <si>
    <t>Bread &amp; Butter</t>
  </si>
  <si>
    <t>Hard Steppin EP</t>
  </si>
  <si>
    <t>Othello &amp; Theory Hazit</t>
  </si>
  <si>
    <t>AM Neja</t>
  </si>
  <si>
    <t>Postales</t>
  </si>
  <si>
    <t>Various</t>
  </si>
  <si>
    <t>Colemine Singles</t>
  </si>
  <si>
    <t>Diggin In A Colemine</t>
  </si>
  <si>
    <t>Ephemerals</t>
  </si>
  <si>
    <t>Things</t>
  </si>
  <si>
    <t>Debits/Credits</t>
  </si>
  <si>
    <t>Royalty Code</t>
  </si>
  <si>
    <t>R104</t>
  </si>
  <si>
    <t>R107</t>
  </si>
  <si>
    <t>R108</t>
  </si>
  <si>
    <t>R111</t>
  </si>
  <si>
    <t>R112</t>
  </si>
  <si>
    <t>R114</t>
  </si>
  <si>
    <t>R115</t>
  </si>
  <si>
    <t>R116</t>
  </si>
  <si>
    <t>R117</t>
  </si>
  <si>
    <t>R118</t>
  </si>
  <si>
    <t>R119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</si>
  <si>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</si>
  <si>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</si>
  <si>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</si>
  <si>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</si>
  <si>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</si>
  <si>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</si>
  <si>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</si>
  <si>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</si>
  <si>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</si>
  <si>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R12001</t>
  </si>
  <si>
    <t>R12002</t>
  </si>
  <si>
    <t>R12004</t>
  </si>
  <si>
    <t>R12005</t>
  </si>
  <si>
    <t>R12007</t>
  </si>
  <si>
    <t>R12011</t>
  </si>
  <si>
    <t>Rate</t>
  </si>
  <si>
    <t>Third Coast Kings</t>
  </si>
  <si>
    <t>Give Me Your Love</t>
  </si>
  <si>
    <t>RRK45 039</t>
  </si>
  <si>
    <t>Rfat Night</t>
  </si>
  <si>
    <t>Budget Conversion</t>
  </si>
  <si>
    <t>Othello</t>
  </si>
  <si>
    <t>Theory Hazit</t>
  </si>
  <si>
    <t>peteyvigilant@yahoo.com</t>
  </si>
  <si>
    <t>mrhazit@yahoo.com</t>
  </si>
  <si>
    <t>Mike Deller</t>
  </si>
  <si>
    <t>Car-Del</t>
  </si>
  <si>
    <t>dhansblues@gmail.com</t>
  </si>
  <si>
    <t>ikebeshakedown@gmail.com</t>
  </si>
  <si>
    <t>Matt</t>
  </si>
  <si>
    <t>DeRo</t>
  </si>
  <si>
    <t>Rob</t>
  </si>
  <si>
    <t>management@monophonics.com</t>
  </si>
  <si>
    <t>OTS Trio</t>
  </si>
  <si>
    <t>otstrio@gmail.com</t>
  </si>
  <si>
    <t>Rideout</t>
  </si>
  <si>
    <t>Joey Reina</t>
  </si>
  <si>
    <t>Nick @ RK</t>
  </si>
  <si>
    <t>Details 2</t>
  </si>
  <si>
    <t>Shipping</t>
  </si>
  <si>
    <t>pressing</t>
  </si>
  <si>
    <t>nationwide</t>
  </si>
  <si>
    <t>jakprints-stickers</t>
  </si>
  <si>
    <t>Gotta Groove</t>
  </si>
  <si>
    <t>gotta groove - leroi</t>
  </si>
  <si>
    <t>nationwide - diggin CDs</t>
  </si>
  <si>
    <t>Gotta Groove - orgone strike</t>
  </si>
  <si>
    <t>Gotta Groove - diggin</t>
  </si>
  <si>
    <t>Gotta Groove Monophonics</t>
  </si>
  <si>
    <t>Summer tour</t>
  </si>
  <si>
    <t>summer tour</t>
  </si>
  <si>
    <t>Check</t>
  </si>
  <si>
    <t>PO15160</t>
  </si>
  <si>
    <t>PO15250</t>
  </si>
  <si>
    <t>repress</t>
  </si>
  <si>
    <t>Gene Washington &amp; The Ironsides</t>
  </si>
  <si>
    <t>Through April 2015 Statement</t>
  </si>
  <si>
    <t>Monophonics LLC</t>
  </si>
  <si>
    <t>Mastering cuts for Durand Jones</t>
  </si>
  <si>
    <t>Payment before the tour</t>
  </si>
  <si>
    <t>Durand Jones</t>
  </si>
  <si>
    <t>Smile</t>
  </si>
  <si>
    <t>R130</t>
  </si>
  <si>
    <t>Check #17171</t>
  </si>
  <si>
    <t>Check #16836</t>
  </si>
  <si>
    <t>Repress - 300</t>
  </si>
  <si>
    <t>45s to Rick (UPS)</t>
  </si>
  <si>
    <t>Check #16999</t>
  </si>
  <si>
    <t xml:space="preserve"> Paid 5/15/2012</t>
  </si>
  <si>
    <t xml:space="preserve"> Paid 6/4/2012</t>
  </si>
  <si>
    <t xml:space="preserve"> Paid 7/23/2012</t>
  </si>
  <si>
    <t xml:space="preserve"> Paid 11/10/2012</t>
  </si>
  <si>
    <t xml:space="preserve"> Paid 3/2/2013</t>
  </si>
  <si>
    <t xml:space="preserve"> Paid 7/13/2013</t>
  </si>
  <si>
    <t xml:space="preserve"> Paid 11/6/2013</t>
  </si>
  <si>
    <t>Paid 6/4/12</t>
  </si>
  <si>
    <t>Paid 1/24/13</t>
  </si>
  <si>
    <t>Singles</t>
  </si>
  <si>
    <t>Fat Beats Check</t>
  </si>
  <si>
    <t>Wholesale</t>
  </si>
  <si>
    <t>Shop Sales</t>
  </si>
  <si>
    <t>May 2015 Statement</t>
  </si>
  <si>
    <t>United Record Pressing</t>
  </si>
  <si>
    <t>12011 CDs</t>
  </si>
  <si>
    <t>Gotta Groove Pressing</t>
  </si>
  <si>
    <t>June 2015 Statement</t>
  </si>
  <si>
    <t>July 2015 Statement</t>
  </si>
  <si>
    <t>Shipping to Fat Beats</t>
  </si>
  <si>
    <t>Shipping to Blake</t>
  </si>
  <si>
    <t>Beyond The Sun</t>
  </si>
  <si>
    <t>R12012</t>
  </si>
  <si>
    <t>R131</t>
  </si>
  <si>
    <t>Orgone UPCs</t>
  </si>
  <si>
    <t>September 2015 Statement</t>
  </si>
  <si>
    <t>Dad to Cleveland</t>
  </si>
  <si>
    <t>Jakprints</t>
  </si>
  <si>
    <t>Hype stickers</t>
  </si>
  <si>
    <t>Repress</t>
  </si>
  <si>
    <t>Deposit with GGR</t>
  </si>
  <si>
    <t>Gold repress 300</t>
  </si>
  <si>
    <t>50 copies to Tim</t>
  </si>
  <si>
    <t>150 Copies to Tim</t>
  </si>
  <si>
    <t>300 Black Copies</t>
  </si>
  <si>
    <t>August 2015 Statement</t>
  </si>
  <si>
    <t>Free 45s to Third Coast Kings</t>
  </si>
  <si>
    <t>350 Plain sleeve copies to Monophonics</t>
  </si>
  <si>
    <t>400 Pic Sleeves shipped (50 free)</t>
  </si>
  <si>
    <t>Compilation CDs</t>
  </si>
  <si>
    <t>SFSE CDs</t>
  </si>
  <si>
    <t>Diggin In A Colemine LP</t>
  </si>
  <si>
    <t>The Sure Fire Soul Ensemble LP</t>
  </si>
  <si>
    <t>The Jive Turkeys - Bread &amp; Butter LP</t>
  </si>
  <si>
    <t>Fat Night - Things You Do</t>
  </si>
  <si>
    <t>Stinkweeds</t>
  </si>
  <si>
    <t>Colemine Singles Compilation CD</t>
  </si>
  <si>
    <t>Durand Jones &amp; The Indications - Smile</t>
  </si>
  <si>
    <t>Monophonics - Like Yesterday</t>
  </si>
  <si>
    <t>Monophonics - Promises</t>
  </si>
  <si>
    <t>Jungle Fire - Firewalker</t>
  </si>
  <si>
    <t>Orgone - Don't Stop</t>
  </si>
  <si>
    <t>The Jive Turkeys - Straight Fire</t>
  </si>
  <si>
    <t>Los Sospechos - Jano's Revenge</t>
  </si>
  <si>
    <t>The Jive Turkeys - Get Down Santa</t>
  </si>
  <si>
    <t>On The Spot Trio - Suction</t>
  </si>
  <si>
    <t>Il Carbonaro - High Noon</t>
  </si>
  <si>
    <t>Tee See Connection - Black Mamba</t>
  </si>
  <si>
    <t>Jungle Fire - Comencemos</t>
  </si>
  <si>
    <t>Alan Evans Trio - Authoritay</t>
  </si>
  <si>
    <t>The Rugged Nuggets - Yo Todo Tu Yo</t>
  </si>
  <si>
    <t>The Grease Traps - Street Sweeper</t>
  </si>
  <si>
    <t>The Jive Turkeys - The Reggie</t>
  </si>
  <si>
    <t>The Ironsides - The Raven</t>
  </si>
  <si>
    <t>In Motion Collective - Jesse's Jing</t>
  </si>
  <si>
    <t>The Droptones - Don't Get Caught</t>
  </si>
  <si>
    <t>The Sure Fire Soul Ensemble - City Heights</t>
  </si>
  <si>
    <t>Leroi Conroy - Remember When</t>
  </si>
  <si>
    <t>Gene Washington &amp; The Ironsides - Don't Throw Your Love Away</t>
  </si>
  <si>
    <t>Orgone - Strike</t>
  </si>
  <si>
    <t>Dusty Groove</t>
  </si>
  <si>
    <t>The Sure Fire Soul Ensemble CD</t>
  </si>
  <si>
    <t>Fingerprints CDs</t>
  </si>
  <si>
    <t>Tough Junkie - Grab What You Can CD</t>
  </si>
  <si>
    <t>HHV Handels GmbH</t>
  </si>
  <si>
    <t xml:space="preserve"> Double Navaho</t>
  </si>
  <si>
    <t>LUNA Music</t>
  </si>
  <si>
    <t>Los Sospechos - Postales LP</t>
  </si>
  <si>
    <t>The End Of All Music</t>
  </si>
  <si>
    <t>Colemine Singles Compilation</t>
  </si>
  <si>
    <t>Ear Candy Music</t>
  </si>
  <si>
    <t>Josey Records</t>
  </si>
  <si>
    <t>Othello &amp; DJ Vajra - Active Balanced</t>
  </si>
  <si>
    <t>Twist &amp; Shout Records</t>
  </si>
  <si>
    <t>Tough Junkie - Grab What You Can</t>
  </si>
  <si>
    <t>Ikebe Shakedown - Hard Steppin EP CD</t>
  </si>
  <si>
    <t>Better Days Records</t>
  </si>
  <si>
    <t>Access Hip Hop</t>
  </si>
  <si>
    <t>Double Navaho</t>
  </si>
  <si>
    <t>Breakaway Records</t>
  </si>
  <si>
    <t>Prescribed Vinyl LLC</t>
  </si>
  <si>
    <t>Aylmer Duyan</t>
  </si>
  <si>
    <t>Adam Barton</t>
  </si>
  <si>
    <t>Walt Kaechele</t>
  </si>
  <si>
    <t>Deathships</t>
  </si>
  <si>
    <t>Christopher C Weddle</t>
  </si>
  <si>
    <t>Nick Williams</t>
  </si>
  <si>
    <t>Aaron Spector</t>
  </si>
  <si>
    <t>sam mcewen</t>
  </si>
  <si>
    <t>jesse molina</t>
  </si>
  <si>
    <t>kevin mcgoff</t>
  </si>
  <si>
    <t>Paul Seward</t>
  </si>
  <si>
    <t>rene soberanis</t>
  </si>
  <si>
    <t>Third Coast Kings - Give Me Your Love</t>
  </si>
  <si>
    <t>brennan BARBER</t>
  </si>
  <si>
    <t>Nathan Aust</t>
  </si>
  <si>
    <t>Michael Tallman</t>
  </si>
  <si>
    <t>Diggin' In A Colemine LP</t>
  </si>
  <si>
    <t>Shakira Smith</t>
  </si>
  <si>
    <t>Mark Musekamp</t>
  </si>
  <si>
    <t>Simon Karlsen</t>
  </si>
  <si>
    <t>sean quinn</t>
  </si>
  <si>
    <t>Robert March</t>
  </si>
  <si>
    <t>Colemine Singles: 20 / 45rpm</t>
  </si>
  <si>
    <t>Keith Thomas</t>
  </si>
  <si>
    <t>Max Bollu</t>
  </si>
  <si>
    <t>paul dunn</t>
  </si>
  <si>
    <t>Drew Schilling</t>
  </si>
  <si>
    <t>Ann Elsner</t>
  </si>
  <si>
    <t>Shane Hartman</t>
  </si>
  <si>
    <t>Beats Broke, LLC</t>
  </si>
  <si>
    <t>Cory Stier</t>
  </si>
  <si>
    <t>Aldo S Camillieri Garza</t>
  </si>
  <si>
    <t>Timothy McCarthy</t>
  </si>
  <si>
    <t>Hermilo Guzman III</t>
  </si>
  <si>
    <t>Kendall Demarest</t>
  </si>
  <si>
    <t>Bridgett Henwood</t>
  </si>
  <si>
    <t>R J C Hale</t>
  </si>
  <si>
    <t>Sean Hampsey</t>
  </si>
  <si>
    <t>Jason Perez</t>
  </si>
  <si>
    <t>Boogieburg Recordings</t>
  </si>
  <si>
    <t>Mike Dietlicher</t>
  </si>
  <si>
    <t>Patrick Callahan</t>
  </si>
  <si>
    <t>justin hayhoe</t>
  </si>
  <si>
    <t>Matthew Manley</t>
  </si>
  <si>
    <t>Ian Dinsmor</t>
  </si>
  <si>
    <t>RUSSELL CLARK</t>
  </si>
  <si>
    <t>David Celia</t>
  </si>
  <si>
    <t>stephen barnhart</t>
  </si>
  <si>
    <t>Brandon Yarsike</t>
  </si>
  <si>
    <t>Patrick Safinya-Davies</t>
  </si>
  <si>
    <t>Chad Schuette</t>
  </si>
  <si>
    <t>Pro Audio Tools</t>
  </si>
  <si>
    <t>Douglas Hanson</t>
  </si>
  <si>
    <t>nicholas lucas</t>
  </si>
  <si>
    <t>Barrett Read</t>
  </si>
  <si>
    <t>Alberto Gavasci</t>
  </si>
  <si>
    <t>Steve Perez</t>
  </si>
  <si>
    <t>Nick P Weston</t>
  </si>
  <si>
    <t>celeste idzardi</t>
  </si>
  <si>
    <t>Bryan Ray</t>
  </si>
  <si>
    <t>The Jive Turkeys - Bread &amp; Butter</t>
  </si>
  <si>
    <t>Arne Karck</t>
  </si>
  <si>
    <t>thomas birchfield</t>
  </si>
  <si>
    <t>Allison Kreft</t>
  </si>
  <si>
    <t>ANDREW TURNER</t>
  </si>
  <si>
    <t>Lucas Viotto</t>
  </si>
  <si>
    <t>Eric Robinson</t>
  </si>
  <si>
    <t>Kevin Tinkle</t>
  </si>
  <si>
    <t>Paul Kauppila</t>
  </si>
  <si>
    <t>Joshua Byrnes</t>
  </si>
  <si>
    <t>David Brooks</t>
  </si>
  <si>
    <t>Nina Hotkowski</t>
  </si>
  <si>
    <t>Jake Van Loon</t>
  </si>
  <si>
    <t>Nathan Ortiz</t>
  </si>
  <si>
    <t>darren stubbs</t>
  </si>
  <si>
    <t>Seth Wiley</t>
  </si>
  <si>
    <t>zotos nikos</t>
  </si>
  <si>
    <t>Paul Shippam</t>
  </si>
  <si>
    <t>Brandon Porter</t>
  </si>
  <si>
    <t>PRR Sales</t>
  </si>
  <si>
    <t>Black Mamba / Take My Breath Away</t>
  </si>
  <si>
    <t>Colemine Singles 20/45rpm</t>
  </si>
  <si>
    <t>Comencemos (Let's Start) / Tokuta</t>
  </si>
  <si>
    <t>Diggin' In A Colemine</t>
  </si>
  <si>
    <t>Don't Get Caught / Young Blood</t>
  </si>
  <si>
    <t>Don't Stop / Powerfeed</t>
  </si>
  <si>
    <t>Don't Throw Your Love Away / Got To Get Through To You</t>
  </si>
  <si>
    <t>Firewalker / Chalupa</t>
  </si>
  <si>
    <t>Get Down Santa / Funky Jesus</t>
  </si>
  <si>
    <t>Give Me Your Love / Tonic Stride</t>
  </si>
  <si>
    <t>High Noon / Amigo De La Muerte</t>
  </si>
  <si>
    <t>Jano's Revenge / Mirror Door</t>
  </si>
  <si>
    <t>Jesses Jing / M.T.A.</t>
  </si>
  <si>
    <t>Like Yesterday / Freedom</t>
  </si>
  <si>
    <t>Postales: The Original Motion Picture Soundtrack</t>
  </si>
  <si>
    <t>Promises / Strange Love</t>
  </si>
  <si>
    <t>Remember When? / La Gran Mesa</t>
  </si>
  <si>
    <t>Smile / Tuck N' Roll</t>
  </si>
  <si>
    <t>Straight Fire / Thumpin</t>
  </si>
  <si>
    <t>Street Sweeper / Burning Bush</t>
  </si>
  <si>
    <t>Strike / New You</t>
  </si>
  <si>
    <t>Suction / Critically Acclaimed Shit</t>
  </si>
  <si>
    <t>The Raven / Song For Adrian</t>
  </si>
  <si>
    <t>The Sure Fire Soul Ensebmle</t>
  </si>
  <si>
    <t>Yo Todo Tu Yo / Tsunami</t>
  </si>
  <si>
    <t>150 to Fat Beats</t>
  </si>
  <si>
    <t>Barnyard Orbit</t>
  </si>
  <si>
    <t>Warped Wing</t>
  </si>
  <si>
    <t>Deposit for 500 repress</t>
  </si>
  <si>
    <t>300 Repress</t>
  </si>
  <si>
    <t>500 Repress</t>
  </si>
  <si>
    <t>200 Additional to 300 repress</t>
  </si>
  <si>
    <t>1000 CDs</t>
  </si>
  <si>
    <t>500 CDs</t>
  </si>
  <si>
    <t>URP</t>
  </si>
  <si>
    <t>Nationwide Disc</t>
  </si>
  <si>
    <t>500 Stickers</t>
  </si>
  <si>
    <t>JakPrints</t>
  </si>
  <si>
    <t>Mailing Stampers to URP</t>
  </si>
  <si>
    <t>UPS</t>
  </si>
  <si>
    <t>doug@dustygroove.com</t>
  </si>
  <si>
    <t>cdtrader1@gmail.com</t>
  </si>
  <si>
    <t>Henry Beer</t>
  </si>
  <si>
    <t>PATRICK THUBAUT</t>
  </si>
  <si>
    <t>Ikebe Shakedown - Hard Steppin (BLACK FRIDAY RELEASE)</t>
  </si>
  <si>
    <t>Ikebe Shakedown - Hard Steppin (Black Friday Release)</t>
  </si>
  <si>
    <t>David Swider</t>
  </si>
  <si>
    <t>Spoonful Records</t>
  </si>
  <si>
    <t>Ikebe Shakedown - Hard Steppin (yellow vinyl for Black Friday)</t>
  </si>
  <si>
    <t>moondog music</t>
  </si>
  <si>
    <t>Jordan Pries</t>
  </si>
  <si>
    <t>Ikebe Shakedown - Hard Steppin (Yellow)</t>
  </si>
  <si>
    <t>danny@lunamusic.net</t>
  </si>
  <si>
    <t>Ikebe Shakedown - Hard Steppin</t>
  </si>
  <si>
    <t>justin hanford</t>
  </si>
  <si>
    <t>Josh Cabrillos</t>
  </si>
  <si>
    <t>Krispijn Ju</t>
  </si>
  <si>
    <t>Nicholas Luong</t>
  </si>
  <si>
    <t>Adam Thomas</t>
  </si>
  <si>
    <t>john bailey</t>
  </si>
  <si>
    <t>Jazzman Records Ltd</t>
  </si>
  <si>
    <t>david.wetzel@hhv.de</t>
  </si>
  <si>
    <t>Manuel Barba</t>
  </si>
  <si>
    <t>Mark Doddato</t>
  </si>
  <si>
    <t>Manuel Chavez</t>
  </si>
  <si>
    <t>Benjamin Harris</t>
  </si>
  <si>
    <t>Kyle Hawkins</t>
  </si>
  <si>
    <t>The Jive Turkeys - Bread &amp; Butter LP (plus one promo copy)</t>
  </si>
  <si>
    <t>Michael Palinski</t>
  </si>
  <si>
    <t>Erik San Julian</t>
  </si>
  <si>
    <t>Ikebe Shakedown - Hard Steppin' EP</t>
  </si>
  <si>
    <t>Colemine Singles Compilation CD (plus one promo copy)</t>
  </si>
  <si>
    <t>Philip Sliger</t>
  </si>
  <si>
    <t>The Sure Fire Soul Ensemble LP (plus one promo copy)</t>
  </si>
  <si>
    <t>Hard Steppin</t>
  </si>
  <si>
    <t>Discogs Order #2597754-65</t>
  </si>
  <si>
    <t>Discogs Order #2597754-63</t>
  </si>
  <si>
    <t>Discogs Order #2597754-61</t>
  </si>
  <si>
    <t>Do What You Came To Do</t>
  </si>
  <si>
    <t>R134</t>
  </si>
  <si>
    <t>Kris Lager Band</t>
  </si>
  <si>
    <t>Loving Arms</t>
  </si>
  <si>
    <t>R132</t>
  </si>
  <si>
    <t>Next To You</t>
  </si>
  <si>
    <t>R133</t>
  </si>
  <si>
    <t>Gotta Groove Deposit</t>
  </si>
  <si>
    <t>175 To Sergio</t>
  </si>
  <si>
    <t>200 to Fat Beats</t>
  </si>
  <si>
    <t>Royalties</t>
  </si>
  <si>
    <t>175 to Sergio</t>
  </si>
  <si>
    <t>Balance remainder for 500 repress</t>
  </si>
  <si>
    <t>Partial shipment charges from Gotta Groove</t>
  </si>
  <si>
    <t>500 repress</t>
  </si>
  <si>
    <t>November 2015 Statement</t>
  </si>
  <si>
    <t>Remaining Amount of Records from GGR</t>
  </si>
  <si>
    <t>330 CDs to Tim</t>
  </si>
  <si>
    <t>250 CDs to Tim</t>
  </si>
  <si>
    <t>10 LPs and 10 CDs to Fat Beats</t>
  </si>
  <si>
    <t>50 copies to Fat Beats</t>
  </si>
  <si>
    <t>Return shipment from Fat Beats for 10 damaged LPs</t>
  </si>
  <si>
    <t>October 2015 Statement</t>
  </si>
  <si>
    <t>Like Yesterday 7" Single</t>
  </si>
  <si>
    <t>Hard Steppin'</t>
  </si>
  <si>
    <t>Yo Todo Tu Yo 7" Single</t>
  </si>
  <si>
    <t>Diggin' in a Colemine</t>
  </si>
  <si>
    <t>Postales (Original Motion Picture Soundtrack)</t>
  </si>
  <si>
    <t>Black Mamba 7" Single</t>
  </si>
  <si>
    <t>Things You Do 7" Single</t>
  </si>
  <si>
    <t>Jano's Revenge - Single</t>
  </si>
  <si>
    <t>A.M:Neja</t>
  </si>
  <si>
    <t>Suction 7" Single</t>
  </si>
  <si>
    <t>Get Down Santa - Single</t>
  </si>
  <si>
    <t>High Noon 7" Single</t>
  </si>
  <si>
    <t>Active Balanced - Single</t>
  </si>
  <si>
    <t>Soul Banshee</t>
  </si>
  <si>
    <t>B.A. - Single</t>
  </si>
  <si>
    <t>Christopher Brandt</t>
  </si>
  <si>
    <t>Gary Samways</t>
  </si>
  <si>
    <t>Christian Lemesany</t>
  </si>
  <si>
    <t>Sophia Miksa</t>
  </si>
  <si>
    <t>Ikebe Shakedown - Hard Steppin'</t>
  </si>
  <si>
    <t>millsrecordcompany@gmail.com</t>
  </si>
  <si>
    <t>CLMN04463</t>
  </si>
  <si>
    <t>CLMN04386</t>
  </si>
  <si>
    <t>CLMN04123</t>
  </si>
  <si>
    <t>brewerytownbeats@gmail.com</t>
  </si>
  <si>
    <t>CLMN04377</t>
  </si>
  <si>
    <t>markalan@feelitsandiego.com</t>
  </si>
  <si>
    <t>CLMN04122</t>
  </si>
  <si>
    <t>stinkweeds1@yahoo.com</t>
  </si>
  <si>
    <t>CLMN04106</t>
  </si>
  <si>
    <t>CLMN04145</t>
  </si>
  <si>
    <t>info@portofsoundrecords.com</t>
  </si>
  <si>
    <t>CLMN04166</t>
  </si>
  <si>
    <t>corby@waterloorecords.com</t>
  </si>
  <si>
    <t>CLMN04108</t>
  </si>
  <si>
    <t>accesspaypal@accesshiphop.com</t>
  </si>
  <si>
    <t>CLMN04046</t>
  </si>
  <si>
    <t>championsoundoakland@gmail.com</t>
  </si>
  <si>
    <t>CLMN04461</t>
  </si>
  <si>
    <t>manthony@wfpk.org</t>
  </si>
  <si>
    <t>CLMN04156</t>
  </si>
  <si>
    <t>Greg@usedkidsrecords.com</t>
  </si>
  <si>
    <t>CLMN04460</t>
  </si>
  <si>
    <t>Ephemerals - Things</t>
  </si>
  <si>
    <t>Ikebe Shakedown - Hard Steppin (RSD)</t>
  </si>
  <si>
    <t>Ikebe Shakedown - Hard Steppin (BLACK FRIDAY)</t>
  </si>
  <si>
    <t>chancewfoster@gmail.com</t>
  </si>
  <si>
    <t>CLMN04365</t>
  </si>
  <si>
    <t>Ikebe Shakedown - Hard Steppin (Black Friday)</t>
  </si>
  <si>
    <t>info@thegroovenashville.com</t>
  </si>
  <si>
    <t>CLMN04146</t>
  </si>
  <si>
    <t>malik@booboorecords.com</t>
  </si>
  <si>
    <t>CLMN04121</t>
  </si>
  <si>
    <t>breakawayrecords@gmail.com</t>
  </si>
  <si>
    <t>CLMN04112</t>
  </si>
  <si>
    <t>guestroomrecordslouisville@gmail.com</t>
  </si>
  <si>
    <t>CLMN04111</t>
  </si>
  <si>
    <t>wil@joseyrecords.com</t>
  </si>
  <si>
    <t>CLMN04110</t>
  </si>
  <si>
    <t>justinhayhoe@yahoo.co.uk</t>
  </si>
  <si>
    <t>CLMN04458</t>
  </si>
  <si>
    <t>Muzikfrk411@aol.com</t>
  </si>
  <si>
    <t>CLMN04721</t>
  </si>
  <si>
    <t>jr.dibbs@me.com</t>
  </si>
  <si>
    <t>CLMN04309</t>
  </si>
  <si>
    <t>skativa@gmail.com</t>
  </si>
  <si>
    <t>CLMN04245</t>
  </si>
  <si>
    <t>plaidroomrecords+ed@gmail.com</t>
  </si>
  <si>
    <t>CLMN04132</t>
  </si>
  <si>
    <t>sirlewis@sbcglobal.net</t>
  </si>
  <si>
    <t>CLMN04364</t>
  </si>
  <si>
    <t>penfold2005@yahoo.co.uk</t>
  </si>
  <si>
    <t>CLMN04358</t>
  </si>
  <si>
    <t>hjneumann@online.de</t>
  </si>
  <si>
    <t>CLMN04482</t>
  </si>
  <si>
    <t>paul.seward@live.com</t>
  </si>
  <si>
    <t>CLMN04471</t>
  </si>
  <si>
    <t>mr_scuba@mindspring.com</t>
  </si>
  <si>
    <t>CLMN04411</t>
  </si>
  <si>
    <t>lucas21080@gmail.com</t>
  </si>
  <si>
    <t>CLMN04376</t>
  </si>
  <si>
    <t>ptheiss@swbell.net</t>
  </si>
  <si>
    <t>CLMN04371</t>
  </si>
  <si>
    <t>wjcain@indiana.edu</t>
  </si>
  <si>
    <t>CLMN04370</t>
  </si>
  <si>
    <t>shane.hartman.81@gmail.com</t>
  </si>
  <si>
    <t>CLMN04359</t>
  </si>
  <si>
    <t>Ephemerals - Things (150 Limited Copies)</t>
  </si>
  <si>
    <t>girgoandjill@googlemail.com</t>
  </si>
  <si>
    <t>CLMN04354</t>
  </si>
  <si>
    <t>kingkahlua@gmail.com</t>
  </si>
  <si>
    <t>CLMN04353</t>
  </si>
  <si>
    <t>CLMN04348</t>
  </si>
  <si>
    <t>CLMN04347</t>
  </si>
  <si>
    <t>Rupertburdass@sky.com</t>
  </si>
  <si>
    <t>CLMN04345</t>
  </si>
  <si>
    <t>maxbollu@gmail.com</t>
  </si>
  <si>
    <t>CLMN04343</t>
  </si>
  <si>
    <t>alanbrannan@hotmail.co.uk</t>
  </si>
  <si>
    <t>CLMN04341</t>
  </si>
  <si>
    <t>keymdaone@gmail.com</t>
  </si>
  <si>
    <t>CLMN04327</t>
  </si>
  <si>
    <t>Toner@irishbroadband.net</t>
  </si>
  <si>
    <t>CLMN04324</t>
  </si>
  <si>
    <t>nikos_zotos@yahoo.com</t>
  </si>
  <si>
    <t>CLMN04323</t>
  </si>
  <si>
    <t>vincentelliottsteph@hotmail.com</t>
  </si>
  <si>
    <t>CLMN04317</t>
  </si>
  <si>
    <t>muzikzeuhl@gmail.com</t>
  </si>
  <si>
    <t>CLMN04318</t>
  </si>
  <si>
    <t>aloha1974@gmail.com</t>
  </si>
  <si>
    <t>CLMN04301</t>
  </si>
  <si>
    <t>Lorenzo.csun@gmail.com</t>
  </si>
  <si>
    <t>CLMN04302</t>
  </si>
  <si>
    <t>pdsdavies@yahoo.com</t>
  </si>
  <si>
    <t>CLMN04300</t>
  </si>
  <si>
    <t>Zachofalltrades1@aol.com</t>
  </si>
  <si>
    <t>CLMN04298</t>
  </si>
  <si>
    <t>hevehitta@gmail.com</t>
  </si>
  <si>
    <t>CLMN04289</t>
  </si>
  <si>
    <t>Bjwright@gmail.com</t>
  </si>
  <si>
    <t>CLMN04286</t>
  </si>
  <si>
    <t>j.a.hill18@gmail.com</t>
  </si>
  <si>
    <t>CLMN04284</t>
  </si>
  <si>
    <t>funkmastergold@gmail.com</t>
  </si>
  <si>
    <t>CLMN04283</t>
  </si>
  <si>
    <t>CLMN04281</t>
  </si>
  <si>
    <t>CLMN04282</t>
  </si>
  <si>
    <t>dough@mojolists.com</t>
  </si>
  <si>
    <t>CLMN04278</t>
  </si>
  <si>
    <t>Renedebos@hotmail.com</t>
  </si>
  <si>
    <t>CLMN04277</t>
  </si>
  <si>
    <t>benarris@hotmail.com</t>
  </si>
  <si>
    <t>CLMN04276</t>
  </si>
  <si>
    <t>gnelson274@gmail.com</t>
  </si>
  <si>
    <t>CLMN04274</t>
  </si>
  <si>
    <t>Mmmklunk@aol.com</t>
  </si>
  <si>
    <t>CLMN04273</t>
  </si>
  <si>
    <t>rustylocksmc@hotmail.com</t>
  </si>
  <si>
    <t>CLMN04272</t>
  </si>
  <si>
    <t>Tonynewboult@gmail.com</t>
  </si>
  <si>
    <t>CLMN04269</t>
  </si>
  <si>
    <t>Sethlovejoy@live.com</t>
  </si>
  <si>
    <t>CLMN04270</t>
  </si>
  <si>
    <t>henry.beer@g-iii.com</t>
  </si>
  <si>
    <t>CLMN04267</t>
  </si>
  <si>
    <t>spitfire8898@yahoo.com</t>
  </si>
  <si>
    <t>CLMN04266</t>
  </si>
  <si>
    <t>melvin.dillon@mac.com</t>
  </si>
  <si>
    <t>CLMN04264</t>
  </si>
  <si>
    <t>repmekevets@gmail.com</t>
  </si>
  <si>
    <t>CLMN04265</t>
  </si>
  <si>
    <t>mattylabarber@hotmail.com</t>
  </si>
  <si>
    <t>CLMN04260</t>
  </si>
  <si>
    <t>Tanasaras@hotmail.com</t>
  </si>
  <si>
    <t>CLMN04261</t>
  </si>
  <si>
    <t>CLMN04256</t>
  </si>
  <si>
    <t>collector@sandiegorecordshow.com</t>
  </si>
  <si>
    <t>CLMN04255</t>
  </si>
  <si>
    <t>musicabound@gmail.com</t>
  </si>
  <si>
    <t>CLMN04253</t>
  </si>
  <si>
    <t>jvm2k@yahoo.com</t>
  </si>
  <si>
    <t>CLMN04252</t>
  </si>
  <si>
    <t>mike.roeder@gmail.com</t>
  </si>
  <si>
    <t>CLMN04244</t>
  </si>
  <si>
    <t>CLMN04241</t>
  </si>
  <si>
    <t>soulbrutha@gmail.com</t>
  </si>
  <si>
    <t>CLMN04240</t>
  </si>
  <si>
    <t>steveb6677@gmail.com</t>
  </si>
  <si>
    <t>CLMN04239</t>
  </si>
  <si>
    <t>plainokat@yahoo.com</t>
  </si>
  <si>
    <t>CLMN04233</t>
  </si>
  <si>
    <t>paulk23@gmail.com</t>
  </si>
  <si>
    <t>CLMN04231</t>
  </si>
  <si>
    <t>markdoddato@gmail.com</t>
  </si>
  <si>
    <t>CLMN04225</t>
  </si>
  <si>
    <t>PJ_Callahan@comcast.net</t>
  </si>
  <si>
    <t>CLMN04222</t>
  </si>
  <si>
    <t>CAMPTURTLE@GMAIL.COM</t>
  </si>
  <si>
    <t>CLMN04220</t>
  </si>
  <si>
    <t>Rob.March2@gmail.com</t>
  </si>
  <si>
    <t>CLMN04218</t>
  </si>
  <si>
    <t>timdiesel@gmail.com</t>
  </si>
  <si>
    <t>CLMN04214</t>
  </si>
  <si>
    <t>kmcgoff816@aol.com</t>
  </si>
  <si>
    <t>CLMN04215</t>
  </si>
  <si>
    <t>motechscribe@gmail.com</t>
  </si>
  <si>
    <t>CLMN04207</t>
  </si>
  <si>
    <t>Ctaijiro@gmail.com</t>
  </si>
  <si>
    <t>CLMN04208</t>
  </si>
  <si>
    <t>djblender@gmail.com</t>
  </si>
  <si>
    <t>CLMN04206</t>
  </si>
  <si>
    <t>Diggin In A Colemine LP (with CD)</t>
  </si>
  <si>
    <t>Jive Turkeys, The</t>
  </si>
  <si>
    <t>Droptones, The</t>
  </si>
  <si>
    <t>Gene Washington &amp; Ironsides, The</t>
  </si>
  <si>
    <t>Monophonics / Destruments</t>
  </si>
  <si>
    <t>Durand Jones &amp;  The Indications</t>
  </si>
  <si>
    <t>Ironsides, The</t>
  </si>
  <si>
    <t>Sure Fire Soul Ensemble, The</t>
  </si>
  <si>
    <t>100 to Fat Beats</t>
  </si>
  <si>
    <t>50 to Fat Beats</t>
  </si>
  <si>
    <t>1Z03VR360394230454</t>
  </si>
  <si>
    <t>50 to Nic</t>
  </si>
  <si>
    <t>CJ153165962US</t>
  </si>
  <si>
    <t>Test Pressing to Sergio</t>
  </si>
  <si>
    <t>1Z03VR360393006476</t>
  </si>
  <si>
    <t>License for "I'm A Woman" from SongFile</t>
  </si>
  <si>
    <t>1000 copies - Song Code I47551</t>
  </si>
  <si>
    <t>Order Number: 2177922</t>
  </si>
  <si>
    <t>Mastering</t>
  </si>
  <si>
    <t>Mastering of LP by Russian Recording</t>
  </si>
  <si>
    <t>Invoice no. 383</t>
  </si>
  <si>
    <t>mike@russianrecording.com</t>
  </si>
  <si>
    <t>Laquers Cut for LP</t>
  </si>
  <si>
    <t>1000 Hype Stickers</t>
  </si>
  <si>
    <t>Jak Prints Order #650022</t>
  </si>
  <si>
    <t>Remaining Balance for GGR Pressing</t>
  </si>
  <si>
    <t>150 Slipmats</t>
  </si>
  <si>
    <t>Mastering and Lacquers for from JJ Golden</t>
  </si>
  <si>
    <t>plaidroomrecords+shakeit@gmail.com</t>
  </si>
  <si>
    <t>CLMN05225</t>
  </si>
  <si>
    <t>CLMN05075</t>
  </si>
  <si>
    <t>Ephemerals - Things (colored)</t>
  </si>
  <si>
    <t>CLMN05057</t>
  </si>
  <si>
    <t>Ikebe Shakedown - Hard Steppin (Yellow vinyl RSD Release)</t>
  </si>
  <si>
    <t>CLMN05047</t>
  </si>
  <si>
    <t>Ikebe Shakedown - Hard Steppin (RSD Release)</t>
  </si>
  <si>
    <t>CLMN04967</t>
  </si>
  <si>
    <t>Ikebe Shakedown - No Answer</t>
  </si>
  <si>
    <t>CLMN04946</t>
  </si>
  <si>
    <t>CLMN04941</t>
  </si>
  <si>
    <t>CLMN04939</t>
  </si>
  <si>
    <t>Ephemerals - Things (limited 150 colored)</t>
  </si>
  <si>
    <t>maxg91wondbeats@gmail.com</t>
  </si>
  <si>
    <t>CLMN04924</t>
  </si>
  <si>
    <t>vinylneck@hotmail.com</t>
  </si>
  <si>
    <t>CLMN04850</t>
  </si>
  <si>
    <t>horecords@gmail.com</t>
  </si>
  <si>
    <t>CLMN04831</t>
  </si>
  <si>
    <t>Ephemerals - Things (colored limited copy)</t>
  </si>
  <si>
    <t>brett.ruland@gmail.com</t>
  </si>
  <si>
    <t>CLMN04819</t>
  </si>
  <si>
    <t>CLMN04788</t>
  </si>
  <si>
    <t>CLMN04553</t>
  </si>
  <si>
    <t>james fricano</t>
  </si>
  <si>
    <t>bloodsweatsteel@yahoo.com</t>
  </si>
  <si>
    <t>26R43992R99619932</t>
  </si>
  <si>
    <t>Jeremy Valadez</t>
  </si>
  <si>
    <t>jeremyvaladez.jv@gmail.com</t>
  </si>
  <si>
    <t>3PD235830F823114H</t>
  </si>
  <si>
    <t>Angus Batey</t>
  </si>
  <si>
    <t>angus-b@dircon.co.uk</t>
  </si>
  <si>
    <t>33C942314H8140227</t>
  </si>
  <si>
    <t>eleanor s denker</t>
  </si>
  <si>
    <t>ndenker@gmail.com</t>
  </si>
  <si>
    <t>46C86050XB786753T</t>
  </si>
  <si>
    <t>Gregg Juke</t>
  </si>
  <si>
    <t>RhythmGJ@Yahoo.com</t>
  </si>
  <si>
    <t>8J605542AU5547519</t>
  </si>
  <si>
    <t>latin remix spot</t>
  </si>
  <si>
    <t>professerx90@yahoo.com</t>
  </si>
  <si>
    <t>9G186720HL383544J</t>
  </si>
  <si>
    <t>75D24694GP8054846</t>
  </si>
  <si>
    <t>1RJ13362CF487452J</t>
  </si>
  <si>
    <t>hbeernyc@yahoo.com</t>
  </si>
  <si>
    <t>5L011465C22528448</t>
  </si>
  <si>
    <t>Fernando Alvarado</t>
  </si>
  <si>
    <t>vinylcollector714@gmail.com</t>
  </si>
  <si>
    <t>6CB846960K9571714</t>
  </si>
  <si>
    <t>23J28070CJ1188624</t>
  </si>
  <si>
    <t>pj_callahan@comcast.net</t>
  </si>
  <si>
    <t>832191110L5260431</t>
  </si>
  <si>
    <t>5J015222CP097004U</t>
  </si>
  <si>
    <t>Amy Longerbeam</t>
  </si>
  <si>
    <t>alongerbeam@yahoo.com</t>
  </si>
  <si>
    <t>7AR94745X16296200</t>
  </si>
  <si>
    <t>Maksim Zanchuck</t>
  </si>
  <si>
    <t>6KJ57016JD272813H</t>
  </si>
  <si>
    <t>glenn miller</t>
  </si>
  <si>
    <t>gunther1@san.rr.com</t>
  </si>
  <si>
    <t>6BM94782DK220520T</t>
  </si>
  <si>
    <t>Frazer Bryant</t>
  </si>
  <si>
    <t>frazer@frazerbryant.orangehome.co.uk</t>
  </si>
  <si>
    <t>5TX74112JP921471B</t>
  </si>
  <si>
    <t>0DE41755SA977813T</t>
  </si>
  <si>
    <t>Laurent Tastet</t>
  </si>
  <si>
    <t>tastet.laurent@neuf.fr</t>
  </si>
  <si>
    <t>2YY51911KD276091M</t>
  </si>
  <si>
    <t>Zac Love</t>
  </si>
  <si>
    <t>zachary.b.love@gmail.com</t>
  </si>
  <si>
    <t>43R215000K7358139</t>
  </si>
  <si>
    <t>The Jive Turkeys</t>
  </si>
  <si>
    <t>Ikebe Shakedown / The Jive Turkeys</t>
  </si>
  <si>
    <t>No Answer / No Answer</t>
  </si>
  <si>
    <t>Things / Loving Guaranteed</t>
  </si>
  <si>
    <t>R12013</t>
  </si>
  <si>
    <t>S/T</t>
  </si>
  <si>
    <t>CDs</t>
  </si>
  <si>
    <t>300 Promo CDs from Nationwide Disc</t>
  </si>
  <si>
    <t>168 copies to Fat Beats</t>
  </si>
  <si>
    <t>1000 New Stickers</t>
  </si>
  <si>
    <t>250 Promo Posters from JakPrints</t>
  </si>
  <si>
    <t>Theory Hazit &amp; Othello Are...</t>
  </si>
  <si>
    <t>The Rugged Nuggets</t>
  </si>
  <si>
    <t>Various Artists</t>
  </si>
  <si>
    <t>January 2016 Statement</t>
  </si>
  <si>
    <t>Shrink Wrap</t>
  </si>
  <si>
    <t>Jungle Fire Royalties</t>
  </si>
  <si>
    <t>Transaction number:5140646007</t>
  </si>
  <si>
    <t>Return shipping from FB</t>
  </si>
  <si>
    <t>$300 payment for Nikhil's remix</t>
  </si>
  <si>
    <t>100 Orgone Beyond The Sun Slipmats</t>
  </si>
  <si>
    <t>HHV order</t>
  </si>
  <si>
    <t>Fat Beats Order</t>
  </si>
  <si>
    <t>Promo Mailer to Erik Freeman</t>
  </si>
  <si>
    <t>LPs and CDs to Orgone</t>
  </si>
  <si>
    <t>Durand Jones &amp; The Indications</t>
  </si>
  <si>
    <t>I'm Losing You</t>
  </si>
  <si>
    <t>Durand LP Deposit</t>
  </si>
  <si>
    <t>December 2015 Statement</t>
  </si>
  <si>
    <t>1000 Repress</t>
  </si>
  <si>
    <t>peaceandrhythm45@gmail.com</t>
  </si>
  <si>
    <t>CLMN06376</t>
  </si>
  <si>
    <t>darren@shakeitrecords.com</t>
  </si>
  <si>
    <t>CLMN06332</t>
  </si>
  <si>
    <t>Orgone - Beyond The Sun LP (colored vinyl)</t>
  </si>
  <si>
    <t>eonesto@gmail.com</t>
  </si>
  <si>
    <t>CLMN06240</t>
  </si>
  <si>
    <t>Orgone - Beyond The Sun SLIPMAT</t>
  </si>
  <si>
    <t>everybodysrecords@hotmail.com</t>
  </si>
  <si>
    <t>CLMN06239</t>
  </si>
  <si>
    <t>Orgone - Beyond The Sun LP</t>
  </si>
  <si>
    <t>CLMN06237</t>
  </si>
  <si>
    <t>leoalschultz@gmail.com</t>
  </si>
  <si>
    <t>CLMN06089</t>
  </si>
  <si>
    <t>Orgone - Beyond The Sun LP (colored vinyl with slipmat)</t>
  </si>
  <si>
    <t>chrishazeltonmusic@gmail.com</t>
  </si>
  <si>
    <t>CLMN06085</t>
  </si>
  <si>
    <t>Analogsmogfrequency@gmail.com</t>
  </si>
  <si>
    <t>CLMN06072</t>
  </si>
  <si>
    <t>elaine.frazier@gmail.com</t>
  </si>
  <si>
    <t>CLMN06071</t>
  </si>
  <si>
    <t>Spaids7@hotmail.com</t>
  </si>
  <si>
    <t>CLMN06058</t>
  </si>
  <si>
    <t>Premiumdude@msn.com</t>
  </si>
  <si>
    <t>CLMN06057</t>
  </si>
  <si>
    <t>Genewineguy@gmail.com</t>
  </si>
  <si>
    <t>CLMN06056</t>
  </si>
  <si>
    <t>shychav89@hotmail.com</t>
  </si>
  <si>
    <t>CLMN06052</t>
  </si>
  <si>
    <t>Rhettbaumer@gmail.com</t>
  </si>
  <si>
    <t>CLMN06051</t>
  </si>
  <si>
    <t>Chuckwkennedy@gmail.com</t>
  </si>
  <si>
    <t>CLMN06050</t>
  </si>
  <si>
    <t>martymccauley@gmail.com</t>
  </si>
  <si>
    <t>CLMN06049</t>
  </si>
  <si>
    <t>CLMN06040</t>
  </si>
  <si>
    <t>Matt.hockenjos@gmail.com</t>
  </si>
  <si>
    <t>CLMN06037</t>
  </si>
  <si>
    <t>jforjoy@hotmail.com</t>
  </si>
  <si>
    <t>CLMN06032</t>
  </si>
  <si>
    <t>cgwick@gmail.com</t>
  </si>
  <si>
    <t>CLMN06023</t>
  </si>
  <si>
    <t>justin@ideateamband.com</t>
  </si>
  <si>
    <t>CLMN06019</t>
  </si>
  <si>
    <t>Zachofalltrades822@gmail.com</t>
  </si>
  <si>
    <t>CLMN06020</t>
  </si>
  <si>
    <t>chrisdodge@comcast.net</t>
  </si>
  <si>
    <t>CLMN06018</t>
  </si>
  <si>
    <t>Twbrown729@gmail.com</t>
  </si>
  <si>
    <t>CLMN05999</t>
  </si>
  <si>
    <t>hugovandewijgert@gmail.com</t>
  </si>
  <si>
    <t>CLMN05994</t>
  </si>
  <si>
    <t>amspector@gmail.com</t>
  </si>
  <si>
    <t>CLMN05992</t>
  </si>
  <si>
    <t>Dcelia@me.com</t>
  </si>
  <si>
    <t>CLMN05993</t>
  </si>
  <si>
    <t>ootdigtcyilp@gmail.com</t>
  </si>
  <si>
    <t>CLMN05991</t>
  </si>
  <si>
    <t>CLMN05989</t>
  </si>
  <si>
    <t>CLMN05980</t>
  </si>
  <si>
    <t>CLMN05977</t>
  </si>
  <si>
    <t>denistmadden@gmail.com</t>
  </si>
  <si>
    <t>CLMN05964</t>
  </si>
  <si>
    <t>Rukrupp@hotmail.com</t>
  </si>
  <si>
    <t>CLMN05965</t>
  </si>
  <si>
    <t>CLMN05949</t>
  </si>
  <si>
    <t>CLMN05942</t>
  </si>
  <si>
    <t>CLMN05940</t>
  </si>
  <si>
    <t>CLMN05935</t>
  </si>
  <si>
    <t>CLMN05924</t>
  </si>
  <si>
    <t>CLMN05920</t>
  </si>
  <si>
    <t>CLMN05913</t>
  </si>
  <si>
    <t>CLMN05903</t>
  </si>
  <si>
    <t>CLMN05902</t>
  </si>
  <si>
    <t>murraysg@gmail.com</t>
  </si>
  <si>
    <t>CLMN05895</t>
  </si>
  <si>
    <t>mbhondlik@gmail.com</t>
  </si>
  <si>
    <t>CLMN05893</t>
  </si>
  <si>
    <t>Jbescup@yahoo.com</t>
  </si>
  <si>
    <t>CLMN05889</t>
  </si>
  <si>
    <t>I13tony@gmail.com</t>
  </si>
  <si>
    <t>CLMN05891</t>
  </si>
  <si>
    <t>vhbhkc@yahoo.com</t>
  </si>
  <si>
    <t>CLMN05888</t>
  </si>
  <si>
    <t>Bradford_walker@hotmail.com</t>
  </si>
  <si>
    <t>CLMN05885</t>
  </si>
  <si>
    <t>Adryonmusic@yahoo.com</t>
  </si>
  <si>
    <t>CLMN05882</t>
  </si>
  <si>
    <t>jake@barelylistening.com</t>
  </si>
  <si>
    <t>CLMN05881</t>
  </si>
  <si>
    <t>jabenning@embarqmail.com</t>
  </si>
  <si>
    <t>CLMN05870</t>
  </si>
  <si>
    <t>djmorgan16@gmail.com</t>
  </si>
  <si>
    <t>CLMN05868</t>
  </si>
  <si>
    <t>dlmnt21@yahoo.com</t>
  </si>
  <si>
    <t>CLMN05866</t>
  </si>
  <si>
    <t>jcdrums66@gmail.com</t>
  </si>
  <si>
    <t>CLMN05863</t>
  </si>
  <si>
    <t>CLMN05859</t>
  </si>
  <si>
    <t>CLMN05856</t>
  </si>
  <si>
    <t>CLMN05855</t>
  </si>
  <si>
    <t>CLMN05849</t>
  </si>
  <si>
    <t>CLMN05848</t>
  </si>
  <si>
    <t>paulshippam@gmail.com</t>
  </si>
  <si>
    <t>CLMN05845</t>
  </si>
  <si>
    <t>CLMN05841</t>
  </si>
  <si>
    <t>CLMN05839</t>
  </si>
  <si>
    <t>davidpiff@gmail.com</t>
  </si>
  <si>
    <t>CLMN05837</t>
  </si>
  <si>
    <t>CLMN05833</t>
  </si>
  <si>
    <t>poundcake78p@gmail.com</t>
  </si>
  <si>
    <t>CLMN05831</t>
  </si>
  <si>
    <t>Bowman81@gmail.com</t>
  </si>
  <si>
    <t>CLMN05830</t>
  </si>
  <si>
    <t>CLMN05828</t>
  </si>
  <si>
    <t>rchadha86@gmail.com</t>
  </si>
  <si>
    <t>CLMN05824</t>
  </si>
  <si>
    <t>CLMN05821</t>
  </si>
  <si>
    <t>CLMN05819</t>
  </si>
  <si>
    <t>CLMN05814</t>
  </si>
  <si>
    <t>byarsike@gmail.com</t>
  </si>
  <si>
    <t>CLMN05810</t>
  </si>
  <si>
    <t>CLMN05812</t>
  </si>
  <si>
    <t>CLMN05809</t>
  </si>
  <si>
    <t>billybong24@yahoo.com</t>
  </si>
  <si>
    <t>CLMN05806</t>
  </si>
  <si>
    <t>CLMN05801</t>
  </si>
  <si>
    <t>obyshawn40@yahoo.com</t>
  </si>
  <si>
    <t>CLMN05799</t>
  </si>
  <si>
    <t>CLMN05798</t>
  </si>
  <si>
    <t>planbb@gmail.com</t>
  </si>
  <si>
    <t>CLMN05796</t>
  </si>
  <si>
    <t>CLMN05795</t>
  </si>
  <si>
    <t>CLMN05792</t>
  </si>
  <si>
    <t>Kyrewilcox1@yahoo.com</t>
  </si>
  <si>
    <t>CLMN05788</t>
  </si>
  <si>
    <t>CLMN05784</t>
  </si>
  <si>
    <t>CLMN05786</t>
  </si>
  <si>
    <t>CLMN05783</t>
  </si>
  <si>
    <t>CLMN05782</t>
  </si>
  <si>
    <t>CLMN05780</t>
  </si>
  <si>
    <t>CLMN05779</t>
  </si>
  <si>
    <t>CLMN05777</t>
  </si>
  <si>
    <t>CLMN05776</t>
  </si>
  <si>
    <t>CLMN05772</t>
  </si>
  <si>
    <t>CLMN05774</t>
  </si>
  <si>
    <t>CLMN05773</t>
  </si>
  <si>
    <t>CLMN05768</t>
  </si>
  <si>
    <t>CLMN05765</t>
  </si>
  <si>
    <t>CLMN05766</t>
  </si>
  <si>
    <t>CLMN05762</t>
  </si>
  <si>
    <t>CLMN05760</t>
  </si>
  <si>
    <t>CLMN05757</t>
  </si>
  <si>
    <t>CLMN05758</t>
  </si>
  <si>
    <t>CLMN05759</t>
  </si>
  <si>
    <t>CLMN05637</t>
  </si>
  <si>
    <t>betterdays@iglou.com</t>
  </si>
  <si>
    <t>CLMN03956</t>
  </si>
  <si>
    <t>CLMN02028</t>
  </si>
  <si>
    <t>CLMN02027</t>
  </si>
  <si>
    <t>David Pocius</t>
  </si>
  <si>
    <t>1CJ51545E38224643</t>
  </si>
  <si>
    <t>Brian Highsmith</t>
  </si>
  <si>
    <t>04G60343KF530434P</t>
  </si>
  <si>
    <t>Philip Lawlor</t>
  </si>
  <si>
    <t>6MX232512G179361T</t>
  </si>
  <si>
    <t>17W43134BC145781R</t>
  </si>
  <si>
    <t>Joseph Lemak</t>
  </si>
  <si>
    <t>964271658A527114H</t>
  </si>
  <si>
    <t>Lauren Engler</t>
  </si>
  <si>
    <t>1A70737849239394S</t>
  </si>
  <si>
    <t>Stuart Jack</t>
  </si>
  <si>
    <t>7JL642971W610203R</t>
  </si>
  <si>
    <t>Aret Sakalian</t>
  </si>
  <si>
    <t>9VA21844B62249134</t>
  </si>
  <si>
    <t>Radley Funtanilla</t>
  </si>
  <si>
    <t>7JG07915P0212051Y</t>
  </si>
  <si>
    <t>sascha schweinsberger</t>
  </si>
  <si>
    <t>48B8184510890694T</t>
  </si>
  <si>
    <t>Eric Savoie</t>
  </si>
  <si>
    <t>7E4293129K088473X</t>
  </si>
  <si>
    <t>4S118105JK574633K</t>
  </si>
  <si>
    <t>07251527G03571147</t>
  </si>
  <si>
    <t>Kayla Ronzone</t>
  </si>
  <si>
    <t>62768516KV5751221</t>
  </si>
  <si>
    <t>james van gilder</t>
  </si>
  <si>
    <t>3PD12706A3998144Y</t>
  </si>
  <si>
    <t>James Stevens</t>
  </si>
  <si>
    <t>28U38945M5130622N</t>
  </si>
  <si>
    <t>Kristi D'Antonio</t>
  </si>
  <si>
    <t>6FR676051C674202R</t>
  </si>
  <si>
    <t>Jon Joy</t>
  </si>
  <si>
    <t>4JS68867VF8071831</t>
  </si>
  <si>
    <t>43S97897J0076262Y</t>
  </si>
  <si>
    <t>Nathan Longstreth</t>
  </si>
  <si>
    <t>3Y121362EC8680720</t>
  </si>
  <si>
    <t>Nicolas Weil</t>
  </si>
  <si>
    <t>0JV268413M417625J</t>
  </si>
  <si>
    <t>Johnathan Hudson</t>
  </si>
  <si>
    <t>03P37229L3633042V</t>
  </si>
  <si>
    <t>Geoffrey Simons</t>
  </si>
  <si>
    <t>6VT19375US168735T</t>
  </si>
  <si>
    <t>robert fleming</t>
  </si>
  <si>
    <t>2XX6616185063862A</t>
  </si>
  <si>
    <t>Thomas Fritz</t>
  </si>
  <si>
    <t>7AA204790F158103U</t>
  </si>
  <si>
    <t>jeffrey jones</t>
  </si>
  <si>
    <t>56N88005MP805290P</t>
  </si>
  <si>
    <t>Courtney Pierce</t>
  </si>
  <si>
    <t>6T842589WG190780T</t>
  </si>
  <si>
    <t>Theodore Mabbatt</t>
  </si>
  <si>
    <t>4CV84606XR192015D</t>
  </si>
  <si>
    <t>lee hart</t>
  </si>
  <si>
    <t>3AM41416XB307470U</t>
  </si>
  <si>
    <t>Mike Tweedy</t>
  </si>
  <si>
    <t>8NK82656SK392982F</t>
  </si>
  <si>
    <t>Britt Phillips</t>
  </si>
  <si>
    <t>9FV71287AE032652X</t>
  </si>
  <si>
    <t>judson hines</t>
  </si>
  <si>
    <t>3M0884806A0037257</t>
  </si>
  <si>
    <t>Sandra Cambron</t>
  </si>
  <si>
    <t>50A711731N937012K</t>
  </si>
  <si>
    <t>Nathaniel Lutes</t>
  </si>
  <si>
    <t>2A410016K9218071M</t>
  </si>
  <si>
    <t>Michael Murray</t>
  </si>
  <si>
    <t>53E83881KM656891W</t>
  </si>
  <si>
    <t>Ted Heburn</t>
  </si>
  <si>
    <t>1LP283401V244914R</t>
  </si>
  <si>
    <t>Michael Koltun</t>
  </si>
  <si>
    <t>2Y52959988427582L</t>
  </si>
  <si>
    <t>Derek Begley</t>
  </si>
  <si>
    <t>37Y368198C939131T</t>
  </si>
  <si>
    <t>Rosemary Cianni</t>
  </si>
  <si>
    <t>2X9465818M600480X</t>
  </si>
  <si>
    <t>Heris Santos</t>
  </si>
  <si>
    <t>1UE06311TL598002V</t>
  </si>
  <si>
    <t>Cynthia Pohlman</t>
  </si>
  <si>
    <t>1G487515P48220905</t>
  </si>
  <si>
    <t>8YU54356NH149984P</t>
  </si>
  <si>
    <t>eric onesto</t>
  </si>
  <si>
    <t>Andy DeVilbiss</t>
  </si>
  <si>
    <t>83W85310UL399515V</t>
  </si>
  <si>
    <t>John Cassady</t>
  </si>
  <si>
    <t>51005358WD438270P</t>
  </si>
  <si>
    <t>Richard Yenesel</t>
  </si>
  <si>
    <t>03813352MY271545U</t>
  </si>
  <si>
    <t>Benjamin Smith</t>
  </si>
  <si>
    <t>4WE555473G754621T</t>
  </si>
  <si>
    <t>0TV209306N549380H</t>
  </si>
  <si>
    <t>Gordon Wimpress</t>
  </si>
  <si>
    <t>5WU31269M6550800N</t>
  </si>
  <si>
    <t>mitchel kersten</t>
  </si>
  <si>
    <t>51T623114C435893R</t>
  </si>
  <si>
    <t>Nathan Cox</t>
  </si>
  <si>
    <t>82155809KM338733D</t>
  </si>
  <si>
    <t>Kathy Fardon</t>
  </si>
  <si>
    <t>4N45268867881952E</t>
  </si>
  <si>
    <t>Josh Kay</t>
  </si>
  <si>
    <t>4XY651621R0815600</t>
  </si>
  <si>
    <t>Chris Mathews Jr</t>
  </si>
  <si>
    <t>23P9772524382284C</t>
  </si>
  <si>
    <t>Anthony Jeter</t>
  </si>
  <si>
    <t>6HN80070BW463372V</t>
  </si>
  <si>
    <t>Michael Mason</t>
  </si>
  <si>
    <t>8PS71601EA622984A</t>
  </si>
  <si>
    <t>12V48358WM5239613</t>
  </si>
  <si>
    <t>Thomas Latham</t>
  </si>
  <si>
    <t>09E946616M545014J</t>
  </si>
  <si>
    <t>James Tracy</t>
  </si>
  <si>
    <t>48K91379DU666671L</t>
  </si>
  <si>
    <t>Liam Murphy-Saunders</t>
  </si>
  <si>
    <t>6R90672568964690A</t>
  </si>
  <si>
    <t>Tailor Mayde Photography</t>
  </si>
  <si>
    <t>4XM08105DJ404902W</t>
  </si>
  <si>
    <t>Julio Gil</t>
  </si>
  <si>
    <t>8R047901GG987900K</t>
  </si>
  <si>
    <t>Orgone - Beyond The Sun Slipmat</t>
  </si>
  <si>
    <t>Chris Jeffcoat</t>
  </si>
  <si>
    <t>5RH34733H8288721G</t>
  </si>
  <si>
    <t>steven drapeau</t>
  </si>
  <si>
    <t>5PD883817J9659253</t>
  </si>
  <si>
    <t>Toby Mechem</t>
  </si>
  <si>
    <t>68D54136WF753021D</t>
  </si>
  <si>
    <t>Mark Morris</t>
  </si>
  <si>
    <t>6LB04096DJ604200E</t>
  </si>
  <si>
    <t>5Y387212SA9396831</t>
  </si>
  <si>
    <t>Mark Messersmith</t>
  </si>
  <si>
    <t>63U05466DC605852L</t>
  </si>
  <si>
    <t>Terry Butts</t>
  </si>
  <si>
    <t>3XG29945LP882273B</t>
  </si>
  <si>
    <t>Mohsin Hussain</t>
  </si>
  <si>
    <t>0F447073UC9315636</t>
  </si>
  <si>
    <t>Megan Pattison</t>
  </si>
  <si>
    <t>192421572J0763934</t>
  </si>
  <si>
    <t>Alexis Barber</t>
  </si>
  <si>
    <t>0YT0246864083241K</t>
  </si>
  <si>
    <t>Adam Martin</t>
  </si>
  <si>
    <t>8JF956711M7031348</t>
  </si>
  <si>
    <t>Jeremy Haag</t>
  </si>
  <si>
    <t>76F25406D2804361T</t>
  </si>
  <si>
    <t>Giada Parolini</t>
  </si>
  <si>
    <t>5AS74242FB732515D</t>
  </si>
  <si>
    <t>Eric Lembke</t>
  </si>
  <si>
    <t>7VG778482W240420K</t>
  </si>
  <si>
    <t>Alvin Patterson</t>
  </si>
  <si>
    <t>7PF66232BT558111Y</t>
  </si>
  <si>
    <t>Tod Smith</t>
  </si>
  <si>
    <t>05A00738V4687804C</t>
  </si>
  <si>
    <t>Brendan O'Connell</t>
  </si>
  <si>
    <t>1TW118819H6096821</t>
  </si>
  <si>
    <t>Nick Marangella</t>
  </si>
  <si>
    <t>95H709692U0906817</t>
  </si>
  <si>
    <t>andrew Sherman</t>
  </si>
  <si>
    <t>3PN45144HC9677930</t>
  </si>
  <si>
    <t>36019638J9544615R</t>
  </si>
  <si>
    <t>rita clark</t>
  </si>
  <si>
    <t>5H194953RL837560W</t>
  </si>
  <si>
    <t>Justin Faso</t>
  </si>
  <si>
    <t>9LR61495G3464884B</t>
  </si>
  <si>
    <t>Brian Gibbons</t>
  </si>
  <si>
    <t>1JS850411Y514872F</t>
  </si>
  <si>
    <t>Michael Barchas</t>
  </si>
  <si>
    <t>8L51487679099411M</t>
  </si>
  <si>
    <t>Christian E Dodge</t>
  </si>
  <si>
    <t>3YK33122K7127233W</t>
  </si>
  <si>
    <t>Felix Zimmermann</t>
  </si>
  <si>
    <t>6GF145558M647994K</t>
  </si>
  <si>
    <t>6FT99447CW818460K</t>
  </si>
  <si>
    <t>Erik Holmgren</t>
  </si>
  <si>
    <t>54A41283BA027574P</t>
  </si>
  <si>
    <t>Jonathan Murphy</t>
  </si>
  <si>
    <t>2VD31741SS1389723</t>
  </si>
  <si>
    <t>5XX2332558798344B</t>
  </si>
  <si>
    <t>Beyond The Sun (Deluxe Edition)</t>
  </si>
  <si>
    <t>10 copies to Fat Beats</t>
  </si>
  <si>
    <t>25 copies to Fat Beats</t>
  </si>
  <si>
    <t>Royalty payment through January 2016</t>
  </si>
  <si>
    <t>Licensing</t>
  </si>
  <si>
    <t>Clearance for "Sabi" and "I'm A Woman" (2000 copies)</t>
  </si>
  <si>
    <t>Clearance for "Out On The Coast" (1000 copies)</t>
  </si>
  <si>
    <t>500 repress from United</t>
  </si>
  <si>
    <t>Metal parts shipping back to PRR</t>
  </si>
  <si>
    <t>1000 copies from Nationwide</t>
  </si>
  <si>
    <t>Kris Lager Deposit</t>
  </si>
  <si>
    <t>Gene Washington Deposit</t>
  </si>
  <si>
    <t>Clearance for "A Message From The Meters" - 500 copies</t>
  </si>
  <si>
    <t>2500 Download Cards from 45rpm/Dropcards</t>
  </si>
  <si>
    <t>60 copies to FB</t>
  </si>
  <si>
    <t>1Z03VR360394496561</t>
  </si>
  <si>
    <t>R135</t>
  </si>
  <si>
    <t>R136</t>
  </si>
  <si>
    <t>Soul Scratch</t>
  </si>
  <si>
    <t>Pacified</t>
  </si>
  <si>
    <t>Deposit to Gotta Groove</t>
  </si>
  <si>
    <t>500 repress from GGR, 300 blue and 200 black</t>
  </si>
  <si>
    <t>CLMN06741</t>
  </si>
  <si>
    <t>Orgone - Beyond The Sun LP (black vinyl)</t>
  </si>
  <si>
    <t>CLMN06737</t>
  </si>
  <si>
    <t>seasickbham@gmail.com</t>
  </si>
  <si>
    <t>CLMN06520</t>
  </si>
  <si>
    <t>CLMN06519</t>
  </si>
  <si>
    <t>pourmeone@gmail.com</t>
  </si>
  <si>
    <t>CLMN06454</t>
  </si>
  <si>
    <t>uropress@yahoo.com</t>
  </si>
  <si>
    <t>CLMN06452</t>
  </si>
  <si>
    <t>ryan@usedkidsrecords.com</t>
  </si>
  <si>
    <t>CLMN06412</t>
  </si>
  <si>
    <t>Orgone Slipmat</t>
  </si>
  <si>
    <t>s_o_smusic@yahoo.com</t>
  </si>
  <si>
    <t>CLMN06443</t>
  </si>
  <si>
    <t>The Jive Turkeys - Bread &amp; Butter CD</t>
  </si>
  <si>
    <t>chris@joseyrecords.com</t>
  </si>
  <si>
    <t>CLMN06440</t>
  </si>
  <si>
    <t>info@irvingtonvinyl.com</t>
  </si>
  <si>
    <t>CLMN06441</t>
  </si>
  <si>
    <t>CLMN06427</t>
  </si>
  <si>
    <t>CLMN06423</t>
  </si>
  <si>
    <t>dt@prescribedvinyl.com</t>
  </si>
  <si>
    <t>CLMN06422</t>
  </si>
  <si>
    <t>jordan@electrickitsch.com</t>
  </si>
  <si>
    <t>CLMN06419</t>
  </si>
  <si>
    <t>orders@tonevendor.com</t>
  </si>
  <si>
    <t>CLMN06418</t>
  </si>
  <si>
    <t>sexycoffeepot@yahoo.com</t>
  </si>
  <si>
    <t>CLMN06417</t>
  </si>
  <si>
    <t>CLMN06351</t>
  </si>
  <si>
    <t>CLMN06346</t>
  </si>
  <si>
    <t>feelitmusic@gmail.com</t>
  </si>
  <si>
    <t>CLMN06241</t>
  </si>
  <si>
    <t>CLMN06414</t>
  </si>
  <si>
    <t>louisof66@yahoo.com</t>
  </si>
  <si>
    <t>CLMN06410</t>
  </si>
  <si>
    <t>squarerecords@sbcglobal.net</t>
  </si>
  <si>
    <t>CLMN06344</t>
  </si>
  <si>
    <t>CLMN06333</t>
  </si>
  <si>
    <t>CLMN06271</t>
  </si>
  <si>
    <t>haffasrecords1@gmail.com</t>
  </si>
  <si>
    <t>CLMN06258</t>
  </si>
  <si>
    <t>Diggin In A Colemine LP (with CD) - PROMO</t>
  </si>
  <si>
    <t>CLMN06242</t>
  </si>
  <si>
    <t>CLMN06227</t>
  </si>
  <si>
    <t>CLMN06225</t>
  </si>
  <si>
    <t>chris@earcandymusic.biz</t>
  </si>
  <si>
    <t>CLMN06347</t>
  </si>
  <si>
    <t>CLMN06322</t>
  </si>
  <si>
    <t>CLMN06244</t>
  </si>
  <si>
    <t>barnyardorbit@yahoo.com</t>
  </si>
  <si>
    <t>CLMN06316</t>
  </si>
  <si>
    <t>Grease Traps, The</t>
  </si>
  <si>
    <t>Out On The Coast</t>
  </si>
  <si>
    <t>R12014</t>
  </si>
  <si>
    <t>Pushing Fire</t>
  </si>
  <si>
    <t>R12015</t>
  </si>
  <si>
    <t>R12016</t>
  </si>
  <si>
    <t>Spencer Jones</t>
  </si>
  <si>
    <t>9LK42146VN4577225</t>
  </si>
  <si>
    <t>andrew velasco</t>
  </si>
  <si>
    <t>0LP719631U8503525</t>
  </si>
  <si>
    <t>Richard Stokes</t>
  </si>
  <si>
    <t>David Ardit</t>
  </si>
  <si>
    <t>8KU909565T2149928</t>
  </si>
  <si>
    <t>David Stogoski</t>
  </si>
  <si>
    <t>4C8820034Y6695115</t>
  </si>
  <si>
    <t>0AG0383438089852J</t>
  </si>
  <si>
    <t>Phillip Gonzalez</t>
  </si>
  <si>
    <t>50F26420CF863974K</t>
  </si>
  <si>
    <t>Jonas Beeler</t>
  </si>
  <si>
    <t>6AP81877KB001783M</t>
  </si>
  <si>
    <t>Miguel Sainz</t>
  </si>
  <si>
    <t>5UX93368LP530732S</t>
  </si>
  <si>
    <t>Ryan Holman</t>
  </si>
  <si>
    <t>67D864451V661592P</t>
  </si>
  <si>
    <t>Lori Martin</t>
  </si>
  <si>
    <t>44H76371P17179320</t>
  </si>
  <si>
    <t>David Italiano</t>
  </si>
  <si>
    <t>8LC50972YX395634E</t>
  </si>
  <si>
    <t>Mary Beovich</t>
  </si>
  <si>
    <t>4CY35374GJ3032701</t>
  </si>
  <si>
    <t>german cervantes</t>
  </si>
  <si>
    <t>6NY0212410328310A</t>
  </si>
  <si>
    <t>Christopher Poli</t>
  </si>
  <si>
    <t>4AT03219K1496753T</t>
  </si>
  <si>
    <t>Melinda Strawn</t>
  </si>
  <si>
    <t>4AJ466500M873840M</t>
  </si>
  <si>
    <t>6R521805FT961922D</t>
  </si>
  <si>
    <t>walker white</t>
  </si>
  <si>
    <t>5L66377279099090X</t>
  </si>
  <si>
    <t>Michael Nelson</t>
  </si>
  <si>
    <t>6EY6980417427762L</t>
  </si>
  <si>
    <t>Carmella Scorcia</t>
  </si>
  <si>
    <t>9PM88340YF541062D</t>
  </si>
  <si>
    <t>MICHELLE KEEFE</t>
  </si>
  <si>
    <t>6VP45108KS4837800</t>
  </si>
  <si>
    <t>Steven Dringenberg</t>
  </si>
  <si>
    <t>0TR80150RF284832T</t>
  </si>
  <si>
    <t>Michael Marlowe</t>
  </si>
  <si>
    <t>1CH56007PJ369191U</t>
  </si>
  <si>
    <t>Theodore Fetter</t>
  </si>
  <si>
    <t>2MY88199BL084640K</t>
  </si>
  <si>
    <t>christian newson</t>
  </si>
  <si>
    <t>1CB68219ED746981R</t>
  </si>
  <si>
    <t>Joseph Faul</t>
  </si>
  <si>
    <t>2DU064736L303673S</t>
  </si>
  <si>
    <t>George Kosovic</t>
  </si>
  <si>
    <t>8V2019040K287215R</t>
  </si>
  <si>
    <t>mariclare kerrigan</t>
  </si>
  <si>
    <t>3WK44037FR869760X</t>
  </si>
  <si>
    <t>2W854954K6792584P</t>
  </si>
  <si>
    <t>Mike Snow</t>
  </si>
  <si>
    <t>40A017787X573781C</t>
  </si>
  <si>
    <t>Keith Vos</t>
  </si>
  <si>
    <t>5AB51445BC069031A</t>
  </si>
  <si>
    <t>Katherine Mullan</t>
  </si>
  <si>
    <t>6XM27032W5874550R</t>
  </si>
  <si>
    <t>Gary Pollack</t>
  </si>
  <si>
    <t>5J941203G25924217</t>
  </si>
  <si>
    <t>Juan Data</t>
  </si>
  <si>
    <t>15B67579N7048410A</t>
  </si>
  <si>
    <t>david kowalski</t>
  </si>
  <si>
    <t>63182956V7550603H</t>
  </si>
  <si>
    <t>William A Skovsted</t>
  </si>
  <si>
    <t>3RB82337D5594492T</t>
  </si>
  <si>
    <t>William Phillips</t>
  </si>
  <si>
    <t>3PG94262VA014160G</t>
  </si>
  <si>
    <t>R.  Mark Maphis</t>
  </si>
  <si>
    <t>4KK7239464992580N</t>
  </si>
  <si>
    <t>John Reilly</t>
  </si>
  <si>
    <t>21U07785GB4763507</t>
  </si>
  <si>
    <t>Jonathan Studtmann</t>
  </si>
  <si>
    <t>0MV27887FY923553G</t>
  </si>
  <si>
    <t>Silas Jackson</t>
  </si>
  <si>
    <t>3XN20198J1985190N</t>
  </si>
  <si>
    <t>Akidthaine</t>
  </si>
  <si>
    <t>1S694789P7768174A</t>
  </si>
  <si>
    <t>Scott Martin</t>
  </si>
  <si>
    <t>7DM48507ED411505S</t>
  </si>
  <si>
    <t>alfredo Ortiz</t>
  </si>
  <si>
    <t>5AC58185HA3988056</t>
  </si>
  <si>
    <t>J2xtrubl Event Services</t>
  </si>
  <si>
    <t>2K6957684C306223U</t>
  </si>
  <si>
    <t>William Evans</t>
  </si>
  <si>
    <t>2K907297W4094604J</t>
  </si>
  <si>
    <t>Elizabeth Miller</t>
  </si>
  <si>
    <t>79X48224ME3020926</t>
  </si>
  <si>
    <t>13G82595T7722623J</t>
  </si>
  <si>
    <t>Everette Poston</t>
  </si>
  <si>
    <t>8S993346AX7736610</t>
  </si>
  <si>
    <t>9EH84388CE1838506</t>
  </si>
  <si>
    <t>Scott Wayne</t>
  </si>
  <si>
    <t>8LF9987164394530B</t>
  </si>
  <si>
    <t>Aaron Arnold</t>
  </si>
  <si>
    <t>0DG843474K292773D</t>
  </si>
  <si>
    <t>Adam Hurst</t>
  </si>
  <si>
    <t>5F688622WY494701M</t>
  </si>
  <si>
    <t>March 2016 Statement</t>
  </si>
  <si>
    <t>Remaining Balance of 1000 repress</t>
  </si>
  <si>
    <t>Remaining Balance of 1000 press</t>
  </si>
  <si>
    <t>Freight from GGR</t>
  </si>
  <si>
    <t>January 2016 Fee</t>
  </si>
  <si>
    <t>Fees</t>
  </si>
  <si>
    <t>February 2016 Statement</t>
  </si>
  <si>
    <t>February 2016 Fee</t>
  </si>
  <si>
    <t>100 copies to Sergio</t>
  </si>
  <si>
    <t>Slipmats to Sergio</t>
  </si>
  <si>
    <t>10 copies and tests to Blake</t>
  </si>
  <si>
    <t>100 copies to Rick</t>
  </si>
  <si>
    <t>40 copies to HHV</t>
  </si>
  <si>
    <t>30 copies to HHV</t>
  </si>
  <si>
    <t>12 copies to HHV</t>
  </si>
  <si>
    <t>Dropcards to Gotta Groove</t>
  </si>
  <si>
    <t>72 copies to Fat Beats</t>
  </si>
  <si>
    <t>50 copies to Max</t>
  </si>
  <si>
    <t>Orgone - Do What You Came To Do (random color vinyl)</t>
  </si>
  <si>
    <t>Gene Washington &amp; The Ironsides (white vinyl)</t>
  </si>
  <si>
    <t>info@accesshiphop.com</t>
  </si>
  <si>
    <t>Luca MŸller</t>
  </si>
  <si>
    <t>smund Wilter Eriksson</t>
  </si>
  <si>
    <t>Josh Hill</t>
  </si>
  <si>
    <t>41086021SA3494225</t>
  </si>
  <si>
    <t>Orgone - Do What You Came To Do (HOLD FOR LATER SHIP DATE)</t>
  </si>
  <si>
    <t>Gene Washington &amp; The Ironsides - Next To You (HOLD FOR LATER SHIP DATE)</t>
  </si>
  <si>
    <t>Orgone - Do What You Came To Do</t>
  </si>
  <si>
    <t>0P527256S3241632F</t>
  </si>
  <si>
    <t>Gene Washington &amp; The Ironsides - Next To You</t>
  </si>
  <si>
    <t>Steve Clayton</t>
  </si>
  <si>
    <t>7Y405194TY925044J</t>
  </si>
  <si>
    <t>5XT621531Y5196413</t>
  </si>
  <si>
    <t>desi ambrozak</t>
  </si>
  <si>
    <t>27S757047F419172B</t>
  </si>
  <si>
    <t>4B683772KB1574616</t>
  </si>
  <si>
    <t>Jaime Castaneda</t>
  </si>
  <si>
    <t>Thomas Grueneis</t>
  </si>
  <si>
    <t>0KF83762X8476260H</t>
  </si>
  <si>
    <t>Carl Horst</t>
  </si>
  <si>
    <t>3NF10446PD450444L</t>
  </si>
  <si>
    <t>1WL35436PW9512702</t>
  </si>
  <si>
    <t>Ryan Burke</t>
  </si>
  <si>
    <t>2MG10918XH7301942</t>
  </si>
  <si>
    <t>49E40231NU471803M</t>
  </si>
  <si>
    <t>Shawn Taylor</t>
  </si>
  <si>
    <t>83W130267C6610259</t>
  </si>
  <si>
    <t>Zach Brimhall</t>
  </si>
  <si>
    <t>15D447860X943810G</t>
  </si>
  <si>
    <t>60S76976TP311162X</t>
  </si>
  <si>
    <t>Bradley Wright</t>
  </si>
  <si>
    <t>0FD44269F8455270E</t>
  </si>
  <si>
    <t>3FB04117V0543643M</t>
  </si>
  <si>
    <t>Orgone - Beyond The Sun LP (random color vinyl)</t>
  </si>
  <si>
    <t>81313312KJ630793M</t>
  </si>
  <si>
    <t>_x001A__x001A_ _x001A_</t>
  </si>
  <si>
    <t>5UJ94286U22214800</t>
  </si>
  <si>
    <t>7NG42750PW710601U</t>
  </si>
  <si>
    <t>2Y884269SF5102515</t>
  </si>
  <si>
    <t>David Toner</t>
  </si>
  <si>
    <t>60G22227XG859652E</t>
  </si>
  <si>
    <t>Michael Krass</t>
  </si>
  <si>
    <t>63T300864G094234U</t>
  </si>
  <si>
    <t>7MH23463TG887432H</t>
  </si>
  <si>
    <t>7B324209CS9147449</t>
  </si>
  <si>
    <t>Matt LaBarber Music</t>
  </si>
  <si>
    <t>20976063X94725039</t>
  </si>
  <si>
    <t>teresa nelson</t>
  </si>
  <si>
    <t>1SF39283A26875005</t>
  </si>
  <si>
    <t>Adam Gold</t>
  </si>
  <si>
    <t>7P172177M9264181J</t>
  </si>
  <si>
    <t>3NB38576HD360581X</t>
  </si>
  <si>
    <t>Stephen Merryman</t>
  </si>
  <si>
    <t>11H885138D713834B</t>
  </si>
  <si>
    <t>bill cain</t>
  </si>
  <si>
    <t>3YE26132NB648513N</t>
  </si>
  <si>
    <t>5J791253PT218900B</t>
  </si>
  <si>
    <t>CLASSIC WAXXX RECORDS</t>
  </si>
  <si>
    <t>3N556590BF9497454</t>
  </si>
  <si>
    <t>collective elements</t>
  </si>
  <si>
    <t>81Y188986G037533Y</t>
  </si>
  <si>
    <t>Adolfo Perez</t>
  </si>
  <si>
    <t>8XM26177MX581310E</t>
  </si>
  <si>
    <t>24G00544L6196991M</t>
  </si>
  <si>
    <t>Jason Benning</t>
  </si>
  <si>
    <t>5VL74152AM187154B</t>
  </si>
  <si>
    <t>Adryon Gross</t>
  </si>
  <si>
    <t>8UB01856UV235054D</t>
  </si>
  <si>
    <t>Gene Martinez</t>
  </si>
  <si>
    <t>5KC6297925620684U</t>
  </si>
  <si>
    <t>Dan Morgan</t>
  </si>
  <si>
    <t>85M29157RM1626534</t>
  </si>
  <si>
    <t>6NL0731944383324D</t>
  </si>
  <si>
    <t>antony penfold</t>
  </si>
  <si>
    <t>0NM58932T10047539</t>
  </si>
  <si>
    <t>62K91442N5929034C</t>
  </si>
  <si>
    <t>Paul Theiss</t>
  </si>
  <si>
    <t>1MF46593KR894874J</t>
  </si>
  <si>
    <t>00R271328X091782A</t>
  </si>
  <si>
    <t>99026326BA776092N</t>
  </si>
  <si>
    <t>Stephen Norris</t>
  </si>
  <si>
    <t>53V8670295199473B</t>
  </si>
  <si>
    <t>Max Hondlik</t>
  </si>
  <si>
    <t>4KM79588X3204194E</t>
  </si>
  <si>
    <t>Travis Clarke</t>
  </si>
  <si>
    <t>16G32908TH030771Y</t>
  </si>
  <si>
    <t>135646422X501924N</t>
  </si>
  <si>
    <t>7RC92951XL223452Y</t>
  </si>
  <si>
    <t>2DU11326GF4143540</t>
  </si>
  <si>
    <t>rene de bos</t>
  </si>
  <si>
    <t>35365865SU7145818</t>
  </si>
  <si>
    <t>73327487B08969445</t>
  </si>
  <si>
    <t>6D983427PS1732310</t>
  </si>
  <si>
    <t>6C1693556K136331X</t>
  </si>
  <si>
    <t>7B125455JY7116051</t>
  </si>
  <si>
    <t>4B096835SH002454V</t>
  </si>
  <si>
    <t>2TD79239J5284454J</t>
  </si>
  <si>
    <t>Christopher Hazelton</t>
  </si>
  <si>
    <t>02U53160SB953902D</t>
  </si>
  <si>
    <t>7Y707648HY071790E</t>
  </si>
  <si>
    <t>Elaine Frazier</t>
  </si>
  <si>
    <t>7A7382343Y299630P</t>
  </si>
  <si>
    <t>Kevin Marriott</t>
  </si>
  <si>
    <t>37S35360JC4475326</t>
  </si>
  <si>
    <t>Ngiworyeh Lemoh</t>
  </si>
  <si>
    <t>9VR2385151470730P</t>
  </si>
  <si>
    <t>Steven Moya</t>
  </si>
  <si>
    <t>8NK99729G4107010U</t>
  </si>
  <si>
    <t>Joe Moran</t>
  </si>
  <si>
    <t>5B293700T7399435M</t>
  </si>
  <si>
    <t>Neil Kaiser</t>
  </si>
  <si>
    <t>0ND92155KM8338032</t>
  </si>
  <si>
    <t>8GF16351PF126541S</t>
  </si>
  <si>
    <t>Seb Guy</t>
  </si>
  <si>
    <t>9EU260328S368822G</t>
  </si>
  <si>
    <t>1V789596KC9395749</t>
  </si>
  <si>
    <t>License %</t>
  </si>
  <si>
    <t>The Gripsweats</t>
  </si>
  <si>
    <t>Ziggy's Walk</t>
  </si>
  <si>
    <t>R137</t>
  </si>
  <si>
    <t>Emails</t>
  </si>
  <si>
    <t>Email</t>
  </si>
  <si>
    <t>Jeannie's Getdown</t>
  </si>
  <si>
    <t>Like Yesterday/Freedom</t>
  </si>
  <si>
    <t xml:space="preserve"> Monophonics</t>
  </si>
  <si>
    <t xml:space="preserve"> Like Yesterday</t>
  </si>
  <si>
    <t xml:space="preserve"> Destruments</t>
  </si>
  <si>
    <t xml:space="preserve"> Freedom</t>
  </si>
  <si>
    <t>R110A</t>
  </si>
  <si>
    <t>R110B</t>
  </si>
  <si>
    <t>-</t>
  </si>
  <si>
    <t>Artist/Payee</t>
  </si>
  <si>
    <t xml:space="preserve"> Andrew DeRoberts</t>
  </si>
  <si>
    <t xml:space="preserve"> Rob Houk</t>
  </si>
  <si>
    <t xml:space="preserve"> Matt Amburgy</t>
  </si>
  <si>
    <t>R101-AD</t>
  </si>
  <si>
    <t>R101-RH</t>
  </si>
  <si>
    <t>R101-MA</t>
  </si>
  <si>
    <t>Paid 9/1/10</t>
  </si>
  <si>
    <t>R103-AD</t>
  </si>
  <si>
    <t>R103-RH</t>
  </si>
  <si>
    <t>R103-MA</t>
  </si>
  <si>
    <t>R109-AD</t>
  </si>
  <si>
    <t>R109-RH</t>
  </si>
  <si>
    <t>R109-MA</t>
  </si>
  <si>
    <t>50 CDs copies to Tim</t>
  </si>
  <si>
    <t>R12003-RH</t>
  </si>
  <si>
    <t>R12003-MA</t>
  </si>
  <si>
    <t>R12003-AD</t>
  </si>
  <si>
    <t>R106-AD</t>
  </si>
  <si>
    <t>R106-RH</t>
  </si>
  <si>
    <t>R106-MA</t>
  </si>
  <si>
    <t xml:space="preserve"> Ikebe Shakedown</t>
  </si>
  <si>
    <t>R105A</t>
  </si>
  <si>
    <t>R105-AD</t>
  </si>
  <si>
    <t>R105-RH</t>
  </si>
  <si>
    <t>R105-MA</t>
  </si>
  <si>
    <t>R113-AD</t>
  </si>
  <si>
    <t>R113-RH</t>
  </si>
  <si>
    <t>R113-MA</t>
  </si>
  <si>
    <t xml:space="preserve"> Sergio Rios</t>
  </si>
  <si>
    <t xml:space="preserve"> Steve Haney</t>
  </si>
  <si>
    <t>R120-AD</t>
  </si>
  <si>
    <t>R120-RH</t>
  </si>
  <si>
    <t>R120-MA</t>
  </si>
  <si>
    <t>R120-SR</t>
  </si>
  <si>
    <t>R120-SH</t>
  </si>
  <si>
    <t xml:space="preserve"> Tyson Pumphrey</t>
  </si>
  <si>
    <t xml:space="preserve"> Chris Karns</t>
  </si>
  <si>
    <t>R102-TP</t>
  </si>
  <si>
    <t>R102-CK</t>
  </si>
  <si>
    <t xml:space="preserve"> Joe Harrison</t>
  </si>
  <si>
    <t>R125-RH</t>
  </si>
  <si>
    <t>R125-SH</t>
  </si>
  <si>
    <t>R125-JH</t>
  </si>
  <si>
    <t>R12010-RH</t>
  </si>
  <si>
    <t>R12010-MA</t>
  </si>
  <si>
    <t xml:space="preserve"> Alan Evans</t>
  </si>
  <si>
    <t xml:space="preserve"> Jeff Wilson</t>
  </si>
  <si>
    <t xml:space="preserve"> Los Sospechos</t>
  </si>
  <si>
    <t xml:space="preserve"> Jungle Fire</t>
  </si>
  <si>
    <t>R12010-AE</t>
  </si>
  <si>
    <t>R12010-JW</t>
  </si>
  <si>
    <t>R12010-LS</t>
  </si>
  <si>
    <t>R12010-MO</t>
  </si>
  <si>
    <t>R12010-JF</t>
  </si>
  <si>
    <t>Alan Evans</t>
  </si>
  <si>
    <t xml:space="preserve"> Terry Cole</t>
  </si>
  <si>
    <t>R101-TC</t>
  </si>
  <si>
    <t>R105-TC</t>
  </si>
  <si>
    <t>R103-TC</t>
  </si>
  <si>
    <t>R106-TC</t>
  </si>
  <si>
    <t>R109-TC</t>
  </si>
  <si>
    <t>R120-TC</t>
  </si>
  <si>
    <t>R125-TC</t>
  </si>
  <si>
    <t>R12003-TC</t>
  </si>
  <si>
    <t xml:space="preserve"> The Droptones</t>
  </si>
  <si>
    <t xml:space="preserve"> Rugged Nuggets</t>
  </si>
  <si>
    <t xml:space="preserve"> Dojo Cuts</t>
  </si>
  <si>
    <t xml:space="preserve"> On The Spot Trio</t>
  </si>
  <si>
    <t xml:space="preserve"> Il Carbonaro</t>
  </si>
  <si>
    <t xml:space="preserve"> Fat Night</t>
  </si>
  <si>
    <t xml:space="preserve"> The Grease Traps</t>
  </si>
  <si>
    <t xml:space="preserve"> In Motion Collective</t>
  </si>
  <si>
    <t xml:space="preserve"> Orgone</t>
  </si>
  <si>
    <t xml:space="preserve"> The Sure Fire Soul Ensemble</t>
  </si>
  <si>
    <t xml:space="preserve"> Gene Washington &amp; Ironsides</t>
  </si>
  <si>
    <t xml:space="preserve"> Ephemerals</t>
  </si>
  <si>
    <t>You Making Lovin' Real Easy</t>
  </si>
  <si>
    <t>Jano's Revenge</t>
  </si>
  <si>
    <t>R12009-1</t>
  </si>
  <si>
    <t>R12009-2</t>
  </si>
  <si>
    <t>R12009-3</t>
  </si>
  <si>
    <t>R12009-4</t>
  </si>
  <si>
    <t>R12009-6</t>
  </si>
  <si>
    <t>R12009-7</t>
  </si>
  <si>
    <t>R12009-8</t>
  </si>
  <si>
    <t>R12009-9</t>
  </si>
  <si>
    <t>R12009-10</t>
  </si>
  <si>
    <t>R12009-11</t>
  </si>
  <si>
    <t>R12009-13</t>
  </si>
  <si>
    <t>R12009-14</t>
  </si>
  <si>
    <t>R12009-15</t>
  </si>
  <si>
    <t>R12009-16</t>
  </si>
  <si>
    <t>R12009-17</t>
  </si>
  <si>
    <t>R12009-19</t>
  </si>
  <si>
    <t>R12009-20</t>
  </si>
  <si>
    <t>R12009-5-RH</t>
  </si>
  <si>
    <t>R12009-5-TC</t>
  </si>
  <si>
    <t>R12009-5-MA</t>
  </si>
  <si>
    <t>R12009-5-SR</t>
  </si>
  <si>
    <t>R12009-5-SH</t>
  </si>
  <si>
    <t>R12009-12-AR</t>
  </si>
  <si>
    <t>R12009-12-RH</t>
  </si>
  <si>
    <t>R12009-12-TC</t>
  </si>
  <si>
    <t>R12009-12-MA</t>
  </si>
  <si>
    <t>R12009-12-MO</t>
  </si>
  <si>
    <t>R12009-18-TC</t>
  </si>
  <si>
    <t>R12009-18-RH</t>
  </si>
  <si>
    <t>R12009-18-SH</t>
  </si>
  <si>
    <t>R12009-18-JH</t>
  </si>
  <si>
    <t>Destruments</t>
  </si>
  <si>
    <t>525 repress</t>
  </si>
  <si>
    <t xml:space="preserve"> 50 copies to Fat Beats </t>
  </si>
  <si>
    <t>48 to copies to Orgone in NOLA</t>
  </si>
  <si>
    <t>150 Copies to Tim (50 free)</t>
  </si>
  <si>
    <t>March 2016 Fee</t>
  </si>
  <si>
    <t>plaidroomrecords+juno@gmail.com</t>
  </si>
  <si>
    <t>CLMN07619</t>
  </si>
  <si>
    <t>CLMN08368</t>
  </si>
  <si>
    <t>CLMN08235</t>
  </si>
  <si>
    <t>omegamusicdayton@gmail.com</t>
  </si>
  <si>
    <t>CLMN07708</t>
  </si>
  <si>
    <t>sales@streetcornermusic.com</t>
  </si>
  <si>
    <t>CLMN07613</t>
  </si>
  <si>
    <t>djinform@gmail.com</t>
  </si>
  <si>
    <t>CLMN07592</t>
  </si>
  <si>
    <t>CLMN07572</t>
  </si>
  <si>
    <t>CLMN07500</t>
  </si>
  <si>
    <t>CLMN08226</t>
  </si>
  <si>
    <t>CLMN07578</t>
  </si>
  <si>
    <t>CLMN07491</t>
  </si>
  <si>
    <t>CLMN07606</t>
  </si>
  <si>
    <t>CLMN07618</t>
  </si>
  <si>
    <t>CLMN07542</t>
  </si>
  <si>
    <t>CLMN07512</t>
  </si>
  <si>
    <t>mike@radio-active-records.com</t>
  </si>
  <si>
    <t>CLMN07646</t>
  </si>
  <si>
    <t>zachary.hunnell@gmail.com</t>
  </si>
  <si>
    <t>CLMN07644</t>
  </si>
  <si>
    <t>CLMN07626</t>
  </si>
  <si>
    <t>weloveyou@lunamusic.net</t>
  </si>
  <si>
    <t>CLMN07617</t>
  </si>
  <si>
    <t>Gene Washington &amp; The Ironsides (white vinyl) RSD</t>
  </si>
  <si>
    <t>CLMN07607</t>
  </si>
  <si>
    <t>CLMN07588</t>
  </si>
  <si>
    <t>CLMN07553</t>
  </si>
  <si>
    <t>CLMN07495</t>
  </si>
  <si>
    <t>Orgone - Do What You Came To Do (random color vinyl) RSD</t>
  </si>
  <si>
    <t>CLMN07612</t>
  </si>
  <si>
    <t>finprints@gmail.com</t>
  </si>
  <si>
    <t>CLMN06451</t>
  </si>
  <si>
    <t>Ian Friend</t>
  </si>
  <si>
    <t>Jose Valle</t>
  </si>
  <si>
    <t>allen jackson</t>
  </si>
  <si>
    <t>Jere Jaakkola</t>
  </si>
  <si>
    <t>Dion Garcia</t>
  </si>
  <si>
    <t>Adam Nichols</t>
  </si>
  <si>
    <t>david halsall</t>
  </si>
  <si>
    <t>Harrison Hipp</t>
  </si>
  <si>
    <t>Josh Mickalonis</t>
  </si>
  <si>
    <t>MICHAEL BAPTIST</t>
  </si>
  <si>
    <t>jason silva</t>
  </si>
  <si>
    <t>Lance Anderson</t>
  </si>
  <si>
    <t>Tim Guthrie</t>
  </si>
  <si>
    <t>Andrew Walko</t>
  </si>
  <si>
    <t>Brian Poust</t>
  </si>
  <si>
    <t>Ungkun Chansavangwonk</t>
  </si>
  <si>
    <t>Rhett Baumer</t>
  </si>
  <si>
    <t>thomas cardaci</t>
  </si>
  <si>
    <t>Edward Bakerman</t>
  </si>
  <si>
    <t>ANDREW TAYLOR</t>
  </si>
  <si>
    <t>Michael Roeder</t>
  </si>
  <si>
    <t>Zachary Hunnell</t>
  </si>
  <si>
    <t>Kathleen Lay</t>
  </si>
  <si>
    <t>Joel Bowers</t>
  </si>
  <si>
    <t>marcelino rivera</t>
  </si>
  <si>
    <t>Jeff Lothe</t>
  </si>
  <si>
    <t>chapman godbey</t>
  </si>
  <si>
    <t>Ralph Jefferson</t>
  </si>
  <si>
    <t>Ian Bulloch</t>
  </si>
  <si>
    <t>OTB Music</t>
  </si>
  <si>
    <t>Hayley Ridley</t>
  </si>
  <si>
    <t>Greg Horowitz</t>
  </si>
  <si>
    <t>John Benson</t>
  </si>
  <si>
    <t>Alison Hopey</t>
  </si>
  <si>
    <t>Val Challoner</t>
  </si>
  <si>
    <t>FRASER DUNN</t>
  </si>
  <si>
    <t>PAUL THROWER</t>
  </si>
  <si>
    <t>Sebastian Heitzmann</t>
  </si>
  <si>
    <t>John Milliron</t>
  </si>
  <si>
    <t>alan brannan</t>
  </si>
  <si>
    <t>VINCENT VERMEIREN</t>
  </si>
  <si>
    <t>Kenneth Florio</t>
  </si>
  <si>
    <t>Rodolfo Salazar Jr</t>
  </si>
  <si>
    <t>Ronna Mae Rivera</t>
  </si>
  <si>
    <t>More Dealings LLC</t>
  </si>
  <si>
    <t>Brian Goucher</t>
  </si>
  <si>
    <t>Darren Sykes</t>
  </si>
  <si>
    <t>Colton Thomas</t>
  </si>
  <si>
    <t>Alexander Köhn</t>
  </si>
  <si>
    <t>David Girdwood</t>
  </si>
  <si>
    <t>Daniel Rosser</t>
  </si>
  <si>
    <t>Chris Murphy</t>
  </si>
  <si>
    <t>Clayton Dale</t>
  </si>
  <si>
    <t>David Heath</t>
  </si>
  <si>
    <t>joachim BERTRAND</t>
  </si>
  <si>
    <t>John Petrie</t>
  </si>
  <si>
    <t>Denis Madden</t>
  </si>
  <si>
    <t>Helge Neumann</t>
  </si>
  <si>
    <t>Rugged Nuggets, The</t>
  </si>
  <si>
    <t>Do What You Came To Do / Ronin</t>
  </si>
  <si>
    <t>Remaining Balance</t>
  </si>
  <si>
    <t>Cassette Deposit</t>
  </si>
  <si>
    <t>1000 CDs from Nationwide</t>
  </si>
  <si>
    <t>100 promo posters</t>
  </si>
  <si>
    <t>50 copies to band at $2.50 a piece</t>
  </si>
  <si>
    <t>Payment to Max Ramey via Chase check - 5386157705</t>
  </si>
  <si>
    <t>Payment to Sam Halterman via Chase check - 5386220662</t>
  </si>
  <si>
    <t>Payment to Daniel Hanson via Chase check - 5386233660</t>
  </si>
  <si>
    <t>Payment to Chris Karns via Chase check - 5386290509</t>
  </si>
  <si>
    <t>Payment to Daniel Mayer via Chase check - 5386326500</t>
  </si>
  <si>
    <t>Payment to Steve Haney via Chase check - 5386333541</t>
  </si>
  <si>
    <t>Payment to Alan Evans via Chase check - 5387373773</t>
  </si>
  <si>
    <t>R12005-TP</t>
  </si>
  <si>
    <t>R12005-TH</t>
  </si>
  <si>
    <t>Payment to Tyson Pumphrey via Chase check - 5387572785</t>
  </si>
  <si>
    <t>Payment to Kevin O'Dea via Chase check - 5387962297</t>
  </si>
  <si>
    <t>Remaining Balance for CLMN-132 at Gotta Groove</t>
  </si>
  <si>
    <t>100 copies to Tim</t>
  </si>
  <si>
    <t>50 copies to Steve</t>
  </si>
  <si>
    <t>192 copies to Fat Beats</t>
  </si>
  <si>
    <t>25 copies to Blake</t>
  </si>
  <si>
    <t>25 copies to Durand</t>
  </si>
  <si>
    <t>copy to Kayla Schmidt</t>
  </si>
  <si>
    <t>Test to Kelly</t>
  </si>
  <si>
    <t>Test to Kris Lager</t>
  </si>
  <si>
    <t>Test To Kelly</t>
  </si>
  <si>
    <t>Test to Johnny</t>
  </si>
  <si>
    <t>Test to Tim</t>
  </si>
  <si>
    <t>100 copies to Kris Lager</t>
  </si>
  <si>
    <t>50 copies to Kris at $3 a piece</t>
  </si>
  <si>
    <t>Remaining balance for CLMN-12013 cassettes</t>
  </si>
  <si>
    <t>100 copies to Fat Beats</t>
  </si>
  <si>
    <t>Shipped 5 copies of the CD and LP to Fat Beats</t>
  </si>
  <si>
    <t>200 CDs to Fat Beats, 30 cassettes, 30 promo CDs</t>
  </si>
  <si>
    <t>Payment to Xaviru - Receipt No:3424-9236-3237-6260</t>
  </si>
  <si>
    <t>Fat Beats May 2016 Statement</t>
  </si>
  <si>
    <t>Lacquers Supplied</t>
  </si>
  <si>
    <t>AJ &amp; The Jiggawatts</t>
  </si>
  <si>
    <t>It Is What It Is</t>
  </si>
  <si>
    <t>Despoit to Gotta Groove</t>
  </si>
  <si>
    <t>100 copies to Soul Scratch (50 free)</t>
  </si>
  <si>
    <t>50 copies to Soul Scratch as royalties</t>
  </si>
  <si>
    <t>Remaining balance for Gotta Groove</t>
  </si>
  <si>
    <t>April 2016 Statement</t>
  </si>
  <si>
    <t>April 2016 Fee</t>
  </si>
  <si>
    <t>Promotion</t>
  </si>
  <si>
    <t>Pavement PR - Promo fees for Tony</t>
  </si>
  <si>
    <t>Transaction number: 5428540496</t>
  </si>
  <si>
    <t>100 copies to Tim: 50 free and 50 at $2.50 each</t>
  </si>
  <si>
    <t>Copies to Kelly</t>
  </si>
  <si>
    <t>Copies to Sergio</t>
  </si>
  <si>
    <t>Sound Exchange</t>
  </si>
  <si>
    <t>Freedom</t>
  </si>
  <si>
    <t>US6US1100008</t>
  </si>
  <si>
    <t>Like Yesterday 7 Single</t>
  </si>
  <si>
    <t>iHeartRadio</t>
  </si>
  <si>
    <t>QM6MZ1454668</t>
  </si>
  <si>
    <t>MIXCLOUD.COM - Nonsubscription Webcast</t>
  </si>
  <si>
    <t>Got to Get Through to You</t>
  </si>
  <si>
    <t>QM6MZ1454669</t>
  </si>
  <si>
    <t>Afro Fred</t>
  </si>
  <si>
    <t>US6US0910006</t>
  </si>
  <si>
    <t>GRAYV.COM</t>
  </si>
  <si>
    <t>US6US0910003</t>
  </si>
  <si>
    <t>8TRACKS.COM - Nonsubscription Webcast</t>
  </si>
  <si>
    <t>US6US0910005</t>
  </si>
  <si>
    <t>CPB/ NPR - CPB/ NPR</t>
  </si>
  <si>
    <t>Google Play Music</t>
  </si>
  <si>
    <t>Up In The Trees</t>
  </si>
  <si>
    <t>US6US0910007</t>
  </si>
  <si>
    <t>LAST.FM - Nonsubscription Webcast</t>
  </si>
  <si>
    <t>TURNTABLE.FM</t>
  </si>
  <si>
    <t>WRSI.COM - WRSI-FM</t>
  </si>
  <si>
    <t>LIVE365.COM - Subscription &amp; Nonsubscription Webcast</t>
  </si>
  <si>
    <t>The Prisoner</t>
  </si>
  <si>
    <t>US6US0910004</t>
  </si>
  <si>
    <t>QMDA61346413</t>
  </si>
  <si>
    <t>M.T.A.</t>
  </si>
  <si>
    <t>QMDA61346414</t>
  </si>
  <si>
    <t>LINCOLN FINANCIAL MEDIA</t>
  </si>
  <si>
    <t>LIVE365.COM - WEBCASTING</t>
  </si>
  <si>
    <t>TOKUTA</t>
  </si>
  <si>
    <t>CLIFTON'S CORNER :: VOLUME 13 - DIG THE NEW BREED</t>
  </si>
  <si>
    <t>JUNGLE FIRE</t>
  </si>
  <si>
    <t>ADMIN TRUE UP</t>
  </si>
  <si>
    <t>PANDORA.COM</t>
  </si>
  <si>
    <t>PANDORA.COM - Nonsubscription Webcast</t>
  </si>
  <si>
    <t>PANDORA.COM - Subscription Webcast</t>
  </si>
  <si>
    <t>US6US1010017</t>
  </si>
  <si>
    <t>US6US1100007</t>
  </si>
  <si>
    <t>SPOTIFY.COM</t>
  </si>
  <si>
    <t>IHEART.COM</t>
  </si>
  <si>
    <t>LAST.FM - Subscription Webcast</t>
  </si>
  <si>
    <t>IMVU.COM</t>
  </si>
  <si>
    <t>CPB/ NPR - CPB/ NPR Ephemeral</t>
  </si>
  <si>
    <t>Young Blood</t>
  </si>
  <si>
    <t>QMFME1441874</t>
  </si>
  <si>
    <t>QMFMG1395084</t>
  </si>
  <si>
    <t>Song for Adrian</t>
  </si>
  <si>
    <t>QMFMG1395085</t>
  </si>
  <si>
    <t>Talkin' that Talk</t>
  </si>
  <si>
    <t>US6US1010009</t>
  </si>
  <si>
    <t>Funky Brewster</t>
  </si>
  <si>
    <t>US6US1010008</t>
  </si>
  <si>
    <t>B.A.</t>
  </si>
  <si>
    <t>US6US1010011</t>
  </si>
  <si>
    <t>Funky Jesus</t>
  </si>
  <si>
    <t>US6US1010020</t>
  </si>
  <si>
    <t>The JT Strut</t>
  </si>
  <si>
    <t>US6US1010002</t>
  </si>
  <si>
    <t>The Funky Turkey</t>
  </si>
  <si>
    <t>US6US1010001</t>
  </si>
  <si>
    <t>US6US0910001</t>
  </si>
  <si>
    <t>Otis Lament</t>
  </si>
  <si>
    <t>US6US1010012</t>
  </si>
  <si>
    <t>Chickenfoot</t>
  </si>
  <si>
    <t>US6US0910002</t>
  </si>
  <si>
    <t>SOMAFM.COM</t>
  </si>
  <si>
    <t>Soul-Hi</t>
  </si>
  <si>
    <t>US6US1010003</t>
  </si>
  <si>
    <t>DMX MUSIC</t>
  </si>
  <si>
    <t>SINGLE</t>
  </si>
  <si>
    <t>The Monophonics</t>
  </si>
  <si>
    <t>You Make The Music</t>
  </si>
  <si>
    <t>US6US1100006</t>
  </si>
  <si>
    <t>Every Dream</t>
  </si>
  <si>
    <t>USCGJ0976720</t>
  </si>
  <si>
    <t>Boost on FB of pre-order post</t>
  </si>
  <si>
    <t>Promo mailings</t>
  </si>
  <si>
    <t>Shipping 125 to Fat Beats</t>
  </si>
  <si>
    <t>25 CDs</t>
  </si>
  <si>
    <t>10 LP packages</t>
  </si>
  <si>
    <t>use of Painting for Artwork</t>
  </si>
  <si>
    <t>Paid via Chase</t>
  </si>
  <si>
    <t>Facebook Ads</t>
  </si>
  <si>
    <t>CLMN08395</t>
  </si>
  <si>
    <t>CLMN08635</t>
  </si>
  <si>
    <t>CLMN08763</t>
  </si>
  <si>
    <t>CLMN08934</t>
  </si>
  <si>
    <t>CLMN08969</t>
  </si>
  <si>
    <t>CLMN09010</t>
  </si>
  <si>
    <t>Gene Washington &amp; The Ironsides (black vinyl)</t>
  </si>
  <si>
    <t>Orgone - Beyond The Sun slipmats</t>
  </si>
  <si>
    <t>Durand Jones &amp; The Indications (blue vinyl) - PROMO</t>
  </si>
  <si>
    <t>Durand Jones &amp; The Indications - S/T (blue vinyl) PROMO</t>
  </si>
  <si>
    <t>jvision740@gmail.com</t>
  </si>
  <si>
    <t>9CG93703YV568644B</t>
  </si>
  <si>
    <t>51D06740HJ626813E</t>
  </si>
  <si>
    <t>35Y02359644367201</t>
  </si>
  <si>
    <t>0TF99409RW554582P</t>
  </si>
  <si>
    <t>9TS40981KE2186242</t>
  </si>
  <si>
    <t>5YL9795028099345D</t>
  </si>
  <si>
    <t>1ED26114NH665605E</t>
  </si>
  <si>
    <t>8RF83759VY0171150</t>
  </si>
  <si>
    <t>7BB74995DR907664A</t>
  </si>
  <si>
    <t>91N29659779655029</t>
  </si>
  <si>
    <t>9XC60666NW994961V</t>
  </si>
  <si>
    <t>8ML805330V996470N</t>
  </si>
  <si>
    <t>9LV848685N0940247</t>
  </si>
  <si>
    <t>9DR17343PU130183D</t>
  </si>
  <si>
    <t>4GH95263BW5725239</t>
  </si>
  <si>
    <t>9WV068325L563135E</t>
  </si>
  <si>
    <t>1TB093536F740792U</t>
  </si>
  <si>
    <t>358864836G9186028</t>
  </si>
  <si>
    <t>7U08495750593074P</t>
  </si>
  <si>
    <t>6EK35330XR784590M</t>
  </si>
  <si>
    <t>8YV22462DE030292X</t>
  </si>
  <si>
    <t>5E5688718Y938484A</t>
  </si>
  <si>
    <t>8YB59006GX0006447</t>
  </si>
  <si>
    <t>5BW58369V9101781S</t>
  </si>
  <si>
    <t>8WL436330R999970X</t>
  </si>
  <si>
    <t>9G3877075E2524740</t>
  </si>
  <si>
    <t>83R36532KT621364T</t>
  </si>
  <si>
    <t>4WW74223BT256245X</t>
  </si>
  <si>
    <t>88114436VP2685932</t>
  </si>
  <si>
    <t>52K854820V745893S</t>
  </si>
  <si>
    <t>9Y595651YR360891V</t>
  </si>
  <si>
    <t>5Y644051HM715525H</t>
  </si>
  <si>
    <t>15951708LJ791582R</t>
  </si>
  <si>
    <t>396298046N316921N</t>
  </si>
  <si>
    <t>1HM14115F6072810X</t>
  </si>
  <si>
    <t>54B10725MN708131B</t>
  </si>
  <si>
    <t>8YK88808X0840802C</t>
  </si>
  <si>
    <t>13M10030VK781103U</t>
  </si>
  <si>
    <t>08Y51623LB079000F</t>
  </si>
  <si>
    <t>3N5785441W169553U</t>
  </si>
  <si>
    <t>6WV95277V47470749</t>
  </si>
  <si>
    <t>53782246HD0219705</t>
  </si>
  <si>
    <t>1U436191G1230763P</t>
  </si>
  <si>
    <t>50R97518H98075147</t>
  </si>
  <si>
    <t>7RT34612YK7198344</t>
  </si>
  <si>
    <t>4VH9077951850035H</t>
  </si>
  <si>
    <t>66S57614MN079571J</t>
  </si>
  <si>
    <t>5V666052SR175091Y</t>
  </si>
  <si>
    <t>2GL86712G13473223</t>
  </si>
  <si>
    <t>0XR916589D0883257</t>
  </si>
  <si>
    <t>1HW26638890230928</t>
  </si>
  <si>
    <t>96219667E78558539</t>
  </si>
  <si>
    <t>6EC41561KF607143E</t>
  </si>
  <si>
    <t>7JJ820253E729005J</t>
  </si>
  <si>
    <t>4GB16439U66945849</t>
  </si>
  <si>
    <t>635286612G202523N</t>
  </si>
  <si>
    <t>7R080074DD5403012</t>
  </si>
  <si>
    <t>02P95871JV514682B</t>
  </si>
  <si>
    <t>88X02142GM545314A</t>
  </si>
  <si>
    <t>0XJ66168S38575330</t>
  </si>
  <si>
    <t>129708380A117410R</t>
  </si>
  <si>
    <t>86046428E87421336</t>
  </si>
  <si>
    <t>2JW13978RF6365226</t>
  </si>
  <si>
    <t>91C60342JC629245J</t>
  </si>
  <si>
    <t>59X547026P545960W</t>
  </si>
  <si>
    <t>3LG57206U97584404</t>
  </si>
  <si>
    <t>08L870334R847633P</t>
  </si>
  <si>
    <t>04521741M34403206</t>
  </si>
  <si>
    <t>61T792397T118324L</t>
  </si>
  <si>
    <t>45F3757671839722C</t>
  </si>
  <si>
    <t>9F88929136121622S</t>
  </si>
  <si>
    <t>1SR26688YN246881W</t>
  </si>
  <si>
    <t>1WB50191CT643343V</t>
  </si>
  <si>
    <t>2NA17154L3034380X</t>
  </si>
  <si>
    <t>26380893GB356654B</t>
  </si>
  <si>
    <t>5UW78434DJ6147610</t>
  </si>
  <si>
    <t>6H2692264L938220M</t>
  </si>
  <si>
    <t>77S66846B3047861X</t>
  </si>
  <si>
    <t>5HY24811PM771484D</t>
  </si>
  <si>
    <t>7A369886464580844</t>
  </si>
  <si>
    <t>99652141AL502474N</t>
  </si>
  <si>
    <t>21K72928A9766192C</t>
  </si>
  <si>
    <t>1N504825EU2924106</t>
  </si>
  <si>
    <t>8UD7564958919194F</t>
  </si>
  <si>
    <t>62Y65726FV310632N</t>
  </si>
  <si>
    <t>1WR20005VA9693441</t>
  </si>
  <si>
    <t>9AN36673HD8373250</t>
  </si>
  <si>
    <t>7NM24395XN6614917</t>
  </si>
  <si>
    <t>0XU91880CK648610X</t>
  </si>
  <si>
    <t>3V9977503R091610E</t>
  </si>
  <si>
    <t>3M6242742N952681A</t>
  </si>
  <si>
    <t>Paul Wilson</t>
  </si>
  <si>
    <t>Debra Ortiz</t>
  </si>
  <si>
    <t>Charles Reese</t>
  </si>
  <si>
    <t>robert claus</t>
  </si>
  <si>
    <t>Matt Evans</t>
  </si>
  <si>
    <t>Randall Kertz</t>
  </si>
  <si>
    <t>Samuel DANIEAU</t>
  </si>
  <si>
    <t>jason friedman</t>
  </si>
  <si>
    <t>Mathew C Rude</t>
  </si>
  <si>
    <t>Lambertus Ruttenberg</t>
  </si>
  <si>
    <t>Michelle Solomon</t>
  </si>
  <si>
    <t>David Agrell</t>
  </si>
  <si>
    <t>Lindsay LaBrosse</t>
  </si>
  <si>
    <t>Joshua Hill</t>
  </si>
  <si>
    <t>FeeLit</t>
  </si>
  <si>
    <t>Kyre Wilcox</t>
  </si>
  <si>
    <t>Tony Newboult</t>
  </si>
  <si>
    <t>Duse's Ebay</t>
  </si>
  <si>
    <t>Ya Dig? Vinyl Record Shop</t>
  </si>
  <si>
    <t>steven kemper</t>
  </si>
  <si>
    <t>gerald patterson</t>
  </si>
  <si>
    <t>Alan Garth</t>
  </si>
  <si>
    <t>raymond asplund</t>
  </si>
  <si>
    <t>timothy mccauley</t>
  </si>
  <si>
    <t>Ivan Smith</t>
  </si>
  <si>
    <t>Justin Castilla</t>
  </si>
  <si>
    <t>Soul Step Records</t>
  </si>
  <si>
    <t>Alexander Toorish</t>
  </si>
  <si>
    <t>Jim Calhoun</t>
  </si>
  <si>
    <t>colton henrikson</t>
  </si>
  <si>
    <t>peter woodland</t>
  </si>
  <si>
    <t>Kevin Coombe</t>
  </si>
  <si>
    <t>GrooveTree Music</t>
  </si>
  <si>
    <t>Nathan Frame</t>
  </si>
  <si>
    <t>Soul Scratch - Pacified (HOLD)</t>
  </si>
  <si>
    <t>Kris Lager Band - Loving Arms (HOLD)</t>
  </si>
  <si>
    <t>The Sure Fire Soul Ensemble - Jeannie's Getdown (HOLD)</t>
  </si>
  <si>
    <t>Durand Jones &amp; The Indications - Smile blue vinyl (HOLD)</t>
  </si>
  <si>
    <t>Durand Jones &amp; The Indications LP (HOLD)</t>
  </si>
  <si>
    <t>Soul Scratch - Pacified (SHIP)</t>
  </si>
  <si>
    <t>The Sure Fire Soul Ensemble - Jeannie's Getdown (SHIP)</t>
  </si>
  <si>
    <t>Kris Lager Band - Loving Arms (SHIP)</t>
  </si>
  <si>
    <t>Durand Jones &amp; The Indications - Smile blue vinyl (SHIP)</t>
  </si>
  <si>
    <t>Durand Jones &amp; The Indications LP (SHIP)</t>
  </si>
  <si>
    <t>Durand Jones &amp; The Indications CD (SHIP)</t>
  </si>
  <si>
    <t>Durand Jones &amp; The Indications Cassette (HOLD)</t>
  </si>
  <si>
    <t>Durand Jones &amp; The Indications Cassette (SHIP)</t>
  </si>
  <si>
    <t>The Kris Lager Band</t>
  </si>
  <si>
    <t>Invoice summary</t>
  </si>
  <si>
    <t>Paid</t>
  </si>
  <si>
    <t>Plaid Room Records / Colemine Records</t>
  </si>
  <si>
    <t>plaidroomrecords@gmail.com</t>
  </si>
  <si>
    <t>USD</t>
  </si>
  <si>
    <t>Doug Arnold</t>
  </si>
  <si>
    <t>4 boxes to Sergio</t>
  </si>
  <si>
    <t>24 copies of 12013 to band (most sold at show)</t>
  </si>
  <si>
    <t>20 copies of CD 12013 to band</t>
  </si>
  <si>
    <t>Copy to AMS</t>
  </si>
  <si>
    <t>Copy to Shake-It</t>
  </si>
  <si>
    <t>Copy to KEXP</t>
  </si>
  <si>
    <t>Copy to Tony</t>
  </si>
  <si>
    <t>copy to promo in MN</t>
  </si>
  <si>
    <t>1000 black repress</t>
  </si>
  <si>
    <t>Shipping 96 LPs and 110 CDs to Fat Beats</t>
  </si>
  <si>
    <t>May 2016 Statement</t>
  </si>
  <si>
    <t>May 2016 Fee</t>
  </si>
  <si>
    <t>Next to You</t>
  </si>
  <si>
    <t>300 repress from United</t>
  </si>
  <si>
    <t>Invoice item</t>
  </si>
  <si>
    <t>Web</t>
  </si>
  <si>
    <t>Brett Ruland</t>
  </si>
  <si>
    <t>CLMN09711</t>
  </si>
  <si>
    <t>Durand Jones &amp; The Indications (blue vinyl)</t>
  </si>
  <si>
    <t>Kris Lager Band - Loving Arms</t>
  </si>
  <si>
    <t>Soul Scratch - Pacified</t>
  </si>
  <si>
    <t>The Sure Fire Soul Ensemble - Jeannie's Getdown</t>
  </si>
  <si>
    <t>michael@mtheorymusic.com</t>
  </si>
  <si>
    <t>Michael Schmid</t>
  </si>
  <si>
    <t>CLMN09710</t>
  </si>
  <si>
    <t>Durand Jones &amp; The Indications CD</t>
  </si>
  <si>
    <t>CLMN09709</t>
  </si>
  <si>
    <t>Durand Jones &amp; The Indications (cassette)</t>
  </si>
  <si>
    <t>CLMN09538</t>
  </si>
  <si>
    <t>Ear Candy Music, 624 S Higgins Ave, Missoula, MT 59801, US</t>
  </si>
  <si>
    <t>videocollector@bellsouth.net</t>
  </si>
  <si>
    <t>CLMN09671</t>
  </si>
  <si>
    <t>CLMN09663</t>
  </si>
  <si>
    <t>CLMN09660</t>
  </si>
  <si>
    <t>HHV Handels GmbH, Grunberger str 54, Berlin 10245, DE</t>
  </si>
  <si>
    <t>580 Atlantic Avenue, East Rockaway, NY 11518, US</t>
  </si>
  <si>
    <t>jc@metamodernmusic.com</t>
  </si>
  <si>
    <t>CLMN09512</t>
  </si>
  <si>
    <t>matt@usedkidsrecords.com</t>
  </si>
  <si>
    <t>CLMN09579</t>
  </si>
  <si>
    <t>melody.supreme.records@gmail.com</t>
  </si>
  <si>
    <t>CLMN09569</t>
  </si>
  <si>
    <t>vinny@easystreetonline.com</t>
  </si>
  <si>
    <t>CLMN09568</t>
  </si>
  <si>
    <t>CLMN09537</t>
  </si>
  <si>
    <t>comebackvinyl@gmail.com</t>
  </si>
  <si>
    <t>CLMN09522</t>
  </si>
  <si>
    <t>Durand Jones &amp; The Indications (blue vinyl) PROMO</t>
  </si>
  <si>
    <t>The Jive Turkeys - Bread &amp; Butter LP PROMO</t>
  </si>
  <si>
    <t>The Sure Fire Soul Ensemble LP PROMO</t>
  </si>
  <si>
    <t>CLMN09520</t>
  </si>
  <si>
    <t>CLMN09519</t>
  </si>
  <si>
    <t>CLMN09511</t>
  </si>
  <si>
    <t>Breakaway Records, 211 W North Loop Blvd, Austin, TX 78751, US</t>
  </si>
  <si>
    <t>info@cdcentralmusic.com</t>
  </si>
  <si>
    <t>CD Central</t>
  </si>
  <si>
    <t>CLMN09508</t>
  </si>
  <si>
    <t>heath@landlockedmusic.com</t>
  </si>
  <si>
    <t>heath</t>
  </si>
  <si>
    <t>CLMN09507</t>
  </si>
  <si>
    <t>Durand Jones &amp; The Indications CD (Listening Station)</t>
  </si>
  <si>
    <t>WATERLOO RECORDS AND VIDEO</t>
  </si>
  <si>
    <t>CLMN09503</t>
  </si>
  <si>
    <t>Durand Jones &amp; The Indications CD (LISTENING STATION)</t>
  </si>
  <si>
    <t>rfs@plan9music.com</t>
  </si>
  <si>
    <t>CLMN09500</t>
  </si>
  <si>
    <t>rob@millcitysound.com</t>
  </si>
  <si>
    <t>CLMN09498</t>
  </si>
  <si>
    <t>Thanks for the order!</t>
  </si>
  <si>
    <t>fingerprints.kelly@gmail.com</t>
  </si>
  <si>
    <t>CLMN09497</t>
  </si>
  <si>
    <t>CLMN09496</t>
  </si>
  <si>
    <t>CLMN09494</t>
  </si>
  <si>
    <t>CLMN09412</t>
  </si>
  <si>
    <t>Doug Arnold, Dusty Groove, 1120 N Ashland Ave, Chicago, IL 60622, US</t>
  </si>
  <si>
    <t>CLMN09492</t>
  </si>
  <si>
    <t>schoolkidsrecordsnc@gmail.com</t>
  </si>
  <si>
    <t>CLMN09411</t>
  </si>
  <si>
    <t>david.swider@gmail.com</t>
  </si>
  <si>
    <t>CLMN09409</t>
  </si>
  <si>
    <t>David Swider, The End Of All Music, 1423 North Lamar, Oxford, MS 38655, US</t>
  </si>
  <si>
    <t>Colemine Singles Compilation CD FREE</t>
  </si>
  <si>
    <t>funky@grimeys.com</t>
  </si>
  <si>
    <t>CLMN09386</t>
  </si>
  <si>
    <t>CLMN09310</t>
  </si>
  <si>
    <t>CLMN09311</t>
  </si>
  <si>
    <t>goingundergroundrecords@gmail.com</t>
  </si>
  <si>
    <t>CLMN09309</t>
  </si>
  <si>
    <t>gdp@endofanear.com</t>
  </si>
  <si>
    <t>CLMN09305</t>
  </si>
  <si>
    <t>Durand Jones &amp; The Indications CASSETTE</t>
  </si>
  <si>
    <t>Electric Kitsch</t>
  </si>
  <si>
    <t>CLMN09296</t>
  </si>
  <si>
    <t>CLMN09294</t>
  </si>
  <si>
    <t>CLMN09290</t>
  </si>
  <si>
    <t>CLMN09289</t>
  </si>
  <si>
    <t>Everybody's Records</t>
  </si>
  <si>
    <t>CLMN09287</t>
  </si>
  <si>
    <t>CLMN09286</t>
  </si>
  <si>
    <t>lovegardensounds@gmail.com</t>
  </si>
  <si>
    <t>CLMN09284</t>
  </si>
  <si>
    <t>endofallmusic@gmail.com</t>
  </si>
  <si>
    <t>CLMN09281</t>
  </si>
  <si>
    <t>info@neatneatneatrecords.com</t>
  </si>
  <si>
    <t>CLMN09275</t>
  </si>
  <si>
    <t>russcrocodile@hotmail.com</t>
  </si>
  <si>
    <t>CLMN09268</t>
  </si>
  <si>
    <t>steadysounds@gmail.com</t>
  </si>
  <si>
    <t>CLMN09222</t>
  </si>
  <si>
    <t>CLMN09167</t>
  </si>
  <si>
    <t>dasevil@hotmail.com</t>
  </si>
  <si>
    <t>CLMN09150</t>
  </si>
  <si>
    <t>CLMN09056</t>
  </si>
  <si>
    <t>CLMN09133</t>
  </si>
  <si>
    <t>matt@tens365.com</t>
  </si>
  <si>
    <t>CLMN09057</t>
  </si>
  <si>
    <t>Durand Jones &amp; The Indications CD PROMO</t>
  </si>
  <si>
    <t>Colemine Singles Compilation CD PROMO</t>
  </si>
  <si>
    <t>Joseph Powell</t>
  </si>
  <si>
    <t>CLMN09053</t>
  </si>
  <si>
    <t>Durand Jones &amp; The Indications PROMO</t>
  </si>
  <si>
    <t>INFO@LUNCHBOXRECORDS.COM</t>
  </si>
  <si>
    <t>CLMN09045</t>
  </si>
  <si>
    <t>CLMN09036</t>
  </si>
  <si>
    <t>Dan Toffling</t>
  </si>
  <si>
    <t>CLMN09024</t>
  </si>
  <si>
    <t>Durand Jones &amp; The Indications - Smile (blue vinyl)</t>
  </si>
  <si>
    <t>CLMN09019</t>
  </si>
  <si>
    <t>Durand Jones &amp; The Indications LP (blue vinyl) - PROMO</t>
  </si>
  <si>
    <t>therecordlounge@gmail.com</t>
  </si>
  <si>
    <t>CLMN08942</t>
  </si>
  <si>
    <t>Durand Jones &amp; The Indications - S/T (promo)</t>
  </si>
  <si>
    <t>Invoice Fee</t>
  </si>
  <si>
    <t>Invoice Total</t>
  </si>
  <si>
    <t>Item Net</t>
  </si>
  <si>
    <t>Kris Lager Band - Loving Arms (white vinyl)</t>
  </si>
  <si>
    <t>Durand Jones &amp; The Indications (S/T)</t>
  </si>
  <si>
    <t>matt.hearp@gmail.com</t>
  </si>
  <si>
    <t>cheddabob808@gmail.com</t>
  </si>
  <si>
    <t>daiushi@gmail.com</t>
  </si>
  <si>
    <t>kurtispowers@me.com</t>
  </si>
  <si>
    <t>drasticdub@gmail.com</t>
  </si>
  <si>
    <t>travisfclarke@gmail.com</t>
  </si>
  <si>
    <t>Durand Jones &amp; The Indications Cassette</t>
  </si>
  <si>
    <t>shartman81@gmail.com</t>
  </si>
  <si>
    <t>Othello &amp; Dj Vajra</t>
  </si>
  <si>
    <t>Gene Washington (2) &amp; The Ironsides</t>
  </si>
  <si>
    <t xml:space="preserve">Durand Jones &amp; The Indications </t>
  </si>
  <si>
    <t>Jeannie's Get Down / A Message From The Meters</t>
  </si>
  <si>
    <t>Orgne*</t>
  </si>
  <si>
    <t>Check to Al - 5502735971</t>
  </si>
  <si>
    <t>Check to Chris - 5502764656</t>
  </si>
  <si>
    <t>Check to Ikebe - 5502787125</t>
  </si>
  <si>
    <t>Check to JF - 5502813306</t>
  </si>
  <si>
    <t>Total of $391.77</t>
  </si>
  <si>
    <t>Check to Rugged Nuggets - 5502988731</t>
  </si>
  <si>
    <t>Check to Max - 5502993369</t>
  </si>
  <si>
    <t>Check to Othello - 5503617508</t>
  </si>
  <si>
    <t>Total of $14.10</t>
  </si>
  <si>
    <t>Check to Daniel - 5503693538</t>
  </si>
  <si>
    <t>Check to Jeff - 5504801916</t>
  </si>
  <si>
    <t>Cash to Rob - $200</t>
  </si>
  <si>
    <t>Check to DeRo - 5506420655</t>
  </si>
  <si>
    <t>Check to Matt - 5506411314</t>
  </si>
  <si>
    <t>300 repress from United (green vinyl)</t>
  </si>
  <si>
    <t>Deposit to GGR</t>
  </si>
  <si>
    <t>Lacquers from Carl Saff</t>
  </si>
  <si>
    <t>Remaining balance for CLMN-137</t>
  </si>
  <si>
    <t>Remaining Balance for CLMN-138</t>
  </si>
  <si>
    <t>Bulletproof</t>
  </si>
  <si>
    <t>R139</t>
  </si>
  <si>
    <t>50 copies to Fat Night</t>
  </si>
  <si>
    <t>50 copies for free to Gripsweats</t>
  </si>
  <si>
    <t>50 copies for free to AJ</t>
  </si>
  <si>
    <t>Tests to Barnaby</t>
  </si>
  <si>
    <t>tests to SFSE</t>
  </si>
  <si>
    <t>100 copies to Fat Beats (total charge of $40.93)</t>
  </si>
  <si>
    <t>Box to Fat Beats</t>
  </si>
  <si>
    <t>June 2016 Statement</t>
  </si>
  <si>
    <t>No. 343007</t>
  </si>
  <si>
    <t>2 more tests to Tim</t>
  </si>
  <si>
    <t>Dropcards to GGR (1125)</t>
  </si>
  <si>
    <t>Dropcards</t>
  </si>
  <si>
    <t>2500 dropcards for SFSE - Out On The Coast</t>
  </si>
  <si>
    <t>2500 Dropcards for 12004 LP</t>
  </si>
  <si>
    <t>The Dip</t>
  </si>
  <si>
    <t>Won't Be Coming Back</t>
  </si>
  <si>
    <t>R140</t>
  </si>
  <si>
    <t>240 copies to Fat Beats</t>
  </si>
  <si>
    <t>Deposit for Cassettes</t>
  </si>
  <si>
    <t>Remaining Balance for 12014</t>
  </si>
  <si>
    <t>120 copies to Tim</t>
  </si>
  <si>
    <t>70 copies to SFSE</t>
  </si>
  <si>
    <t>50 CDs to Fat Beats</t>
  </si>
  <si>
    <t>10 copies to Durand for show</t>
  </si>
  <si>
    <t>20 CDs to Durand for show</t>
  </si>
  <si>
    <t>10 Casettes to Durand for show</t>
  </si>
  <si>
    <t>Shipping to Durand</t>
  </si>
  <si>
    <t>100 copies to Kev</t>
  </si>
  <si>
    <t>100 copies to Grease Traps at $2 a piece</t>
  </si>
  <si>
    <t>R125-BC</t>
  </si>
  <si>
    <t xml:space="preserve"> Bill Caballero</t>
  </si>
  <si>
    <t xml:space="preserve">License for use on RSD Compilation from Concord Music </t>
  </si>
  <si>
    <t>Deposit for 141</t>
  </si>
  <si>
    <t>500 repress black</t>
  </si>
  <si>
    <t>6 tests to Soul Scratch</t>
  </si>
  <si>
    <t>300 black repress at United</t>
  </si>
  <si>
    <t>1000 stickers for Durand repress</t>
  </si>
  <si>
    <t>1000 CDs of SFSE</t>
  </si>
  <si>
    <t>NUSAU</t>
  </si>
  <si>
    <t>R141</t>
  </si>
  <si>
    <t>500 labels back to GGR</t>
  </si>
  <si>
    <t>167 copies to SFSE</t>
  </si>
  <si>
    <t>8 Boxes to Fat Beats</t>
  </si>
  <si>
    <t>10 copies to Blake</t>
  </si>
  <si>
    <t>10 copies to Durand</t>
  </si>
  <si>
    <t>5 copies to Aaron</t>
  </si>
  <si>
    <t>30 copies to LA</t>
  </si>
  <si>
    <t>R142</t>
  </si>
  <si>
    <t>110 Cassettes</t>
  </si>
  <si>
    <t>Advertising</t>
  </si>
  <si>
    <t>Durand in LA advertising</t>
  </si>
  <si>
    <t>$150 for trumpet tracks</t>
  </si>
  <si>
    <t>$150 for sax tracks</t>
  </si>
  <si>
    <t>Make A Change</t>
  </si>
  <si>
    <t>Tiger Trot</t>
  </si>
  <si>
    <t>R143</t>
  </si>
  <si>
    <t>Deposit for 142</t>
  </si>
  <si>
    <t>Remaining balance for 1000 repress</t>
  </si>
  <si>
    <t>1000 repress of CDs</t>
  </si>
  <si>
    <t>2500 dropcards for SFSE - SFSE</t>
  </si>
  <si>
    <t>1000 stickers for SFSE repress</t>
  </si>
  <si>
    <t>Promo mailings to record stores (95)</t>
  </si>
  <si>
    <t>Sold</t>
  </si>
  <si>
    <t>July - Aug 2016 Sales</t>
  </si>
  <si>
    <t>$25 boost for Facebook post</t>
  </si>
  <si>
    <t>CLMN11090</t>
  </si>
  <si>
    <t>CLMN10378</t>
  </si>
  <si>
    <t>CLMN11258</t>
  </si>
  <si>
    <t>markalan@feelitrecords.com</t>
  </si>
  <si>
    <t>CLMN11221</t>
  </si>
  <si>
    <t>CLMN11091</t>
  </si>
  <si>
    <t>CLMN10917</t>
  </si>
  <si>
    <t>CLMN09896</t>
  </si>
  <si>
    <t>CLMN06411</t>
  </si>
  <si>
    <t>CLMN10803</t>
  </si>
  <si>
    <t>CLMN11255</t>
  </si>
  <si>
    <t>CLMN10920</t>
  </si>
  <si>
    <t>CLMN10681</t>
  </si>
  <si>
    <t>CLMN09970</t>
  </si>
  <si>
    <t>homers1@homersmusic.com</t>
  </si>
  <si>
    <t>CLMN09502</t>
  </si>
  <si>
    <t>CLMN11126</t>
  </si>
  <si>
    <t>CLMN11089</t>
  </si>
  <si>
    <t>CLMN09687</t>
  </si>
  <si>
    <t>CLMN09865</t>
  </si>
  <si>
    <t>CLMN11219</t>
  </si>
  <si>
    <t>CLMN11505</t>
  </si>
  <si>
    <t>CLMN10502</t>
  </si>
  <si>
    <t>CLMN09682</t>
  </si>
  <si>
    <t>CLMN11403</t>
  </si>
  <si>
    <t>The Gripsweats - Ziggy's Walk (red vinyl)</t>
  </si>
  <si>
    <t>The Gripsweats - Ziggy's Walk</t>
  </si>
  <si>
    <t>CLMN10811</t>
  </si>
  <si>
    <t>CLMN11085</t>
  </si>
  <si>
    <t>CLMN11084</t>
  </si>
  <si>
    <t>CLMN11083</t>
  </si>
  <si>
    <t>CLMN11112</t>
  </si>
  <si>
    <t>CLMN10946</t>
  </si>
  <si>
    <t>CLMN10802</t>
  </si>
  <si>
    <t>jackpot@jackpotrecords.com</t>
  </si>
  <si>
    <t>CLMN11220</t>
  </si>
  <si>
    <t>CLMN11134</t>
  </si>
  <si>
    <t>CLMN10377</t>
  </si>
  <si>
    <t>barry@birdlandmusic.com</t>
  </si>
  <si>
    <t>CLMN09282</t>
  </si>
  <si>
    <t>eddie@criminalatl.com</t>
  </si>
  <si>
    <t>CLMN11136</t>
  </si>
  <si>
    <t>CLMN09700</t>
  </si>
  <si>
    <t>CLMN11407</t>
  </si>
  <si>
    <t>CLMN11496</t>
  </si>
  <si>
    <t>Durand Jones &amp; The Indications LP</t>
  </si>
  <si>
    <t>CLMN11361</t>
  </si>
  <si>
    <t>CLMN11360</t>
  </si>
  <si>
    <t>Durand Jones &amp; The Indications cassette</t>
  </si>
  <si>
    <t>CLMN11119</t>
  </si>
  <si>
    <t>CLMN10600</t>
  </si>
  <si>
    <t>Durand Jones &amp; The Indications (blue cassette)</t>
  </si>
  <si>
    <t>shannon@criminalatl.com</t>
  </si>
  <si>
    <t>CLMN09521</t>
  </si>
  <si>
    <t>CLMN09501</t>
  </si>
  <si>
    <t>CLMN09021</t>
  </si>
  <si>
    <t>Durand Jones &amp; The Indications LP (blue vinyl)</t>
  </si>
  <si>
    <t>Durand Jones &amp; The Indications (CD)</t>
  </si>
  <si>
    <t>The Sure Fire Soul Ensemble - Out On The Coast LP</t>
  </si>
  <si>
    <t>CLMN10394</t>
  </si>
  <si>
    <t>CLMN10056</t>
  </si>
  <si>
    <t>Sportsweb@aol.com</t>
  </si>
  <si>
    <t>CLMN09871</t>
  </si>
  <si>
    <t>CLMN09851</t>
  </si>
  <si>
    <t>DURAND JONES &amp; THE INDICATIONSDurand Jones &amp; The Indications LP</t>
  </si>
  <si>
    <t>THE SURE FIRE SOUL ENSEMBLEOut On The Coast LP (orange vinyl)Limited to 500 copies</t>
  </si>
  <si>
    <t>THE SURE FIRE SOUL ENSEMBLEOut On The Coast CD</t>
  </si>
  <si>
    <t>AJ &amp; THE JIGGAWATTSIt Is What It Is (clear vinyl)Limited to 300 copies</t>
  </si>
  <si>
    <t>SOUL SCRATCHPacified</t>
  </si>
  <si>
    <t>THE GRIPSWEATSZiggy's Walk</t>
  </si>
  <si>
    <t>ON THE SPOT TRIOSuction</t>
  </si>
  <si>
    <t>THE GREASE TRAPSStreet Sweeper</t>
  </si>
  <si>
    <t>AJ &amp; THE JIGGAWATTSIt Is What It Is</t>
  </si>
  <si>
    <t>ORGONEStrike</t>
  </si>
  <si>
    <t>THE JIVE TURKEYSBread &amp; Butter LP</t>
  </si>
  <si>
    <t>ORGONE SLIPMATBeyond The Sun</t>
  </si>
  <si>
    <t>DURAND JONES &amp; THE INDICATIONSSmile</t>
  </si>
  <si>
    <t>THE SURE FIRE SOUL ENSEMBLECity Heights</t>
  </si>
  <si>
    <t>MONOPHONICSPromises</t>
  </si>
  <si>
    <t>GENE WASHINGTON &amp; THE IRONSIDESNext To You</t>
  </si>
  <si>
    <t>DURAND JONES &amp; THE INDICATIONSDurand Jones &amp; The Indications</t>
  </si>
  <si>
    <t>THE DROPTONESDon't Get Caught</t>
  </si>
  <si>
    <t>TEE SEE CONNECTIONBlack Mamba</t>
  </si>
  <si>
    <t>ORGONEBeyond The Sun 2xLP (random colored vinyl)</t>
  </si>
  <si>
    <t>THE SURE FIRE SOUL ENSEMBLEOut On The Coast Cassette</t>
  </si>
  <si>
    <t>THE SURE FIRE SOUL ENSEMBLEOut On The Coast LP</t>
  </si>
  <si>
    <t>ORGONEDo What You Came To Do</t>
  </si>
  <si>
    <t>ORGONEDon't Stop</t>
  </si>
  <si>
    <t>VARIOUS ARTISTSDiggin' In A Colemine LP</t>
  </si>
  <si>
    <t>MONOPHONICSLike Yesterday</t>
  </si>
  <si>
    <t>DURAND JONES &amp; THE INDICATIONSDurand Jones &amp; The Indications CD</t>
  </si>
  <si>
    <t>The Gripsweats - Ziggy's Walk (SHIP)</t>
  </si>
  <si>
    <t>The Gripsweats - Ziggy's Walk (HOLD)</t>
  </si>
  <si>
    <t>00183996EL866000X</t>
  </si>
  <si>
    <t>1PT39837H81839902</t>
  </si>
  <si>
    <t>9TN62127AF5106357</t>
  </si>
  <si>
    <t>85G84553JU100934E</t>
  </si>
  <si>
    <t>9JM04408AU580700N</t>
  </si>
  <si>
    <t>0MF54139Y1077681A</t>
  </si>
  <si>
    <t>5CC05835PU870011A</t>
  </si>
  <si>
    <t>2FA46068RE802653E</t>
  </si>
  <si>
    <t>33A269987Y339412M</t>
  </si>
  <si>
    <t>9A333422EH999810J</t>
  </si>
  <si>
    <t>5AT84407C2593710V</t>
  </si>
  <si>
    <t>9RP73524CL605845U</t>
  </si>
  <si>
    <t>88D376566K150861G</t>
  </si>
  <si>
    <t>1XT35499J0110984C</t>
  </si>
  <si>
    <t>9SB141714D761735W</t>
  </si>
  <si>
    <t>7UT21128AM0667113</t>
  </si>
  <si>
    <t>9N808220HJ713890R</t>
  </si>
  <si>
    <t>8R514527EA660462N</t>
  </si>
  <si>
    <t>63N75663748145026</t>
  </si>
  <si>
    <t>67P77159NL9749257</t>
  </si>
  <si>
    <t>8A124337C2931740U</t>
  </si>
  <si>
    <t>4A145558HW7833007</t>
  </si>
  <si>
    <t>6KV85793P1800064J</t>
  </si>
  <si>
    <t>8XT9373725045262N</t>
  </si>
  <si>
    <t>89355331PS6907639</t>
  </si>
  <si>
    <t>2D464502959853804</t>
  </si>
  <si>
    <t>8D619257PU388990L</t>
  </si>
  <si>
    <t>9B457644SP195694P</t>
  </si>
  <si>
    <t>12X999000Y8899007</t>
  </si>
  <si>
    <t>2RX94656FR441604L</t>
  </si>
  <si>
    <t>0A137394R9461622N</t>
  </si>
  <si>
    <t>7PM868144D843122F</t>
  </si>
  <si>
    <t>6SL92311A1809623D</t>
  </si>
  <si>
    <t>7U3516166R9695247</t>
  </si>
  <si>
    <t>92X47572A7575814B</t>
  </si>
  <si>
    <t>64G69874EJ3344938</t>
  </si>
  <si>
    <t>6CH7748833956444F</t>
  </si>
  <si>
    <t>56P49604U87023948</t>
  </si>
  <si>
    <t>9G3053377M799720S</t>
  </si>
  <si>
    <t>41M07368G6111761U</t>
  </si>
  <si>
    <t>7CV85411TE171445Y</t>
  </si>
  <si>
    <t>1HU39023F9566431R</t>
  </si>
  <si>
    <t>5AU63254R03325204</t>
  </si>
  <si>
    <t>4K45603465675425U</t>
  </si>
  <si>
    <t>5UT25610J9165932Y</t>
  </si>
  <si>
    <t>31K31057Y0989730E</t>
  </si>
  <si>
    <t>399566660F414264N</t>
  </si>
  <si>
    <t>12F70284E49281226</t>
  </si>
  <si>
    <t>3NY59744GD838071S</t>
  </si>
  <si>
    <t>2HF23129CS409415E</t>
  </si>
  <si>
    <t>4WP40517NG7649333</t>
  </si>
  <si>
    <t>7DA58039K14217933</t>
  </si>
  <si>
    <t>07353660TJ647603S</t>
  </si>
  <si>
    <t>3GM37157DC963702Y</t>
  </si>
  <si>
    <t>0CA41335149961202</t>
  </si>
  <si>
    <t>7RK22575PF7436632</t>
  </si>
  <si>
    <t>53N83447HX947270B</t>
  </si>
  <si>
    <t>9EK53423AA715973T</t>
  </si>
  <si>
    <t>4HB963786X446901E</t>
  </si>
  <si>
    <t>1PC288081K837835E</t>
  </si>
  <si>
    <t>6WV79951NS050445K</t>
  </si>
  <si>
    <t>1B9744252W344920V</t>
  </si>
  <si>
    <t>01P45825NW4083151</t>
  </si>
  <si>
    <t>5KK35035EH0658707</t>
  </si>
  <si>
    <t>8XB37058Y4299801N</t>
  </si>
  <si>
    <t>4F348292VN4547053</t>
  </si>
  <si>
    <t>7EP037782W055350C</t>
  </si>
  <si>
    <t>4A607388FH579122E</t>
  </si>
  <si>
    <t>3BJ19740W8103963U</t>
  </si>
  <si>
    <t>23A501511T1630021</t>
  </si>
  <si>
    <t>9YG07057G4235510S</t>
  </si>
  <si>
    <t>23D41566UP475733E</t>
  </si>
  <si>
    <t>35S57047BS818113W</t>
  </si>
  <si>
    <t>55A99976RP650915S</t>
  </si>
  <si>
    <t>9RK785194H471720F</t>
  </si>
  <si>
    <t>08222529EU2275337</t>
  </si>
  <si>
    <t>62465728YE1011923</t>
  </si>
  <si>
    <t>9WD46261TE740690V</t>
  </si>
  <si>
    <t>84C72519YH297762S</t>
  </si>
  <si>
    <t>3XP4112374454971S</t>
  </si>
  <si>
    <t>0WB070452T939453B</t>
  </si>
  <si>
    <t>0LP44261V30067248</t>
  </si>
  <si>
    <t>7D866637SL394070E</t>
  </si>
  <si>
    <t>1FJ36974GT7236439</t>
  </si>
  <si>
    <t>28U47306GR846502S</t>
  </si>
  <si>
    <t>28X865283F3153607</t>
  </si>
  <si>
    <t>08772167PR664951L</t>
  </si>
  <si>
    <t>1RU63766MT784522S</t>
  </si>
  <si>
    <t>9WJ6864055643464S</t>
  </si>
  <si>
    <t>5YV593124Y8184042</t>
  </si>
  <si>
    <t>5S677140U0479725P</t>
  </si>
  <si>
    <t>9DJ72074AF082461X</t>
  </si>
  <si>
    <t>36M97952ME982094N</t>
  </si>
  <si>
    <t>4KV17742D04938730</t>
  </si>
  <si>
    <t>2TD530713K886251X</t>
  </si>
  <si>
    <t>6MX758398K981842J</t>
  </si>
  <si>
    <t>2YJ80796HS715752M</t>
  </si>
  <si>
    <t>2SG948919M1793644</t>
  </si>
  <si>
    <t>9JN31654V5636424N</t>
  </si>
  <si>
    <t>1EW48731YR230472K</t>
  </si>
  <si>
    <t>10J7848551999570J</t>
  </si>
  <si>
    <t>74A991671F159045W</t>
  </si>
  <si>
    <t>0GP97044YA861694E</t>
  </si>
  <si>
    <t>52P86756G19902709</t>
  </si>
  <si>
    <t>32T090105A898550M</t>
  </si>
  <si>
    <t>2JP546875S048752G</t>
  </si>
  <si>
    <t>1M942900G10386749</t>
  </si>
  <si>
    <t>5630555718467722B</t>
  </si>
  <si>
    <t>9KR80623JR574894C</t>
  </si>
  <si>
    <t>3DU13438U1328870R</t>
  </si>
  <si>
    <t>2MA96610JY9177106</t>
  </si>
  <si>
    <t>2SN74705NC720151D</t>
  </si>
  <si>
    <t>7RW094143X600714V</t>
  </si>
  <si>
    <t>528618663K1557027</t>
  </si>
  <si>
    <t>5MA62618607123403</t>
  </si>
  <si>
    <t>7YX69892NT629344C</t>
  </si>
  <si>
    <t>8F6049455K7705236</t>
  </si>
  <si>
    <t>1BH792570Y666551D</t>
  </si>
  <si>
    <t>61324050H5034442G</t>
  </si>
  <si>
    <t>9EH33814NJ0468110</t>
  </si>
  <si>
    <t>7CJ684706T884534B</t>
  </si>
  <si>
    <t>0YM75337VG524133U</t>
  </si>
  <si>
    <t>8X229781C53983548</t>
  </si>
  <si>
    <t>6T220249808441815</t>
  </si>
  <si>
    <t>7RS05070CV073471N</t>
  </si>
  <si>
    <t>2RC91189X36310252</t>
  </si>
  <si>
    <t>5JA72499EN511431L</t>
  </si>
  <si>
    <t>1LX40518H6069163Y</t>
  </si>
  <si>
    <t>60T94762J62086324</t>
  </si>
  <si>
    <t>7PM554682A692091R</t>
  </si>
  <si>
    <t>3H403036PT205463N</t>
  </si>
  <si>
    <t>0XJ61898HG8030202</t>
  </si>
  <si>
    <t>49A84439WU442934J</t>
  </si>
  <si>
    <t>50C11034BN616453U</t>
  </si>
  <si>
    <t>36J94106CN058362D</t>
  </si>
  <si>
    <t>6GW41267BS023903V</t>
  </si>
  <si>
    <t>9XD1858123684603L</t>
  </si>
  <si>
    <t>1NJ70655CM5967430</t>
  </si>
  <si>
    <t>5NM977150F9765704</t>
  </si>
  <si>
    <t>8LX70324L0041544E</t>
  </si>
  <si>
    <t>01H48324N2980644B</t>
  </si>
  <si>
    <t>9YF99583105346627</t>
  </si>
  <si>
    <t>04J08242J8919934C</t>
  </si>
  <si>
    <t>6CG70647N89293317</t>
  </si>
  <si>
    <t>7FT78662PH258552Y</t>
  </si>
  <si>
    <t>60564168LM414272J</t>
  </si>
  <si>
    <t>9MK791180X3032526</t>
  </si>
  <si>
    <t>57676202NY804111U</t>
  </si>
  <si>
    <t>3NR22247G06981847</t>
  </si>
  <si>
    <t>9CL97311JE157614T</t>
  </si>
  <si>
    <t>5MK81034MR611971H</t>
  </si>
  <si>
    <t>4FL38262M7718225W</t>
  </si>
  <si>
    <t>2WW12402R2879981F</t>
  </si>
  <si>
    <t>4V703188EP887440T</t>
  </si>
  <si>
    <t>57L53847D54045725</t>
  </si>
  <si>
    <t>3RN03778R2104915E</t>
  </si>
  <si>
    <t>23N703283Y489304K</t>
  </si>
  <si>
    <t>3TW70112D5123550D</t>
  </si>
  <si>
    <t>8JE517943G844941H</t>
  </si>
  <si>
    <t>61L46305965152206</t>
  </si>
  <si>
    <t>0AX394210S364322L</t>
  </si>
  <si>
    <t>04695420BT9471543</t>
  </si>
  <si>
    <t>121952010X112042B</t>
  </si>
  <si>
    <t>48X94320LX478042X</t>
  </si>
  <si>
    <t>46V8117645615713Y</t>
  </si>
  <si>
    <t>6M491217P99106715</t>
  </si>
  <si>
    <t>5EG75598ET979101J</t>
  </si>
  <si>
    <t>0D05493109833625P</t>
  </si>
  <si>
    <t>730161758G003922D</t>
  </si>
  <si>
    <t>9BS37913XL416532E</t>
  </si>
  <si>
    <t>3M789660F0628832S</t>
  </si>
  <si>
    <t>50U592025C106091M</t>
  </si>
  <si>
    <t>7MG11322YW324110V</t>
  </si>
  <si>
    <t>3CE33039W9436070R</t>
  </si>
  <si>
    <t>26G92911PL1161934</t>
  </si>
  <si>
    <t>85394424V49120304</t>
  </si>
  <si>
    <t>9RS36760LE070604J</t>
  </si>
  <si>
    <t>33T08373KE366041X</t>
  </si>
  <si>
    <t>0KS512077B406423M</t>
  </si>
  <si>
    <t>5H192674685997944</t>
  </si>
  <si>
    <t>20L42411RW165433D</t>
  </si>
  <si>
    <t>8VW482981W688913C</t>
  </si>
  <si>
    <t>8M9836794T635970R</t>
  </si>
  <si>
    <t>7YW09840K79582232</t>
  </si>
  <si>
    <t>7PK41650XT493891H</t>
  </si>
  <si>
    <t>99X02152RL7298451</t>
  </si>
  <si>
    <t>4N037647EB738533H</t>
  </si>
  <si>
    <t>Order Fee</t>
  </si>
  <si>
    <t>Order Total</t>
  </si>
  <si>
    <t>zebtron@gmail.com</t>
  </si>
  <si>
    <t>emmett09@yahoo.com</t>
  </si>
  <si>
    <t>newy@wi.rr.com</t>
  </si>
  <si>
    <t>wnejbos@aol.com</t>
  </si>
  <si>
    <t>roamingroundeurope@hotmail.com</t>
  </si>
  <si>
    <t>Sugarshockrecords@yahoo.com</t>
  </si>
  <si>
    <t>reasplund@yahoo.com</t>
  </si>
  <si>
    <t>dhbloomfield@hotmail.com</t>
  </si>
  <si>
    <t>andrewsvelasco@gmail.com</t>
  </si>
  <si>
    <t>zachofalltrades822@gmail.com</t>
  </si>
  <si>
    <t>rob.march2@gmail.com</t>
  </si>
  <si>
    <t>muzikfrk411@aol.com</t>
  </si>
  <si>
    <t>Obyshawn@gmail.com</t>
  </si>
  <si>
    <t>arturner2004@yahoo.com</t>
  </si>
  <si>
    <t>pxlperfection@gmail.com</t>
  </si>
  <si>
    <t>guy.brown@gmail.com</t>
  </si>
  <si>
    <t>elvis502@hotmail.com</t>
  </si>
  <si>
    <t>berd.ruttenberg@gmail.com</t>
  </si>
  <si>
    <t>chadvschuette@gmail.com</t>
  </si>
  <si>
    <t>tonynewboult@gmail.com</t>
  </si>
  <si>
    <t>#1505</t>
  </si>
  <si>
    <t>renedebos@hotmail.com</t>
  </si>
  <si>
    <t>oxxo@mindspring.com</t>
  </si>
  <si>
    <t>Shipped UPS 1Z03VR360395743774</t>
  </si>
  <si>
    <t>2SD38917759366709</t>
  </si>
  <si>
    <t>69M8035662423464G</t>
  </si>
  <si>
    <t>Thanks brotha!!</t>
  </si>
  <si>
    <t>3S05994079916742C</t>
  </si>
  <si>
    <t>Shipped via UPS.  Tracking: 1Z03VR360397028963</t>
  </si>
  <si>
    <t>9J231483A5773412M</t>
  </si>
  <si>
    <t>Shipped UPS 1Z03VR360396616632</t>
  </si>
  <si>
    <t>37U14075G7412105D</t>
  </si>
  <si>
    <t>Better Days Records, 2600 W Broadway, Louisville, KY 40202, US</t>
  </si>
  <si>
    <t>5146727356470221P</t>
  </si>
  <si>
    <t>7LM8082594495215L</t>
  </si>
  <si>
    <t>CD Trader, 18926 Ventura Blvd, Tarzana, CA 91356, US</t>
  </si>
  <si>
    <t>3D468880P18505731</t>
  </si>
  <si>
    <t>3M449581RC291552B</t>
  </si>
  <si>
    <t xml:space="preserve">Homers 1, </t>
  </si>
  <si>
    <t>46825394XA795332J</t>
  </si>
  <si>
    <t>FREE SHIPPING! Shipped UPS 1Z03VR360397809600</t>
  </si>
  <si>
    <t>63418644N5940805X</t>
  </si>
  <si>
    <t>Thanks! USPS tracking 9449009699939242368762</t>
  </si>
  <si>
    <t>065261075P869145P</t>
  </si>
  <si>
    <t>Shipped UPS 1Z03VR360396216752</t>
  </si>
  <si>
    <t>Stinkweeds, 12 W Camelback Rd, Phoenix, AZ 85013, US</t>
  </si>
  <si>
    <t>9DV16466FA571060N</t>
  </si>
  <si>
    <t>3BL59908KU702784W</t>
  </si>
  <si>
    <t>4GP71147374302308</t>
  </si>
  <si>
    <t>8478633687901244D</t>
  </si>
  <si>
    <t>I put a copy of the new Sure Fire LP in there for you to check out.  It's out on October 21 and the first 500 are orange.  Here's the tracking info: UPS 1Z03VR360393599694</t>
  </si>
  <si>
    <t>14X29404TU019753V</t>
  </si>
  <si>
    <t>Shipped via UPS: 1Z03VR360399911978</t>
  </si>
  <si>
    <t>19N71443YX990133D</t>
  </si>
  <si>
    <t>3PU23992R69305314</t>
  </si>
  <si>
    <t>2SB3827090933484S</t>
  </si>
  <si>
    <t>5NM898700C333282R</t>
  </si>
  <si>
    <t>6JH63958V8003473V</t>
  </si>
  <si>
    <t>15C835778C4537126</t>
  </si>
  <si>
    <t>8WH85063TX080583F</t>
  </si>
  <si>
    <t>Shipped USPS 9449009699938771288497. Thanks!</t>
  </si>
  <si>
    <t>Shipped UPS 1Z03VR360396039819. Thanks!!!</t>
  </si>
  <si>
    <t>88P65744YH138252G</t>
  </si>
  <si>
    <t>Shipped via UPS 1Z03VR360392849442</t>
  </si>
  <si>
    <t>Net 30</t>
  </si>
  <si>
    <t>14H81226A9135413K</t>
  </si>
  <si>
    <t>Shipped UPS 1Z03VR360399980822. Thanks!!</t>
  </si>
  <si>
    <t>0A0671014H339505K</t>
  </si>
  <si>
    <t>1F432841XX123484H</t>
  </si>
  <si>
    <t>I've included a promo copy of the new Sure Fire LP which is being released October 21.  The first 500 copies are on orange vinyl.  UPS Tracking: 1Z03VR360393481702</t>
  </si>
  <si>
    <t>Hey Alex, ignore this.  It's just for the books.  Great seeing ya yesterday!</t>
  </si>
  <si>
    <t>72X9269577414915R</t>
  </si>
  <si>
    <t>Shipped UPS 1Z03VR360395851442. Thanks!</t>
  </si>
  <si>
    <t>46G484932T9520236</t>
  </si>
  <si>
    <t>Shipped UPS 1Z03VR360396600836. Thanks!</t>
  </si>
  <si>
    <t>3K810437NW448911B</t>
  </si>
  <si>
    <t>9RF37208WA2333254</t>
  </si>
  <si>
    <t>UPS Tracking:     1Z03VR360392081280</t>
  </si>
  <si>
    <t>9G76765695779084K</t>
  </si>
  <si>
    <t>Thanks Greg!</t>
  </si>
  <si>
    <t>1HX125482S3015333</t>
  </si>
  <si>
    <t>9LP15760UB178023V</t>
  </si>
  <si>
    <t>Shipped via USPS 9449 0096 9993 8670 7540 86 on 08/03/16</t>
  </si>
  <si>
    <t>1L830958HP3267702</t>
  </si>
  <si>
    <t>64F56763GL688871Y</t>
  </si>
  <si>
    <t>Thanks for the support!</t>
  </si>
  <si>
    <t>LUNA Music, 5202 N College Ave, Indianapolis, IN 46220, US</t>
  </si>
  <si>
    <t>2xVinyl, LP, Album</t>
  </si>
  <si>
    <t>2xVinyl, LP, Album, Limited Edition</t>
  </si>
  <si>
    <t>1xVinyl, 7", 45 RPM, Single</t>
  </si>
  <si>
    <t>1xVinyl, LP</t>
  </si>
  <si>
    <t>1xCD, Album</t>
  </si>
  <si>
    <t>1xVinyl, 7", 45 RPM, Single, Repress</t>
  </si>
  <si>
    <t>Comencemos (Let's Start)</t>
  </si>
  <si>
    <t>1xVinyl, 7", 45 RPM</t>
  </si>
  <si>
    <t>1xVinyl, LP, Stereo + 1xCD, Stereo</t>
  </si>
  <si>
    <t>1xVinyl, 7", 45 RPM, Repress</t>
  </si>
  <si>
    <t>1xVinyl, LP, Album</t>
  </si>
  <si>
    <t>1xVinyl, LP, Album, Limited Edition</t>
  </si>
  <si>
    <t>Hard Steppin / The Prisoner</t>
  </si>
  <si>
    <t>1xVinyl, 7", 45 RPM, Single, Reissue, Repress</t>
  </si>
  <si>
    <t>1xVinyl, 7", 45 RPM, Single, Limited Edition</t>
  </si>
  <si>
    <t>1xVinyl, 7", Single</t>
  </si>
  <si>
    <t>1xVinyl, 7"</t>
  </si>
  <si>
    <t>1xVinyl, 7", 45 RPM, Reissue, Repress</t>
  </si>
  <si>
    <t>Ziggy's Walk b/w Alpha Dog</t>
  </si>
  <si>
    <t>6 test pressings to The Dip</t>
  </si>
  <si>
    <t>40 copies to Andrew</t>
  </si>
  <si>
    <t>100 CD copies to Fat Beats</t>
  </si>
  <si>
    <t>100 CD copies to Fat Beats and 20 cassettes</t>
  </si>
  <si>
    <t>100 copies to Danny Mayer</t>
  </si>
  <si>
    <t>Shipping DL cards and labels to Gotta Groove</t>
  </si>
  <si>
    <t>Shipping of labels to Gotta Groove for 500 repress</t>
  </si>
  <si>
    <t>Check to Ikebe - 5710702031 - $93.17</t>
  </si>
  <si>
    <t xml:space="preserve">Check to Max - 5710741480 - 279.40 </t>
  </si>
  <si>
    <t>Check to Max - 5710753624 - 33.79</t>
  </si>
  <si>
    <t>Check to Jungle Fire - 5710790400 - $192.33</t>
  </si>
  <si>
    <t>Ryan Scott</t>
  </si>
  <si>
    <t>R113-RS</t>
  </si>
  <si>
    <t>Alex Baky</t>
  </si>
  <si>
    <t>R113-AB</t>
  </si>
  <si>
    <t>Labels to pressing plant</t>
  </si>
  <si>
    <t>50 copies to SFSE</t>
  </si>
  <si>
    <t>25 cassettes to SFSE</t>
  </si>
  <si>
    <t>30 copies of LP to SFSE</t>
  </si>
  <si>
    <t>50 45s, 25 cassettes, and 30 LPs to SFSE</t>
  </si>
  <si>
    <t>Check to Al - 5712764034 - $12.43</t>
  </si>
  <si>
    <t>PR</t>
  </si>
  <si>
    <t>Promo to Tony at Pavement PR</t>
  </si>
  <si>
    <t>Check to Sam - 5712839184 - $62.10</t>
  </si>
  <si>
    <t>100 copies of 126, 50 copies of 134</t>
  </si>
  <si>
    <t>100 copies of 126 to Sergio</t>
  </si>
  <si>
    <t>50 copies of 134</t>
  </si>
  <si>
    <t>3 boxes to Fat Beats</t>
  </si>
  <si>
    <t>Credit Return: Online Payment 5502735971 To Alan Evans</t>
  </si>
  <si>
    <t>Credit Return: Online Payment 5502993369 To Max Ramey</t>
  </si>
  <si>
    <t>25 copies to Prescribed Vinyl</t>
  </si>
  <si>
    <t>70 boosting Spotify post</t>
  </si>
  <si>
    <t>Check to Daniel - 5746730356</t>
  </si>
  <si>
    <t>Check to Durand - $500 - 5746748595</t>
  </si>
  <si>
    <t>Check to Matt - 198.35 - 5746794442</t>
  </si>
  <si>
    <t xml:space="preserve">ONLINE PAYMENT TO KELLY FINNIGAN 10/24 </t>
  </si>
  <si>
    <t>Tests to Aaron</t>
  </si>
  <si>
    <t>Tests to Blake</t>
  </si>
  <si>
    <t>Tests to Durand</t>
  </si>
  <si>
    <t>50 copies to The Dip</t>
  </si>
  <si>
    <t>1000 repress black deposit</t>
  </si>
  <si>
    <t>Remaining balance for 140</t>
  </si>
  <si>
    <t>Advertising via Facebook boosting Spotify playlist</t>
  </si>
  <si>
    <t>Hype Stickers for blue vinyl</t>
  </si>
  <si>
    <t>Hype Stickers for black vinyl</t>
  </si>
  <si>
    <t>Another 70 boosting Spotify post</t>
  </si>
  <si>
    <t>Shipping 200 copies to Fat Beats</t>
  </si>
  <si>
    <t>Boost for Chicago Show</t>
  </si>
  <si>
    <t>Boost for Video - Chicago</t>
  </si>
  <si>
    <t>96 black copies to Fat Beats</t>
  </si>
  <si>
    <t>1000 copies of CDs</t>
  </si>
  <si>
    <t>7 tests to Joey</t>
  </si>
  <si>
    <t>250 Promo retail posters</t>
  </si>
  <si>
    <t>UK Durand Fans</t>
  </si>
  <si>
    <t>50 copies to Ikebe</t>
  </si>
  <si>
    <t>shipment to Blake (50 LPs, 100 CDs, 30 45s)</t>
  </si>
  <si>
    <t>50 copies of 12013 LP</t>
  </si>
  <si>
    <t>100 copies of 12013 CD</t>
  </si>
  <si>
    <t>30 copies of 130 45</t>
  </si>
  <si>
    <t>5 tests to band</t>
  </si>
  <si>
    <t>sold</t>
  </si>
  <si>
    <t>Sept - Oct 2016 FB Statement</t>
  </si>
  <si>
    <t>sold (CD)</t>
  </si>
  <si>
    <t>Online Payment 5748400420 To Orgone Music, Inc. 10/24 for $437.79</t>
  </si>
  <si>
    <t>sold (cassettes)</t>
  </si>
  <si>
    <t>Dropcards to Gotta Groove for repress</t>
  </si>
  <si>
    <t>Copy to Todd at AMS</t>
  </si>
  <si>
    <t>Copy to Tony at Pavement PR</t>
  </si>
  <si>
    <t>Copy to Erik at AMS for Barnes &amp; Noble</t>
  </si>
  <si>
    <t>25 copies to Dan (Fat Night)</t>
  </si>
  <si>
    <t>Photos from Walgreens for inside gatefold</t>
  </si>
  <si>
    <t>Promo copy to KCRW</t>
  </si>
  <si>
    <t>60 promo CDs to Fat Beats &amp; Cargo</t>
  </si>
  <si>
    <t>114 CD Promo mailings</t>
  </si>
  <si>
    <t>82 LP Promo mailings to shops</t>
  </si>
  <si>
    <t>50 CDs to AMS for Promo</t>
  </si>
  <si>
    <t>150 CDs to Fat Beats (for Distro)</t>
  </si>
  <si>
    <t>Shipping a CD and LP to Devri Richmond (inside photo)</t>
  </si>
  <si>
    <t>Promo LPs to Shops including Bull Moose</t>
  </si>
  <si>
    <t>Boost to Soul Scratch's post</t>
  </si>
  <si>
    <t>Advertising for Soul Scratch's LP on FB</t>
  </si>
  <si>
    <t>Boost to Orgone's post regarding limited 45s</t>
  </si>
  <si>
    <t>50 CDs to Soul Scratch</t>
  </si>
  <si>
    <t>250 copies to Fat Beats</t>
  </si>
  <si>
    <t>175 copies to Orgone (50 free)</t>
  </si>
  <si>
    <t>125 copies of 139 to Band</t>
  </si>
  <si>
    <t>$25 Boost to Facebook post</t>
  </si>
  <si>
    <t>Promo to Hal Horowitz</t>
  </si>
  <si>
    <t>75 copies to Steve Haney</t>
  </si>
  <si>
    <t>25 copies to Jungle Fire</t>
  </si>
  <si>
    <t>Durand advertisement to Leon/Charles/RSD audience</t>
  </si>
  <si>
    <t>Soul Scratch Advertising</t>
  </si>
  <si>
    <t>PRR Boost</t>
  </si>
  <si>
    <t>IG Boost</t>
  </si>
  <si>
    <t>Facebook advertisement for new LP to new fans</t>
  </si>
  <si>
    <t>Facebook boost to Spotify post to Soul Scratch fans</t>
  </si>
  <si>
    <t>Facebook advertisement for new Spotify LP to new fans</t>
  </si>
  <si>
    <t>Facebook boost for Spotify playlist to Orgone fans</t>
  </si>
  <si>
    <t>Facebook boost for Spotify playlist to new Orgone fans</t>
  </si>
  <si>
    <t>Facebook boost for PCH YouTube video</t>
  </si>
  <si>
    <t>48 colored copies sent to Soul Scratch</t>
  </si>
  <si>
    <t>2 boxes of 24 to Soul Scratch</t>
  </si>
  <si>
    <t>4 boxes of 26 black copies to Fat Beats</t>
  </si>
  <si>
    <t>November 2016 Statement</t>
  </si>
  <si>
    <t>Out on the Coast</t>
  </si>
  <si>
    <t>orders@endofanear.com</t>
  </si>
  <si>
    <t>raad.grimeys@gmail.com</t>
  </si>
  <si>
    <t>contactavalonrecords@gmail.com</t>
  </si>
  <si>
    <t>jkonrad@optonline.net</t>
  </si>
  <si>
    <t>david_perry@uml.edu</t>
  </si>
  <si>
    <t>The Jive Turkeys - Get Down Santa (green)</t>
  </si>
  <si>
    <t>The Jive Turkeys - Get Down Santa (black)</t>
  </si>
  <si>
    <t>toxicbeautyrecords@gmail.com</t>
  </si>
  <si>
    <t>coolroyos@hotmail.com</t>
  </si>
  <si>
    <t>info@lunarecordshop.com</t>
  </si>
  <si>
    <t>smiyata5@flamenco.plala.or.jp</t>
  </si>
  <si>
    <t>AJ &amp; The Jiggawatts - It Is What It Is</t>
  </si>
  <si>
    <t>AJ &amp; The Jiggawatts - It Is What It Is (clear)</t>
  </si>
  <si>
    <t>AJ &amp; The Jiggawatts - It Is What It Is (black vinyl promo)</t>
  </si>
  <si>
    <t>Orgone - Bulletproof</t>
  </si>
  <si>
    <t>The Dip - Won't Be Coming Back</t>
  </si>
  <si>
    <t>The Dip - Won't Be Coming Back (PROMO GIVEAWAY)</t>
  </si>
  <si>
    <t>Jungle Fire - NUSAU</t>
  </si>
  <si>
    <t>dolphywas1@msn.com</t>
  </si>
  <si>
    <t>Ikebe Shakedown - Hard Steppin' EP (PROMO)</t>
  </si>
  <si>
    <t>Ikebe Shakedown - Hard Steppin' EP (PROMO GIVEAWAY)</t>
  </si>
  <si>
    <t>Ikebe Shakedown - Hard Steppin' EP (blue)</t>
  </si>
  <si>
    <t>Ikebe Shakedown - Hard Steppin' EP (black)</t>
  </si>
  <si>
    <t>madrec2@verizon.net</t>
  </si>
  <si>
    <t>Orgone - Beyond The Sun LP (black vinyl PROMO)</t>
  </si>
  <si>
    <t>Durand Jones &amp; The Indications LP (missed shipment last time)</t>
  </si>
  <si>
    <t>Durand Jones &amp; The Indications CS</t>
  </si>
  <si>
    <t>The Sure Fire Soul Ensemble - Out On The Coast Cassette</t>
  </si>
  <si>
    <t>The Sure Fire Soul Ensemble - Out On The Coast CD</t>
  </si>
  <si>
    <t>The Sure Fire Soul Ensemble - Out On The Coast LP (orange vinyl)</t>
  </si>
  <si>
    <t>The Sure Fire Soul Ensemble - Out On The Coast LP (Orange vinyl)</t>
  </si>
  <si>
    <t>The Sure Fire Soul Ensemble - Out On The Coast CD (cleans)</t>
  </si>
  <si>
    <t>The Sure Fire Soul Ensemble - Out On The Coast LP (orange)</t>
  </si>
  <si>
    <t>Soul Scratch - Pushing Fire</t>
  </si>
  <si>
    <t>Soul Scratch - Pushing Fire (PROMO)</t>
  </si>
  <si>
    <t>The Sure Fire Soul Ensemble - Out On The Coast CD (listening station copies)</t>
  </si>
  <si>
    <t>The Sure Fire Soul Ensemble - Out On The Coast CD (listening station)</t>
  </si>
  <si>
    <t>jaseruffell@gmail.com</t>
  </si>
  <si>
    <t>daleledzephead@gmail.com</t>
  </si>
  <si>
    <t>sanmal88@gmail.com</t>
  </si>
  <si>
    <t>Payment Date</t>
  </si>
  <si>
    <t>Name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</si>
  <si>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</si>
  <si>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</si>
  <si>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</si>
  <si>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</si>
  <si>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</si>
  <si>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</si>
  <si>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</si>
  <si>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</si>
  <si>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</si>
  <si>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</si>
  <si>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</si>
  <si>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</si>
  <si>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</si>
  <si>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</si>
  <si>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name</t>
  </si>
  <si>
    <t>Lineitem price</t>
  </si>
  <si>
    <t>Vendor</t>
  </si>
  <si>
    <t>Id</t>
  </si>
  <si>
    <t>#1847</t>
  </si>
  <si>
    <t>OTHELLO &amp; DJ VAJRAActive Balanced</t>
  </si>
  <si>
    <t>fulfilled</t>
  </si>
  <si>
    <t>#1891</t>
  </si>
  <si>
    <t>IKEBE SHAKEDOWNHard Steppin'</t>
  </si>
  <si>
    <t>#1878</t>
  </si>
  <si>
    <t>#1561</t>
  </si>
  <si>
    <t>#1539</t>
  </si>
  <si>
    <t>#1512</t>
  </si>
  <si>
    <t>#1420</t>
  </si>
  <si>
    <t>paid</t>
  </si>
  <si>
    <t>no</t>
  </si>
  <si>
    <t>#1221</t>
  </si>
  <si>
    <t>skins210@yahoo.com</t>
  </si>
  <si>
    <t>#1927</t>
  </si>
  <si>
    <t>jeremymennel@gmail.com</t>
  </si>
  <si>
    <t>IKEBE SHAKEDOWN / THE JIVE TURKEYSNo Answer</t>
  </si>
  <si>
    <t>Standard Shipping</t>
  </si>
  <si>
    <t>IKEBE SHAKEDOWNNo Answer</t>
  </si>
  <si>
    <t>#1911</t>
  </si>
  <si>
    <t>LOS SOSPECHOSJano's Revenge</t>
  </si>
  <si>
    <t>#1827</t>
  </si>
  <si>
    <t>#1623</t>
  </si>
  <si>
    <t>Hold</t>
  </si>
  <si>
    <t>International Shipping</t>
  </si>
  <si>
    <t>#1538</t>
  </si>
  <si>
    <t>Shipping to Canada</t>
  </si>
  <si>
    <t>#1464</t>
  </si>
  <si>
    <t>#1446</t>
  </si>
  <si>
    <t>#1552</t>
  </si>
  <si>
    <t>THE JIVE TURKEYSGet Down Santa (green vinyl)Limited to 300 copies</t>
  </si>
  <si>
    <t>#1551</t>
  </si>
  <si>
    <t>#1527</t>
  </si>
  <si>
    <t>#1526</t>
  </si>
  <si>
    <t>#1523</t>
  </si>
  <si>
    <t>#1519</t>
  </si>
  <si>
    <t>#1515</t>
  </si>
  <si>
    <t>#1509</t>
  </si>
  <si>
    <t>HOLD</t>
  </si>
  <si>
    <t>#1508</t>
  </si>
  <si>
    <t>ries27@yahoo.com</t>
  </si>
  <si>
    <t>#1496</t>
  </si>
  <si>
    <t>#1494</t>
  </si>
  <si>
    <t>#1490</t>
  </si>
  <si>
    <t>partially_refunded</t>
  </si>
  <si>
    <t>#1488</t>
  </si>
  <si>
    <t>#1484</t>
  </si>
  <si>
    <t>#1483</t>
  </si>
  <si>
    <t>#1480</t>
  </si>
  <si>
    <t>godbey@fastmail.fm</t>
  </si>
  <si>
    <t>#1478</t>
  </si>
  <si>
    <t>#1477</t>
  </si>
  <si>
    <t>unfulfilled</t>
  </si>
  <si>
    <t>#1475</t>
  </si>
  <si>
    <t>#1473</t>
  </si>
  <si>
    <t>#1471</t>
  </si>
  <si>
    <t>#1467</t>
  </si>
  <si>
    <t>#1460</t>
  </si>
  <si>
    <t>#1458</t>
  </si>
  <si>
    <t>#1456</t>
  </si>
  <si>
    <t>#1454</t>
  </si>
  <si>
    <t>#1453</t>
  </si>
  <si>
    <t>#1452</t>
  </si>
  <si>
    <t>johnnymilliron@gmail.com</t>
  </si>
  <si>
    <t>#1451</t>
  </si>
  <si>
    <t>#1444</t>
  </si>
  <si>
    <t>#1441</t>
  </si>
  <si>
    <t>#1439</t>
  </si>
  <si>
    <t>#1438</t>
  </si>
  <si>
    <t>#1437</t>
  </si>
  <si>
    <t>#1434</t>
  </si>
  <si>
    <t>#1433</t>
  </si>
  <si>
    <t>#1429</t>
  </si>
  <si>
    <t>#1428</t>
  </si>
  <si>
    <t>#1427</t>
  </si>
  <si>
    <t>#1426</t>
  </si>
  <si>
    <t>#1425</t>
  </si>
  <si>
    <t>#1424</t>
  </si>
  <si>
    <t>#1421</t>
  </si>
  <si>
    <t>#1419</t>
  </si>
  <si>
    <t>#1418</t>
  </si>
  <si>
    <t>#1417</t>
  </si>
  <si>
    <t>#1416</t>
  </si>
  <si>
    <t>#1415</t>
  </si>
  <si>
    <t>#1414</t>
  </si>
  <si>
    <t>#1413</t>
  </si>
  <si>
    <t>#1411</t>
  </si>
  <si>
    <t>#1410</t>
  </si>
  <si>
    <t>#1409</t>
  </si>
  <si>
    <t>#1408</t>
  </si>
  <si>
    <t>#1405</t>
  </si>
  <si>
    <t>#1404</t>
  </si>
  <si>
    <t>#1403</t>
  </si>
  <si>
    <t>#1400</t>
  </si>
  <si>
    <t>dagrell@gmail.com</t>
  </si>
  <si>
    <t>#1398</t>
  </si>
  <si>
    <t>#1397</t>
  </si>
  <si>
    <t>#1396</t>
  </si>
  <si>
    <t>#1395</t>
  </si>
  <si>
    <t>#1393</t>
  </si>
  <si>
    <t>#1392</t>
  </si>
  <si>
    <t>#1391</t>
  </si>
  <si>
    <t>#1390</t>
  </si>
  <si>
    <t>#1389</t>
  </si>
  <si>
    <t>#1388</t>
  </si>
  <si>
    <t>#1387</t>
  </si>
  <si>
    <t>#1886</t>
  </si>
  <si>
    <t>#1543</t>
  </si>
  <si>
    <t>#1459</t>
  </si>
  <si>
    <t>#1870</t>
  </si>
  <si>
    <t>JUNGLE FIREComencemos</t>
  </si>
  <si>
    <t>#1618</t>
  </si>
  <si>
    <t>#1376</t>
  </si>
  <si>
    <t>#1267</t>
  </si>
  <si>
    <t>#1211</t>
  </si>
  <si>
    <t>RUGGED NUGGETSYo Todo Tu Yo</t>
  </si>
  <si>
    <t>#1562</t>
  </si>
  <si>
    <t>#1270</t>
  </si>
  <si>
    <t>#1668</t>
  </si>
  <si>
    <t>FAT NIGHTThings You Do</t>
  </si>
  <si>
    <t>#1531</t>
  </si>
  <si>
    <t>#1518</t>
  </si>
  <si>
    <t>#1897</t>
  </si>
  <si>
    <t>ptakd@yahoo.co.uk</t>
  </si>
  <si>
    <t>#1542</t>
  </si>
  <si>
    <t>#1370</t>
  </si>
  <si>
    <t>#1274</t>
  </si>
  <si>
    <t>JUNGLE FIREFirewalker</t>
  </si>
  <si>
    <t>#1803</t>
  </si>
  <si>
    <t>#1753</t>
  </si>
  <si>
    <t>#1627</t>
  </si>
  <si>
    <t>#1566</t>
  </si>
  <si>
    <t>#1345</t>
  </si>
  <si>
    <t>#1215</t>
  </si>
  <si>
    <t>THE JIVE TURKEYSThe Reggie</t>
  </si>
  <si>
    <t>#1476</t>
  </si>
  <si>
    <t>THE IRONSIDESThe Raven</t>
  </si>
  <si>
    <t>#1861</t>
  </si>
  <si>
    <t>IN MOTION COLLECTIVEJesse's Jing</t>
  </si>
  <si>
    <t>#1262</t>
  </si>
  <si>
    <t>#1933</t>
  </si>
  <si>
    <t>#1673</t>
  </si>
  <si>
    <t>#1544</t>
  </si>
  <si>
    <t>GENE WASHINGTON &amp; THE IRONSIDESDon't Throw Your Love Away</t>
  </si>
  <si>
    <t>#1213</t>
  </si>
  <si>
    <t>#1843</t>
  </si>
  <si>
    <t>#1820</t>
  </si>
  <si>
    <t>russclarke05@hotmail.co.uk</t>
  </si>
  <si>
    <t>#1379</t>
  </si>
  <si>
    <t>#1224</t>
  </si>
  <si>
    <t>#1577</t>
  </si>
  <si>
    <t>#1570</t>
  </si>
  <si>
    <t>#1568</t>
  </si>
  <si>
    <t>#1466</t>
  </si>
  <si>
    <t>#1371</t>
  </si>
  <si>
    <t>#1366</t>
  </si>
  <si>
    <t>EPHEMERALSThings</t>
  </si>
  <si>
    <t>#1691</t>
  </si>
  <si>
    <t>KRIS LAGER BANDLoving Arms</t>
  </si>
  <si>
    <t>#1269</t>
  </si>
  <si>
    <t>#1773</t>
  </si>
  <si>
    <t>#1576</t>
  </si>
  <si>
    <t>#1252</t>
  </si>
  <si>
    <t>#1228</t>
  </si>
  <si>
    <t>#1890</t>
  </si>
  <si>
    <t>#1271</t>
  </si>
  <si>
    <t>#1244</t>
  </si>
  <si>
    <t>#1922</t>
  </si>
  <si>
    <t>#1725</t>
  </si>
  <si>
    <t>#1516</t>
  </si>
  <si>
    <t>THE SURE FIRE SOUL ENSEMBLEJeannie's Getdown</t>
  </si>
  <si>
    <t>#1834</t>
  </si>
  <si>
    <t>#1564</t>
  </si>
  <si>
    <t>#1497</t>
  </si>
  <si>
    <t>#1349</t>
  </si>
  <si>
    <t>#1233</t>
  </si>
  <si>
    <t>#1855</t>
  </si>
  <si>
    <t>#1702</t>
  </si>
  <si>
    <t>#1560</t>
  </si>
  <si>
    <t>#1895</t>
  </si>
  <si>
    <t>#1768</t>
  </si>
  <si>
    <t>#1574</t>
  </si>
  <si>
    <t>#1520</t>
  </si>
  <si>
    <t>#1513</t>
  </si>
  <si>
    <t>#1374</t>
  </si>
  <si>
    <t>#1273</t>
  </si>
  <si>
    <t>#1268</t>
  </si>
  <si>
    <t>#1264</t>
  </si>
  <si>
    <t>#1257</t>
  </si>
  <si>
    <t>#1256</t>
  </si>
  <si>
    <t>#1255</t>
  </si>
  <si>
    <t>#1238</t>
  </si>
  <si>
    <t>#1237</t>
  </si>
  <si>
    <t>#1235</t>
  </si>
  <si>
    <t>#1226</t>
  </si>
  <si>
    <t>#1222</t>
  </si>
  <si>
    <t>#1220</t>
  </si>
  <si>
    <t>#1217</t>
  </si>
  <si>
    <t>#1214</t>
  </si>
  <si>
    <t>#1212</t>
  </si>
  <si>
    <t>#1210</t>
  </si>
  <si>
    <t>#1209</t>
  </si>
  <si>
    <t>#1207</t>
  </si>
  <si>
    <t>#1947</t>
  </si>
  <si>
    <t>ORGONEBulletproof (random colored vinyl)Limited to 500 copies</t>
  </si>
  <si>
    <t>#1945</t>
  </si>
  <si>
    <t>#1944</t>
  </si>
  <si>
    <t>#1943</t>
  </si>
  <si>
    <t>#1942</t>
  </si>
  <si>
    <t>pinetree1015@gmail.com</t>
  </si>
  <si>
    <t>#1940</t>
  </si>
  <si>
    <t>#1939</t>
  </si>
  <si>
    <t>#1938</t>
  </si>
  <si>
    <t>#1936</t>
  </si>
  <si>
    <t>ORGONEBulletproof</t>
  </si>
  <si>
    <t>#1929</t>
  </si>
  <si>
    <t>#1921</t>
  </si>
  <si>
    <t>#1917</t>
  </si>
  <si>
    <t>#1915</t>
  </si>
  <si>
    <t>#1913</t>
  </si>
  <si>
    <t>#1908</t>
  </si>
  <si>
    <t>#1896</t>
  </si>
  <si>
    <t>#1893</t>
  </si>
  <si>
    <t>#1888</t>
  </si>
  <si>
    <t>#1887</t>
  </si>
  <si>
    <t>#1881</t>
  </si>
  <si>
    <t>#1879</t>
  </si>
  <si>
    <t>#1875</t>
  </si>
  <si>
    <t>#1874</t>
  </si>
  <si>
    <t>#1873</t>
  </si>
  <si>
    <t>#1868</t>
  </si>
  <si>
    <t>#1866</t>
  </si>
  <si>
    <t>#1865</t>
  </si>
  <si>
    <t>#1853</t>
  </si>
  <si>
    <t>#1851</t>
  </si>
  <si>
    <t>#1850</t>
  </si>
  <si>
    <t>#1846</t>
  </si>
  <si>
    <t>#1841</t>
  </si>
  <si>
    <t>#1838</t>
  </si>
  <si>
    <t>#1835</t>
  </si>
  <si>
    <t>#1832</t>
  </si>
  <si>
    <t>#1831</t>
  </si>
  <si>
    <t>#1830</t>
  </si>
  <si>
    <t>#1829</t>
  </si>
  <si>
    <t>#1828</t>
  </si>
  <si>
    <t>#1825</t>
  </si>
  <si>
    <t>#1824</t>
  </si>
  <si>
    <t>#1819</t>
  </si>
  <si>
    <t>#1818</t>
  </si>
  <si>
    <t>#1817</t>
  </si>
  <si>
    <t>#1816</t>
  </si>
  <si>
    <t>#1812</t>
  </si>
  <si>
    <t>#1811</t>
  </si>
  <si>
    <t>#1807</t>
  </si>
  <si>
    <t>#1805</t>
  </si>
  <si>
    <t>#1801</t>
  </si>
  <si>
    <t>#1799</t>
  </si>
  <si>
    <t>#1795</t>
  </si>
  <si>
    <t>jmoran@firstderivatives.com</t>
  </si>
  <si>
    <t>#1793</t>
  </si>
  <si>
    <t>#1789</t>
  </si>
  <si>
    <t>#1783</t>
  </si>
  <si>
    <t>#1782</t>
  </si>
  <si>
    <t>#1781</t>
  </si>
  <si>
    <t>#1778</t>
  </si>
  <si>
    <t>#1777</t>
  </si>
  <si>
    <t>#1776</t>
  </si>
  <si>
    <t>refunded</t>
  </si>
  <si>
    <t>#1774</t>
  </si>
  <si>
    <t>#1771</t>
  </si>
  <si>
    <t>#1769</t>
  </si>
  <si>
    <t>#1763</t>
  </si>
  <si>
    <t>#1759</t>
  </si>
  <si>
    <t>#1758</t>
  </si>
  <si>
    <t>#1756</t>
  </si>
  <si>
    <t>#1752</t>
  </si>
  <si>
    <t>#1749</t>
  </si>
  <si>
    <t>#1745</t>
  </si>
  <si>
    <t>#1744</t>
  </si>
  <si>
    <t>#1739</t>
  </si>
  <si>
    <t>#1738</t>
  </si>
  <si>
    <t>#1736</t>
  </si>
  <si>
    <t>#1735</t>
  </si>
  <si>
    <t>#1734</t>
  </si>
  <si>
    <t>#1732</t>
  </si>
  <si>
    <t>#1726</t>
  </si>
  <si>
    <t>#1722</t>
  </si>
  <si>
    <t>#1721</t>
  </si>
  <si>
    <t>#1717</t>
  </si>
  <si>
    <t>#1716</t>
  </si>
  <si>
    <t>#1715</t>
  </si>
  <si>
    <t>#1713</t>
  </si>
  <si>
    <t>#1709</t>
  </si>
  <si>
    <t>matthewmgeorge3@gmail.com</t>
  </si>
  <si>
    <t>#1707</t>
  </si>
  <si>
    <t>#1706</t>
  </si>
  <si>
    <t>#1704</t>
  </si>
  <si>
    <t>#1703</t>
  </si>
  <si>
    <t>#1701</t>
  </si>
  <si>
    <t>#1699</t>
  </si>
  <si>
    <t>#1697</t>
  </si>
  <si>
    <t>juddhines3@hotmail.com</t>
  </si>
  <si>
    <t>#1694</t>
  </si>
  <si>
    <t>#1693</t>
  </si>
  <si>
    <t>#1692</t>
  </si>
  <si>
    <t>#1689</t>
  </si>
  <si>
    <t>#1688</t>
  </si>
  <si>
    <t>dardit@aol.com</t>
  </si>
  <si>
    <t>#1687</t>
  </si>
  <si>
    <t>#1686</t>
  </si>
  <si>
    <t>#1685</t>
  </si>
  <si>
    <t>#1683</t>
  </si>
  <si>
    <t>#1682</t>
  </si>
  <si>
    <t>#1680</t>
  </si>
  <si>
    <t>#1679</t>
  </si>
  <si>
    <t>#1678</t>
  </si>
  <si>
    <t>#1676</t>
  </si>
  <si>
    <t>#1674</t>
  </si>
  <si>
    <t>#1672</t>
  </si>
  <si>
    <t>#1667</t>
  </si>
  <si>
    <t>#1665</t>
  </si>
  <si>
    <t>#1660</t>
  </si>
  <si>
    <t>#1659</t>
  </si>
  <si>
    <t>#1657</t>
  </si>
  <si>
    <t>#1656</t>
  </si>
  <si>
    <t>#1655</t>
  </si>
  <si>
    <t>#1651</t>
  </si>
  <si>
    <t>#1649</t>
  </si>
  <si>
    <t>#1648</t>
  </si>
  <si>
    <t>#1647</t>
  </si>
  <si>
    <t>#1645</t>
  </si>
  <si>
    <t>#1643</t>
  </si>
  <si>
    <t>#1642</t>
  </si>
  <si>
    <t>#1641</t>
  </si>
  <si>
    <t>#1638</t>
  </si>
  <si>
    <t>#1637</t>
  </si>
  <si>
    <t>#1633</t>
  </si>
  <si>
    <t>#1632</t>
  </si>
  <si>
    <t>#1631</t>
  </si>
  <si>
    <t>#1626</t>
  </si>
  <si>
    <t>#1625</t>
  </si>
  <si>
    <t>#1622</t>
  </si>
  <si>
    <t>#1620</t>
  </si>
  <si>
    <t>#1615</t>
  </si>
  <si>
    <t>#1614</t>
  </si>
  <si>
    <t>#1613</t>
  </si>
  <si>
    <t>#1612</t>
  </si>
  <si>
    <t>#1610</t>
  </si>
  <si>
    <t>#1609</t>
  </si>
  <si>
    <t>#1608</t>
  </si>
  <si>
    <t>#1606</t>
  </si>
  <si>
    <t>#1604</t>
  </si>
  <si>
    <t>#1603</t>
  </si>
  <si>
    <t>#1602</t>
  </si>
  <si>
    <t>#1600</t>
  </si>
  <si>
    <t>#1598</t>
  </si>
  <si>
    <t>#1597</t>
  </si>
  <si>
    <t>#1596</t>
  </si>
  <si>
    <t>#1595</t>
  </si>
  <si>
    <t>#1594</t>
  </si>
  <si>
    <t>#1593</t>
  </si>
  <si>
    <t>#1592</t>
  </si>
  <si>
    <t>#1591</t>
  </si>
  <si>
    <t>#1590</t>
  </si>
  <si>
    <t>#1589</t>
  </si>
  <si>
    <t>#1588</t>
  </si>
  <si>
    <t>#1587</t>
  </si>
  <si>
    <t>#1586</t>
  </si>
  <si>
    <t>#1585</t>
  </si>
  <si>
    <t>#1584</t>
  </si>
  <si>
    <t>#1941</t>
  </si>
  <si>
    <t>THE DIPWon't Be Coming Back</t>
  </si>
  <si>
    <t>#1573</t>
  </si>
  <si>
    <t>#1572</t>
  </si>
  <si>
    <t>#1530</t>
  </si>
  <si>
    <t>THE DIPWon't Be Coming Back (blue vinyl)Limited to 300 copies</t>
  </si>
  <si>
    <t>#1528</t>
  </si>
  <si>
    <t>#1525</t>
  </si>
  <si>
    <t>#1517</t>
  </si>
  <si>
    <t>#1514</t>
  </si>
  <si>
    <t>#1511</t>
  </si>
  <si>
    <t>#1507</t>
  </si>
  <si>
    <t>#1503</t>
  </si>
  <si>
    <t>#1501</t>
  </si>
  <si>
    <t>#1499</t>
  </si>
  <si>
    <t>#1495</t>
  </si>
  <si>
    <t>#1493</t>
  </si>
  <si>
    <t>#1482</t>
  </si>
  <si>
    <t>#1472</t>
  </si>
  <si>
    <t>#1465</t>
  </si>
  <si>
    <t>#1462</t>
  </si>
  <si>
    <t>cronncc@gmail.com</t>
  </si>
  <si>
    <t>#1461</t>
  </si>
  <si>
    <t>#1455</t>
  </si>
  <si>
    <t>#1445</t>
  </si>
  <si>
    <t>#1443</t>
  </si>
  <si>
    <t>#1442</t>
  </si>
  <si>
    <t>#1432</t>
  </si>
  <si>
    <t>#1431</t>
  </si>
  <si>
    <t>#1430</t>
  </si>
  <si>
    <t>#1412</t>
  </si>
  <si>
    <t>#1407</t>
  </si>
  <si>
    <t>#1406</t>
  </si>
  <si>
    <t>#1402</t>
  </si>
  <si>
    <t>#1399</t>
  </si>
  <si>
    <t>#1394</t>
  </si>
  <si>
    <t>JUNGLE FIRE N.U.S.A.U.</t>
  </si>
  <si>
    <t>#1932</t>
  </si>
  <si>
    <t>JUNGLE FIRE N.U.S.A.U. (green vinyl)Limited to 300 copies</t>
  </si>
  <si>
    <t>#1924</t>
  </si>
  <si>
    <t>#1923</t>
  </si>
  <si>
    <t>#1920</t>
  </si>
  <si>
    <t>#1910</t>
  </si>
  <si>
    <t>#1899</t>
  </si>
  <si>
    <t>#1898</t>
  </si>
  <si>
    <t>#1872</t>
  </si>
  <si>
    <t>#1863</t>
  </si>
  <si>
    <t>#1848</t>
  </si>
  <si>
    <t>#1844</t>
  </si>
  <si>
    <t>#1813</t>
  </si>
  <si>
    <t>#1810</t>
  </si>
  <si>
    <t>JUNGLE FIREN.U.S.A.U. (green vinyl)Limited to 300 copies</t>
  </si>
  <si>
    <t>#1806</t>
  </si>
  <si>
    <t>#1800</t>
  </si>
  <si>
    <t>#1796</t>
  </si>
  <si>
    <t>#1787</t>
  </si>
  <si>
    <t>#1775</t>
  </si>
  <si>
    <t>#1770</t>
  </si>
  <si>
    <t>#1757</t>
  </si>
  <si>
    <t>#1743</t>
  </si>
  <si>
    <t>#1740</t>
  </si>
  <si>
    <t>#1737</t>
  </si>
  <si>
    <t>#1730</t>
  </si>
  <si>
    <t>#1729</t>
  </si>
  <si>
    <t>#1727</t>
  </si>
  <si>
    <t>#1711</t>
  </si>
  <si>
    <t>JUNGLE FIREN.U.S.A.U.</t>
  </si>
  <si>
    <t>#1698</t>
  </si>
  <si>
    <t>#1696</t>
  </si>
  <si>
    <t>#1695</t>
  </si>
  <si>
    <t>#1681</t>
  </si>
  <si>
    <t>#1675</t>
  </si>
  <si>
    <t>#1671</t>
  </si>
  <si>
    <t>#1669</t>
  </si>
  <si>
    <t>#1666</t>
  </si>
  <si>
    <t>#1662</t>
  </si>
  <si>
    <t>#1661</t>
  </si>
  <si>
    <t>#1658</t>
  </si>
  <si>
    <t>#1646</t>
  </si>
  <si>
    <t>#1640</t>
  </si>
  <si>
    <t>#1639</t>
  </si>
  <si>
    <t>#1635</t>
  </si>
  <si>
    <t>#1630</t>
  </si>
  <si>
    <t>#1629</t>
  </si>
  <si>
    <t>#1628</t>
  </si>
  <si>
    <t>#1621</t>
  </si>
  <si>
    <t>#1619</t>
  </si>
  <si>
    <t>#1617</t>
  </si>
  <si>
    <t>#1616</t>
  </si>
  <si>
    <t>#1611</t>
  </si>
  <si>
    <t>#1601</t>
  </si>
  <si>
    <t>#1885</t>
  </si>
  <si>
    <t>THE JIVE TURKEYSBread &amp; Butter CD</t>
  </si>
  <si>
    <t>#1883</t>
  </si>
  <si>
    <t>#1554</t>
  </si>
  <si>
    <t>#1532</t>
  </si>
  <si>
    <t>IKEBE SHAKEDOWNHard Steppin' EP</t>
  </si>
  <si>
    <t>#1705</t>
  </si>
  <si>
    <t>#1569</t>
  </si>
  <si>
    <t>#1559</t>
  </si>
  <si>
    <t>#1558</t>
  </si>
  <si>
    <t>#1557</t>
  </si>
  <si>
    <t>IKEBE SHAKEDOWNHard Steppin' CD</t>
  </si>
  <si>
    <t>#1548</t>
  </si>
  <si>
    <t>IKEBE SHAKEDOWNHard Steppin' EP (blue vinyl)Limited to 500 copies</t>
  </si>
  <si>
    <t>#1547</t>
  </si>
  <si>
    <t>#1546</t>
  </si>
  <si>
    <t>#1545</t>
  </si>
  <si>
    <t>#1524</t>
  </si>
  <si>
    <t>#1510</t>
  </si>
  <si>
    <t>#1502</t>
  </si>
  <si>
    <t>#1492</t>
  </si>
  <si>
    <t>#1491</t>
  </si>
  <si>
    <t>#1489</t>
  </si>
  <si>
    <t>#1487</t>
  </si>
  <si>
    <t>#1486</t>
  </si>
  <si>
    <t>#1481</t>
  </si>
  <si>
    <t>#1479</t>
  </si>
  <si>
    <t>#1474</t>
  </si>
  <si>
    <t>#1470</t>
  </si>
  <si>
    <t>#1469</t>
  </si>
  <si>
    <t>#1468</t>
  </si>
  <si>
    <t>#1457</t>
  </si>
  <si>
    <t>#1448</t>
  </si>
  <si>
    <t>#1440</t>
  </si>
  <si>
    <t>#1436</t>
  </si>
  <si>
    <t>#1435</t>
  </si>
  <si>
    <t>#1423</t>
  </si>
  <si>
    <t>#1422</t>
  </si>
  <si>
    <t>#1401</t>
  </si>
  <si>
    <t>#1364</t>
  </si>
  <si>
    <t>VARIOUS ARTISTSColemine Singles: 20 / 45rpm CD</t>
  </si>
  <si>
    <t>THE SURE FIRE SOUL ENSEMBLEThe Sure Fire Soul Ensemble LP</t>
  </si>
  <si>
    <t>#1556</t>
  </si>
  <si>
    <t>THE SURE FIRE SOUL ENSEMBLEThe Sure Fire Soul Ensemble CD</t>
  </si>
  <si>
    <t>#1537</t>
  </si>
  <si>
    <t>#1232</t>
  </si>
  <si>
    <t>#1229</t>
  </si>
  <si>
    <t>#1208</t>
  </si>
  <si>
    <t>#1919</t>
  </si>
  <si>
    <t>#1864</t>
  </si>
  <si>
    <t>#1786</t>
  </si>
  <si>
    <t>#1579</t>
  </si>
  <si>
    <t>ORGONEBeyond The Sun 2xLP (black vinyl)</t>
  </si>
  <si>
    <t>#1522</t>
  </si>
  <si>
    <t>#1931</t>
  </si>
  <si>
    <t>#1930</t>
  </si>
  <si>
    <t>#1894</t>
  </si>
  <si>
    <t>#1892</t>
  </si>
  <si>
    <t>#1845</t>
  </si>
  <si>
    <t>#1582</t>
  </si>
  <si>
    <t>#1575</t>
  </si>
  <si>
    <t>#1571</t>
  </si>
  <si>
    <t>#1567</t>
  </si>
  <si>
    <t>#1565</t>
  </si>
  <si>
    <t>#1550</t>
  </si>
  <si>
    <t>#1529</t>
  </si>
  <si>
    <t>#1506</t>
  </si>
  <si>
    <t>#1504</t>
  </si>
  <si>
    <t>#1485</t>
  </si>
  <si>
    <t>#1272</t>
  </si>
  <si>
    <t>#1234</t>
  </si>
  <si>
    <t>#1227</t>
  </si>
  <si>
    <t>#1218</t>
  </si>
  <si>
    <t>#1826</t>
  </si>
  <si>
    <t>#1761</t>
  </si>
  <si>
    <t>#1521</t>
  </si>
  <si>
    <t>#1385</t>
  </si>
  <si>
    <t>#1373</t>
  </si>
  <si>
    <t>#1266</t>
  </si>
  <si>
    <t>#1265</t>
  </si>
  <si>
    <t>#1263</t>
  </si>
  <si>
    <t>#1261</t>
  </si>
  <si>
    <t>#1260</t>
  </si>
  <si>
    <t>#1259</t>
  </si>
  <si>
    <t>#1258</t>
  </si>
  <si>
    <t>#1254</t>
  </si>
  <si>
    <t>#1253</t>
  </si>
  <si>
    <t>#1250</t>
  </si>
  <si>
    <t>#1249</t>
  </si>
  <si>
    <t>#1247</t>
  </si>
  <si>
    <t>#1246</t>
  </si>
  <si>
    <t>#1245</t>
  </si>
  <si>
    <t>#1243</t>
  </si>
  <si>
    <t>#1242</t>
  </si>
  <si>
    <t>#1240</t>
  </si>
  <si>
    <t>#1239</t>
  </si>
  <si>
    <t>#1236</t>
  </si>
  <si>
    <t>#1231</t>
  </si>
  <si>
    <t>#1230</t>
  </si>
  <si>
    <t>#1225</t>
  </si>
  <si>
    <t>#1219</t>
  </si>
  <si>
    <t>#1216</t>
  </si>
  <si>
    <t>#1948</t>
  </si>
  <si>
    <t>SOUL SCRATCHPushing Fire LP (orange vinyl)Limited to 1000 copies</t>
  </si>
  <si>
    <t>#1937</t>
  </si>
  <si>
    <t>#1918</t>
  </si>
  <si>
    <t>#1916</t>
  </si>
  <si>
    <t>#1906</t>
  </si>
  <si>
    <t>#1884</t>
  </si>
  <si>
    <t>#1882</t>
  </si>
  <si>
    <t>#1877</t>
  </si>
  <si>
    <t>#1876</t>
  </si>
  <si>
    <t>#1869</t>
  </si>
  <si>
    <t>#1867</t>
  </si>
  <si>
    <t>#1862</t>
  </si>
  <si>
    <t>#1860</t>
  </si>
  <si>
    <t>#1859</t>
  </si>
  <si>
    <t>#1857</t>
  </si>
  <si>
    <t>#1856</t>
  </si>
  <si>
    <t>#1852</t>
  </si>
  <si>
    <t>#1849</t>
  </si>
  <si>
    <t>#1837</t>
  </si>
  <si>
    <t>#1836</t>
  </si>
  <si>
    <t>SOUL SCRATCHPushing Fire [Digital Download]</t>
  </si>
  <si>
    <t>#1833</t>
  </si>
  <si>
    <t>#1822</t>
  </si>
  <si>
    <t>#1821</t>
  </si>
  <si>
    <t>#1815</t>
  </si>
  <si>
    <t>#1814</t>
  </si>
  <si>
    <t>#1809</t>
  </si>
  <si>
    <t>#1808</t>
  </si>
  <si>
    <t>#1804</t>
  </si>
  <si>
    <t>#1802</t>
  </si>
  <si>
    <t>#1798</t>
  </si>
  <si>
    <t>#1797</t>
  </si>
  <si>
    <t>#1794</t>
  </si>
  <si>
    <t>#1792</t>
  </si>
  <si>
    <t>#1790</t>
  </si>
  <si>
    <t>#1788</t>
  </si>
  <si>
    <t>#1784</t>
  </si>
  <si>
    <t>#1780</t>
  </si>
  <si>
    <t>#1779</t>
  </si>
  <si>
    <t>SOUL SCRATCHPushing Fire CD</t>
  </si>
  <si>
    <t>#1772</t>
  </si>
  <si>
    <t>#1766</t>
  </si>
  <si>
    <t>#1765</t>
  </si>
  <si>
    <t>#1764</t>
  </si>
  <si>
    <t>#1762</t>
  </si>
  <si>
    <t>#1760</t>
  </si>
  <si>
    <t>#1755</t>
  </si>
  <si>
    <t>#1754</t>
  </si>
  <si>
    <t>#1751</t>
  </si>
  <si>
    <t>#1750</t>
  </si>
  <si>
    <t>#1748</t>
  </si>
  <si>
    <t>#1747</t>
  </si>
  <si>
    <t>#1746</t>
  </si>
  <si>
    <t>#1741</t>
  </si>
  <si>
    <t>#1733</t>
  </si>
  <si>
    <t>#1731</t>
  </si>
  <si>
    <t>#1728</t>
  </si>
  <si>
    <t>#1724</t>
  </si>
  <si>
    <t>#1723</t>
  </si>
  <si>
    <t>#1720</t>
  </si>
  <si>
    <t>#1719</t>
  </si>
  <si>
    <t>#1718</t>
  </si>
  <si>
    <t>#1714</t>
  </si>
  <si>
    <t>#1710</t>
  </si>
  <si>
    <t>#1708</t>
  </si>
  <si>
    <t>#1700</t>
  </si>
  <si>
    <t>#1690</t>
  </si>
  <si>
    <t>#1684</t>
  </si>
  <si>
    <t>#1670</t>
  </si>
  <si>
    <t>#1654</t>
  </si>
  <si>
    <t>#1653</t>
  </si>
  <si>
    <t>#1650</t>
  </si>
  <si>
    <t>#1644</t>
  </si>
  <si>
    <t>#1634</t>
  </si>
  <si>
    <t>#1624</t>
  </si>
  <si>
    <t>#1607</t>
  </si>
  <si>
    <t>#1605</t>
  </si>
  <si>
    <t>Order</t>
  </si>
  <si>
    <t>Kind</t>
  </si>
  <si>
    <t>Gateway</t>
  </si>
  <si>
    <t>Created At</t>
  </si>
  <si>
    <t>Status</t>
  </si>
  <si>
    <t>Card Type</t>
  </si>
  <si>
    <t>sale</t>
  </si>
  <si>
    <t>paypal</t>
  </si>
  <si>
    <t>success</t>
  </si>
  <si>
    <t>refund</t>
  </si>
  <si>
    <t>shopify_payments</t>
  </si>
  <si>
    <t>Item Total</t>
  </si>
  <si>
    <t>Junkman</t>
  </si>
  <si>
    <t>R144</t>
  </si>
  <si>
    <t>Initial press for Soul Slabs</t>
  </si>
  <si>
    <t>Remaining balance for black repress</t>
  </si>
  <si>
    <t>Remaining balance</t>
  </si>
  <si>
    <t>2000 repress of Durand</t>
  </si>
  <si>
    <t>Balance of repress</t>
  </si>
  <si>
    <t>Balance of original press</t>
  </si>
  <si>
    <t>N.A.S.A.U.</t>
  </si>
  <si>
    <t xml:space="preserve">Next To You / I Still Love Them All </t>
  </si>
  <si>
    <t xml:space="preserve">Out On The Coast </t>
  </si>
  <si>
    <t>1000 limited stickers</t>
  </si>
  <si>
    <t>2500 more dropcards</t>
  </si>
  <si>
    <t>2500 dropcards</t>
  </si>
  <si>
    <t>Adam Boose</t>
  </si>
  <si>
    <t>7 CD promo mailings (1 overseas)</t>
  </si>
  <si>
    <t>Labels to Gotta Groove</t>
  </si>
  <si>
    <t>December 2016 Statement</t>
  </si>
  <si>
    <t>Soul Slabs Vol. 1</t>
  </si>
  <si>
    <t>Website and domain for one year, expires Jan 24th, 2018</t>
  </si>
  <si>
    <t>7 packages of add-on 45s to indie stores for JAMBU release</t>
  </si>
  <si>
    <t>Production</t>
  </si>
  <si>
    <t>Vince Chiarito -  Transaction number: 5957772452</t>
  </si>
  <si>
    <t xml:space="preserve"> Mike Buckley - Transaction number:5957806224</t>
  </si>
  <si>
    <t xml:space="preserve">Jason Colby -  Transaction number: 5957810943 </t>
  </si>
  <si>
    <t>Morgan Price -  Transaction number: 5957840056</t>
  </si>
  <si>
    <t>Mail 67 promo CDs</t>
  </si>
  <si>
    <t>Merch</t>
  </si>
  <si>
    <t>Honest Man</t>
  </si>
  <si>
    <t>FN101</t>
  </si>
  <si>
    <t>RFN101</t>
  </si>
  <si>
    <t>The Diplomats</t>
  </si>
  <si>
    <t>Cards On The Table</t>
  </si>
  <si>
    <t>RMND-101</t>
  </si>
  <si>
    <t>RRMND-101</t>
  </si>
  <si>
    <t>Dave Hamilton</t>
  </si>
  <si>
    <t>OC Tolbert</t>
  </si>
  <si>
    <t>Marriage</t>
  </si>
  <si>
    <t>RMND-102</t>
  </si>
  <si>
    <t>RRMND-102</t>
  </si>
  <si>
    <t>RMND-103</t>
  </si>
  <si>
    <t>RRMND-103</t>
  </si>
  <si>
    <t>Can You Dig It?</t>
  </si>
  <si>
    <t>30 copies to Kris</t>
  </si>
  <si>
    <t>300 new copies, 1000 new labels</t>
  </si>
  <si>
    <t>Check to Matt - 198.35 - 5746794442 (stop payment)</t>
  </si>
  <si>
    <t>Nov - Dec 2016 FB Statement</t>
  </si>
  <si>
    <t>Master fee to Ace / Kent, on check for $1437</t>
  </si>
  <si>
    <t>Publishing Fees</t>
  </si>
  <si>
    <t>$15 boost for tour post</t>
  </si>
  <si>
    <t>Spring Tour Press - Tony</t>
  </si>
  <si>
    <t>2500 Dropcards</t>
  </si>
  <si>
    <t>GGR Deposit</t>
  </si>
  <si>
    <t>190 copies to Fat Beats</t>
  </si>
  <si>
    <t>166 CDs to Fat Beats</t>
  </si>
  <si>
    <t>10 LPs to Fat Beats</t>
  </si>
  <si>
    <t>Check #5997306498 - $113.16</t>
  </si>
  <si>
    <t>Check #5997339804 - $200.44</t>
  </si>
  <si>
    <t>R138-AM</t>
  </si>
  <si>
    <t>R138-AJ</t>
  </si>
  <si>
    <t>Andrew Muller</t>
  </si>
  <si>
    <t>AJ Eason</t>
  </si>
  <si>
    <t>Check #5997427921 - $151.29</t>
  </si>
  <si>
    <t>Check #5997427926 - $151.29</t>
  </si>
  <si>
    <t>Check #5997449089 - $472.12</t>
  </si>
  <si>
    <t>Check #6007203507 - 121.69</t>
  </si>
  <si>
    <t>Check #6007215360 - $483.65</t>
  </si>
  <si>
    <t>Check #6007233789 - $508.76</t>
  </si>
  <si>
    <t>Check #6007241135 - $399.85</t>
  </si>
  <si>
    <t>Check #6007261606 - $226.34</t>
  </si>
  <si>
    <t>Check #6007294586 - $59.15</t>
  </si>
  <si>
    <t>Check#??????? - $68.56</t>
  </si>
  <si>
    <t>30 copies to Blake</t>
  </si>
  <si>
    <t>10 copies to Aaron</t>
  </si>
  <si>
    <t>Deposit for repress</t>
  </si>
  <si>
    <t>Gloria Barnes</t>
  </si>
  <si>
    <t>Uptown</t>
  </si>
  <si>
    <t>RMND-12001</t>
  </si>
  <si>
    <t>R12017</t>
  </si>
  <si>
    <t>January 2017 Statement</t>
  </si>
  <si>
    <t>Ikebe shakedown pics</t>
  </si>
  <si>
    <t>500 repress deposit</t>
  </si>
  <si>
    <t>1000 repress balance</t>
  </si>
  <si>
    <t>Sure Don't Miss You</t>
  </si>
  <si>
    <t>R147</t>
  </si>
  <si>
    <t>Deposit</t>
  </si>
  <si>
    <t>500 repress balance</t>
  </si>
  <si>
    <t>1000 copies of I Sold My Heart To The Junkman</t>
  </si>
  <si>
    <t>February 2017 Statement</t>
  </si>
  <si>
    <t>CLMN14884</t>
  </si>
  <si>
    <t>CLMN14725</t>
  </si>
  <si>
    <t>CLMN13230</t>
  </si>
  <si>
    <t>tobias.pautsch@hhv.de</t>
  </si>
  <si>
    <t>CLMN15687</t>
  </si>
  <si>
    <t>CLMN15663</t>
  </si>
  <si>
    <t>CLMN15032</t>
  </si>
  <si>
    <t>chris@northsiderecords.com.au</t>
  </si>
  <si>
    <t>CLMN14609</t>
  </si>
  <si>
    <t>CLMN14577</t>
  </si>
  <si>
    <t>dannho1958@vinyl-rescue-project.com</t>
  </si>
  <si>
    <t>CLMN14055</t>
  </si>
  <si>
    <t>CLMN13433</t>
  </si>
  <si>
    <t>CLMN13366</t>
  </si>
  <si>
    <t>CLMN14061</t>
  </si>
  <si>
    <t>ANNIE@INDYCDANDVINYL.COM</t>
  </si>
  <si>
    <t>CLMN14292</t>
  </si>
  <si>
    <t>CLMN15817</t>
  </si>
  <si>
    <t>CLMN15260</t>
  </si>
  <si>
    <t>CLMN14576</t>
  </si>
  <si>
    <t>CLMN14438</t>
  </si>
  <si>
    <t>markalan@feeitsandiego.com</t>
  </si>
  <si>
    <t>CLMN14085</t>
  </si>
  <si>
    <t>CLMN14257</t>
  </si>
  <si>
    <t>CLMN12268</t>
  </si>
  <si>
    <t>CLMN12437</t>
  </si>
  <si>
    <t>CLMN14410</t>
  </si>
  <si>
    <t>CLMN13395</t>
  </si>
  <si>
    <t>CLMN15896</t>
  </si>
  <si>
    <t>julien.lakshmanan@orange.fr</t>
  </si>
  <si>
    <t>CLMN14086</t>
  </si>
  <si>
    <t>davehalsallred@yahoo.co.uk</t>
  </si>
  <si>
    <t>CLMN15043</t>
  </si>
  <si>
    <t>CLMN14299</t>
  </si>
  <si>
    <t>CLMN14062</t>
  </si>
  <si>
    <t>CLMN14580</t>
  </si>
  <si>
    <t>grandavenuerecords@gmail.com</t>
  </si>
  <si>
    <t>CLMN14432</t>
  </si>
  <si>
    <t>CLMN14291</t>
  </si>
  <si>
    <t>CLMN14160</t>
  </si>
  <si>
    <t>CLMN13588</t>
  </si>
  <si>
    <t>CLMN13391</t>
  </si>
  <si>
    <t>CLMN13502</t>
  </si>
  <si>
    <t>CLMN13362</t>
  </si>
  <si>
    <t>CLMN13441</t>
  </si>
  <si>
    <t>CLMN13386</t>
  </si>
  <si>
    <t>CLMN13370</t>
  </si>
  <si>
    <t>CLMN14253</t>
  </si>
  <si>
    <t>CLMN13365</t>
  </si>
  <si>
    <t>Going Underground</t>
  </si>
  <si>
    <t>CLMN13363</t>
  </si>
  <si>
    <t>jesse.vinylyte.records@gmail.com</t>
  </si>
  <si>
    <t>CLMN14603</t>
  </si>
  <si>
    <t>Durand Jones - Make A Change</t>
  </si>
  <si>
    <t>CLMN15679</t>
  </si>
  <si>
    <t>CLMN14888</t>
  </si>
  <si>
    <t>CLMN15457</t>
  </si>
  <si>
    <t>CLMN15320</t>
  </si>
  <si>
    <t>shermanbreneman@gmail.com</t>
  </si>
  <si>
    <t>CLMN15022</t>
  </si>
  <si>
    <t>CLMN16079</t>
  </si>
  <si>
    <t>americandreamhifi@gmail.com</t>
  </si>
  <si>
    <t>CLMN15023</t>
  </si>
  <si>
    <t>CLMN15012</t>
  </si>
  <si>
    <t>Brentfcox@yahoo.com</t>
  </si>
  <si>
    <t>CLMN14336</t>
  </si>
  <si>
    <t>socialmedia@7thheavenonline.com</t>
  </si>
  <si>
    <t>CLMN14330</t>
  </si>
  <si>
    <t>CLMN16245</t>
  </si>
  <si>
    <t>CLMN14259</t>
  </si>
  <si>
    <t>CLMN13436</t>
  </si>
  <si>
    <t>Colemine Singles Compilation CD (PROMO)</t>
  </si>
  <si>
    <t>CLMN14266</t>
  </si>
  <si>
    <t>CLMN13377</t>
  </si>
  <si>
    <t>CLMN14229</t>
  </si>
  <si>
    <t>CLMN14578</t>
  </si>
  <si>
    <t>CLMN13369</t>
  </si>
  <si>
    <t>CLMN14054</t>
  </si>
  <si>
    <t>CLMN16120</t>
  </si>
  <si>
    <t>CLMN15840</t>
  </si>
  <si>
    <t>CLMN15322</t>
  </si>
  <si>
    <t>CLMN14047</t>
  </si>
  <si>
    <t>CLMN14267</t>
  </si>
  <si>
    <t>CLMN11997</t>
  </si>
  <si>
    <t>Soul Scratch - Pushing Fire (CD)</t>
  </si>
  <si>
    <t>verticalhouse@gmail.com</t>
  </si>
  <si>
    <t>CLMN14437</t>
  </si>
  <si>
    <t>anna@grimeys.com</t>
  </si>
  <si>
    <t>CLMN14255</t>
  </si>
  <si>
    <t>CLMN14051</t>
  </si>
  <si>
    <t>ebay@lunamusic.net</t>
  </si>
  <si>
    <t>todd robinson</t>
  </si>
  <si>
    <t>CLMN14048</t>
  </si>
  <si>
    <t>CLMN13476</t>
  </si>
  <si>
    <t>CLMN14223</t>
  </si>
  <si>
    <t>CLMN13364</t>
  </si>
  <si>
    <t>CLMN14440</t>
  </si>
  <si>
    <t>#2534</t>
  </si>
  <si>
    <t>#2384</t>
  </si>
  <si>
    <t>#2171</t>
  </si>
  <si>
    <t>#2364</t>
  </si>
  <si>
    <t>#2179</t>
  </si>
  <si>
    <t>#2044</t>
  </si>
  <si>
    <t>#2571</t>
  </si>
  <si>
    <t>#2552</t>
  </si>
  <si>
    <t>kitten38c@aol.com</t>
  </si>
  <si>
    <t>#2528</t>
  </si>
  <si>
    <t>#2478</t>
  </si>
  <si>
    <t>#2143</t>
  </si>
  <si>
    <t>#2066</t>
  </si>
  <si>
    <t>#2542</t>
  </si>
  <si>
    <t>#2537</t>
  </si>
  <si>
    <t>#2342</t>
  </si>
  <si>
    <t>#2316</t>
  </si>
  <si>
    <t>#2381</t>
  </si>
  <si>
    <t>#2463</t>
  </si>
  <si>
    <t>jbrunelle@greenberry.com</t>
  </si>
  <si>
    <t>#2447</t>
  </si>
  <si>
    <t>rb5snoopy@gmail.com</t>
  </si>
  <si>
    <t>#1993</t>
  </si>
  <si>
    <t>#2565</t>
  </si>
  <si>
    <t>lukemroy@gmail.com</t>
  </si>
  <si>
    <t>Free shipping</t>
  </si>
  <si>
    <t>#2387</t>
  </si>
  <si>
    <t>#2186</t>
  </si>
  <si>
    <t>#2086</t>
  </si>
  <si>
    <t>#2077</t>
  </si>
  <si>
    <t>#2551</t>
  </si>
  <si>
    <t>#2559</t>
  </si>
  <si>
    <t>#2184</t>
  </si>
  <si>
    <t>bigmissy@mindspring.com</t>
  </si>
  <si>
    <t>#2011</t>
  </si>
  <si>
    <t>frozenstatemusic@aol.com</t>
  </si>
  <si>
    <t>#2538</t>
  </si>
  <si>
    <t>john@twistedsun.net</t>
  </si>
  <si>
    <t>#2471</t>
  </si>
  <si>
    <t>#2391</t>
  </si>
  <si>
    <t>#2287</t>
  </si>
  <si>
    <t>#2555</t>
  </si>
  <si>
    <t>#2036</t>
  </si>
  <si>
    <t>#2564</t>
  </si>
  <si>
    <t>#2548</t>
  </si>
  <si>
    <t>#2546</t>
  </si>
  <si>
    <t>is300gabriel@gmail.com</t>
  </si>
  <si>
    <t>#2374</t>
  </si>
  <si>
    <t>#2289</t>
  </si>
  <si>
    <t>#2021</t>
  </si>
  <si>
    <t>#2180</t>
  </si>
  <si>
    <t>#2501</t>
  </si>
  <si>
    <t>#2352</t>
  </si>
  <si>
    <t>#2517</t>
  </si>
  <si>
    <t>#2326</t>
  </si>
  <si>
    <t>#2030</t>
  </si>
  <si>
    <t>#2563</t>
  </si>
  <si>
    <t>#1953</t>
  </si>
  <si>
    <t>#2541</t>
  </si>
  <si>
    <t>#1969</t>
  </si>
  <si>
    <t>#2573</t>
  </si>
  <si>
    <t>#2527</t>
  </si>
  <si>
    <t>#2490</t>
  </si>
  <si>
    <t>#2288</t>
  </si>
  <si>
    <t>#2091</t>
  </si>
  <si>
    <t>#2073</t>
  </si>
  <si>
    <t>joeykotting@gmail.com</t>
  </si>
  <si>
    <t>#2062</t>
  </si>
  <si>
    <t>#2042</t>
  </si>
  <si>
    <t>#2451</t>
  </si>
  <si>
    <t>dlucky13@aol.com</t>
  </si>
  <si>
    <t>#2394</t>
  </si>
  <si>
    <t>#2061</t>
  </si>
  <si>
    <t>#2060</t>
  </si>
  <si>
    <t>kaa70rn@hotmail.com</t>
  </si>
  <si>
    <t>#2358</t>
  </si>
  <si>
    <t>#2344</t>
  </si>
  <si>
    <t>#1954</t>
  </si>
  <si>
    <t>#2536</t>
  </si>
  <si>
    <t>#2053</t>
  </si>
  <si>
    <t>#2046</t>
  </si>
  <si>
    <t>#2016</t>
  </si>
  <si>
    <t>#2000</t>
  </si>
  <si>
    <t>#1998</t>
  </si>
  <si>
    <t>#2297</t>
  </si>
  <si>
    <t>#2396</t>
  </si>
  <si>
    <t>#2540</t>
  </si>
  <si>
    <t>#2521</t>
  </si>
  <si>
    <t>#2520</t>
  </si>
  <si>
    <t>#2519</t>
  </si>
  <si>
    <t>#1986</t>
  </si>
  <si>
    <t>#2562</t>
  </si>
  <si>
    <t>#2489</t>
  </si>
  <si>
    <t>#2466</t>
  </si>
  <si>
    <t>stevesoul@btinternet.com</t>
  </si>
  <si>
    <t>#2424</t>
  </si>
  <si>
    <t>#2406</t>
  </si>
  <si>
    <t>#2400</t>
  </si>
  <si>
    <t>#2380</t>
  </si>
  <si>
    <t>#2338</t>
  </si>
  <si>
    <t>#2304</t>
  </si>
  <si>
    <t>j4loan@yahoo.com</t>
  </si>
  <si>
    <t>#2188</t>
  </si>
  <si>
    <t>#2178</t>
  </si>
  <si>
    <t>#2154</t>
  </si>
  <si>
    <t>rtburke@gmail.com</t>
  </si>
  <si>
    <t>#2084</t>
  </si>
  <si>
    <t>#2083</t>
  </si>
  <si>
    <t>#2078</t>
  </si>
  <si>
    <t>#2075</t>
  </si>
  <si>
    <t>#2069</t>
  </si>
  <si>
    <t>#2063</t>
  </si>
  <si>
    <t>easley_bryan@yahoo.com</t>
  </si>
  <si>
    <t>#2058</t>
  </si>
  <si>
    <t>greystreet8@gmail.com</t>
  </si>
  <si>
    <t>#2057</t>
  </si>
  <si>
    <t>#2056</t>
  </si>
  <si>
    <t>awaitekus@charter.net</t>
  </si>
  <si>
    <t>#2055</t>
  </si>
  <si>
    <t>#2050</t>
  </si>
  <si>
    <t>#2049</t>
  </si>
  <si>
    <t>#2047</t>
  </si>
  <si>
    <t>GCHughes@aol.com</t>
  </si>
  <si>
    <t>#2040</t>
  </si>
  <si>
    <t>#2033</t>
  </si>
  <si>
    <t>curtis@single-fin.com</t>
  </si>
  <si>
    <t>#2017</t>
  </si>
  <si>
    <t>#2015</t>
  </si>
  <si>
    <t>#2012</t>
  </si>
  <si>
    <t>#2006</t>
  </si>
  <si>
    <t>#2004</t>
  </si>
  <si>
    <t>cjc966@hotmail.com</t>
  </si>
  <si>
    <t>#2003</t>
  </si>
  <si>
    <t>#1999</t>
  </si>
  <si>
    <t>#1994</t>
  </si>
  <si>
    <t>#1982</t>
  </si>
  <si>
    <t>#1967</t>
  </si>
  <si>
    <t>#1950</t>
  </si>
  <si>
    <t>#1949</t>
  </si>
  <si>
    <t>#2508</t>
  </si>
  <si>
    <t>#2370</t>
  </si>
  <si>
    <t>#2357</t>
  </si>
  <si>
    <t>#2207</t>
  </si>
  <si>
    <t>#2185</t>
  </si>
  <si>
    <t>#2082</t>
  </si>
  <si>
    <t>#2079</t>
  </si>
  <si>
    <t>raffiotto@gmail.com</t>
  </si>
  <si>
    <t>#2076</t>
  </si>
  <si>
    <t>#2070</t>
  </si>
  <si>
    <t>#2051</t>
  </si>
  <si>
    <t>#2014</t>
  </si>
  <si>
    <t>#1977</t>
  </si>
  <si>
    <t>DURAND JONES &amp; THE INDICATIONSMake A Change</t>
  </si>
  <si>
    <t>#2569</t>
  </si>
  <si>
    <t>#2560</t>
  </si>
  <si>
    <t>#2557</t>
  </si>
  <si>
    <t>#2547</t>
  </si>
  <si>
    <t>#2545</t>
  </si>
  <si>
    <t>#2544</t>
  </si>
  <si>
    <t>#2543</t>
  </si>
  <si>
    <t>#2539</t>
  </si>
  <si>
    <t>#2530</t>
  </si>
  <si>
    <t>#2524</t>
  </si>
  <si>
    <t>#2523</t>
  </si>
  <si>
    <t>#2512</t>
  </si>
  <si>
    <t>#2511</t>
  </si>
  <si>
    <t>#2503</t>
  </si>
  <si>
    <t>#2499</t>
  </si>
  <si>
    <t>#2497</t>
  </si>
  <si>
    <t>#2496</t>
  </si>
  <si>
    <t>#2492</t>
  </si>
  <si>
    <t>#2491</t>
  </si>
  <si>
    <t>#2488</t>
  </si>
  <si>
    <t>DO NOT SHIP - I will pickup at Plaid Room Records in Loveland, OH</t>
  </si>
  <si>
    <t>#2487</t>
  </si>
  <si>
    <t>#2482</t>
  </si>
  <si>
    <t>#2481</t>
  </si>
  <si>
    <t>#2479</t>
  </si>
  <si>
    <t>#2477</t>
  </si>
  <si>
    <t>salterjason76@yahoo.com</t>
  </si>
  <si>
    <t>#2474</t>
  </si>
  <si>
    <t>#2473</t>
  </si>
  <si>
    <t>#2472</t>
  </si>
  <si>
    <t>#2470</t>
  </si>
  <si>
    <t>#2469</t>
  </si>
  <si>
    <t>#2468</t>
  </si>
  <si>
    <t>#2467</t>
  </si>
  <si>
    <t>#2465</t>
  </si>
  <si>
    <t>#2464</t>
  </si>
  <si>
    <t>johan.tollgerdt@spray.se</t>
  </si>
  <si>
    <t>#2462</t>
  </si>
  <si>
    <t>#2461</t>
  </si>
  <si>
    <t>#2459</t>
  </si>
  <si>
    <t>#2458</t>
  </si>
  <si>
    <t>#2457</t>
  </si>
  <si>
    <t>#2456</t>
  </si>
  <si>
    <t>#2445</t>
  </si>
  <si>
    <t>noriegasoul45@gmail.com</t>
  </si>
  <si>
    <t>#2443</t>
  </si>
  <si>
    <t>#2442</t>
  </si>
  <si>
    <t>trevorhurd55@gmail.com</t>
  </si>
  <si>
    <t>#2441</t>
  </si>
  <si>
    <t>#2440</t>
  </si>
  <si>
    <t>#2439</t>
  </si>
  <si>
    <t>#2438</t>
  </si>
  <si>
    <t>#2436</t>
  </si>
  <si>
    <t>#2435</t>
  </si>
  <si>
    <t>#2434</t>
  </si>
  <si>
    <t>#2432</t>
  </si>
  <si>
    <t>#2429</t>
  </si>
  <si>
    <t>#2427</t>
  </si>
  <si>
    <t>#2426</t>
  </si>
  <si>
    <t>#2423</t>
  </si>
  <si>
    <t>#2421</t>
  </si>
  <si>
    <t>#2419</t>
  </si>
  <si>
    <t>#2418</t>
  </si>
  <si>
    <t>#2415</t>
  </si>
  <si>
    <t>#2414</t>
  </si>
  <si>
    <t>#2413</t>
  </si>
  <si>
    <t>#2412</t>
  </si>
  <si>
    <t>#2405</t>
  </si>
  <si>
    <t>#2404</t>
  </si>
  <si>
    <t>#2402</t>
  </si>
  <si>
    <t>#2401</t>
  </si>
  <si>
    <t>#2398</t>
  </si>
  <si>
    <t>#2397</t>
  </si>
  <si>
    <t>#2393</t>
  </si>
  <si>
    <t>#2385</t>
  </si>
  <si>
    <t>#2382</t>
  </si>
  <si>
    <t>#2376</t>
  </si>
  <si>
    <t>#2373</t>
  </si>
  <si>
    <t>#2367</t>
  </si>
  <si>
    <t>crlujan@yahoo.com</t>
  </si>
  <si>
    <t>#2365</t>
  </si>
  <si>
    <t>houstonsoul@att.net</t>
  </si>
  <si>
    <t>#2356</t>
  </si>
  <si>
    <t>fdsoul6345789@aol.com</t>
  </si>
  <si>
    <t>#2355</t>
  </si>
  <si>
    <t>#2354</t>
  </si>
  <si>
    <t>#2353</t>
  </si>
  <si>
    <t>#2351</t>
  </si>
  <si>
    <t>#2350</t>
  </si>
  <si>
    <t>#2349</t>
  </si>
  <si>
    <t>#2348</t>
  </si>
  <si>
    <t>#2347</t>
  </si>
  <si>
    <t>#2346</t>
  </si>
  <si>
    <t>#2345</t>
  </si>
  <si>
    <t>#2343</t>
  </si>
  <si>
    <t>#2340</t>
  </si>
  <si>
    <t>#2337</t>
  </si>
  <si>
    <t>#2336</t>
  </si>
  <si>
    <t>#2333</t>
  </si>
  <si>
    <t>#2329</t>
  </si>
  <si>
    <t>#2327</t>
  </si>
  <si>
    <t>#2320</t>
  </si>
  <si>
    <t>#2319</t>
  </si>
  <si>
    <t>alan.deboer@gmail.com</t>
  </si>
  <si>
    <t>#2318</t>
  </si>
  <si>
    <t>#2317</t>
  </si>
  <si>
    <t>#2315</t>
  </si>
  <si>
    <t>#2314</t>
  </si>
  <si>
    <t>#2313</t>
  </si>
  <si>
    <t>#2312</t>
  </si>
  <si>
    <t>#2311</t>
  </si>
  <si>
    <t>#2310</t>
  </si>
  <si>
    <t>#2309</t>
  </si>
  <si>
    <t>#2308</t>
  </si>
  <si>
    <t>#2306</t>
  </si>
  <si>
    <t>#2303</t>
  </si>
  <si>
    <t>#2302</t>
  </si>
  <si>
    <t>#2301</t>
  </si>
  <si>
    <t>#2300</t>
  </si>
  <si>
    <t>#2299</t>
  </si>
  <si>
    <t>#2298</t>
  </si>
  <si>
    <t>#2295</t>
  </si>
  <si>
    <t>#2294</t>
  </si>
  <si>
    <t>#2293</t>
  </si>
  <si>
    <t>#2292</t>
  </si>
  <si>
    <t>#2291</t>
  </si>
  <si>
    <t>#2290</t>
  </si>
  <si>
    <t>c_robleski@yahoo.com</t>
  </si>
  <si>
    <t>#2286</t>
  </si>
  <si>
    <t>#2284</t>
  </si>
  <si>
    <t>#2283</t>
  </si>
  <si>
    <t>#2282</t>
  </si>
  <si>
    <t>#2281</t>
  </si>
  <si>
    <t>youngcoltunlimited@gmail.com</t>
  </si>
  <si>
    <t>#2280</t>
  </si>
  <si>
    <t>#2279</t>
  </si>
  <si>
    <t>shiel007@hotmail.com</t>
  </si>
  <si>
    <t>#2278</t>
  </si>
  <si>
    <t>#2276</t>
  </si>
  <si>
    <t>#2275</t>
  </si>
  <si>
    <t>dm011a4696@blueyonder.co.uk</t>
  </si>
  <si>
    <t>#2274</t>
  </si>
  <si>
    <t>#2271</t>
  </si>
  <si>
    <t>#2270</t>
  </si>
  <si>
    <t>#2266</t>
  </si>
  <si>
    <t>intotomorrow@hotmail.com</t>
  </si>
  <si>
    <t>#2263</t>
  </si>
  <si>
    <t>#2262</t>
  </si>
  <si>
    <t>#2261</t>
  </si>
  <si>
    <t>#2260</t>
  </si>
  <si>
    <t>#2259</t>
  </si>
  <si>
    <t>#2258</t>
  </si>
  <si>
    <t>#2256</t>
  </si>
  <si>
    <t>#2255</t>
  </si>
  <si>
    <t>#2254</t>
  </si>
  <si>
    <t>#2253</t>
  </si>
  <si>
    <t>#2252</t>
  </si>
  <si>
    <t>#2250</t>
  </si>
  <si>
    <t>#2248</t>
  </si>
  <si>
    <t>#2245</t>
  </si>
  <si>
    <t>#2244</t>
  </si>
  <si>
    <t>#2243</t>
  </si>
  <si>
    <t>#2241</t>
  </si>
  <si>
    <t>#2238</t>
  </si>
  <si>
    <t>#2237</t>
  </si>
  <si>
    <t>#2236</t>
  </si>
  <si>
    <t>#2235</t>
  </si>
  <si>
    <t>#2234</t>
  </si>
  <si>
    <t>kris10andu@live.com</t>
  </si>
  <si>
    <t>#2233</t>
  </si>
  <si>
    <t>#2230</t>
  </si>
  <si>
    <t>#2229</t>
  </si>
  <si>
    <t>#2228</t>
  </si>
  <si>
    <t>#2226</t>
  </si>
  <si>
    <t>black_whip@hotmail.com</t>
  </si>
  <si>
    <t>#2223</t>
  </si>
  <si>
    <t>#2222</t>
  </si>
  <si>
    <t>hornswoggleneil@gmail.com</t>
  </si>
  <si>
    <t>#2220</t>
  </si>
  <si>
    <t>#2219</t>
  </si>
  <si>
    <t>#2218</t>
  </si>
  <si>
    <t>#2217</t>
  </si>
  <si>
    <t>#2216</t>
  </si>
  <si>
    <t>rserna03@yahoo.com</t>
  </si>
  <si>
    <t>#2215</t>
  </si>
  <si>
    <t>#2214</t>
  </si>
  <si>
    <t>#2213</t>
  </si>
  <si>
    <t>#2212</t>
  </si>
  <si>
    <t>#2211</t>
  </si>
  <si>
    <t>#2210</t>
  </si>
  <si>
    <t>#2209</t>
  </si>
  <si>
    <t>#2206</t>
  </si>
  <si>
    <t>bakerjason@hotmail.com</t>
  </si>
  <si>
    <t>#2205</t>
  </si>
  <si>
    <t>#2204</t>
  </si>
  <si>
    <t>#2203</t>
  </si>
  <si>
    <t>#2202</t>
  </si>
  <si>
    <t>#2200</t>
  </si>
  <si>
    <t>sonofswen@outlook.com</t>
  </si>
  <si>
    <t>#2197</t>
  </si>
  <si>
    <t>#2196</t>
  </si>
  <si>
    <t>#2193</t>
  </si>
  <si>
    <t>#2192</t>
  </si>
  <si>
    <t>#2191</t>
  </si>
  <si>
    <t>#2190</t>
  </si>
  <si>
    <t>#2187</t>
  </si>
  <si>
    <t>#2183</t>
  </si>
  <si>
    <t>#2182</t>
  </si>
  <si>
    <t>#2177</t>
  </si>
  <si>
    <t>#2176</t>
  </si>
  <si>
    <t>#2173</t>
  </si>
  <si>
    <t>#2172</t>
  </si>
  <si>
    <t>#2170</t>
  </si>
  <si>
    <t>#2169</t>
  </si>
  <si>
    <t>#2168</t>
  </si>
  <si>
    <t>#2167</t>
  </si>
  <si>
    <t>#2166</t>
  </si>
  <si>
    <t>#2165</t>
  </si>
  <si>
    <t>#2164</t>
  </si>
  <si>
    <t>#2163</t>
  </si>
  <si>
    <t>#2162</t>
  </si>
  <si>
    <t>#2161</t>
  </si>
  <si>
    <t>#2160</t>
  </si>
  <si>
    <t>#2158</t>
  </si>
  <si>
    <t>#2157</t>
  </si>
  <si>
    <t>#2156</t>
  </si>
  <si>
    <t>#2155</t>
  </si>
  <si>
    <t>#2153</t>
  </si>
  <si>
    <t>#2152</t>
  </si>
  <si>
    <t>#2151</t>
  </si>
  <si>
    <t>#2150</t>
  </si>
  <si>
    <t>#2149</t>
  </si>
  <si>
    <t>#2148</t>
  </si>
  <si>
    <t>#2147</t>
  </si>
  <si>
    <t>#2146</t>
  </si>
  <si>
    <t>#2145</t>
  </si>
  <si>
    <t>#2144</t>
  </si>
  <si>
    <t>#2142</t>
  </si>
  <si>
    <t>#2141</t>
  </si>
  <si>
    <t>#2140</t>
  </si>
  <si>
    <t>#2139</t>
  </si>
  <si>
    <t>#2138</t>
  </si>
  <si>
    <t>#2136</t>
  </si>
  <si>
    <t>#2135</t>
  </si>
  <si>
    <t>#2134</t>
  </si>
  <si>
    <t>#2133</t>
  </si>
  <si>
    <t>sdelgado@nursing.utexas.edu</t>
  </si>
  <si>
    <t>#2132</t>
  </si>
  <si>
    <t>#2130</t>
  </si>
  <si>
    <t>#2129</t>
  </si>
  <si>
    <t>#2128</t>
  </si>
  <si>
    <t>#2127</t>
  </si>
  <si>
    <t>#2126</t>
  </si>
  <si>
    <t>#2125</t>
  </si>
  <si>
    <t>#2124</t>
  </si>
  <si>
    <t>#2123</t>
  </si>
  <si>
    <t>alan@alangermani.com</t>
  </si>
  <si>
    <t>#2122</t>
  </si>
  <si>
    <t>#2121</t>
  </si>
  <si>
    <t>neal.jl@hush.com</t>
  </si>
  <si>
    <t>#2120</t>
  </si>
  <si>
    <t>#2119</t>
  </si>
  <si>
    <t>#2118</t>
  </si>
  <si>
    <t>dylan@plhservices.com</t>
  </si>
  <si>
    <t>#2117</t>
  </si>
  <si>
    <t>#2116</t>
  </si>
  <si>
    <t>#2114</t>
  </si>
  <si>
    <t>#2113</t>
  </si>
  <si>
    <t>#2112</t>
  </si>
  <si>
    <t>BRINTON33@GMAIL.COM</t>
  </si>
  <si>
    <t>#2111</t>
  </si>
  <si>
    <t>#2110</t>
  </si>
  <si>
    <t>#2109</t>
  </si>
  <si>
    <t>#2108</t>
  </si>
  <si>
    <t>#2107</t>
  </si>
  <si>
    <t>#2106</t>
  </si>
  <si>
    <t>#2105</t>
  </si>
  <si>
    <t>#2104</t>
  </si>
  <si>
    <t>#2103</t>
  </si>
  <si>
    <t>#2102</t>
  </si>
  <si>
    <t>#2101</t>
  </si>
  <si>
    <t>#2100</t>
  </si>
  <si>
    <t>beekeeper6@gmail.com</t>
  </si>
  <si>
    <t>#2099</t>
  </si>
  <si>
    <t>#2098</t>
  </si>
  <si>
    <t>djsamib@mac.com</t>
  </si>
  <si>
    <t>#2097</t>
  </si>
  <si>
    <t>#2096</t>
  </si>
  <si>
    <t>#2095</t>
  </si>
  <si>
    <t>#2094</t>
  </si>
  <si>
    <t>#2093</t>
  </si>
  <si>
    <t>#2092</t>
  </si>
  <si>
    <t>#2090</t>
  </si>
  <si>
    <t>#2089</t>
  </si>
  <si>
    <t>#2088</t>
  </si>
  <si>
    <t>#2510</t>
  </si>
  <si>
    <t>#2335</t>
  </si>
  <si>
    <t>#2068</t>
  </si>
  <si>
    <t>#1996</t>
  </si>
  <si>
    <t>#1978</t>
  </si>
  <si>
    <t>#1955</t>
  </si>
  <si>
    <t>#2572</t>
  </si>
  <si>
    <t>#2494</t>
  </si>
  <si>
    <t>#2476</t>
  </si>
  <si>
    <t>#2175</t>
  </si>
  <si>
    <t>jcdembkowski@gmail.com</t>
  </si>
  <si>
    <t>#1989</t>
  </si>
  <si>
    <t>#1981</t>
  </si>
  <si>
    <t>#2568</t>
  </si>
  <si>
    <t>#2199</t>
  </si>
  <si>
    <t>#2159</t>
  </si>
  <si>
    <t>#1992</t>
  </si>
  <si>
    <t>#2386</t>
  </si>
  <si>
    <t>#1964</t>
  </si>
  <si>
    <t>#2194</t>
  </si>
  <si>
    <t>#2556</t>
  </si>
  <si>
    <t>#2460</t>
  </si>
  <si>
    <t>#2446</t>
  </si>
  <si>
    <t>#2428</t>
  </si>
  <si>
    <t>#2422</t>
  </si>
  <si>
    <t>#2409</t>
  </si>
  <si>
    <t>#2081</t>
  </si>
  <si>
    <t>#2054</t>
  </si>
  <si>
    <t>#2005</t>
  </si>
  <si>
    <t>#1962</t>
  </si>
  <si>
    <t>#2570</t>
  </si>
  <si>
    <t>#2566</t>
  </si>
  <si>
    <t>#2561</t>
  </si>
  <si>
    <t>#2554</t>
  </si>
  <si>
    <t>#2553</t>
  </si>
  <si>
    <t>#2550</t>
  </si>
  <si>
    <t>#2549</t>
  </si>
  <si>
    <t>#2535</t>
  </si>
  <si>
    <t>DURAND JONESMake A Change Tour Shirt - Medium</t>
  </si>
  <si>
    <t>#2533</t>
  </si>
  <si>
    <t>#2532</t>
  </si>
  <si>
    <t>#2529</t>
  </si>
  <si>
    <t>#2526</t>
  </si>
  <si>
    <t>patrick.mort@live.com</t>
  </si>
  <si>
    <t>#2525</t>
  </si>
  <si>
    <t>#2515</t>
  </si>
  <si>
    <t>#2514</t>
  </si>
  <si>
    <t>DURAND JONESMake A Change Tour Shirt - 3XL</t>
  </si>
  <si>
    <t>#2509</t>
  </si>
  <si>
    <t>#2506</t>
  </si>
  <si>
    <t>hold</t>
  </si>
  <si>
    <t>#2505</t>
  </si>
  <si>
    <t>#2493</t>
  </si>
  <si>
    <t>#2431</t>
  </si>
  <si>
    <t>#2410</t>
  </si>
  <si>
    <t>#2307</t>
  </si>
  <si>
    <t>#2239</t>
  </si>
  <si>
    <t>#2059</t>
  </si>
  <si>
    <t>#2052</t>
  </si>
  <si>
    <t>#2045</t>
  </si>
  <si>
    <t>#2043</t>
  </si>
  <si>
    <t>#2023</t>
  </si>
  <si>
    <t>#2007</t>
  </si>
  <si>
    <t>#2001</t>
  </si>
  <si>
    <t>#1976</t>
  </si>
  <si>
    <t>#1965</t>
  </si>
  <si>
    <t>#2375</t>
  </si>
  <si>
    <t>SOUL SCRATCHPushing Fire LP</t>
  </si>
  <si>
    <t>#2403</t>
  </si>
  <si>
    <t>maxjewky@gmail.com</t>
  </si>
  <si>
    <t>#2378</t>
  </si>
  <si>
    <t>#2201</t>
  </si>
  <si>
    <t>#2087</t>
  </si>
  <si>
    <t>#2072</t>
  </si>
  <si>
    <t>#2071</t>
  </si>
  <si>
    <t>#2067</t>
  </si>
  <si>
    <t>jackstraw62@hotmail.com</t>
  </si>
  <si>
    <t>#2048</t>
  </si>
  <si>
    <t>#2039</t>
  </si>
  <si>
    <t>#2038</t>
  </si>
  <si>
    <t>#2035</t>
  </si>
  <si>
    <t>#2034</t>
  </si>
  <si>
    <t>#2032</t>
  </si>
  <si>
    <t>#2031</t>
  </si>
  <si>
    <t>#2028</t>
  </si>
  <si>
    <t>#2024</t>
  </si>
  <si>
    <t>#2022</t>
  </si>
  <si>
    <t>#2020</t>
  </si>
  <si>
    <t>#2018</t>
  </si>
  <si>
    <t>#2013</t>
  </si>
  <si>
    <t>#2008</t>
  </si>
  <si>
    <t>#2002</t>
  </si>
  <si>
    <t>#1997</t>
  </si>
  <si>
    <t>#1990</t>
  </si>
  <si>
    <t>#1988</t>
  </si>
  <si>
    <t>#1987</t>
  </si>
  <si>
    <t>#1972</t>
  </si>
  <si>
    <t>#1970</t>
  </si>
  <si>
    <t>#1961</t>
  </si>
  <si>
    <t>#1960</t>
  </si>
  <si>
    <t>#1959</t>
  </si>
  <si>
    <t>#1958</t>
  </si>
  <si>
    <t>#1957</t>
  </si>
  <si>
    <t>#1952</t>
  </si>
  <si>
    <t>#1951</t>
  </si>
  <si>
    <t>failure</t>
  </si>
  <si>
    <t>RRMND-12001</t>
  </si>
  <si>
    <t>Balance for initial 1000</t>
  </si>
  <si>
    <t>Gifts</t>
  </si>
  <si>
    <t>Balance for first 2500</t>
  </si>
  <si>
    <t>Deposits for 1000 repress</t>
  </si>
  <si>
    <t>Tour Posters</t>
  </si>
  <si>
    <t>Wire Fee</t>
  </si>
  <si>
    <t>Call You Back Later</t>
  </si>
  <si>
    <t>RRMND-108</t>
  </si>
  <si>
    <t>RMND-108</t>
  </si>
  <si>
    <t>52 copies of LP</t>
  </si>
  <si>
    <t>10 LPs and 39 shirts</t>
  </si>
  <si>
    <t>52 LPs 10 shirts</t>
  </si>
  <si>
    <t>39 shirts, 10 shirts, 45 shirts, 10 shirts, 6 shirts</t>
  </si>
  <si>
    <t>300 copies to Fat Beats</t>
  </si>
  <si>
    <t>5 cassettes</t>
  </si>
  <si>
    <t>40 copies of 45</t>
  </si>
  <si>
    <t>The Dontells</t>
  </si>
  <si>
    <t>Gonna Tell The World</t>
  </si>
  <si>
    <t>RMND-104</t>
  </si>
  <si>
    <t>RRMND-104</t>
  </si>
  <si>
    <t>Mel Davis</t>
  </si>
  <si>
    <t>RMND-105</t>
  </si>
  <si>
    <t>RRMND-105</t>
  </si>
  <si>
    <t>RMND-106</t>
  </si>
  <si>
    <t>RMND-107</t>
  </si>
  <si>
    <t>RRMND-106</t>
  </si>
  <si>
    <t>RRMND-107</t>
  </si>
  <si>
    <t>The Son Francisco TKOs</t>
  </si>
  <si>
    <t>Herm</t>
  </si>
  <si>
    <t>87th Off Broadway</t>
  </si>
  <si>
    <t>Why</t>
  </si>
  <si>
    <t>Tony PR fees  - Soul Scratch Tour</t>
  </si>
  <si>
    <t>Pallet to Fat Beats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</si>
  <si>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</si>
  <si>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</si>
  <si>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</si>
  <si>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</si>
  <si>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</si>
  <si>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</si>
  <si>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</si>
  <si>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</si>
  <si>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</si>
  <si>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</si>
  <si>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</si>
  <si>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</si>
  <si>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TOTAL </t>
  </si>
  <si>
    <t>Colemine Net</t>
  </si>
  <si>
    <t>Prints</t>
  </si>
  <si>
    <t>Artwork</t>
  </si>
  <si>
    <t>Admin</t>
  </si>
  <si>
    <t>Jesses Jing</t>
  </si>
  <si>
    <t xml:space="preserve">Smile </t>
  </si>
  <si>
    <t>$100 for liner notes to jamison</t>
  </si>
  <si>
    <t>10 copies of LP</t>
  </si>
  <si>
    <t>87 copies of LP</t>
  </si>
  <si>
    <t>Essential Media Group LLC Wire Transfer</t>
  </si>
  <si>
    <t>Offset</t>
  </si>
  <si>
    <t>Mastering two tracks from JJ Golden</t>
  </si>
  <si>
    <t>Cost</t>
  </si>
  <si>
    <t>Qty</t>
  </si>
  <si>
    <t xml:space="preserve">Cost per </t>
  </si>
  <si>
    <t>Cat.</t>
  </si>
  <si>
    <t>Press #</t>
  </si>
  <si>
    <t>Band Cost</t>
  </si>
  <si>
    <t>Shop Cost</t>
  </si>
  <si>
    <t>FB Payment</t>
  </si>
  <si>
    <t>Stickers</t>
  </si>
  <si>
    <t>LP2</t>
  </si>
  <si>
    <t>LP1</t>
  </si>
  <si>
    <t>CD</t>
  </si>
  <si>
    <t>CS</t>
  </si>
  <si>
    <t>S1</t>
  </si>
  <si>
    <t>S2</t>
  </si>
  <si>
    <t>offset</t>
  </si>
  <si>
    <t>10 copies and tests to Blake (offset)</t>
  </si>
  <si>
    <t>10 copies to Durand for show (offset)</t>
  </si>
  <si>
    <t>30 copies of 130 45 (offset)</t>
  </si>
  <si>
    <t>40 copies of 45 (offset)</t>
  </si>
  <si>
    <t>Stickers for SFSE</t>
  </si>
  <si>
    <t>165 CDs to SFSE</t>
  </si>
  <si>
    <t>LP3</t>
  </si>
  <si>
    <t>50 copies to Tim at</t>
  </si>
  <si>
    <t>Check for $80.56 via Chase</t>
  </si>
  <si>
    <t>96 copies to Killion</t>
  </si>
  <si>
    <t>50 copies to Kelly's parents</t>
  </si>
  <si>
    <t>175 copies to Orgone at $8.78 per (50 free)</t>
  </si>
  <si>
    <t>Initial payment to Girlie Action</t>
  </si>
  <si>
    <t xml:space="preserve"> 6159465923 - Chase Quickpay</t>
  </si>
  <si>
    <t>$35 push for Spotify Plays</t>
  </si>
  <si>
    <t>$20 test payment for Quickpay</t>
  </si>
  <si>
    <t>$300 push to Daptone Fans</t>
  </si>
  <si>
    <t>$100 Boost to initial post</t>
  </si>
  <si>
    <t>$20 Boost</t>
  </si>
  <si>
    <t>$25 Boost</t>
  </si>
  <si>
    <t>$30 Boost</t>
  </si>
  <si>
    <t>Master</t>
  </si>
  <si>
    <t>Google</t>
  </si>
  <si>
    <t>Split</t>
  </si>
  <si>
    <t>push to Daptone Fans</t>
  </si>
  <si>
    <t>25 copies to JF</t>
  </si>
  <si>
    <t>Check #6007261606 - $226.34 (stop payment)</t>
  </si>
  <si>
    <t>March 2017 Statement</t>
  </si>
  <si>
    <t>Chase Billpay Check - $800  #6179651992</t>
  </si>
  <si>
    <t>Quickpay 6179667546</t>
  </si>
  <si>
    <t>records to Steve</t>
  </si>
  <si>
    <t>24 to Orgone from FB</t>
  </si>
  <si>
    <t>52 copies to Soul Scratch</t>
  </si>
  <si>
    <t>Shipping costs for LPs and CDs</t>
  </si>
  <si>
    <t>130 promo mailings</t>
  </si>
  <si>
    <t>JJ Golden mastering of 45</t>
  </si>
  <si>
    <t>500 more copies</t>
  </si>
  <si>
    <t>98 copies to SFSE</t>
  </si>
  <si>
    <t>Copies to SFSE</t>
  </si>
  <si>
    <t>stop payment Check for $80.56 via Chase</t>
  </si>
  <si>
    <t>Chase Quickpay  Transaction number: 6203355779 $905.11</t>
  </si>
  <si>
    <t>Chase payment 6205177105 $464.75</t>
  </si>
  <si>
    <t>Chase payment 6205289656 $967.94</t>
  </si>
  <si>
    <t>The Way Home</t>
  </si>
  <si>
    <t>Chase payment 6205338700 $758.08</t>
  </si>
  <si>
    <t>Chase payment 6205398176 $71.00</t>
  </si>
  <si>
    <t>Venmo payment for $81</t>
  </si>
  <si>
    <t>Venmo Fee for $81 payment</t>
  </si>
  <si>
    <t>Chase payment 6210973379 $95.66</t>
  </si>
  <si>
    <t>Chase payment 6211003828 $112.89</t>
  </si>
  <si>
    <t>Chase payment 6211007478 $102.39</t>
  </si>
  <si>
    <t>Chase payment 6211064355 $65.08</t>
  </si>
  <si>
    <t>Chase payment 6211071304 $64.40</t>
  </si>
  <si>
    <t>Chase payment 6211081323 $48.91</t>
  </si>
  <si>
    <t>29 copies to LA</t>
  </si>
  <si>
    <t>Payment for three licenes to ACE (Check)</t>
  </si>
  <si>
    <t>Split test for images</t>
  </si>
  <si>
    <t>New Ad for Soul Scratch (one week)</t>
  </si>
  <si>
    <t>New Ad for SFSE (one week)</t>
  </si>
  <si>
    <t>Liner Notes from Jamison Harvey</t>
  </si>
  <si>
    <t>New Fans: SD, SF, LA</t>
  </si>
  <si>
    <t>New SD Fans</t>
  </si>
  <si>
    <t>Cali Video Ads</t>
  </si>
  <si>
    <t>US Video Ads</t>
  </si>
  <si>
    <t>500 for posters for West coast tour</t>
  </si>
  <si>
    <t>San Diego Durand/Colemine fan ads</t>
  </si>
  <si>
    <t>LA Durand/Colemine fan ads</t>
  </si>
  <si>
    <t>S3</t>
  </si>
  <si>
    <t>30 copies to band</t>
  </si>
  <si>
    <t>Licensing/Pub</t>
  </si>
  <si>
    <t>April 2017 Statement</t>
  </si>
  <si>
    <t>60 tickets for press at LA Show</t>
  </si>
  <si>
    <t>Durand MF'n Jones shirts</t>
  </si>
  <si>
    <t>SF Durand/Colemine fan ads</t>
  </si>
  <si>
    <t>80 LPs to band via Fat Beats</t>
  </si>
  <si>
    <t>60 CDs to band via Fat Beats</t>
  </si>
  <si>
    <t>20 copies to band via Fat Beats</t>
  </si>
  <si>
    <t>Shipping to UK</t>
  </si>
  <si>
    <t>Shipping to Blake in CHI</t>
  </si>
  <si>
    <t>New Fans in Fort Wayne and Detroit</t>
  </si>
  <si>
    <t>R12010-TC</t>
  </si>
  <si>
    <t>23 LPs, 25 45s to Third Man in Detroit</t>
  </si>
  <si>
    <t>Video work</t>
  </si>
  <si>
    <t>Fat Beats Statement 4/30/17</t>
  </si>
  <si>
    <t>cd-CLMN12009 Total</t>
  </si>
  <si>
    <t>cd-CLMN12011 Total</t>
  </si>
  <si>
    <t>cd-CLMN12013 Total</t>
  </si>
  <si>
    <t>cd-CLMN12014 Total</t>
  </si>
  <si>
    <t>cd-CLMN12015 Total</t>
  </si>
  <si>
    <t>CLMN102 Total</t>
  </si>
  <si>
    <t>f-CLMN104 Total</t>
  </si>
  <si>
    <t>f-CLMN105 Total</t>
  </si>
  <si>
    <t>f-CLMN108 Total</t>
  </si>
  <si>
    <t>f-CLMN110 Total</t>
  </si>
  <si>
    <t>f-CLMN111 Total</t>
  </si>
  <si>
    <t>f-CLMN113 Total</t>
  </si>
  <si>
    <t>f-CLMN114 Total</t>
  </si>
  <si>
    <t>f-CLMN115 Total</t>
  </si>
  <si>
    <t>f-CLMN116 Total</t>
  </si>
  <si>
    <t>f-CLMN117 Total</t>
  </si>
  <si>
    <t>f-CLMN118 Total</t>
  </si>
  <si>
    <t>f-CLMN119 Total</t>
  </si>
  <si>
    <t>f-CLMN120 Total</t>
  </si>
  <si>
    <t>f-CLMN121 Total</t>
  </si>
  <si>
    <t>f-CLMN122 Total</t>
  </si>
  <si>
    <t>f-CLMN123 Total</t>
  </si>
  <si>
    <t>f-CLMN124 Total</t>
  </si>
  <si>
    <t>f-CLMN125 Total</t>
  </si>
  <si>
    <t>f-CLMN126 Total</t>
  </si>
  <si>
    <t>f-CLMN127 Total</t>
  </si>
  <si>
    <t>f-CLMN128 Total</t>
  </si>
  <si>
    <t>f-CLMN129 Total</t>
  </si>
  <si>
    <t>f-CLMN130 Total</t>
  </si>
  <si>
    <t>f-CLMN131 Total</t>
  </si>
  <si>
    <t>f-CLMN132 Total</t>
  </si>
  <si>
    <t>f-CLMN133 Total</t>
  </si>
  <si>
    <t>f-CLMN134 Total</t>
  </si>
  <si>
    <t>f-CLMN135 Total</t>
  </si>
  <si>
    <t>f-CLMN136 Total</t>
  </si>
  <si>
    <t>f-CLMN137 Total</t>
  </si>
  <si>
    <t>f-CLMN138 Total</t>
  </si>
  <si>
    <t>f-CLMN139 Total</t>
  </si>
  <si>
    <t>f-CLMN140 Total</t>
  </si>
  <si>
    <t>f-CLMN141 Total</t>
  </si>
  <si>
    <t>f-CLMN142 Total</t>
  </si>
  <si>
    <t>f-CLMN144 Total</t>
  </si>
  <si>
    <t>l-CLMN12003 Total</t>
  </si>
  <si>
    <t>l-CLMN12004 Total</t>
  </si>
  <si>
    <t>l-CLMN12011 Total</t>
  </si>
  <si>
    <t>l-CLMN12012 Total</t>
  </si>
  <si>
    <t>l-CLMN12013 Total</t>
  </si>
  <si>
    <t>l-CLMN12014 Total</t>
  </si>
  <si>
    <t>l-CLMN12015 Total</t>
  </si>
  <si>
    <t>l-CLMN12016 Total</t>
  </si>
  <si>
    <t>Durand and the boys in Detroit FB and IG ad</t>
  </si>
  <si>
    <t>Push for pre-orders</t>
  </si>
  <si>
    <t>Capture Bloomington &amp; Grand Rapids St. Paul Fans</t>
  </si>
  <si>
    <t>500 copies from URP</t>
  </si>
  <si>
    <t>GGRECORDS 145 Jr. Thomas</t>
  </si>
  <si>
    <t>GGRECORDS Flying Stars deposit</t>
  </si>
  <si>
    <t>GGRECORDS - Leroi Conroy 143</t>
  </si>
  <si>
    <t>GGRECORDS 12014 repress</t>
  </si>
  <si>
    <t>GGRECORDS 12013 repress</t>
  </si>
  <si>
    <t>GGRECORDS</t>
  </si>
  <si>
    <t>Jr. Thomas</t>
  </si>
  <si>
    <t>What A Shame</t>
  </si>
  <si>
    <t>R145</t>
  </si>
  <si>
    <t>Flying Stars of Brooklyn NY</t>
  </si>
  <si>
    <t>My God Has A Telephone</t>
  </si>
  <si>
    <t>R146</t>
  </si>
  <si>
    <t>Cover Photo</t>
  </si>
  <si>
    <t>52 LPs to Kyle in person</t>
  </si>
  <si>
    <t>May 2017 Statement</t>
  </si>
  <si>
    <t>Postcards for Postales</t>
  </si>
  <si>
    <t>CLMN18608</t>
  </si>
  <si>
    <t>The Diplomats - Cards On The Table</t>
  </si>
  <si>
    <t>O.C. Tolbert - Marriage Is A State Of Mind</t>
  </si>
  <si>
    <t>CLMN18381</t>
  </si>
  <si>
    <t>CLMN18346</t>
  </si>
  <si>
    <t>CLMN18342</t>
  </si>
  <si>
    <t>CLMN18299</t>
  </si>
  <si>
    <t>CLMN18238</t>
  </si>
  <si>
    <t>CLMN18371</t>
  </si>
  <si>
    <t>CLMN18343</t>
  </si>
  <si>
    <t>CLMN18340</t>
  </si>
  <si>
    <t>CLMN17401</t>
  </si>
  <si>
    <t>CLMN18237</t>
  </si>
  <si>
    <t>CLMN17919</t>
  </si>
  <si>
    <t>CLMN17894</t>
  </si>
  <si>
    <t>mitchell@triplevision.nl</t>
  </si>
  <si>
    <t>TRIPLE VISION RECORD DISTRIBUTION</t>
  </si>
  <si>
    <t>CLMN17755</t>
  </si>
  <si>
    <t>AJ &amp; The Jiggawatts - It Is What It Is - License Use for Compilation LP</t>
  </si>
  <si>
    <t>CLMN17731</t>
  </si>
  <si>
    <t>CLMN17426</t>
  </si>
  <si>
    <t>CLMN17423</t>
  </si>
  <si>
    <t>CLMN17402</t>
  </si>
  <si>
    <t>Orgone - I Sold My Heart To The Junkman</t>
  </si>
  <si>
    <t>CLMN17433</t>
  </si>
  <si>
    <t>CLMN17420</t>
  </si>
  <si>
    <t>CLMN17419</t>
  </si>
  <si>
    <t>Orgone - I Sold My Heart To The Junkman (purple vinyl)</t>
  </si>
  <si>
    <t>Ohio Soul Slipmat (Blue)</t>
  </si>
  <si>
    <t>CLMN17403</t>
  </si>
  <si>
    <t>CLMN17357</t>
  </si>
  <si>
    <t>CLMN17356</t>
  </si>
  <si>
    <t>CLMN17355</t>
  </si>
  <si>
    <t>kathleen@millcitysound.com</t>
  </si>
  <si>
    <t>CLMN17354</t>
  </si>
  <si>
    <t>brad@lightintheattic.net</t>
  </si>
  <si>
    <t>CLMN17353</t>
  </si>
  <si>
    <t>CLMN17351</t>
  </si>
  <si>
    <t>CLMN17349</t>
  </si>
  <si>
    <t>CLMN17348</t>
  </si>
  <si>
    <t>CLMN17347</t>
  </si>
  <si>
    <t>CLMN17346</t>
  </si>
  <si>
    <t>CLMN17345</t>
  </si>
  <si>
    <t>CLMN17344</t>
  </si>
  <si>
    <t>sales@thegiantpeach.com</t>
  </si>
  <si>
    <t>CLMN17245</t>
  </si>
  <si>
    <t>CLMN17244</t>
  </si>
  <si>
    <t>CLMN17243</t>
  </si>
  <si>
    <t>CLMN17242</t>
  </si>
  <si>
    <t>COD Fee</t>
  </si>
  <si>
    <t>CLMN16750</t>
  </si>
  <si>
    <t>Soul Slabs Vol. 1 (RSD Exclusive)</t>
  </si>
  <si>
    <t>tess@lagniapperecords.com</t>
  </si>
  <si>
    <t>CLMN16746</t>
  </si>
  <si>
    <t>Soul Slabs Vol. 1 (RSD exclusive)</t>
  </si>
  <si>
    <t>Soul Slabs Vol. 1 (PROMO)</t>
  </si>
  <si>
    <t>Durand Jones &amp; The Indications LP (PROMO)</t>
  </si>
  <si>
    <t>The Sure Fire Soul Ensemble LP (PROMO)</t>
  </si>
  <si>
    <t>CLMN15880</t>
  </si>
  <si>
    <t>The Sure Fire Soul Ensemble - Out On The Coast LP (missed last shipment)</t>
  </si>
  <si>
    <t>Orgone Beyond The Sun Slipmat</t>
  </si>
  <si>
    <t>CLMN16729</t>
  </si>
  <si>
    <t>CLMN16625</t>
  </si>
  <si>
    <t>CLMN16626</t>
  </si>
  <si>
    <t>CLMN16624</t>
  </si>
  <si>
    <t>Soul Slabs Vol. 1 (Official RSD title)</t>
  </si>
  <si>
    <t>CLMN16623</t>
  </si>
  <si>
    <t>CLMN16622</t>
  </si>
  <si>
    <t>Soul Slabs Vol. 1 (RED RSD vinyl)</t>
  </si>
  <si>
    <t>groovemerchantsf@gmail.com</t>
  </si>
  <si>
    <t>CLMN16604</t>
  </si>
  <si>
    <t>Durand Jones &amp; The Indications LP PROMO</t>
  </si>
  <si>
    <t>Soul Slabs Vol. 1 RSD Exclusive Red Vinyl</t>
  </si>
  <si>
    <t>CLMN16590</t>
  </si>
  <si>
    <t>CLMN16588</t>
  </si>
  <si>
    <t>Orgone - I Sold My Heart To The Junkman (colored vinyl)</t>
  </si>
  <si>
    <t>CLMN16434</t>
  </si>
  <si>
    <t>CLMN16426</t>
  </si>
  <si>
    <t>CLMN16417</t>
  </si>
  <si>
    <t>CLMN15867</t>
  </si>
  <si>
    <t>cactusquinn@gmail.com</t>
  </si>
  <si>
    <t>CLMN15686</t>
  </si>
  <si>
    <t>12013CD</t>
  </si>
  <si>
    <t>friendsofsoundrecords@gmail.com</t>
  </si>
  <si>
    <t>CLMN15459</t>
  </si>
  <si>
    <t>CLMN14752</t>
  </si>
  <si>
    <t>CLMN14574</t>
  </si>
  <si>
    <t>CLMN14256</t>
  </si>
  <si>
    <t>Item ID</t>
  </si>
  <si>
    <t>Description</t>
  </si>
  <si>
    <t>#2702</t>
  </si>
  <si>
    <t>#2787</t>
  </si>
  <si>
    <t>philipgross5@gmail.com</t>
  </si>
  <si>
    <t>#2783</t>
  </si>
  <si>
    <t>slowerthansleep@gmail.com</t>
  </si>
  <si>
    <t>#2782</t>
  </si>
  <si>
    <t>mauro.polmone@gmail.com</t>
  </si>
  <si>
    <t>#2731</t>
  </si>
  <si>
    <t>joshzwald@gmail.com</t>
  </si>
  <si>
    <t>#2879</t>
  </si>
  <si>
    <t>#2809</t>
  </si>
  <si>
    <t>nowwashyourhands@hotmail.com</t>
  </si>
  <si>
    <t>#2767</t>
  </si>
  <si>
    <t>#2582</t>
  </si>
  <si>
    <t>zjpvy4@mail.missouri.edu</t>
  </si>
  <si>
    <t>#2827</t>
  </si>
  <si>
    <t>hoth.wavv@gmail.com</t>
  </si>
  <si>
    <t>#2840</t>
  </si>
  <si>
    <t>johnedonnelly@eircom.net</t>
  </si>
  <si>
    <t>#2994</t>
  </si>
  <si>
    <t>truegroovy@gmail.com</t>
  </si>
  <si>
    <t>#2888</t>
  </si>
  <si>
    <t>lex_mac@hotmail.co.uk</t>
  </si>
  <si>
    <t>#2836</t>
  </si>
  <si>
    <t>latinsoulskajazz@hotmail.com</t>
  </si>
  <si>
    <t>#2758</t>
  </si>
  <si>
    <t>#2577</t>
  </si>
  <si>
    <t>sidereal8@gmail.com</t>
  </si>
  <si>
    <t>#2985</t>
  </si>
  <si>
    <t>#2892</t>
  </si>
  <si>
    <t>davidjacobo1000@yahoo.com</t>
  </si>
  <si>
    <t>yes</t>
  </si>
  <si>
    <t>#2576</t>
  </si>
  <si>
    <t>#2795</t>
  </si>
  <si>
    <t>garybedell@gmail.com</t>
  </si>
  <si>
    <t>#2964</t>
  </si>
  <si>
    <t>ambiance_painting@bigpond.com</t>
  </si>
  <si>
    <t>#2799</t>
  </si>
  <si>
    <t>retrodjmike@yahoo.com</t>
  </si>
  <si>
    <t>#2959</t>
  </si>
  <si>
    <t>boatoffalsehope@yahoo.com</t>
  </si>
  <si>
    <t>#2933</t>
  </si>
  <si>
    <t>sporklift@hotmail.com</t>
  </si>
  <si>
    <t>#2877</t>
  </si>
  <si>
    <t>#2709</t>
  </si>
  <si>
    <t>#2785</t>
  </si>
  <si>
    <t>#3002</t>
  </si>
  <si>
    <t>jer.b.wright@gmail.com</t>
  </si>
  <si>
    <t>#3001</t>
  </si>
  <si>
    <t>sugabear@earthlink.net</t>
  </si>
  <si>
    <t>#2894</t>
  </si>
  <si>
    <t>wemily318@gmail.com</t>
  </si>
  <si>
    <t>#2810</t>
  </si>
  <si>
    <t>liquid3@hotmail.com</t>
  </si>
  <si>
    <t>#2780</t>
  </si>
  <si>
    <t>derek_steele@comcast.net</t>
  </si>
  <si>
    <t>#2769</t>
  </si>
  <si>
    <t>tenorsaxoholic@hotmail.com</t>
  </si>
  <si>
    <t>#2734</t>
  </si>
  <si>
    <t>jeffcoat1975@yahoo.com</t>
  </si>
  <si>
    <t>#2698</t>
  </si>
  <si>
    <t>ImFriend22@yahoo.com</t>
  </si>
  <si>
    <t>#2691</t>
  </si>
  <si>
    <t>mbayline1@gmail.com</t>
  </si>
  <si>
    <t>#2961</t>
  </si>
  <si>
    <t>#2760</t>
  </si>
  <si>
    <t>#2749</t>
  </si>
  <si>
    <t>mpnright@yahoo.com</t>
  </si>
  <si>
    <t>#2682</t>
  </si>
  <si>
    <t>#2590</t>
  </si>
  <si>
    <t>markbaildon@me.com</t>
  </si>
  <si>
    <t>#2993</t>
  </si>
  <si>
    <t>#2989</t>
  </si>
  <si>
    <t>shaun.pauling@gmail.com</t>
  </si>
  <si>
    <t>#2675</t>
  </si>
  <si>
    <t>pooky_n_mo@hotmail.com</t>
  </si>
  <si>
    <t>#2796</t>
  </si>
  <si>
    <t>cabrahamson02@hotmail.com</t>
  </si>
  <si>
    <t>#2772</t>
  </si>
  <si>
    <t>RiversideReptiles@yahoo.com</t>
  </si>
  <si>
    <t>#2638</t>
  </si>
  <si>
    <t>#2966</t>
  </si>
  <si>
    <t>#2816</t>
  </si>
  <si>
    <t>djjmac19@yahoo.com</t>
  </si>
  <si>
    <t>#2742</t>
  </si>
  <si>
    <t>sessone@gmail.com</t>
  </si>
  <si>
    <t>#2798</t>
  </si>
  <si>
    <t>jamespettymedia@gmail.com</t>
  </si>
  <si>
    <t>#2786</t>
  </si>
  <si>
    <t>jeremy.chesler@gmail.com</t>
  </si>
  <si>
    <t>#3042</t>
  </si>
  <si>
    <t>#2982</t>
  </si>
  <si>
    <t>muzikri@yahoo.com</t>
  </si>
  <si>
    <t>#2774</t>
  </si>
  <si>
    <t>ryanevans85@gmail.com</t>
  </si>
  <si>
    <t>#2735</t>
  </si>
  <si>
    <t>richieruckus@yahoo.com</t>
  </si>
  <si>
    <t>#2733</t>
  </si>
  <si>
    <t>#2640</t>
  </si>
  <si>
    <t>nathan.aust@gmail.com</t>
  </si>
  <si>
    <t>#2581</t>
  </si>
  <si>
    <t>#2903</t>
  </si>
  <si>
    <t>#2766</t>
  </si>
  <si>
    <t>stavpap11@yahoo.com</t>
  </si>
  <si>
    <t>#2713</t>
  </si>
  <si>
    <t>#2919</t>
  </si>
  <si>
    <t>pauldice@gmail.com</t>
  </si>
  <si>
    <t>#3029</t>
  </si>
  <si>
    <t>hazelbaker_6@hotmail.com</t>
  </si>
  <si>
    <t>#2935</t>
  </si>
  <si>
    <t>#2779</t>
  </si>
  <si>
    <t>makamike1@hotmail.com</t>
  </si>
  <si>
    <t>#2770</t>
  </si>
  <si>
    <t>krystlelovesgeorge@yahoo.com</t>
  </si>
  <si>
    <t>#2738</t>
  </si>
  <si>
    <t>bitetoeat@gmail.com</t>
  </si>
  <si>
    <t>#2574</t>
  </si>
  <si>
    <t>gunckel@umich.edu</t>
  </si>
  <si>
    <t>#3038</t>
  </si>
  <si>
    <t>paulina.alcaraz@gmail.com</t>
  </si>
  <si>
    <t>#3004</t>
  </si>
  <si>
    <t>Slopez61370@gmail.com</t>
  </si>
  <si>
    <t>#2996</t>
  </si>
  <si>
    <t>jamiochoalopez@yahoo.com</t>
  </si>
  <si>
    <t>#2992</t>
  </si>
  <si>
    <t>b_funkafiedd@hotmail.com</t>
  </si>
  <si>
    <t>#2991</t>
  </si>
  <si>
    <t>#2984</t>
  </si>
  <si>
    <t>mannexc@gmail.com</t>
  </si>
  <si>
    <t>#2978</t>
  </si>
  <si>
    <t>stephanie.najor@gmail.com</t>
  </si>
  <si>
    <t>#2968</t>
  </si>
  <si>
    <t>jmunoz0313@gmail.com</t>
  </si>
  <si>
    <t>#2899</t>
  </si>
  <si>
    <t>vicente.elizondo@gmail.com</t>
  </si>
  <si>
    <t>#2889</t>
  </si>
  <si>
    <t>lucas_gaffney@yahoo.com</t>
  </si>
  <si>
    <t>#2834</t>
  </si>
  <si>
    <t>Vrbustillos@gmail.com</t>
  </si>
  <si>
    <t>#2833</t>
  </si>
  <si>
    <t>sendaichris@gmail.com</t>
  </si>
  <si>
    <t>#2832</t>
  </si>
  <si>
    <t>jrsm805@gmail.com</t>
  </si>
  <si>
    <t>#2729</t>
  </si>
  <si>
    <t>makeyousick@gmail.com</t>
  </si>
  <si>
    <t>#2718</t>
  </si>
  <si>
    <t>crys_scarly23@yahoo.com</t>
  </si>
  <si>
    <t>#2598</t>
  </si>
  <si>
    <t>#2589</t>
  </si>
  <si>
    <t>sonsofsoulrecords@yahoo.com</t>
  </si>
  <si>
    <t>#2587</t>
  </si>
  <si>
    <t>vintage5793@yahoo.com</t>
  </si>
  <si>
    <t>#2584</t>
  </si>
  <si>
    <t>#2580</t>
  </si>
  <si>
    <t>monicalu13@hotmail.com</t>
  </si>
  <si>
    <t>#3035</t>
  </si>
  <si>
    <t>ORGONEI Sold My Heart To The Junkman</t>
  </si>
  <si>
    <t>#3033</t>
  </si>
  <si>
    <t>#2972</t>
  </si>
  <si>
    <t>#2927</t>
  </si>
  <si>
    <t>kaepjong@yahoo.de</t>
  </si>
  <si>
    <t>#2807</t>
  </si>
  <si>
    <t>eliseotoya@gmail.com</t>
  </si>
  <si>
    <t>#2806</t>
  </si>
  <si>
    <t>#2794</t>
  </si>
  <si>
    <t>brooke.sprague@gmail.com</t>
  </si>
  <si>
    <t>#2793</t>
  </si>
  <si>
    <t>i.broadley1@ntlworld.com</t>
  </si>
  <si>
    <t>#2792</t>
  </si>
  <si>
    <t>scandalousskandalis@yahoo.com</t>
  </si>
  <si>
    <t>#2791</t>
  </si>
  <si>
    <t>wickeddrummer27@gmail.com</t>
  </si>
  <si>
    <t>#2788</t>
  </si>
  <si>
    <t>faustrob@comcast.net</t>
  </si>
  <si>
    <t>#2784</t>
  </si>
  <si>
    <t>phillipwegman@yahoo.com</t>
  </si>
  <si>
    <t>ORGONEI Sold My Heart To The Junkman(Purple vinyl)Limited to 500 copies</t>
  </si>
  <si>
    <t>#2777</t>
  </si>
  <si>
    <t>marco.silver@gmail.com</t>
  </si>
  <si>
    <t>#2776</t>
  </si>
  <si>
    <t>#2773</t>
  </si>
  <si>
    <t>#2771</t>
  </si>
  <si>
    <t>#2768</t>
  </si>
  <si>
    <t>kyleottley126@gmail.com</t>
  </si>
  <si>
    <t>#2764</t>
  </si>
  <si>
    <t>ichthyic1@yahoo.com</t>
  </si>
  <si>
    <t>#2763</t>
  </si>
  <si>
    <t>hale.matthew@corp.sysco.com</t>
  </si>
  <si>
    <t>#2762</t>
  </si>
  <si>
    <t>#2761</t>
  </si>
  <si>
    <t>derrickahsam@hotmail.com</t>
  </si>
  <si>
    <t>#2759</t>
  </si>
  <si>
    <t>mje8588@gmail.com</t>
  </si>
  <si>
    <t>#2757</t>
  </si>
  <si>
    <t>kadixkaah@hotmail.com</t>
  </si>
  <si>
    <t>#2752</t>
  </si>
  <si>
    <t>Layk1@aol.com</t>
  </si>
  <si>
    <t>#2751</t>
  </si>
  <si>
    <t>#2750</t>
  </si>
  <si>
    <t>schrag.james@gmail.com</t>
  </si>
  <si>
    <t>#2748</t>
  </si>
  <si>
    <t>#2747</t>
  </si>
  <si>
    <t>RLBayers@gmail.com</t>
  </si>
  <si>
    <t>#2746</t>
  </si>
  <si>
    <t>#2745</t>
  </si>
  <si>
    <t>ben.k.calla@gmail.com</t>
  </si>
  <si>
    <t>#2743</t>
  </si>
  <si>
    <t>brandon.sabo@yahoo.com</t>
  </si>
  <si>
    <t>#2741</t>
  </si>
  <si>
    <t>#2740</t>
  </si>
  <si>
    <t>michaelcvogeler@gmail.com</t>
  </si>
  <si>
    <t>#2739</t>
  </si>
  <si>
    <t>hhipp93@gmail.com</t>
  </si>
  <si>
    <t>#2737</t>
  </si>
  <si>
    <t>#2736</t>
  </si>
  <si>
    <t>ctaijiro@gmail.com</t>
  </si>
  <si>
    <t>#2730</t>
  </si>
  <si>
    <t>ddoublelee@yahoo.com</t>
  </si>
  <si>
    <t>#2728</t>
  </si>
  <si>
    <t>#2727</t>
  </si>
  <si>
    <t>#2726</t>
  </si>
  <si>
    <t>#2725</t>
  </si>
  <si>
    <t>#2724</t>
  </si>
  <si>
    <t>bobmcm13@gmail.com</t>
  </si>
  <si>
    <t>#2723</t>
  </si>
  <si>
    <t>garywarrenhunter@gmail.com</t>
  </si>
  <si>
    <t>#2722</t>
  </si>
  <si>
    <t>#2721</t>
  </si>
  <si>
    <t>#2720</t>
  </si>
  <si>
    <t>#2719</t>
  </si>
  <si>
    <t>#2717</t>
  </si>
  <si>
    <t>#2716</t>
  </si>
  <si>
    <t>igotnothin@gmail.com</t>
  </si>
  <si>
    <t>#2715</t>
  </si>
  <si>
    <t>captainwrong@hotmail.com</t>
  </si>
  <si>
    <t>#2714</t>
  </si>
  <si>
    <t>#2712</t>
  </si>
  <si>
    <t>#2711</t>
  </si>
  <si>
    <t>cyn_suf@yahoo.com</t>
  </si>
  <si>
    <t>#2710</t>
  </si>
  <si>
    <t>timothybrooks1@fioptics.com</t>
  </si>
  <si>
    <t>#2708</t>
  </si>
  <si>
    <t>nicholas.paskert@gmail.com</t>
  </si>
  <si>
    <t>#2707</t>
  </si>
  <si>
    <t>#2706</t>
  </si>
  <si>
    <t>joachim.bertrand@mac.com</t>
  </si>
  <si>
    <t>#2705</t>
  </si>
  <si>
    <t>jeff@hadfields.org</t>
  </si>
  <si>
    <t>#2704</t>
  </si>
  <si>
    <t>nfohara@gmail.com</t>
  </si>
  <si>
    <t>#2703</t>
  </si>
  <si>
    <t>illswitch10@yahoo.com</t>
  </si>
  <si>
    <t>#2701</t>
  </si>
  <si>
    <t>#2700</t>
  </si>
  <si>
    <t>#2699</t>
  </si>
  <si>
    <t>#2697</t>
  </si>
  <si>
    <t>#2696</t>
  </si>
  <si>
    <t>#2695</t>
  </si>
  <si>
    <t>alexshellard@hotmail.com</t>
  </si>
  <si>
    <t>#2694</t>
  </si>
  <si>
    <t>petererobinson@btinternet.com</t>
  </si>
  <si>
    <t>#2693</t>
  </si>
  <si>
    <t>#2692</t>
  </si>
  <si>
    <t>#2690</t>
  </si>
  <si>
    <t>kyrewilcox1@yahoo.com</t>
  </si>
  <si>
    <t>#2689</t>
  </si>
  <si>
    <t>#2688</t>
  </si>
  <si>
    <t>#2687</t>
  </si>
  <si>
    <t>#2686</t>
  </si>
  <si>
    <t>jefrosun@gmail.com</t>
  </si>
  <si>
    <t>#2685</t>
  </si>
  <si>
    <t>#2684</t>
  </si>
  <si>
    <t>ggiant36@yahoo.com</t>
  </si>
  <si>
    <t>#2683</t>
  </si>
  <si>
    <t>chuckwkennedy@gmail.com</t>
  </si>
  <si>
    <t>#2681</t>
  </si>
  <si>
    <t>#2680</t>
  </si>
  <si>
    <t>mike@easychair.net</t>
  </si>
  <si>
    <t>#2679</t>
  </si>
  <si>
    <t>#2678</t>
  </si>
  <si>
    <t>#2676</t>
  </si>
  <si>
    <t>bottlebreaker@gmail.com</t>
  </si>
  <si>
    <t>#2674</t>
  </si>
  <si>
    <t>marckoz@gmail.com</t>
  </si>
  <si>
    <t>#2673</t>
  </si>
  <si>
    <t>#2672</t>
  </si>
  <si>
    <t>RegnerOfficial@gmail.com</t>
  </si>
  <si>
    <t>#2671</t>
  </si>
  <si>
    <t>#2670</t>
  </si>
  <si>
    <t>#2669</t>
  </si>
  <si>
    <t>patsideone@hotmail.com</t>
  </si>
  <si>
    <t>#2668</t>
  </si>
  <si>
    <t>kyoungren@gmail.com</t>
  </si>
  <si>
    <t>#2667</t>
  </si>
  <si>
    <t>#2666</t>
  </si>
  <si>
    <t>jonny.shire@gmail.com</t>
  </si>
  <si>
    <t>#2665</t>
  </si>
  <si>
    <t>#2664</t>
  </si>
  <si>
    <t>#2663</t>
  </si>
  <si>
    <t>bradford_walker@hotmail.com</t>
  </si>
  <si>
    <t>#2661</t>
  </si>
  <si>
    <t>itsme43221@yahoo.com</t>
  </si>
  <si>
    <t>#2660</t>
  </si>
  <si>
    <t>#2659</t>
  </si>
  <si>
    <t>utahgarethjones@gmail.com</t>
  </si>
  <si>
    <t>#2658</t>
  </si>
  <si>
    <t>#2657</t>
  </si>
  <si>
    <t>#2656</t>
  </si>
  <si>
    <t>fabio.conti@leroymerlin.it</t>
  </si>
  <si>
    <t>#2655</t>
  </si>
  <si>
    <t>#2654</t>
  </si>
  <si>
    <t>#2653</t>
  </si>
  <si>
    <t>#2652</t>
  </si>
  <si>
    <t>#2651</t>
  </si>
  <si>
    <t>#2650</t>
  </si>
  <si>
    <t>mrude@hotmail.com</t>
  </si>
  <si>
    <t>#2649</t>
  </si>
  <si>
    <t>#2648</t>
  </si>
  <si>
    <t>ryantillar@yahoo.com</t>
  </si>
  <si>
    <t>#2647</t>
  </si>
  <si>
    <t>adleiriao@gmail.com</t>
  </si>
  <si>
    <t>#2646</t>
  </si>
  <si>
    <t>momanley@gmail.com</t>
  </si>
  <si>
    <t>#2645</t>
  </si>
  <si>
    <t>ktinkle@gmail.com</t>
  </si>
  <si>
    <t>#2644</t>
  </si>
  <si>
    <t>#2643</t>
  </si>
  <si>
    <t>dominic.gianino@gmail.com</t>
  </si>
  <si>
    <t>#2642</t>
  </si>
  <si>
    <t>#2641</t>
  </si>
  <si>
    <t>#2639</t>
  </si>
  <si>
    <t>#2637</t>
  </si>
  <si>
    <t>stimie.stilton@gmail.com</t>
  </si>
  <si>
    <t>#2636</t>
  </si>
  <si>
    <t>sam.funky.frog@gmail.com</t>
  </si>
  <si>
    <t>#2635</t>
  </si>
  <si>
    <t>bj.so@telia.com</t>
  </si>
  <si>
    <t>#2634</t>
  </si>
  <si>
    <t>#2633</t>
  </si>
  <si>
    <t>#2632</t>
  </si>
  <si>
    <t>napkinartstudios@gmail.com</t>
  </si>
  <si>
    <t>#2631</t>
  </si>
  <si>
    <t>#2630</t>
  </si>
  <si>
    <t>#2629</t>
  </si>
  <si>
    <t>#2628</t>
  </si>
  <si>
    <t>#2627</t>
  </si>
  <si>
    <t>#2626</t>
  </si>
  <si>
    <t>#2625</t>
  </si>
  <si>
    <t>#2624</t>
  </si>
  <si>
    <t>#2623</t>
  </si>
  <si>
    <t>#2622</t>
  </si>
  <si>
    <t>#2621</t>
  </si>
  <si>
    <t>bowman81@gmail.com</t>
  </si>
  <si>
    <t>#2620</t>
  </si>
  <si>
    <t>jahlion777@aol.com</t>
  </si>
  <si>
    <t>#2619</t>
  </si>
  <si>
    <t>#2618</t>
  </si>
  <si>
    <t>#2617</t>
  </si>
  <si>
    <t>#2616</t>
  </si>
  <si>
    <t>tanasaras@hotmail.com</t>
  </si>
  <si>
    <t>#2615</t>
  </si>
  <si>
    <t>#2614</t>
  </si>
  <si>
    <t>#2613</t>
  </si>
  <si>
    <t>#2612</t>
  </si>
  <si>
    <t>#2611</t>
  </si>
  <si>
    <t>bullseye50315@gmail.com</t>
  </si>
  <si>
    <t>#2610</t>
  </si>
  <si>
    <t>#2609</t>
  </si>
  <si>
    <t>#2608</t>
  </si>
  <si>
    <t>#2607</t>
  </si>
  <si>
    <t>fspotrecords@gmail.com</t>
  </si>
  <si>
    <t>#2606</t>
  </si>
  <si>
    <t>ORGONEI Sold My Heart To The Junkman(Wax Mage variant)Limited to 10 copies - $50</t>
  </si>
  <si>
    <t>#2605</t>
  </si>
  <si>
    <t>#2604</t>
  </si>
  <si>
    <t>#2603</t>
  </si>
  <si>
    <t>#2602</t>
  </si>
  <si>
    <t>#2601</t>
  </si>
  <si>
    <t>mgmason001@gmail.com</t>
  </si>
  <si>
    <t>#2600</t>
  </si>
  <si>
    <t>#2599</t>
  </si>
  <si>
    <t>#2597</t>
  </si>
  <si>
    <t>#2596</t>
  </si>
  <si>
    <t>#2595</t>
  </si>
  <si>
    <t>kevinjbayer@me.com</t>
  </si>
  <si>
    <t>#2594</t>
  </si>
  <si>
    <t>#2593</t>
  </si>
  <si>
    <t>melvin@soulsteprecords.com</t>
  </si>
  <si>
    <t>#2592</t>
  </si>
  <si>
    <t>#2591</t>
  </si>
  <si>
    <t>TOUGH JUNKIEGrab What You Can CD</t>
  </si>
  <si>
    <t>#2898</t>
  </si>
  <si>
    <t>rlopez0885@yahoo.com</t>
  </si>
  <si>
    <t>#2800</t>
  </si>
  <si>
    <t>believept@gmail.com</t>
  </si>
  <si>
    <t>MARK15</t>
  </si>
  <si>
    <t>#3036</t>
  </si>
  <si>
    <t>piratefan1971@yahoo.com</t>
  </si>
  <si>
    <t>#2998</t>
  </si>
  <si>
    <t>timmachold@ymail.com</t>
  </si>
  <si>
    <t>#2829</t>
  </si>
  <si>
    <t>twolawyersinabar@yahoo.com</t>
  </si>
  <si>
    <t>#2828</t>
  </si>
  <si>
    <t>mexorican71@yahoo.com</t>
  </si>
  <si>
    <t>#2801</t>
  </si>
  <si>
    <t>visadan@att.net</t>
  </si>
  <si>
    <t>#2778</t>
  </si>
  <si>
    <t>swoodthorpe@roadrunner.com</t>
  </si>
  <si>
    <t>#2588</t>
  </si>
  <si>
    <t>chris.hayes@hotmail.com</t>
  </si>
  <si>
    <t>#2878</t>
  </si>
  <si>
    <t>herbsykes@yahoo.com</t>
  </si>
  <si>
    <t>#2838</t>
  </si>
  <si>
    <t>laviddange@gmail.com</t>
  </si>
  <si>
    <t>#2817</t>
  </si>
  <si>
    <t>#2803</t>
  </si>
  <si>
    <t>thmwar@gmail.com</t>
  </si>
  <si>
    <t>#2811</t>
  </si>
  <si>
    <t>scott_kozic@yahoo.com</t>
  </si>
  <si>
    <t>#2754</t>
  </si>
  <si>
    <t>funkynathy@gmail.com</t>
  </si>
  <si>
    <t>#2753</t>
  </si>
  <si>
    <t>john.hight@gmail.com</t>
  </si>
  <si>
    <t>#2732</t>
  </si>
  <si>
    <t>doctorrokk@yahoo.com</t>
  </si>
  <si>
    <t>#2662</t>
  </si>
  <si>
    <t>lryan1215@gmail.com</t>
  </si>
  <si>
    <t>#2586</t>
  </si>
  <si>
    <t>#2585</t>
  </si>
  <si>
    <t>bpickens@netsurfusa.net</t>
  </si>
  <si>
    <t>#2575</t>
  </si>
  <si>
    <t>poole.barry@gmail.com</t>
  </si>
  <si>
    <t>#3044</t>
  </si>
  <si>
    <t>garrettdickinson@hotmail.com</t>
  </si>
  <si>
    <t>#3040</t>
  </si>
  <si>
    <t>mcreasyjr@gmail.com</t>
  </si>
  <si>
    <t>#3019</t>
  </si>
  <si>
    <t>DURAND MF'N JONESTour Shirt - XL</t>
  </si>
  <si>
    <t>#3018</t>
  </si>
  <si>
    <t>gordonanthonyscott@gmail.com</t>
  </si>
  <si>
    <t>DURAND MF'N JONESTour Shirt - Medium</t>
  </si>
  <si>
    <t>#3017</t>
  </si>
  <si>
    <t>alexdziedzan@hotmail.co.uk</t>
  </si>
  <si>
    <t>#3016</t>
  </si>
  <si>
    <t>DURAND MF'N JONESTour Shirt - Small</t>
  </si>
  <si>
    <t>#3015</t>
  </si>
  <si>
    <t>DURAND MF'N JONESTour Shirt - Large</t>
  </si>
  <si>
    <t>#3014</t>
  </si>
  <si>
    <t>briancallahan80@gmail.com</t>
  </si>
  <si>
    <t>DURAND JONESMake A Change Tour Shirt - XL</t>
  </si>
  <si>
    <t>#3013</t>
  </si>
  <si>
    <t>jasonthomasjohnson@gmail.com</t>
  </si>
  <si>
    <t>#3012</t>
  </si>
  <si>
    <t>#3008</t>
  </si>
  <si>
    <t>yagotamullet@gmail.com</t>
  </si>
  <si>
    <t>#3007</t>
  </si>
  <si>
    <t>cliff.w.may@gmail.com</t>
  </si>
  <si>
    <t>#3005</t>
  </si>
  <si>
    <t>#2999</t>
  </si>
  <si>
    <t>jasonheinze@gmail.com</t>
  </si>
  <si>
    <t>#2987</t>
  </si>
  <si>
    <t>ericleaf@hotmail.com</t>
  </si>
  <si>
    <t>#2980</t>
  </si>
  <si>
    <t>jswik671@Gmail.com</t>
  </si>
  <si>
    <t>#2979</t>
  </si>
  <si>
    <t>mrbevineau@yahoo.com</t>
  </si>
  <si>
    <t>#2976</t>
  </si>
  <si>
    <t>survivorfan64@yahoo.com</t>
  </si>
  <si>
    <t>#2975</t>
  </si>
  <si>
    <t>blakewlopez@gmail.com</t>
  </si>
  <si>
    <t>#2974</t>
  </si>
  <si>
    <t>rbtm18@hotmail.com</t>
  </si>
  <si>
    <t>#2969</t>
  </si>
  <si>
    <t>dagnykavelaars@gmail.com</t>
  </si>
  <si>
    <t>#2965</t>
  </si>
  <si>
    <t>wcwmn3r@gmail.com</t>
  </si>
  <si>
    <t>#2955</t>
  </si>
  <si>
    <t>#2893</t>
  </si>
  <si>
    <t>#2830</t>
  </si>
  <si>
    <t>phoenixfyre13@yahoo.com</t>
  </si>
  <si>
    <t>#2824</t>
  </si>
  <si>
    <t>#2823</t>
  </si>
  <si>
    <t>donavan.r.vanzee@gmail.com</t>
  </si>
  <si>
    <t>#2821</t>
  </si>
  <si>
    <t>mattdbrier@gmail.com</t>
  </si>
  <si>
    <t>#2820</t>
  </si>
  <si>
    <t>eyeoni@cox.net</t>
  </si>
  <si>
    <t>#2815</t>
  </si>
  <si>
    <t>steveo8887@gmail.com</t>
  </si>
  <si>
    <t>#2812</t>
  </si>
  <si>
    <t>#2808</t>
  </si>
  <si>
    <t>josemaria.libarnes@gmail.com</t>
  </si>
  <si>
    <t>#2804</t>
  </si>
  <si>
    <t>discordphoto@gmail.com</t>
  </si>
  <si>
    <t>#2802</t>
  </si>
  <si>
    <t>aimeeperkins1@gmail.com</t>
  </si>
  <si>
    <t>#2578</t>
  </si>
  <si>
    <t>elsephen@gmail.com</t>
  </si>
  <si>
    <t>#2805</t>
  </si>
  <si>
    <t>markodomhnaill@hotmail.com</t>
  </si>
  <si>
    <t>#3039</t>
  </si>
  <si>
    <t>THE DIPLOMATSCards On The Table</t>
  </si>
  <si>
    <t>#3037</t>
  </si>
  <si>
    <t>#3032</t>
  </si>
  <si>
    <t>honeybeegrooves@gmail.com</t>
  </si>
  <si>
    <t>#3031</t>
  </si>
  <si>
    <t>#3030</t>
  </si>
  <si>
    <t>bmbaranek78@gmail.com</t>
  </si>
  <si>
    <t>#3028</t>
  </si>
  <si>
    <t>victorvasquez1976@yahoo.com</t>
  </si>
  <si>
    <t>#3027</t>
  </si>
  <si>
    <t>#3025</t>
  </si>
  <si>
    <t>#3024</t>
  </si>
  <si>
    <t>noelstr@me.com</t>
  </si>
  <si>
    <t>#3023</t>
  </si>
  <si>
    <t>#3022</t>
  </si>
  <si>
    <t>bob.bloczynski@gmail.com</t>
  </si>
  <si>
    <t>#3021</t>
  </si>
  <si>
    <t>djragsdale@anderson.edu</t>
  </si>
  <si>
    <t>#3011</t>
  </si>
  <si>
    <t>#2997</t>
  </si>
  <si>
    <t>#2990</t>
  </si>
  <si>
    <t>DLucky13@aol.com</t>
  </si>
  <si>
    <t>#2988</t>
  </si>
  <si>
    <t>#2983</t>
  </si>
  <si>
    <t>#2977</t>
  </si>
  <si>
    <t>#2971</t>
  </si>
  <si>
    <t>bigjammal@hotmail.com</t>
  </si>
  <si>
    <t>#2970</t>
  </si>
  <si>
    <t>saavasm@hotmail.co.uk</t>
  </si>
  <si>
    <t>#2960</t>
  </si>
  <si>
    <t>komurosb@yahoo.com</t>
  </si>
  <si>
    <t>#2958</t>
  </si>
  <si>
    <t>jr.mabaptist@gmail.com</t>
  </si>
  <si>
    <t>#2957</t>
  </si>
  <si>
    <t>#2954</t>
  </si>
  <si>
    <t>#2953</t>
  </si>
  <si>
    <t>DAVEFREEBURG@HOTMAIL.COM</t>
  </si>
  <si>
    <t>#2951</t>
  </si>
  <si>
    <t>ken.shane@gmail.com</t>
  </si>
  <si>
    <t>#2950</t>
  </si>
  <si>
    <t>#2948</t>
  </si>
  <si>
    <t>#2946</t>
  </si>
  <si>
    <t>#2944</t>
  </si>
  <si>
    <t>#2943</t>
  </si>
  <si>
    <t>#2939</t>
  </si>
  <si>
    <t>mrandyjones@hotmail.com</t>
  </si>
  <si>
    <t>#2937</t>
  </si>
  <si>
    <t>djenspire@gmail.com</t>
  </si>
  <si>
    <t>#2936</t>
  </si>
  <si>
    <t>#2934</t>
  </si>
  <si>
    <t>dj.columbo@yahoo.com</t>
  </si>
  <si>
    <t>#2932</t>
  </si>
  <si>
    <t>#2931</t>
  </si>
  <si>
    <t>#2930</t>
  </si>
  <si>
    <t>#2929</t>
  </si>
  <si>
    <t>waybackwhen888@gmail.com</t>
  </si>
  <si>
    <t>#2926</t>
  </si>
  <si>
    <t>#2925</t>
  </si>
  <si>
    <t>#2922</t>
  </si>
  <si>
    <t>#2921</t>
  </si>
  <si>
    <t>musicarchaeologyrecords@gmail.com</t>
  </si>
  <si>
    <t>#2920</t>
  </si>
  <si>
    <t>#2916</t>
  </si>
  <si>
    <t>#2915</t>
  </si>
  <si>
    <t>#2913</t>
  </si>
  <si>
    <t>getdancinginfo@gmail.com</t>
  </si>
  <si>
    <t>#2912</t>
  </si>
  <si>
    <t>#2911</t>
  </si>
  <si>
    <t>johnandrewpetrie@hotmail.com</t>
  </si>
  <si>
    <t>#2908</t>
  </si>
  <si>
    <t>#2907</t>
  </si>
  <si>
    <t>#2906</t>
  </si>
  <si>
    <t>#2905</t>
  </si>
  <si>
    <t>rob_otter@hotmail.com</t>
  </si>
  <si>
    <t>#2904</t>
  </si>
  <si>
    <t>#2902</t>
  </si>
  <si>
    <t>thomaslloydbrown@gmail.com</t>
  </si>
  <si>
    <t>#2901</t>
  </si>
  <si>
    <t>#2900</t>
  </si>
  <si>
    <t>stillabrummie@aol.com</t>
  </si>
  <si>
    <t>#2897</t>
  </si>
  <si>
    <t>#2896</t>
  </si>
  <si>
    <t>#2895</t>
  </si>
  <si>
    <t>#2891</t>
  </si>
  <si>
    <t>#2887</t>
  </si>
  <si>
    <t>#2886</t>
  </si>
  <si>
    <t>#2885</t>
  </si>
  <si>
    <t>#2884</t>
  </si>
  <si>
    <t>stereocenter@gmail.com</t>
  </si>
  <si>
    <t>#2883</t>
  </si>
  <si>
    <t>#2881</t>
  </si>
  <si>
    <t>#2880</t>
  </si>
  <si>
    <t>#2876</t>
  </si>
  <si>
    <t>#2874</t>
  </si>
  <si>
    <t>#2873</t>
  </si>
  <si>
    <t>#2872</t>
  </si>
  <si>
    <t>#2870</t>
  </si>
  <si>
    <t>#2869</t>
  </si>
  <si>
    <t>#2868</t>
  </si>
  <si>
    <t>#2867</t>
  </si>
  <si>
    <t>#2866</t>
  </si>
  <si>
    <t>timothyhocks@me.com</t>
  </si>
  <si>
    <t>#2865</t>
  </si>
  <si>
    <t>#2864</t>
  </si>
  <si>
    <t>#2863</t>
  </si>
  <si>
    <t>#2862</t>
  </si>
  <si>
    <t>mmmklunk@aol.com</t>
  </si>
  <si>
    <t>#2861</t>
  </si>
  <si>
    <t>#2860</t>
  </si>
  <si>
    <t>#2858</t>
  </si>
  <si>
    <t>roger.fecher@gmail.com</t>
  </si>
  <si>
    <t>#2857</t>
  </si>
  <si>
    <t>#2856</t>
  </si>
  <si>
    <t>#2855</t>
  </si>
  <si>
    <t>#2854</t>
  </si>
  <si>
    <t>#2853</t>
  </si>
  <si>
    <t>#2851</t>
  </si>
  <si>
    <t>#2850</t>
  </si>
  <si>
    <t>birkelund.entertainment@gmail.com</t>
  </si>
  <si>
    <t>#2849</t>
  </si>
  <si>
    <t>#2848</t>
  </si>
  <si>
    <t>#2846</t>
  </si>
  <si>
    <t>#2845</t>
  </si>
  <si>
    <t>#2843</t>
  </si>
  <si>
    <t>#2842</t>
  </si>
  <si>
    <t>#2841</t>
  </si>
  <si>
    <t>O.C. TOLBERT(Marriage Is Only) A State Of Mind</t>
  </si>
  <si>
    <t>#3034</t>
  </si>
  <si>
    <t>#3026</t>
  </si>
  <si>
    <t>#2995</t>
  </si>
  <si>
    <t>chrispasion@yahoo.com</t>
  </si>
  <si>
    <t>#2986</t>
  </si>
  <si>
    <t>#2973</t>
  </si>
  <si>
    <t>complete93til@gmail.com</t>
  </si>
  <si>
    <t>#2963</t>
  </si>
  <si>
    <t>justrimassey@gmail.com</t>
  </si>
  <si>
    <t>#2962</t>
  </si>
  <si>
    <t>hustlesoulcity1244@gmail.com</t>
  </si>
  <si>
    <t>#2956</t>
  </si>
  <si>
    <t>ogarcia51@lycos.com</t>
  </si>
  <si>
    <t>#2952</t>
  </si>
  <si>
    <t>thcleaning.info@gmail.com</t>
  </si>
  <si>
    <t>#2949</t>
  </si>
  <si>
    <t>#2947</t>
  </si>
  <si>
    <t>#2945</t>
  </si>
  <si>
    <t>christoph.skala@yahoo.com</t>
  </si>
  <si>
    <t>#2942</t>
  </si>
  <si>
    <t>forrest.plassmann@gmail.com</t>
  </si>
  <si>
    <t>#2941</t>
  </si>
  <si>
    <t>#2940</t>
  </si>
  <si>
    <t>#2938</t>
  </si>
  <si>
    <t>digdugmpls@gmail.com</t>
  </si>
  <si>
    <t>#2928</t>
  </si>
  <si>
    <t>gianluca@pasticceriabonci.it</t>
  </si>
  <si>
    <t>#2924</t>
  </si>
  <si>
    <t>arkanoid300@hotmail.com</t>
  </si>
  <si>
    <t>#2923</t>
  </si>
  <si>
    <t>davidfoden@live.co.uk</t>
  </si>
  <si>
    <t>#2918</t>
  </si>
  <si>
    <t>#2917</t>
  </si>
  <si>
    <t>#2914</t>
  </si>
  <si>
    <t>adypountain@yahoo.com</t>
  </si>
  <si>
    <t>#2910</t>
  </si>
  <si>
    <t>R.C.Hurcomb@btinternet.com</t>
  </si>
  <si>
    <t>#2909</t>
  </si>
  <si>
    <t>ladyvoluptuous@hotmail.co.uk</t>
  </si>
  <si>
    <t>#2882</t>
  </si>
  <si>
    <t>#2875</t>
  </si>
  <si>
    <t>d.m.girdwood@googlemail.com</t>
  </si>
  <si>
    <t>#2859</t>
  </si>
  <si>
    <t>jmichael.cullen@gmail.com</t>
  </si>
  <si>
    <t>#2852</t>
  </si>
  <si>
    <t>#2847</t>
  </si>
  <si>
    <t>joeyreina@gmail.com</t>
  </si>
  <si>
    <t>#2844</t>
  </si>
  <si>
    <t>#3043</t>
  </si>
  <si>
    <t>#3041</t>
  </si>
  <si>
    <t>american_express</t>
  </si>
  <si>
    <t>master</t>
  </si>
  <si>
    <t>#3020</t>
  </si>
  <si>
    <t>visa</t>
  </si>
  <si>
    <t>#3010</t>
  </si>
  <si>
    <t>#3009</t>
  </si>
  <si>
    <t>#3006</t>
  </si>
  <si>
    <t>#3003</t>
  </si>
  <si>
    <t>#3000</t>
  </si>
  <si>
    <t>#2981</t>
  </si>
  <si>
    <t>#2967</t>
  </si>
  <si>
    <t>#2890</t>
  </si>
  <si>
    <t>#2871</t>
  </si>
  <si>
    <t>#2839</t>
  </si>
  <si>
    <t>#2837</t>
  </si>
  <si>
    <t>#2835</t>
  </si>
  <si>
    <t>#2831</t>
  </si>
  <si>
    <t>#2826</t>
  </si>
  <si>
    <t>#2825</t>
  </si>
  <si>
    <t>#2822</t>
  </si>
  <si>
    <t>#2819</t>
  </si>
  <si>
    <t>#2818</t>
  </si>
  <si>
    <t>#2814</t>
  </si>
  <si>
    <t>#2813</t>
  </si>
  <si>
    <t>#2797</t>
  </si>
  <si>
    <t>#2790</t>
  </si>
  <si>
    <t>#2789</t>
  </si>
  <si>
    <t>#2781</t>
  </si>
  <si>
    <t>#2775</t>
  </si>
  <si>
    <t>#2765</t>
  </si>
  <si>
    <t>#2756</t>
  </si>
  <si>
    <t>#2755</t>
  </si>
  <si>
    <t>#2744</t>
  </si>
  <si>
    <t>#2677</t>
  </si>
  <si>
    <t>#2583</t>
  </si>
  <si>
    <t>#2579</t>
  </si>
  <si>
    <t>Cards On The Table / Don't Ever Go</t>
  </si>
  <si>
    <t>Durand Jones &amp; The Indications Shirt</t>
  </si>
  <si>
    <t>I Sold My Heart To The Junkman</t>
  </si>
  <si>
    <t>Marriage Is A State Of Mind</t>
  </si>
  <si>
    <t>Soul Slabs Volume 1</t>
  </si>
  <si>
    <t>Shopify Website Subscription</t>
  </si>
  <si>
    <t>Publishing rights for Smile</t>
  </si>
  <si>
    <t>United Remaining Deposit for repress</t>
  </si>
  <si>
    <t>Vinyl mastering by JJ</t>
  </si>
  <si>
    <t>Mastering of Album - GOLDEN MASTERING</t>
  </si>
  <si>
    <t>LP Deposit</t>
  </si>
  <si>
    <t>Remaining Balance for GGR 500 copies</t>
  </si>
  <si>
    <t>Supermoon</t>
  </si>
  <si>
    <t>R148</t>
  </si>
  <si>
    <t>Deposit on initial 45s</t>
  </si>
  <si>
    <t>License fee for publishing for 500 45s</t>
  </si>
  <si>
    <t>The Barrino Brothers</t>
  </si>
  <si>
    <t>Just A Mistake</t>
  </si>
  <si>
    <t>The Mark-Keys</t>
  </si>
  <si>
    <t>Heavenly Thing</t>
  </si>
  <si>
    <t>RMND-109</t>
  </si>
  <si>
    <t>RRMND-109</t>
  </si>
  <si>
    <t>Shipping for 25 copies to Michael</t>
  </si>
  <si>
    <t>25 copies of 141 to JF</t>
  </si>
  <si>
    <t>Master fee to Ace Records Ltd.</t>
  </si>
  <si>
    <t>Cashier's Check Fee</t>
  </si>
  <si>
    <t>RMND-110</t>
  </si>
  <si>
    <t>4 Boxes to Killion</t>
  </si>
  <si>
    <t>Delvon Lamarr Organ Trio</t>
  </si>
  <si>
    <t>Concussion</t>
  </si>
  <si>
    <t>R150</t>
  </si>
  <si>
    <t>Mailing contracts</t>
  </si>
  <si>
    <t>Payment to Supreme La Rock for Scans</t>
  </si>
  <si>
    <t>NATIONWIDE DISC - 1000 more CDs</t>
  </si>
  <si>
    <t>Ben Pirani</t>
  </si>
  <si>
    <t>No More Tears EP</t>
  </si>
  <si>
    <t>Ben</t>
  </si>
  <si>
    <t>Rben</t>
  </si>
  <si>
    <t>Black Market Brass</t>
  </si>
  <si>
    <t>War Room</t>
  </si>
  <si>
    <t>R149</t>
  </si>
  <si>
    <t>The Harlem Gospel Travelers</t>
  </si>
  <si>
    <t>He's On Time</t>
  </si>
  <si>
    <t>R151</t>
  </si>
  <si>
    <t>$1000 Advance</t>
  </si>
  <si>
    <t>$750 to Eli for Recording costs</t>
  </si>
  <si>
    <t>JJ Golden Mastering for 45</t>
  </si>
  <si>
    <t>Shipping for test pressings</t>
  </si>
  <si>
    <t>Undercover Mixtape</t>
  </si>
  <si>
    <t>R12018</t>
  </si>
  <si>
    <t>Close But No Cigar</t>
  </si>
  <si>
    <t>R12019</t>
  </si>
  <si>
    <t>$70 to help DLO3 get more FB likes</t>
  </si>
  <si>
    <t>Shipping labels back to GGR</t>
  </si>
  <si>
    <t>$10 Boost To YouTube Video</t>
  </si>
  <si>
    <t>$5 Boost to PRR post</t>
  </si>
  <si>
    <t>Photos for cover</t>
  </si>
  <si>
    <t>May and June 2017 Statement</t>
  </si>
  <si>
    <t>June 2017 Statement</t>
  </si>
  <si>
    <t>200 copies to Fat Beats</t>
  </si>
  <si>
    <t>Shipping to Joe</t>
  </si>
  <si>
    <t>15 copies to Jesse Wagner</t>
  </si>
  <si>
    <t>Merch to Bloomington</t>
  </si>
  <si>
    <t>130 copies of LP for tour</t>
  </si>
  <si>
    <t>Shipping costs for 150 CDs to Fat Beats</t>
  </si>
  <si>
    <t>180 CDs for tour</t>
  </si>
  <si>
    <t>60 45s for tour</t>
  </si>
  <si>
    <t>Audio for Smile Music Video</t>
  </si>
  <si>
    <t>Tour Promo for Asheville</t>
  </si>
  <si>
    <t>Tour Promo for Millvale</t>
  </si>
  <si>
    <t xml:space="preserve">Online Payment 6363954599 To Sam Deen Productions 07/13 </t>
  </si>
  <si>
    <t>Transaction number:  6433631944  Success</t>
  </si>
  <si>
    <t>Tour promo for Columbus</t>
  </si>
  <si>
    <t>$200 payment ot Penguin Recording -  Transaction number:
6450747904</t>
  </si>
  <si>
    <t>2500 dropcards for 12017</t>
  </si>
  <si>
    <t>Payment to Jean-Paul Builes for Photography work</t>
  </si>
  <si>
    <t>Format</t>
  </si>
  <si>
    <t>LP</t>
  </si>
  <si>
    <t>Digital</t>
  </si>
  <si>
    <t>Royalties (Cash)</t>
  </si>
  <si>
    <t>Royalties (Product)</t>
  </si>
  <si>
    <t>Royalty Product Offset</t>
  </si>
  <si>
    <t>100 copies To Monophonics at $1.80 a piece</t>
  </si>
  <si>
    <t>100 copies to Monophonics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</si>
</sst>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mm/dd/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6100"/>
      <name val="Arial"/>
    </font>
    <font>
      <b/>
      <sz val="12"/>
      <color theme="1"/>
      <name val="Arial"/>
    </font>
    <font>
      <sz val="12"/>
      <color theme="1"/>
      <name val="Arial"/>
    </font>
    <font>
      <b/>
      <sz val="10"/>
      <color rgb="FF000000"/>
      <name val="Arial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6"/>
      <color rgb="FF000000"/>
      <name val="Arial"/>
    </font>
    <font>
      <sz val="6"/>
      <color rgb="FF000000"/>
      <name val="Arial"/>
    </font>
    <font>
      <sz val="6"/>
      <color theme="1"/>
      <name val="Arial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3234">
    <xf numFmtId="0" fontId="0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40">
    <xf numFmtId="0" fontId="0" fillId="0" borderId="0" xfId="0"/>
    <xf numFmtId="0" fontId="3" fillId="0" borderId="0" xfId="0" applyFont="1"/>
    <xf numFmtId="0" fontId="4" fillId="0" borderId="0" xfId="0" applyFont="1"/>
    <xf numFmtId="164" fontId="4" fillId="0" borderId="0" xfId="1" applyFont="1"/>
    <xf numFmtId="14" fontId="4" fillId="0" borderId="0" xfId="0" applyNumberFormat="1" applyFont="1"/>
    <xf numFmtId="164" fontId="4" fillId="0" borderId="0" xfId="0" applyNumberFormat="1" applyFont="1"/>
    <xf numFmtId="9" fontId="4" fillId="0" borderId="0" xfId="0" applyNumberFormat="1" applyFont="1"/>
    <xf numFmtId="0" fontId="4" fillId="0" borderId="0" xfId="0" applyFont="1" applyAlignment="1">
      <alignment horizontal="right"/>
    </xf>
    <xf numFmtId="0" fontId="5" fillId="0" borderId="0" xfId="0" applyFont="1"/>
    <xf numFmtId="164" fontId="5" fillId="0" borderId="0" xfId="0" applyNumberFormat="1" applyFont="1"/>
    <xf numFmtId="0" fontId="3" fillId="0" borderId="0" xfId="0" applyFont="1" applyAlignment="1">
      <alignment horizontal="center"/>
    </xf>
    <xf numFmtId="14" fontId="4" fillId="0" borderId="0" xfId="0" applyNumberFormat="1" applyFont="1" applyAlignment="1">
      <alignment horizontal="left" vertical="top"/>
    </xf>
    <xf numFmtId="165" fontId="5" fillId="0" borderId="0" xfId="0" applyNumberFormat="1" applyFont="1"/>
    <xf numFmtId="164" fontId="4" fillId="0" borderId="0" xfId="1" applyFont="1" applyFill="1"/>
    <xf numFmtId="0" fontId="4" fillId="0" borderId="0" xfId="0" applyFont="1" applyFill="1"/>
    <xf numFmtId="164" fontId="5" fillId="0" borderId="0" xfId="0" applyNumberFormat="1" applyFont="1" applyFill="1"/>
    <xf numFmtId="0" fontId="5" fillId="0" borderId="0" xfId="0" applyFont="1" applyFill="1"/>
    <xf numFmtId="0" fontId="5" fillId="0" borderId="0" xfId="0" applyFont="1" applyAlignment="1">
      <alignment horizontal="right"/>
    </xf>
    <xf numFmtId="0" fontId="4" fillId="0" borderId="0" xfId="0" applyFont="1" applyFill="1" applyAlignment="1">
      <alignment horizontal="right"/>
    </xf>
    <xf numFmtId="0" fontId="5" fillId="0" borderId="0" xfId="0" applyFont="1" applyFill="1" applyAlignment="1">
      <alignment horizontal="right"/>
    </xf>
    <xf numFmtId="0" fontId="4" fillId="0" borderId="0" xfId="0" applyFont="1" applyAlignment="1">
      <alignment wrapText="1"/>
    </xf>
    <xf numFmtId="44" fontId="4" fillId="0" borderId="0" xfId="0" applyNumberFormat="1" applyFont="1"/>
    <xf numFmtId="11" fontId="4" fillId="0" borderId="0" xfId="0" applyNumberFormat="1" applyFont="1"/>
    <xf numFmtId="0" fontId="9" fillId="0" borderId="0" xfId="0" applyFont="1" applyAlignment="1">
      <alignment horizontal="center"/>
    </xf>
    <xf numFmtId="0" fontId="10" fillId="0" borderId="0" xfId="0" applyFont="1"/>
    <xf numFmtId="0" fontId="4" fillId="0" borderId="0" xfId="0" applyFont="1" applyFill="1" applyBorder="1"/>
    <xf numFmtId="0" fontId="4" fillId="0" borderId="0" xfId="0" applyFont="1" applyFill="1" applyBorder="1" applyAlignment="1">
      <alignment horizontal="right"/>
    </xf>
    <xf numFmtId="164" fontId="4" fillId="0" borderId="0" xfId="1" applyFont="1" applyFill="1" applyBorder="1"/>
    <xf numFmtId="164" fontId="4" fillId="0" borderId="0" xfId="0" applyNumberFormat="1" applyFont="1" applyFill="1" applyBorder="1"/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4" fontId="8" fillId="0" borderId="0" xfId="1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5" xfId="0" applyFont="1" applyFill="1" applyBorder="1"/>
    <xf numFmtId="0" fontId="4" fillId="0" borderId="5" xfId="0" applyFont="1" applyFill="1" applyBorder="1" applyAlignment="1">
      <alignment horizontal="right"/>
    </xf>
    <xf numFmtId="164" fontId="4" fillId="0" borderId="5" xfId="1" applyFont="1" applyFill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2" xfId="0" applyFont="1" applyFill="1" applyBorder="1" applyAlignment="1">
      <alignment horizontal="right"/>
    </xf>
    <xf numFmtId="164" fontId="3" fillId="0" borderId="2" xfId="1" applyFont="1" applyFill="1" applyBorder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right"/>
    </xf>
    <xf numFmtId="10" fontId="4" fillId="0" borderId="0" xfId="0" applyNumberFormat="1" applyFont="1" applyFill="1" applyBorder="1"/>
    <xf numFmtId="10" fontId="4" fillId="0" borderId="5" xfId="0" applyNumberFormat="1" applyFont="1" applyFill="1" applyBorder="1"/>
    <xf numFmtId="10" fontId="5" fillId="0" borderId="0" xfId="0" applyNumberFormat="1" applyFont="1" applyFill="1" applyBorder="1"/>
    <xf numFmtId="10" fontId="5" fillId="0" borderId="5" xfId="0" applyNumberFormat="1" applyFont="1" applyFill="1" applyBorder="1"/>
    <xf numFmtId="8" fontId="4" fillId="0" borderId="0" xfId="0" applyNumberFormat="1" applyFont="1"/>
    <xf numFmtId="10" fontId="4" fillId="0" borderId="0" xfId="0" applyNumberFormat="1" applyFont="1"/>
    <xf numFmtId="0" fontId="3" fillId="0" borderId="6" xfId="0" applyFont="1" applyFill="1" applyBorder="1"/>
    <xf numFmtId="0" fontId="3" fillId="0" borderId="7" xfId="0" applyFont="1" applyFill="1" applyBorder="1"/>
    <xf numFmtId="0" fontId="4" fillId="0" borderId="7" xfId="0" applyFont="1" applyFill="1" applyBorder="1" applyAlignment="1">
      <alignment horizontal="right"/>
    </xf>
    <xf numFmtId="164" fontId="4" fillId="0" borderId="7" xfId="1" applyFont="1" applyFill="1" applyBorder="1"/>
    <xf numFmtId="44" fontId="10" fillId="0" borderId="0" xfId="0" applyNumberFormat="1" applyFont="1"/>
    <xf numFmtId="0" fontId="4" fillId="0" borderId="2" xfId="0" applyFont="1" applyFill="1" applyBorder="1" applyAlignment="1">
      <alignment horizontal="right"/>
    </xf>
    <xf numFmtId="164" fontId="4" fillId="0" borderId="2" xfId="1" applyFont="1" applyFill="1" applyBorder="1"/>
    <xf numFmtId="14" fontId="0" fillId="0" borderId="0" xfId="0" applyNumberFormat="1"/>
    <xf numFmtId="0" fontId="0" fillId="3" borderId="0" xfId="0" applyFill="1"/>
    <xf numFmtId="164" fontId="0" fillId="3" borderId="0" xfId="1" applyFont="1" applyFill="1"/>
    <xf numFmtId="164" fontId="0" fillId="2" borderId="0" xfId="1" applyFont="1" applyFill="1"/>
    <xf numFmtId="0" fontId="4" fillId="0" borderId="0" xfId="1" applyNumberFormat="1" applyFont="1"/>
    <xf numFmtId="10" fontId="3" fillId="2" borderId="0" xfId="0" applyNumberFormat="1" applyFont="1" applyFill="1" applyBorder="1" applyAlignment="1">
      <alignment horizontal="center"/>
    </xf>
    <xf numFmtId="10" fontId="3" fillId="0" borderId="2" xfId="0" applyNumberFormat="1" applyFont="1" applyFill="1" applyBorder="1"/>
    <xf numFmtId="10" fontId="4" fillId="0" borderId="7" xfId="0" applyNumberFormat="1" applyFont="1" applyFill="1" applyBorder="1"/>
    <xf numFmtId="10" fontId="3" fillId="0" borderId="2" xfId="0" applyNumberFormat="1" applyFont="1" applyFill="1" applyBorder="1" applyAlignment="1">
      <alignment horizontal="right"/>
    </xf>
    <xf numFmtId="10" fontId="4" fillId="0" borderId="0" xfId="805" applyNumberFormat="1" applyFont="1" applyFill="1" applyBorder="1"/>
    <xf numFmtId="10" fontId="4" fillId="0" borderId="5" xfId="805" applyNumberFormat="1" applyFont="1" applyFill="1" applyBorder="1"/>
    <xf numFmtId="10" fontId="5" fillId="0" borderId="7" xfId="0" applyNumberFormat="1" applyFont="1" applyFill="1" applyBorder="1"/>
    <xf numFmtId="10" fontId="11" fillId="0" borderId="2" xfId="0" applyNumberFormat="1" applyFont="1" applyFill="1" applyBorder="1"/>
    <xf numFmtId="10" fontId="4" fillId="0" borderId="2" xfId="0" applyNumberFormat="1" applyFont="1" applyFill="1" applyBorder="1"/>
    <xf numFmtId="10" fontId="10" fillId="0" borderId="0" xfId="0" applyNumberFormat="1" applyFont="1" applyBorder="1"/>
    <xf numFmtId="0" fontId="13" fillId="0" borderId="0" xfId="0" applyFont="1"/>
    <xf numFmtId="0" fontId="0" fillId="2" borderId="0" xfId="0" applyFill="1"/>
    <xf numFmtId="14" fontId="13" fillId="0" borderId="0" xfId="0" applyNumberFormat="1" applyFont="1"/>
    <xf numFmtId="21" fontId="13" fillId="0" borderId="0" xfId="0" applyNumberFormat="1" applyFont="1"/>
    <xf numFmtId="0" fontId="13" fillId="3" borderId="0" xfId="0" applyFont="1" applyFill="1"/>
    <xf numFmtId="11" fontId="13" fillId="0" borderId="0" xfId="0" applyNumberFormat="1" applyFont="1"/>
    <xf numFmtId="22" fontId="0" fillId="0" borderId="0" xfId="0" applyNumberFormat="1"/>
    <xf numFmtId="0" fontId="5" fillId="0" borderId="0" xfId="0" applyNumberFormat="1" applyFont="1"/>
    <xf numFmtId="165" fontId="4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65" fontId="5" fillId="0" borderId="0" xfId="0" applyNumberFormat="1" applyFont="1" applyFill="1" applyAlignment="1">
      <alignment horizontal="right"/>
    </xf>
    <xf numFmtId="165" fontId="4" fillId="0" borderId="0" xfId="0" applyNumberFormat="1" applyFont="1" applyFill="1" applyAlignment="1">
      <alignment horizontal="right"/>
    </xf>
    <xf numFmtId="14" fontId="5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11" fillId="0" borderId="6" xfId="0" applyFont="1" applyBorder="1"/>
    <xf numFmtId="0" fontId="11" fillId="0" borderId="7" xfId="0" applyFont="1" applyBorder="1"/>
    <xf numFmtId="0" fontId="5" fillId="0" borderId="7" xfId="0" applyFont="1" applyBorder="1" applyAlignment="1">
      <alignment horizontal="right"/>
    </xf>
    <xf numFmtId="10" fontId="5" fillId="0" borderId="7" xfId="0" applyNumberFormat="1" applyFont="1" applyBorder="1"/>
    <xf numFmtId="10" fontId="5" fillId="0" borderId="2" xfId="0" applyNumberFormat="1" applyFont="1" applyFill="1" applyBorder="1"/>
    <xf numFmtId="0" fontId="3" fillId="0" borderId="4" xfId="0" applyFont="1" applyFill="1" applyBorder="1"/>
    <xf numFmtId="0" fontId="3" fillId="0" borderId="5" xfId="0" applyFont="1" applyFill="1" applyBorder="1"/>
    <xf numFmtId="0" fontId="4" fillId="0" borderId="0" xfId="0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44" fontId="10" fillId="0" borderId="0" xfId="0" applyNumberFormat="1" applyFont="1" applyBorder="1"/>
    <xf numFmtId="164" fontId="10" fillId="0" borderId="0" xfId="0" applyNumberFormat="1" applyFont="1" applyBorder="1"/>
    <xf numFmtId="0" fontId="14" fillId="0" borderId="0" xfId="0" applyFont="1" applyAlignment="1">
      <alignment horizontal="left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164" fontId="14" fillId="0" borderId="11" xfId="0" applyNumberFormat="1" applyFont="1" applyBorder="1"/>
    <xf numFmtId="164" fontId="14" fillId="4" borderId="8" xfId="0" applyNumberFormat="1" applyFont="1" applyFill="1" applyBorder="1" applyAlignment="1">
      <alignment horizontal="left"/>
    </xf>
    <xf numFmtId="164" fontId="15" fillId="0" borderId="14" xfId="0" applyNumberFormat="1" applyFont="1" applyBorder="1"/>
    <xf numFmtId="164" fontId="14" fillId="5" borderId="15" xfId="0" applyNumberFormat="1" applyFont="1" applyFill="1" applyBorder="1" applyAlignment="1">
      <alignment horizontal="left"/>
    </xf>
    <xf numFmtId="164" fontId="15" fillId="5" borderId="12" xfId="0" applyNumberFormat="1" applyFont="1" applyFill="1" applyBorder="1"/>
    <xf numFmtId="164" fontId="15" fillId="5" borderId="13" xfId="0" applyNumberFormat="1" applyFont="1" applyFill="1" applyBorder="1"/>
    <xf numFmtId="164" fontId="14" fillId="6" borderId="15" xfId="0" applyNumberFormat="1" applyFont="1" applyFill="1" applyBorder="1" applyAlignment="1">
      <alignment horizontal="left"/>
    </xf>
    <xf numFmtId="164" fontId="15" fillId="6" borderId="12" xfId="0" applyNumberFormat="1" applyFont="1" applyFill="1" applyBorder="1"/>
    <xf numFmtId="164" fontId="15" fillId="6" borderId="16" xfId="0" applyNumberFormat="1" applyFont="1" applyFill="1" applyBorder="1"/>
    <xf numFmtId="164" fontId="16" fillId="2" borderId="8" xfId="1" applyFont="1" applyFill="1" applyBorder="1"/>
    <xf numFmtId="164" fontId="16" fillId="2" borderId="8" xfId="0" applyNumberFormat="1" applyFont="1" applyFill="1" applyBorder="1"/>
    <xf numFmtId="164" fontId="16" fillId="2" borderId="17" xfId="0" applyNumberFormat="1" applyFont="1" applyFill="1" applyBorder="1"/>
    <xf numFmtId="164" fontId="15" fillId="0" borderId="18" xfId="0" applyNumberFormat="1" applyFont="1" applyBorder="1"/>
    <xf numFmtId="164" fontId="16" fillId="7" borderId="8" xfId="1" applyFont="1" applyFill="1" applyBorder="1"/>
    <xf numFmtId="164" fontId="16" fillId="7" borderId="8" xfId="0" applyNumberFormat="1" applyFont="1" applyFill="1" applyBorder="1"/>
    <xf numFmtId="164" fontId="16" fillId="7" borderId="17" xfId="0" applyNumberFormat="1" applyFont="1" applyFill="1" applyBorder="1"/>
    <xf numFmtId="0" fontId="0" fillId="0" borderId="0" xfId="0" applyAlignment="1">
      <alignment horizontal="center"/>
    </xf>
    <xf numFmtId="165" fontId="3" fillId="0" borderId="0" xfId="0" applyNumberFormat="1" applyFont="1" applyAlignment="1">
      <alignment horizontal="center"/>
    </xf>
    <xf numFmtId="164" fontId="3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1" applyFont="1" applyAlignment="1">
      <alignment horizontal="center"/>
    </xf>
    <xf numFmtId="164" fontId="4" fillId="0" borderId="0" xfId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3" fillId="0" borderId="0" xfId="805" applyFont="1" applyAlignment="1">
      <alignment horizontal="center"/>
    </xf>
    <xf numFmtId="9" fontId="4" fillId="0" borderId="0" xfId="805" applyFont="1" applyAlignment="1">
      <alignment horizontal="center"/>
    </xf>
    <xf numFmtId="9" fontId="0" fillId="0" borderId="0" xfId="805" applyFont="1" applyAlignment="1">
      <alignment horizontal="center"/>
    </xf>
    <xf numFmtId="44" fontId="9" fillId="0" borderId="0" xfId="0" applyNumberFormat="1" applyFont="1" applyAlignment="1">
      <alignment horizontal="center"/>
    </xf>
    <xf numFmtId="44" fontId="4" fillId="0" borderId="0" xfId="0" applyNumberFormat="1" applyFont="1" applyAlignment="1">
      <alignment horizontal="right"/>
    </xf>
    <xf numFmtId="0" fontId="5" fillId="0" borderId="0" xfId="0" applyFont="1" applyBorder="1" applyAlignment="1">
      <alignment horizontal="right"/>
    </xf>
    <xf numFmtId="0" fontId="4" fillId="0" borderId="0" xfId="1" applyNumberFormat="1" applyFont="1" applyAlignment="1">
      <alignment horizontal="right"/>
    </xf>
    <xf numFmtId="0" fontId="5" fillId="0" borderId="0" xfId="0" applyNumberFormat="1" applyFont="1" applyAlignment="1">
      <alignment horizontal="right"/>
    </xf>
    <xf numFmtId="21" fontId="0" fillId="0" borderId="0" xfId="0" applyNumberFormat="1"/>
    <xf numFmtId="0" fontId="17" fillId="0" borderId="0" xfId="0" applyFont="1"/>
    <xf numFmtId="164" fontId="17" fillId="2" borderId="0" xfId="1" applyFont="1" applyFill="1"/>
    <xf numFmtId="22" fontId="13" fillId="0" borderId="0" xfId="0" applyNumberFormat="1" applyFont="1"/>
    <xf numFmtId="0" fontId="17" fillId="2" borderId="0" xfId="0" applyFont="1" applyFill="1"/>
    <xf numFmtId="14" fontId="17" fillId="0" borderId="0" xfId="0" applyNumberFormat="1" applyFont="1"/>
    <xf numFmtId="164" fontId="14" fillId="5" borderId="0" xfId="0" applyNumberFormat="1" applyFont="1" applyFill="1" applyBorder="1" applyAlignment="1">
      <alignment horizontal="left"/>
    </xf>
    <xf numFmtId="49" fontId="14" fillId="5" borderId="0" xfId="0" applyNumberFormat="1" applyFont="1" applyFill="1" applyBorder="1" applyAlignment="1">
      <alignment horizontal="left"/>
    </xf>
  </cellXfs>
  <cellStyles count="3234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Normal" xfId="0" builtinId="0"/>
    <cellStyle name="Percent" xfId="805" builtinId="5"/>
  </cellStyles>
  <dxfs count="2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5" zoomScale="200" zoomScaleNormal="200" zoomScalePageLayoutView="200" workbookViewId="0">
      <selection activeCell="A25" sqref="A25"/>
    </sheetView>
  </sheetViews>
  <sheetFormatPr baseColWidth="10" defaultRowHeight="15" x14ac:dyDescent="0"/>
  <sheetData>
    <row r="1" spans="1:14">
      <c r="A1" s="96">
        <v>2017</v>
      </c>
      <c r="B1" s="97" t="s">
        <v>4138</v>
      </c>
      <c r="C1" s="98" t="s">
        <v>4139</v>
      </c>
      <c r="D1" s="98" t="s">
        <v>4140</v>
      </c>
      <c r="E1" s="98" t="s">
        <v>4141</v>
      </c>
      <c r="F1" s="98" t="s">
        <v>4142</v>
      </c>
      <c r="G1" s="98" t="s">
        <v>4143</v>
      </c>
      <c r="H1" s="98" t="s">
        <v>4144</v>
      </c>
      <c r="I1" s="98" t="s">
        <v>4145</v>
      </c>
      <c r="J1" s="98" t="s">
        <v>4146</v>
      </c>
      <c r="K1" s="98" t="s">
        <v>4147</v>
      </c>
      <c r="L1" s="98" t="s">
        <v>4148</v>
      </c>
      <c r="M1" s="99" t="s">
        <v>4149</v>
      </c>
      <c r="N1" s="100" t="s">
        <v>4150</v>
      </c>
    </row>
    <row r="2" spans="1:14">
      <c r="A2" s="101" t="s">
        <v>6</v>
      </c>
      <c r="B2" s="109">
        <f>SUMIFS('Data Input'!B:B,'Data Input'!A:A,"&gt;=01/01/17",'Data Input'!A:A,"&lt;=01/31/17",'Data Input'!F:F,A2)</f>
        <v>1342.1443610000001</v>
      </c>
      <c r="C2" s="110">
        <f>SUMIFS('Data Input'!B:B,'Data Input'!A:A,"&gt;=02/01/17",'Data Input'!A:A,"&lt;=02/28/17",'Data Input'!F:F,A2)</f>
        <v>1763.5771880710001</v>
      </c>
      <c r="D2" s="110">
        <f>SUMIFS('Data Input'!B:B,'Data Input'!A:A,"&gt;=03/01/17",'Data Input'!A:A,"&lt;=03/31/17",'Data Input'!F:F,A2)</f>
        <v>2031.492025</v>
      </c>
      <c r="E2" s="110">
        <f>SUMIFS('Data Input'!B:B,'Data Input'!A:A,"&gt;=04/01/17",'Data Input'!A:A,"&lt;=04/30/17",'Data Input'!F:F,A2)</f>
        <v>1768.7788800000001</v>
      </c>
      <c r="F2" s="110">
        <f>SUMIFS('Data Input'!B:B,'Data Input'!A:A,"&gt;=05/01/17",'Data Input'!A:A,"&lt;=05/31/17",'Data Input'!F:F,A2)</f>
        <v>0</v>
      </c>
      <c r="G2" s="110">
        <f>SUMIFS('Data Input'!B:B,'Data Input'!A:A,"&gt;=06/01/17",'Data Input'!A:A,"&lt;=06/30/17",'Data Input'!F:F,A2)</f>
        <v>4268.394679</v>
      </c>
      <c r="H2" s="110">
        <f>SUMIFS('Data Input'!B:B,'Data Input'!A:A,"&gt;=07/01/17",'Data Input'!A:A,"&lt;=07/31/17",'Data Input'!F:F,A2)</f>
        <v>0</v>
      </c>
      <c r="I2" s="110">
        <f>SUMIFS('Data Input'!B:B,'Data Input'!A:A,"&gt;=08/01/17",'Data Input'!A:A,"&lt;=08/31/17",'Data Input'!F:F,A2)</f>
        <v>1944.9472519999999</v>
      </c>
      <c r="J2" s="110">
        <f>SUMIFS('Data Input'!B:B,'Data Input'!A:A,"&gt;=09/01/17",'Data Input'!A:A,"&lt;=09/30/17",'Data Input'!F:F,A2)</f>
        <v>0</v>
      </c>
      <c r="K2" s="110">
        <f>SUMIFS('Data Input'!B:B,'Data Input'!A:A,"&gt;=10/01/17",'Data Input'!A:A,"&lt;=10/31/17",'Data Input'!F:F,A2)</f>
        <v>0</v>
      </c>
      <c r="L2" s="110">
        <f>SUMIFS('Data Input'!B:B,'Data Input'!A:A,"&gt;=11/01/17",'Data Input'!A:A,"&lt;=11/30/17",'Data Input'!F:F,A2)</f>
        <v>0</v>
      </c>
      <c r="M2" s="111">
        <f>SUMIFS('Data Input'!B:B,'Data Input'!A:A,"&gt;=12/01/17",'Data Input'!A:A,"&lt;=12/31/17",'Data Input'!F:F,A2)</f>
        <v>0</v>
      </c>
      <c r="N2" s="102">
        <f>SUM(B2:M2)</f>
        <v>13119.334385070999</v>
      </c>
    </row>
    <row r="3" spans="1:14">
      <c r="A3" s="101" t="s">
        <v>1682</v>
      </c>
      <c r="B3" s="109">
        <f>SUMIFS('Data Input'!B:B,'Data Input'!A:A,"&gt;=01/01/17",'Data Input'!A:A,"&lt;=01/31/17",'Data Input'!F:F,A3)</f>
        <v>0</v>
      </c>
      <c r="C3" s="110">
        <f>SUMIFS('Data Input'!B:B,'Data Input'!A:A,"&gt;=02/01/17",'Data Input'!A:A,"&lt;=02/28/17",'Data Input'!F:F,A3)</f>
        <v>0</v>
      </c>
      <c r="D3" s="110">
        <f>SUMIFS('Data Input'!B:B,'Data Input'!A:A,"&gt;=03/01/17",'Data Input'!A:A,"&lt;=03/31/17",'Data Input'!F:F,A3)</f>
        <v>0</v>
      </c>
      <c r="E3" s="110">
        <f>SUMIFS('Data Input'!B:B,'Data Input'!A:A,"&gt;=04/01/17",'Data Input'!A:A,"&lt;=04/30/17",'Data Input'!F:F,A3)</f>
        <v>0</v>
      </c>
      <c r="F3" s="110">
        <f>SUMIFS('Data Input'!B:B,'Data Input'!A:A,"&gt;=05/01/17",'Data Input'!A:A,"&lt;=05/31/17",'Data Input'!F:F,A3)</f>
        <v>0</v>
      </c>
      <c r="G3" s="110">
        <f>SUMIFS('Data Input'!B:B,'Data Input'!A:A,"&gt;=06/01/17",'Data Input'!A:A,"&lt;=06/30/17",'Data Input'!F:F,A3)</f>
        <v>0</v>
      </c>
      <c r="H3" s="110">
        <f>SUMIFS('Data Input'!B:B,'Data Input'!A:A,"&gt;=07/01/17",'Data Input'!A:A,"&lt;=07/31/17",'Data Input'!F:F,A3)</f>
        <v>0</v>
      </c>
      <c r="I3" s="110">
        <f>SUMIFS('Data Input'!B:B,'Data Input'!A:A,"&gt;=08/01/17",'Data Input'!A:A,"&lt;=08/31/17",'Data Input'!F:F,A3)</f>
        <v>0</v>
      </c>
      <c r="J3" s="110">
        <f>SUMIFS('Data Input'!B:B,'Data Input'!A:A,"&gt;=09/01/17",'Data Input'!A:A,"&lt;=09/30/17",'Data Input'!F:F,A3)</f>
        <v>0</v>
      </c>
      <c r="K3" s="110">
        <f>SUMIFS('Data Input'!B:B,'Data Input'!A:A,"&gt;=10/01/17",'Data Input'!A:A,"&lt;=10/31/17",'Data Input'!F:F,A3)</f>
        <v>0</v>
      </c>
      <c r="L3" s="110">
        <f>SUMIFS('Data Input'!B:B,'Data Input'!A:A,"&gt;=11/01/17",'Data Input'!A:A,"&lt;=11/30/17",'Data Input'!F:F,A3)</f>
        <v>0</v>
      </c>
      <c r="M3" s="111">
        <f>SUMIFS('Data Input'!B:B,'Data Input'!A:A,"&gt;=12/01/17",'Data Input'!A:A,"&lt;=12/31/17",'Data Input'!F:F,A3)</f>
        <v>0</v>
      </c>
      <c r="N3" s="102">
        <f t="shared" ref="N3:N26" si="0">SUM(B3:M3)</f>
        <v>0</v>
      </c>
    </row>
    <row r="4" spans="1:14">
      <c r="A4" s="101" t="s">
        <v>8</v>
      </c>
      <c r="B4" s="109">
        <f>SUMIFS('Data Input'!B:B,'Data Input'!A:A,"&gt;=01/01/17",'Data Input'!A:A,"&lt;=01/31/17",'Data Input'!F:F,A4)</f>
        <v>5260.5121981269267</v>
      </c>
      <c r="C4" s="110">
        <f>SUMIFS('Data Input'!B:B,'Data Input'!A:A,"&gt;=02/01/17",'Data Input'!A:A,"&lt;=02/28/17",'Data Input'!F:F,A4)</f>
        <v>1383.359831681719</v>
      </c>
      <c r="D4" s="110">
        <f>SUMIFS('Data Input'!B:B,'Data Input'!A:A,"&gt;=03/01/17",'Data Input'!A:A,"&lt;=03/31/17",'Data Input'!F:F,A4)</f>
        <v>1219.6937627146804</v>
      </c>
      <c r="E4" s="110">
        <f>SUMIFS('Data Input'!B:B,'Data Input'!A:A,"&gt;=04/01/17",'Data Input'!A:A,"&lt;=04/30/17",'Data Input'!F:F,A4)</f>
        <v>2670.3328931749106</v>
      </c>
      <c r="F4" s="110">
        <f>SUMIFS('Data Input'!B:B,'Data Input'!A:A,"&gt;=05/01/17",'Data Input'!A:A,"&lt;=05/31/17",'Data Input'!F:F,A4)</f>
        <v>720.1670196289175</v>
      </c>
      <c r="G4" s="110">
        <f>SUMIFS('Data Input'!B:B,'Data Input'!A:A,"&gt;=06/01/17",'Data Input'!A:A,"&lt;=06/30/17",'Data Input'!F:F,A4)</f>
        <v>2862.4823037916653</v>
      </c>
      <c r="H4" s="110">
        <f>SUMIFS('Data Input'!B:B,'Data Input'!A:A,"&gt;=07/01/17",'Data Input'!A:A,"&lt;=07/31/17",'Data Input'!F:F,A4)</f>
        <v>0</v>
      </c>
      <c r="I4" s="110">
        <f>SUMIFS('Data Input'!B:B,'Data Input'!A:A,"&gt;=08/01/17",'Data Input'!A:A,"&lt;=08/31/17",'Data Input'!F:F,A4)</f>
        <v>0</v>
      </c>
      <c r="J4" s="110">
        <f>SUMIFS('Data Input'!B:B,'Data Input'!A:A,"&gt;=09/01/17",'Data Input'!A:A,"&lt;=09/30/17",'Data Input'!F:F,A4)</f>
        <v>0</v>
      </c>
      <c r="K4" s="110">
        <f>SUMIFS('Data Input'!B:B,'Data Input'!A:A,"&gt;=10/01/17",'Data Input'!A:A,"&lt;=10/31/17",'Data Input'!F:F,A4)</f>
        <v>0</v>
      </c>
      <c r="L4" s="110">
        <f>SUMIFS('Data Input'!B:B,'Data Input'!A:A,"&gt;=11/01/17",'Data Input'!A:A,"&lt;=11/30/17",'Data Input'!F:F,A4)</f>
        <v>0</v>
      </c>
      <c r="M4" s="111">
        <f>SUMIFS('Data Input'!B:B,'Data Input'!A:A,"&gt;=12/01/17",'Data Input'!A:A,"&lt;=12/31/17",'Data Input'!F:F,A4)</f>
        <v>0</v>
      </c>
      <c r="N4" s="102">
        <f t="shared" si="0"/>
        <v>14116.54800911882</v>
      </c>
    </row>
    <row r="5" spans="1:14">
      <c r="A5" s="101" t="s">
        <v>172</v>
      </c>
      <c r="B5" s="109">
        <f>SUMIFS('Data Input'!B:B,'Data Input'!A:A,"&gt;=01/01/17",'Data Input'!A:A,"&lt;=01/31/17",'Data Input'!F:F,A5)</f>
        <v>8828.0404904400093</v>
      </c>
      <c r="C5" s="110">
        <f>SUMIFS('Data Input'!B:B,'Data Input'!A:A,"&gt;=02/01/17",'Data Input'!A:A,"&lt;=02/28/17",'Data Input'!F:F,A5)</f>
        <v>2847.9905337178857</v>
      </c>
      <c r="D5" s="110">
        <f>SUMIFS('Data Input'!B:B,'Data Input'!A:A,"&gt;=03/01/17",'Data Input'!A:A,"&lt;=03/31/17",'Data Input'!F:F,A5)</f>
        <v>1503.037058670207</v>
      </c>
      <c r="E5" s="110">
        <f>SUMIFS('Data Input'!B:B,'Data Input'!A:A,"&gt;=04/01/17",'Data Input'!A:A,"&lt;=04/30/17",'Data Input'!F:F,A5)</f>
        <v>3194.8145028545487</v>
      </c>
      <c r="F5" s="110">
        <f>SUMIFS('Data Input'!B:B,'Data Input'!A:A,"&gt;=05/01/17",'Data Input'!A:A,"&lt;=05/31/17",'Data Input'!F:F,A5)</f>
        <v>3148.9078679129066</v>
      </c>
      <c r="G5" s="110">
        <f>SUMIFS('Data Input'!B:B,'Data Input'!A:A,"&gt;=06/01/17",'Data Input'!A:A,"&lt;=06/30/17",'Data Input'!F:F,A5)</f>
        <v>2187.7139093534902</v>
      </c>
      <c r="H5" s="110">
        <f>SUMIFS('Data Input'!B:B,'Data Input'!A:A,"&gt;=07/01/17",'Data Input'!A:A,"&lt;=07/31/17",'Data Input'!F:F,A5)</f>
        <v>0</v>
      </c>
      <c r="I5" s="110">
        <f>SUMIFS('Data Input'!B:B,'Data Input'!A:A,"&gt;=08/01/17",'Data Input'!A:A,"&lt;=08/31/17",'Data Input'!F:F,A5)</f>
        <v>0</v>
      </c>
      <c r="J5" s="110">
        <f>SUMIFS('Data Input'!B:B,'Data Input'!A:A,"&gt;=09/01/17",'Data Input'!A:A,"&lt;=09/30/17",'Data Input'!F:F,A5)</f>
        <v>0</v>
      </c>
      <c r="K5" s="110">
        <f>SUMIFS('Data Input'!B:B,'Data Input'!A:A,"&gt;=10/01/17",'Data Input'!A:A,"&lt;=10/31/17",'Data Input'!F:F,A5)</f>
        <v>0</v>
      </c>
      <c r="L5" s="110">
        <f>SUMIFS('Data Input'!B:B,'Data Input'!A:A,"&gt;=11/01/17",'Data Input'!A:A,"&lt;=11/30/17",'Data Input'!F:F,A5)</f>
        <v>0</v>
      </c>
      <c r="M5" s="111">
        <f>SUMIFS('Data Input'!B:B,'Data Input'!A:A,"&gt;=12/01/17",'Data Input'!A:A,"&lt;=12/31/17",'Data Input'!F:F,A5)</f>
        <v>0</v>
      </c>
      <c r="N5" s="102">
        <f t="shared" si="0"/>
        <v>21710.504362949046</v>
      </c>
    </row>
    <row r="6" spans="1:14">
      <c r="A6" s="101" t="s">
        <v>9</v>
      </c>
      <c r="B6" s="109">
        <f>SUMIFS('Data Input'!B:B,'Data Input'!A:A,"&gt;=01/01/17",'Data Input'!A:A,"&lt;=01/31/17",'Data Input'!F:F,A6)</f>
        <v>8423.9474999999966</v>
      </c>
      <c r="C6" s="110">
        <f>SUMIFS('Data Input'!B:B,'Data Input'!A:A,"&gt;=02/01/17",'Data Input'!A:A,"&lt;=02/28/17",'Data Input'!F:F,A6)</f>
        <v>0</v>
      </c>
      <c r="D6" s="110">
        <f>SUMIFS('Data Input'!B:B,'Data Input'!A:A,"&gt;=03/01/17",'Data Input'!A:A,"&lt;=03/31/17",'Data Input'!F:F,A6)</f>
        <v>8572.5587999999989</v>
      </c>
      <c r="E6" s="110">
        <f>SUMIFS('Data Input'!B:B,'Data Input'!A:A,"&gt;=04/01/17",'Data Input'!A:A,"&lt;=04/30/17",'Data Input'!F:F,A6)</f>
        <v>0</v>
      </c>
      <c r="F6" s="110">
        <f>SUMIFS('Data Input'!B:B,'Data Input'!A:A,"&gt;=05/01/17",'Data Input'!A:A,"&lt;=05/31/17",'Data Input'!F:F,A6)</f>
        <v>0</v>
      </c>
      <c r="G6" s="110">
        <f>SUMIFS('Data Input'!B:B,'Data Input'!A:A,"&gt;=06/01/17",'Data Input'!A:A,"&lt;=06/30/17",'Data Input'!F:F,A6)</f>
        <v>25926.973800000022</v>
      </c>
      <c r="H6" s="110">
        <f>SUMIFS('Data Input'!B:B,'Data Input'!A:A,"&gt;=07/01/17",'Data Input'!A:A,"&lt;=07/31/17",'Data Input'!F:F,A6)</f>
        <v>0</v>
      </c>
      <c r="I6" s="110">
        <f>SUMIFS('Data Input'!B:B,'Data Input'!A:A,"&gt;=08/01/17",'Data Input'!A:A,"&lt;=08/31/17",'Data Input'!F:F,A6)</f>
        <v>6132.009</v>
      </c>
      <c r="J6" s="110">
        <f>SUMIFS('Data Input'!B:B,'Data Input'!A:A,"&gt;=09/01/17",'Data Input'!A:A,"&lt;=09/30/17",'Data Input'!F:F,A6)</f>
        <v>0</v>
      </c>
      <c r="K6" s="110">
        <f>SUMIFS('Data Input'!B:B,'Data Input'!A:A,"&gt;=10/01/17",'Data Input'!A:A,"&lt;=10/31/17",'Data Input'!F:F,A6)</f>
        <v>0</v>
      </c>
      <c r="L6" s="110">
        <f>SUMIFS('Data Input'!B:B,'Data Input'!A:A,"&gt;=11/01/17",'Data Input'!A:A,"&lt;=11/30/17",'Data Input'!F:F,A6)</f>
        <v>0</v>
      </c>
      <c r="M6" s="111">
        <f>SUMIFS('Data Input'!B:B,'Data Input'!A:A,"&gt;=12/01/17",'Data Input'!A:A,"&lt;=12/31/17",'Data Input'!F:F,A6)</f>
        <v>0</v>
      </c>
      <c r="N6" s="102">
        <f t="shared" si="0"/>
        <v>49055.489100000013</v>
      </c>
    </row>
    <row r="7" spans="1:14">
      <c r="A7" s="101" t="s">
        <v>331</v>
      </c>
      <c r="B7" s="109">
        <f>SUMIFS('Data Input'!B:B,'Data Input'!A:A,"&gt;=01/01/17",'Data Input'!A:A,"&lt;=01/31/17",'Data Input'!F:F,A7)</f>
        <v>412.29999999999973</v>
      </c>
      <c r="C7" s="110">
        <f>SUMIFS('Data Input'!B:B,'Data Input'!A:A,"&gt;=02/01/17",'Data Input'!A:A,"&lt;=02/28/17",'Data Input'!F:F,A7)</f>
        <v>336.33999999999986</v>
      </c>
      <c r="D7" s="110">
        <f>SUMIFS('Data Input'!B:B,'Data Input'!A:A,"&gt;=03/01/17",'Data Input'!A:A,"&lt;=03/31/17",'Data Input'!F:F,A7)</f>
        <v>354.14999999999981</v>
      </c>
      <c r="E7" s="110">
        <f>SUMIFS('Data Input'!B:B,'Data Input'!A:A,"&gt;=04/01/17",'Data Input'!A:A,"&lt;=04/30/17",'Data Input'!F:F,A7)</f>
        <v>3622.8399999999783</v>
      </c>
      <c r="F7" s="110">
        <f>SUMIFS('Data Input'!B:B,'Data Input'!A:A,"&gt;=05/01/17",'Data Input'!A:A,"&lt;=05/31/17",'Data Input'!F:F,A7)</f>
        <v>458.1900000000004</v>
      </c>
      <c r="G7" s="110">
        <f>SUMIFS('Data Input'!B:B,'Data Input'!A:A,"&gt;=06/01/17",'Data Input'!A:A,"&lt;=06/30/17",'Data Input'!F:F,A7)</f>
        <v>416.21999999999974</v>
      </c>
      <c r="H7" s="110">
        <f>SUMIFS('Data Input'!B:B,'Data Input'!A:A,"&gt;=07/01/17",'Data Input'!A:A,"&lt;=07/31/17",'Data Input'!F:F,A7)</f>
        <v>0</v>
      </c>
      <c r="I7" s="110">
        <f>SUMIFS('Data Input'!B:B,'Data Input'!A:A,"&gt;=08/01/17",'Data Input'!A:A,"&lt;=08/31/17",'Data Input'!F:F,A7)</f>
        <v>0</v>
      </c>
      <c r="J7" s="110">
        <f>SUMIFS('Data Input'!B:B,'Data Input'!A:A,"&gt;=09/01/17",'Data Input'!A:A,"&lt;=09/30/17",'Data Input'!F:F,A7)</f>
        <v>0</v>
      </c>
      <c r="K7" s="110">
        <f>SUMIFS('Data Input'!B:B,'Data Input'!A:A,"&gt;=10/01/17",'Data Input'!A:A,"&lt;=10/31/17",'Data Input'!F:F,A7)</f>
        <v>0</v>
      </c>
      <c r="L7" s="110">
        <f>SUMIFS('Data Input'!B:B,'Data Input'!A:A,"&gt;=11/01/17",'Data Input'!A:A,"&lt;=11/30/17",'Data Input'!F:F,A7)</f>
        <v>0</v>
      </c>
      <c r="M7" s="111">
        <f>SUMIFS('Data Input'!B:B,'Data Input'!A:A,"&gt;=12/01/17",'Data Input'!A:A,"&lt;=12/31/17",'Data Input'!F:F,A7)</f>
        <v>0</v>
      </c>
      <c r="N7" s="102">
        <f t="shared" si="0"/>
        <v>5600.0399999999772</v>
      </c>
    </row>
    <row r="8" spans="1:14">
      <c r="A8" s="103" t="s">
        <v>4154</v>
      </c>
      <c r="B8" s="113">
        <f>SUMIFS('Data Input'!B:B,'Data Input'!A:A,"&gt;=01/01/17",'Data Input'!A:A,"&lt;=01/31/17",'Data Input'!F:F,A8)</f>
        <v>-216</v>
      </c>
      <c r="C8" s="114">
        <f>SUMIFS('Data Input'!B:B,'Data Input'!A:A,"&gt;=02/01/17",'Data Input'!A:A,"&lt;=02/28/17",'Data Input'!F:F,A8)</f>
        <v>0</v>
      </c>
      <c r="D8" s="114">
        <f>SUMIFS('Data Input'!B:B,'Data Input'!A:A,"&gt;=03/01/17",'Data Input'!A:A,"&lt;=03/31/17",'Data Input'!F:F,A8)</f>
        <v>-25</v>
      </c>
      <c r="E8" s="114">
        <f>SUMIFS('Data Input'!B:B,'Data Input'!A:A,"&gt;=04/01/17",'Data Input'!A:A,"&lt;=04/30/17",'Data Input'!F:F,A8)</f>
        <v>0</v>
      </c>
      <c r="F8" s="114">
        <f>SUMIFS('Data Input'!B:B,'Data Input'!A:A,"&gt;=05/01/17",'Data Input'!A:A,"&lt;=05/31/17",'Data Input'!F:F,A8)</f>
        <v>-2.4300000000000002</v>
      </c>
      <c r="G8" s="114">
        <f>SUMIFS('Data Input'!B:B,'Data Input'!A:A,"&gt;=06/01/17",'Data Input'!A:A,"&lt;=06/30/17",'Data Input'!F:F,A8)</f>
        <v>-30.96</v>
      </c>
      <c r="H8" s="114">
        <f>SUMIFS('Data Input'!B:B,'Data Input'!A:A,"&gt;=07/01/17",'Data Input'!A:A,"&lt;=07/31/17",'Data Input'!F:F,A8)</f>
        <v>0</v>
      </c>
      <c r="I8" s="114">
        <f>SUMIFS('Data Input'!B:B,'Data Input'!A:A,"&gt;=08/01/17",'Data Input'!A:A,"&lt;=08/31/17",'Data Input'!F:F,A8)</f>
        <v>0</v>
      </c>
      <c r="J8" s="114">
        <f>SUMIFS('Data Input'!B:B,'Data Input'!A:A,"&gt;=09/01/17",'Data Input'!A:A,"&lt;=09/30/17",'Data Input'!F:F,A8)</f>
        <v>0</v>
      </c>
      <c r="K8" s="114">
        <f>SUMIFS('Data Input'!B:B,'Data Input'!A:A,"&gt;=10/01/17",'Data Input'!A:A,"&lt;=10/31/17",'Data Input'!F:F,A8)</f>
        <v>0</v>
      </c>
      <c r="L8" s="114">
        <f>SUMIFS('Data Input'!B:B,'Data Input'!A:A,"&gt;=11/01/17",'Data Input'!A:A,"&lt;=11/30/17",'Data Input'!F:F,A8)</f>
        <v>0</v>
      </c>
      <c r="M8" s="115">
        <f>SUMIFS('Data Input'!B:B,'Data Input'!A:A,"&gt;=12/01/17",'Data Input'!A:A,"&lt;=12/31/17",'Data Input'!F:F,A8)</f>
        <v>0</v>
      </c>
      <c r="N8" s="102">
        <f t="shared" si="0"/>
        <v>-274.39</v>
      </c>
    </row>
    <row r="9" spans="1:14">
      <c r="A9" s="103" t="s">
        <v>2142</v>
      </c>
      <c r="B9" s="113">
        <f>SUMIFS('Data Input'!B:B,'Data Input'!A:A,"&gt;=01/01/17",'Data Input'!A:A,"&lt;=01/31/17",'Data Input'!F:F,A9)</f>
        <v>-438.65</v>
      </c>
      <c r="C9" s="114">
        <f>SUMIFS('Data Input'!B:B,'Data Input'!A:A,"&gt;=02/01/17",'Data Input'!A:A,"&lt;=02/28/17",'Data Input'!F:F,A9)</f>
        <v>0</v>
      </c>
      <c r="D9" s="114">
        <f>SUMIFS('Data Input'!B:B,'Data Input'!A:A,"&gt;=03/01/17",'Data Input'!A:A,"&lt;=03/31/17",'Data Input'!F:F,A9)</f>
        <v>0</v>
      </c>
      <c r="E9" s="114">
        <f>SUMIFS('Data Input'!B:B,'Data Input'!A:A,"&gt;=04/01/17",'Data Input'!A:A,"&lt;=04/30/17",'Data Input'!F:F,A9)</f>
        <v>-1020</v>
      </c>
      <c r="F9" s="114">
        <f>SUMIFS('Data Input'!B:B,'Data Input'!A:A,"&gt;=05/01/17",'Data Input'!A:A,"&lt;=05/31/17",'Data Input'!F:F,A9)</f>
        <v>-1410.8100000000002</v>
      </c>
      <c r="G9" s="114">
        <f>SUMIFS('Data Input'!B:B,'Data Input'!A:A,"&gt;=06/01/17",'Data Input'!A:A,"&lt;=06/30/17",'Data Input'!F:F,A9)</f>
        <v>-212.54</v>
      </c>
      <c r="H9" s="114">
        <f>SUMIFS('Data Input'!B:B,'Data Input'!A:A,"&gt;=07/01/17",'Data Input'!A:A,"&lt;=07/31/17",'Data Input'!F:F,A9)</f>
        <v>-70</v>
      </c>
      <c r="I9" s="114">
        <f>SUMIFS('Data Input'!B:B,'Data Input'!A:A,"&gt;=08/01/17",'Data Input'!A:A,"&lt;=08/31/17",'Data Input'!F:F,A9)</f>
        <v>-153.06</v>
      </c>
      <c r="J9" s="114">
        <f>SUMIFS('Data Input'!B:B,'Data Input'!A:A,"&gt;=09/01/17",'Data Input'!A:A,"&lt;=09/30/17",'Data Input'!F:F,A9)</f>
        <v>0</v>
      </c>
      <c r="K9" s="114">
        <f>SUMIFS('Data Input'!B:B,'Data Input'!A:A,"&gt;=10/01/17",'Data Input'!A:A,"&lt;=10/31/17",'Data Input'!F:F,A9)</f>
        <v>0</v>
      </c>
      <c r="L9" s="114">
        <f>SUMIFS('Data Input'!B:B,'Data Input'!A:A,"&gt;=11/01/17",'Data Input'!A:A,"&lt;=11/30/17",'Data Input'!F:F,A9)</f>
        <v>0</v>
      </c>
      <c r="M9" s="115">
        <f>SUMIFS('Data Input'!B:B,'Data Input'!A:A,"&gt;=12/01/17",'Data Input'!A:A,"&lt;=12/31/17",'Data Input'!F:F,A9)</f>
        <v>0</v>
      </c>
      <c r="N9" s="102">
        <f t="shared" si="0"/>
        <v>-3305.06</v>
      </c>
    </row>
    <row r="10" spans="1:14">
      <c r="A10" s="103" t="s">
        <v>4153</v>
      </c>
      <c r="B10" s="113">
        <f>SUMIFS('Data Input'!B:B,'Data Input'!A:A,"&gt;=01/01/17",'Data Input'!A:A,"&lt;=01/31/17",'Data Input'!F:F,A10)</f>
        <v>0</v>
      </c>
      <c r="C10" s="114">
        <f>SUMIFS('Data Input'!B:B,'Data Input'!A:A,"&gt;=02/01/17",'Data Input'!A:A,"&lt;=02/28/17",'Data Input'!F:F,A10)</f>
        <v>0</v>
      </c>
      <c r="D10" s="114">
        <f>SUMIFS('Data Input'!B:B,'Data Input'!A:A,"&gt;=03/01/17",'Data Input'!A:A,"&lt;=03/31/17",'Data Input'!F:F,A10)</f>
        <v>-750</v>
      </c>
      <c r="E10" s="114">
        <f>SUMIFS('Data Input'!B:B,'Data Input'!A:A,"&gt;=04/01/17",'Data Input'!A:A,"&lt;=04/30/17",'Data Input'!F:F,A10)</f>
        <v>0</v>
      </c>
      <c r="F10" s="114">
        <f>SUMIFS('Data Input'!B:B,'Data Input'!A:A,"&gt;=05/01/17",'Data Input'!A:A,"&lt;=05/31/17",'Data Input'!F:F,A10)</f>
        <v>-300</v>
      </c>
      <c r="G10" s="114">
        <f>SUMIFS('Data Input'!B:B,'Data Input'!A:A,"&gt;=06/01/17",'Data Input'!A:A,"&lt;=06/30/17",'Data Input'!F:F,A10)</f>
        <v>-315</v>
      </c>
      <c r="H10" s="114">
        <f>SUMIFS('Data Input'!B:B,'Data Input'!A:A,"&gt;=07/01/17",'Data Input'!A:A,"&lt;=07/31/17",'Data Input'!F:F,A10)</f>
        <v>-327.87</v>
      </c>
      <c r="I10" s="114">
        <f>SUMIFS('Data Input'!B:B,'Data Input'!A:A,"&gt;=08/01/17",'Data Input'!A:A,"&lt;=08/31/17",'Data Input'!F:F,A10)</f>
        <v>-369.65999999999997</v>
      </c>
      <c r="J10" s="114">
        <f>SUMIFS('Data Input'!B:B,'Data Input'!A:A,"&gt;=09/01/17",'Data Input'!A:A,"&lt;=09/30/17",'Data Input'!F:F,A10)</f>
        <v>0</v>
      </c>
      <c r="K10" s="114">
        <f>SUMIFS('Data Input'!B:B,'Data Input'!A:A,"&gt;=10/01/17",'Data Input'!A:A,"&lt;=10/31/17",'Data Input'!F:F,A10)</f>
        <v>0</v>
      </c>
      <c r="L10" s="114">
        <f>SUMIFS('Data Input'!B:B,'Data Input'!A:A,"&gt;=11/01/17",'Data Input'!A:A,"&lt;=11/30/17",'Data Input'!F:F,A10)</f>
        <v>0</v>
      </c>
      <c r="M10" s="115">
        <f>SUMIFS('Data Input'!B:B,'Data Input'!A:A,"&gt;=12/01/17",'Data Input'!A:A,"&lt;=12/31/17",'Data Input'!F:F,A10)</f>
        <v>0</v>
      </c>
      <c r="N10" s="102">
        <f t="shared" si="0"/>
        <v>-2062.5299999999997</v>
      </c>
    </row>
    <row r="11" spans="1:14">
      <c r="A11" s="103" t="s">
        <v>731</v>
      </c>
      <c r="B11" s="113">
        <f>SUMIFS('Data Input'!B:B,'Data Input'!A:A,"&gt;=01/01/17",'Data Input'!A:A,"&lt;=01/31/17",'Data Input'!F:F,A11)</f>
        <v>0</v>
      </c>
      <c r="C11" s="114">
        <f>SUMIFS('Data Input'!B:B,'Data Input'!A:A,"&gt;=02/01/17",'Data Input'!A:A,"&lt;=02/28/17",'Data Input'!F:F,A11)</f>
        <v>0</v>
      </c>
      <c r="D11" s="114">
        <f>SUMIFS('Data Input'!B:B,'Data Input'!A:A,"&gt;=03/01/17",'Data Input'!A:A,"&lt;=03/31/17",'Data Input'!F:F,A11)</f>
        <v>0</v>
      </c>
      <c r="E11" s="114">
        <f>SUMIFS('Data Input'!B:B,'Data Input'!A:A,"&gt;=04/01/17",'Data Input'!A:A,"&lt;=04/30/17",'Data Input'!F:F,A11)</f>
        <v>0</v>
      </c>
      <c r="F11" s="114">
        <f>SUMIFS('Data Input'!B:B,'Data Input'!A:A,"&gt;=05/01/17",'Data Input'!A:A,"&lt;=05/31/17",'Data Input'!F:F,A11)</f>
        <v>0</v>
      </c>
      <c r="G11" s="114">
        <f>SUMIFS('Data Input'!B:B,'Data Input'!A:A,"&gt;=06/01/17",'Data Input'!A:A,"&lt;=06/30/17",'Data Input'!F:F,A11)</f>
        <v>-1116.23</v>
      </c>
      <c r="H11" s="114">
        <f>SUMIFS('Data Input'!B:B,'Data Input'!A:A,"&gt;=07/01/17",'Data Input'!A:A,"&lt;=07/31/17",'Data Input'!F:F,A11)</f>
        <v>0</v>
      </c>
      <c r="I11" s="114">
        <f>SUMIFS('Data Input'!B:B,'Data Input'!A:A,"&gt;=08/01/17",'Data Input'!A:A,"&lt;=08/31/17",'Data Input'!F:F,A11)</f>
        <v>0</v>
      </c>
      <c r="J11" s="114">
        <f>SUMIFS('Data Input'!B:B,'Data Input'!A:A,"&gt;=09/01/17",'Data Input'!A:A,"&lt;=09/30/17",'Data Input'!F:F,A11)</f>
        <v>0</v>
      </c>
      <c r="K11" s="114">
        <f>SUMIFS('Data Input'!B:B,'Data Input'!A:A,"&gt;=10/01/17",'Data Input'!A:A,"&lt;=10/31/17",'Data Input'!F:F,A11)</f>
        <v>0</v>
      </c>
      <c r="L11" s="114">
        <f>SUMIFS('Data Input'!B:B,'Data Input'!A:A,"&gt;=11/01/17",'Data Input'!A:A,"&lt;=11/30/17",'Data Input'!F:F,A11)</f>
        <v>0</v>
      </c>
      <c r="M11" s="115">
        <f>SUMIFS('Data Input'!B:B,'Data Input'!A:A,"&gt;=12/01/17",'Data Input'!A:A,"&lt;=12/31/17",'Data Input'!F:F,A11)</f>
        <v>0</v>
      </c>
      <c r="N11" s="102">
        <f t="shared" si="0"/>
        <v>-1116.23</v>
      </c>
    </row>
    <row r="12" spans="1:14">
      <c r="A12" s="103" t="s">
        <v>2104</v>
      </c>
      <c r="B12" s="113">
        <f>SUMIFS('Data Input'!B:B,'Data Input'!A:A,"&gt;=01/01/17",'Data Input'!A:A,"&lt;=01/31/17",'Data Input'!F:F,A12)</f>
        <v>0</v>
      </c>
      <c r="C12" s="114">
        <f>SUMIFS('Data Input'!B:B,'Data Input'!A:A,"&gt;=02/01/17",'Data Input'!A:A,"&lt;=02/28/17",'Data Input'!F:F,A12)</f>
        <v>-499</v>
      </c>
      <c r="D12" s="114">
        <f>SUMIFS('Data Input'!B:B,'Data Input'!A:A,"&gt;=03/01/17",'Data Input'!A:A,"&lt;=03/31/17",'Data Input'!F:F,A12)</f>
        <v>0</v>
      </c>
      <c r="E12" s="114">
        <f>SUMIFS('Data Input'!B:B,'Data Input'!A:A,"&gt;=04/01/17",'Data Input'!A:A,"&lt;=04/30/17",'Data Input'!F:F,A12)</f>
        <v>0</v>
      </c>
      <c r="F12" s="114">
        <f>SUMIFS('Data Input'!B:B,'Data Input'!A:A,"&gt;=05/01/17",'Data Input'!A:A,"&lt;=05/31/17",'Data Input'!F:F,A12)</f>
        <v>0</v>
      </c>
      <c r="G12" s="114">
        <f>SUMIFS('Data Input'!B:B,'Data Input'!A:A,"&gt;=06/01/17",'Data Input'!A:A,"&lt;=06/30/17",'Data Input'!F:F,A12)</f>
        <v>0</v>
      </c>
      <c r="H12" s="114">
        <f>SUMIFS('Data Input'!B:B,'Data Input'!A:A,"&gt;=07/01/17",'Data Input'!A:A,"&lt;=07/31/17",'Data Input'!F:F,A12)</f>
        <v>0</v>
      </c>
      <c r="I12" s="114">
        <f>SUMIFS('Data Input'!B:B,'Data Input'!A:A,"&gt;=08/01/17",'Data Input'!A:A,"&lt;=08/31/17",'Data Input'!F:F,A12)</f>
        <v>-407</v>
      </c>
      <c r="J12" s="114">
        <f>SUMIFS('Data Input'!B:B,'Data Input'!A:A,"&gt;=09/01/17",'Data Input'!A:A,"&lt;=09/30/17",'Data Input'!F:F,A12)</f>
        <v>0</v>
      </c>
      <c r="K12" s="114">
        <f>SUMIFS('Data Input'!B:B,'Data Input'!A:A,"&gt;=10/01/17",'Data Input'!A:A,"&lt;=10/31/17",'Data Input'!F:F,A12)</f>
        <v>0</v>
      </c>
      <c r="L12" s="114">
        <f>SUMIFS('Data Input'!B:B,'Data Input'!A:A,"&gt;=11/01/17",'Data Input'!A:A,"&lt;=11/30/17",'Data Input'!F:F,A12)</f>
        <v>0</v>
      </c>
      <c r="M12" s="115">
        <f>SUMIFS('Data Input'!B:B,'Data Input'!A:A,"&gt;=12/01/17",'Data Input'!A:A,"&lt;=12/31/17",'Data Input'!F:F,A12)</f>
        <v>0</v>
      </c>
      <c r="N12" s="102">
        <f t="shared" si="0"/>
        <v>-906</v>
      </c>
    </row>
    <row r="13" spans="1:14">
      <c r="A13" s="103" t="s">
        <v>4106</v>
      </c>
      <c r="B13" s="113">
        <f>SUMIFS('Data Input'!B:B,'Data Input'!A:A,"&gt;=01/01/17",'Data Input'!A:A,"&lt;=01/31/17",'Data Input'!F:F,A13)</f>
        <v>0</v>
      </c>
      <c r="C13" s="114">
        <f>SUMIFS('Data Input'!B:B,'Data Input'!A:A,"&gt;=02/01/17",'Data Input'!A:A,"&lt;=02/28/17",'Data Input'!F:F,A13)</f>
        <v>0</v>
      </c>
      <c r="D13" s="114">
        <f>SUMIFS('Data Input'!B:B,'Data Input'!A:A,"&gt;=03/01/17",'Data Input'!A:A,"&lt;=03/31/17",'Data Input'!F:F,A13)</f>
        <v>-100</v>
      </c>
      <c r="E13" s="114">
        <f>SUMIFS('Data Input'!B:B,'Data Input'!A:A,"&gt;=04/01/17",'Data Input'!A:A,"&lt;=04/30/17",'Data Input'!F:F,A13)</f>
        <v>0</v>
      </c>
      <c r="F13" s="114">
        <f>SUMIFS('Data Input'!B:B,'Data Input'!A:A,"&gt;=05/01/17",'Data Input'!A:A,"&lt;=05/31/17",'Data Input'!F:F,A13)</f>
        <v>0</v>
      </c>
      <c r="G13" s="114">
        <f>SUMIFS('Data Input'!B:B,'Data Input'!A:A,"&gt;=06/01/17",'Data Input'!A:A,"&lt;=06/30/17",'Data Input'!F:F,A13)</f>
        <v>0</v>
      </c>
      <c r="H13" s="114">
        <f>SUMIFS('Data Input'!B:B,'Data Input'!A:A,"&gt;=07/01/17",'Data Input'!A:A,"&lt;=07/31/17",'Data Input'!F:F,A13)</f>
        <v>0</v>
      </c>
      <c r="I13" s="114">
        <f>SUMIFS('Data Input'!B:B,'Data Input'!A:A,"&gt;=08/01/17",'Data Input'!A:A,"&lt;=08/31/17",'Data Input'!F:F,A13)</f>
        <v>0</v>
      </c>
      <c r="J13" s="114">
        <f>SUMIFS('Data Input'!B:B,'Data Input'!A:A,"&gt;=09/01/17",'Data Input'!A:A,"&lt;=09/30/17",'Data Input'!F:F,A13)</f>
        <v>0</v>
      </c>
      <c r="K13" s="114">
        <f>SUMIFS('Data Input'!B:B,'Data Input'!A:A,"&gt;=10/01/17",'Data Input'!A:A,"&lt;=10/31/17",'Data Input'!F:F,A13)</f>
        <v>0</v>
      </c>
      <c r="L13" s="114">
        <f>SUMIFS('Data Input'!B:B,'Data Input'!A:A,"&gt;=11/01/17",'Data Input'!A:A,"&lt;=11/30/17",'Data Input'!F:F,A13)</f>
        <v>0</v>
      </c>
      <c r="M13" s="115">
        <f>SUMIFS('Data Input'!B:B,'Data Input'!A:A,"&gt;=12/01/17",'Data Input'!A:A,"&lt;=12/31/17",'Data Input'!F:F,A13)</f>
        <v>0</v>
      </c>
      <c r="N13" s="102">
        <f t="shared" si="0"/>
        <v>-100</v>
      </c>
    </row>
    <row r="14" spans="1:14">
      <c r="A14" s="103" t="s">
        <v>1092</v>
      </c>
      <c r="B14" s="113">
        <f>SUMIFS('Data Input'!B:B,'Data Input'!A:A,"&gt;=01/01/17",'Data Input'!A:A,"&lt;=01/31/17",'Data Input'!F:F,A14)</f>
        <v>-1557.98</v>
      </c>
      <c r="C14" s="114">
        <f>SUMIFS('Data Input'!B:B,'Data Input'!A:A,"&gt;=02/01/17",'Data Input'!A:A,"&lt;=02/28/17",'Data Input'!F:F,A14)</f>
        <v>-241.96</v>
      </c>
      <c r="D14" s="114">
        <f>SUMIFS('Data Input'!B:B,'Data Input'!A:A,"&gt;=03/01/17",'Data Input'!A:A,"&lt;=03/31/17",'Data Input'!F:F,A14)</f>
        <v>-4725.99</v>
      </c>
      <c r="E14" s="114">
        <f>SUMIFS('Data Input'!B:B,'Data Input'!A:A,"&gt;=04/01/17",'Data Input'!A:A,"&lt;=04/30/17",'Data Input'!F:F,A14)</f>
        <v>0</v>
      </c>
      <c r="F14" s="114">
        <f>SUMIFS('Data Input'!B:B,'Data Input'!A:A,"&gt;=05/01/17",'Data Input'!A:A,"&lt;=05/31/17",'Data Input'!F:F,A14)</f>
        <v>-1048.9000000000001</v>
      </c>
      <c r="G14" s="114">
        <f>SUMIFS('Data Input'!B:B,'Data Input'!A:A,"&gt;=06/01/17",'Data Input'!A:A,"&lt;=06/30/17",'Data Input'!F:F,A14)</f>
        <v>-120.98</v>
      </c>
      <c r="H14" s="114">
        <f>SUMIFS('Data Input'!B:B,'Data Input'!A:A,"&gt;=07/01/17",'Data Input'!A:A,"&lt;=07/31/17",'Data Input'!F:F,A14)</f>
        <v>-1086.98</v>
      </c>
      <c r="I14" s="114">
        <f>SUMIFS('Data Input'!B:B,'Data Input'!A:A,"&gt;=08/01/17",'Data Input'!A:A,"&lt;=08/31/17",'Data Input'!F:F,A14)</f>
        <v>0</v>
      </c>
      <c r="J14" s="114">
        <f>SUMIFS('Data Input'!B:B,'Data Input'!A:A,"&gt;=09/01/17",'Data Input'!A:A,"&lt;=09/30/17",'Data Input'!F:F,A14)</f>
        <v>0</v>
      </c>
      <c r="K14" s="114">
        <f>SUMIFS('Data Input'!B:B,'Data Input'!A:A,"&gt;=10/01/17",'Data Input'!A:A,"&lt;=10/31/17",'Data Input'!F:F,A14)</f>
        <v>0</v>
      </c>
      <c r="L14" s="114">
        <f>SUMIFS('Data Input'!B:B,'Data Input'!A:A,"&gt;=11/01/17",'Data Input'!A:A,"&lt;=11/30/17",'Data Input'!F:F,A14)</f>
        <v>0</v>
      </c>
      <c r="M14" s="115">
        <f>SUMIFS('Data Input'!B:B,'Data Input'!A:A,"&gt;=12/01/17",'Data Input'!A:A,"&lt;=12/31/17",'Data Input'!F:F,A14)</f>
        <v>0</v>
      </c>
      <c r="N14" s="102">
        <f t="shared" si="0"/>
        <v>-8782.7899999999991</v>
      </c>
    </row>
    <row r="15" spans="1:14">
      <c r="A15" s="103" t="s">
        <v>643</v>
      </c>
      <c r="B15" s="113">
        <f>SUMIFS('Data Input'!B:B,'Data Input'!A:A,"&gt;=01/01/17",'Data Input'!A:A,"&lt;=01/31/17",'Data Input'!F:F,A15)</f>
        <v>0</v>
      </c>
      <c r="C15" s="114">
        <f>SUMIFS('Data Input'!B:B,'Data Input'!A:A,"&gt;=02/01/17",'Data Input'!A:A,"&lt;=02/28/17",'Data Input'!F:F,A15)</f>
        <v>0</v>
      </c>
      <c r="D15" s="114">
        <f>SUMIFS('Data Input'!B:B,'Data Input'!A:A,"&gt;=03/01/17",'Data Input'!A:A,"&lt;=03/31/17",'Data Input'!F:F,A15)</f>
        <v>0</v>
      </c>
      <c r="E15" s="114">
        <f>SUMIFS('Data Input'!B:B,'Data Input'!A:A,"&gt;=04/01/17",'Data Input'!A:A,"&lt;=04/30/17",'Data Input'!F:F,A15)</f>
        <v>-170</v>
      </c>
      <c r="F15" s="114">
        <f>SUMIFS('Data Input'!B:B,'Data Input'!A:A,"&gt;=05/01/17",'Data Input'!A:A,"&lt;=05/31/17",'Data Input'!F:F,A15)</f>
        <v>-1095</v>
      </c>
      <c r="G15" s="114">
        <f>SUMIFS('Data Input'!B:B,'Data Input'!A:A,"&gt;=06/01/17",'Data Input'!A:A,"&lt;=06/30/17",'Data Input'!F:F,A15)</f>
        <v>-525</v>
      </c>
      <c r="H15" s="114">
        <f>SUMIFS('Data Input'!B:B,'Data Input'!A:A,"&gt;=07/01/17",'Data Input'!A:A,"&lt;=07/31/17",'Data Input'!F:F,A15)</f>
        <v>-180</v>
      </c>
      <c r="I15" s="114">
        <f>SUMIFS('Data Input'!B:B,'Data Input'!A:A,"&gt;=08/01/17",'Data Input'!A:A,"&lt;=08/31/17",'Data Input'!F:F,A15)</f>
        <v>0</v>
      </c>
      <c r="J15" s="114">
        <f>SUMIFS('Data Input'!B:B,'Data Input'!A:A,"&gt;=09/01/17",'Data Input'!A:A,"&lt;=09/30/17",'Data Input'!F:F,A15)</f>
        <v>0</v>
      </c>
      <c r="K15" s="114">
        <f>SUMIFS('Data Input'!B:B,'Data Input'!A:A,"&gt;=10/01/17",'Data Input'!A:A,"&lt;=10/31/17",'Data Input'!F:F,A15)</f>
        <v>0</v>
      </c>
      <c r="L15" s="114">
        <f>SUMIFS('Data Input'!B:B,'Data Input'!A:A,"&gt;=11/01/17",'Data Input'!A:A,"&lt;=11/30/17",'Data Input'!F:F,A15)</f>
        <v>0</v>
      </c>
      <c r="M15" s="115">
        <f>SUMIFS('Data Input'!B:B,'Data Input'!A:A,"&gt;=12/01/17",'Data Input'!A:A,"&lt;=12/31/17",'Data Input'!F:F,A15)</f>
        <v>0</v>
      </c>
      <c r="N15" s="102">
        <f t="shared" si="0"/>
        <v>-1970</v>
      </c>
    </row>
    <row r="16" spans="1:14">
      <c r="A16" s="103" t="s">
        <v>3391</v>
      </c>
      <c r="B16" s="113">
        <f>SUMIFS('Data Input'!B:B,'Data Input'!A:A,"&gt;=01/01/17",'Data Input'!A:A,"&lt;=01/31/17",'Data Input'!F:F,A16)</f>
        <v>0</v>
      </c>
      <c r="C16" s="114">
        <f>SUMIFS('Data Input'!B:B,'Data Input'!A:A,"&gt;=02/01/17",'Data Input'!A:A,"&lt;=02/28/17",'Data Input'!F:F,A16)</f>
        <v>0</v>
      </c>
      <c r="D16" s="114">
        <f>SUMIFS('Data Input'!B:B,'Data Input'!A:A,"&gt;=03/01/17",'Data Input'!A:A,"&lt;=03/31/17",'Data Input'!F:F,A16)</f>
        <v>0</v>
      </c>
      <c r="E16" s="114">
        <f>SUMIFS('Data Input'!B:B,'Data Input'!A:A,"&gt;=04/01/17",'Data Input'!A:A,"&lt;=04/30/17",'Data Input'!F:F,A16)</f>
        <v>0</v>
      </c>
      <c r="F16" s="114">
        <f>SUMIFS('Data Input'!B:B,'Data Input'!A:A,"&gt;=05/01/17",'Data Input'!A:A,"&lt;=05/31/17",'Data Input'!F:F,A16)</f>
        <v>-906.65</v>
      </c>
      <c r="G16" s="114">
        <f>SUMIFS('Data Input'!B:B,'Data Input'!A:A,"&gt;=06/01/17",'Data Input'!A:A,"&lt;=06/30/17",'Data Input'!F:F,A16)</f>
        <v>0</v>
      </c>
      <c r="H16" s="114">
        <f>SUMIFS('Data Input'!B:B,'Data Input'!A:A,"&gt;=07/01/17",'Data Input'!A:A,"&lt;=07/31/17",'Data Input'!F:F,A16)</f>
        <v>0</v>
      </c>
      <c r="I16" s="114">
        <f>SUMIFS('Data Input'!B:B,'Data Input'!A:A,"&gt;=08/01/17",'Data Input'!A:A,"&lt;=08/31/17",'Data Input'!F:F,A16)</f>
        <v>0</v>
      </c>
      <c r="J16" s="114">
        <f>SUMIFS('Data Input'!B:B,'Data Input'!A:A,"&gt;=09/01/17",'Data Input'!A:A,"&lt;=09/30/17",'Data Input'!F:F,A16)</f>
        <v>0</v>
      </c>
      <c r="K16" s="114">
        <f>SUMIFS('Data Input'!B:B,'Data Input'!A:A,"&gt;=10/01/17",'Data Input'!A:A,"&lt;=10/31/17",'Data Input'!F:F,A16)</f>
        <v>0</v>
      </c>
      <c r="L16" s="114">
        <f>SUMIFS('Data Input'!B:B,'Data Input'!A:A,"&gt;=11/01/17",'Data Input'!A:A,"&lt;=11/30/17",'Data Input'!F:F,A16)</f>
        <v>0</v>
      </c>
      <c r="M16" s="115">
        <f>SUMIFS('Data Input'!B:B,'Data Input'!A:A,"&gt;=12/01/17",'Data Input'!A:A,"&lt;=12/31/17",'Data Input'!F:F,A16)</f>
        <v>0</v>
      </c>
      <c r="N16" s="102">
        <f t="shared" si="0"/>
        <v>-906.65</v>
      </c>
    </row>
    <row r="17" spans="1:14">
      <c r="A17" s="103" t="s">
        <v>2567</v>
      </c>
      <c r="B17" s="113">
        <f>SUMIFS('Data Input'!B:B,'Data Input'!A:A,"&gt;=01/01/17",'Data Input'!A:A,"&lt;=01/31/17",'Data Input'!F:F,A17)</f>
        <v>0</v>
      </c>
      <c r="C17" s="114">
        <f>SUMIFS('Data Input'!B:B,'Data Input'!A:A,"&gt;=02/01/17",'Data Input'!A:A,"&lt;=02/28/17",'Data Input'!F:F,A17)</f>
        <v>-675</v>
      </c>
      <c r="D17" s="114">
        <f>SUMIFS('Data Input'!B:B,'Data Input'!A:A,"&gt;=03/01/17",'Data Input'!A:A,"&lt;=03/31/17",'Data Input'!F:F,A17)</f>
        <v>-150</v>
      </c>
      <c r="E17" s="114">
        <f>SUMIFS('Data Input'!B:B,'Data Input'!A:A,"&gt;=04/01/17",'Data Input'!A:A,"&lt;=04/30/17",'Data Input'!F:F,A17)</f>
        <v>-2250</v>
      </c>
      <c r="F17" s="114">
        <f>SUMIFS('Data Input'!B:B,'Data Input'!A:A,"&gt;=05/01/17",'Data Input'!A:A,"&lt;=05/31/17",'Data Input'!F:F,A17)</f>
        <v>0</v>
      </c>
      <c r="G17" s="114">
        <f>SUMIFS('Data Input'!B:B,'Data Input'!A:A,"&gt;=06/01/17",'Data Input'!A:A,"&lt;=06/30/17",'Data Input'!F:F,A17)</f>
        <v>0</v>
      </c>
      <c r="H17" s="114">
        <f>SUMIFS('Data Input'!B:B,'Data Input'!A:A,"&gt;=07/01/17",'Data Input'!A:A,"&lt;=07/31/17",'Data Input'!F:F,A17)</f>
        <v>0</v>
      </c>
      <c r="I17" s="114">
        <f>SUMIFS('Data Input'!B:B,'Data Input'!A:A,"&gt;=08/01/17",'Data Input'!A:A,"&lt;=08/31/17",'Data Input'!F:F,A17)</f>
        <v>0</v>
      </c>
      <c r="J17" s="114">
        <f>SUMIFS('Data Input'!B:B,'Data Input'!A:A,"&gt;=09/01/17",'Data Input'!A:A,"&lt;=09/30/17",'Data Input'!F:F,A17)</f>
        <v>0</v>
      </c>
      <c r="K17" s="114">
        <f>SUMIFS('Data Input'!B:B,'Data Input'!A:A,"&gt;=10/01/17",'Data Input'!A:A,"&lt;=10/31/17",'Data Input'!F:F,A17)</f>
        <v>0</v>
      </c>
      <c r="L17" s="114">
        <f>SUMIFS('Data Input'!B:B,'Data Input'!A:A,"&gt;=11/01/17",'Data Input'!A:A,"&lt;=11/30/17",'Data Input'!F:F,A17)</f>
        <v>0</v>
      </c>
      <c r="M17" s="115">
        <f>SUMIFS('Data Input'!B:B,'Data Input'!A:A,"&gt;=12/01/17",'Data Input'!A:A,"&lt;=12/31/17",'Data Input'!F:F,A17)</f>
        <v>0</v>
      </c>
      <c r="N17" s="102">
        <f t="shared" si="0"/>
        <v>-3075</v>
      </c>
    </row>
    <row r="18" spans="1:14">
      <c r="A18" s="103" t="s">
        <v>10</v>
      </c>
      <c r="B18" s="113">
        <f>SUMIFS('Data Input'!B:B,'Data Input'!A:A,"&gt;=01/01/17",'Data Input'!A:A,"&lt;=01/31/17",'Data Input'!F:F,A18)</f>
        <v>-2123.5</v>
      </c>
      <c r="C18" s="114">
        <f>SUMIFS('Data Input'!B:B,'Data Input'!A:A,"&gt;=02/01/17",'Data Input'!A:A,"&lt;=02/28/17",'Data Input'!F:F,A18)</f>
        <v>-8569.48</v>
      </c>
      <c r="D18" s="114">
        <f>SUMIFS('Data Input'!B:B,'Data Input'!A:A,"&gt;=03/01/17",'Data Input'!A:A,"&lt;=03/31/17",'Data Input'!F:F,A18)</f>
        <v>-13859.66</v>
      </c>
      <c r="E18" s="114">
        <f>SUMIFS('Data Input'!B:B,'Data Input'!A:A,"&gt;=04/01/17",'Data Input'!A:A,"&lt;=04/30/17",'Data Input'!F:F,A18)</f>
        <v>-3021.3500000000004</v>
      </c>
      <c r="F18" s="114">
        <f>SUMIFS('Data Input'!B:B,'Data Input'!A:A,"&gt;=05/01/17",'Data Input'!A:A,"&lt;=05/31/17",'Data Input'!F:F,A18)</f>
        <v>-6039.99</v>
      </c>
      <c r="G18" s="114">
        <f>SUMIFS('Data Input'!B:B,'Data Input'!A:A,"&gt;=06/01/17",'Data Input'!A:A,"&lt;=06/30/17",'Data Input'!F:F,A18)</f>
        <v>-8550.7999999999993</v>
      </c>
      <c r="H18" s="114">
        <f>SUMIFS('Data Input'!B:B,'Data Input'!A:A,"&gt;=07/01/17",'Data Input'!A:A,"&lt;=07/31/17",'Data Input'!F:F,A18)</f>
        <v>0</v>
      </c>
      <c r="I18" s="114">
        <f>SUMIFS('Data Input'!B:B,'Data Input'!A:A,"&gt;=08/01/17",'Data Input'!A:A,"&lt;=08/31/17",'Data Input'!F:F,A18)</f>
        <v>0</v>
      </c>
      <c r="J18" s="114">
        <f>SUMIFS('Data Input'!B:B,'Data Input'!A:A,"&gt;=09/01/17",'Data Input'!A:A,"&lt;=09/30/17",'Data Input'!F:F,A18)</f>
        <v>0</v>
      </c>
      <c r="K18" s="114">
        <f>SUMIFS('Data Input'!B:B,'Data Input'!A:A,"&gt;=10/01/17",'Data Input'!A:A,"&lt;=10/31/17",'Data Input'!F:F,A18)</f>
        <v>0</v>
      </c>
      <c r="L18" s="114">
        <f>SUMIFS('Data Input'!B:B,'Data Input'!A:A,"&gt;=11/01/17",'Data Input'!A:A,"&lt;=11/30/17",'Data Input'!F:F,A18)</f>
        <v>0</v>
      </c>
      <c r="M18" s="115">
        <f>SUMIFS('Data Input'!B:B,'Data Input'!A:A,"&gt;=12/01/17",'Data Input'!A:A,"&lt;=12/31/17",'Data Input'!F:F,A18)</f>
        <v>0</v>
      </c>
      <c r="N18" s="102">
        <f t="shared" si="0"/>
        <v>-42164.78</v>
      </c>
    </row>
    <row r="19" spans="1:14">
      <c r="A19" s="103" t="s">
        <v>4152</v>
      </c>
      <c r="B19" s="113">
        <f>SUMIFS('Data Input'!B:B,'Data Input'!A:A,"&gt;=01/01/17",'Data Input'!A:A,"&lt;=01/31/17",'Data Input'!F:F,A19)</f>
        <v>0</v>
      </c>
      <c r="C19" s="114">
        <f>SUMIFS('Data Input'!B:B,'Data Input'!A:A,"&gt;=02/01/17",'Data Input'!A:A,"&lt;=02/28/17",'Data Input'!F:F,A19)</f>
        <v>0</v>
      </c>
      <c r="D19" s="114">
        <f>SUMIFS('Data Input'!B:B,'Data Input'!A:A,"&gt;=03/01/17",'Data Input'!A:A,"&lt;=03/31/17",'Data Input'!F:F,A19)</f>
        <v>0</v>
      </c>
      <c r="E19" s="114">
        <f>SUMIFS('Data Input'!B:B,'Data Input'!A:A,"&gt;=04/01/17",'Data Input'!A:A,"&lt;=04/30/17",'Data Input'!F:F,A19)</f>
        <v>0</v>
      </c>
      <c r="F19" s="114">
        <f>SUMIFS('Data Input'!B:B,'Data Input'!A:A,"&gt;=05/01/17",'Data Input'!A:A,"&lt;=05/31/17",'Data Input'!F:F,A19)</f>
        <v>0</v>
      </c>
      <c r="G19" s="114">
        <f>SUMIFS('Data Input'!B:B,'Data Input'!A:A,"&gt;=06/01/17",'Data Input'!A:A,"&lt;=06/30/17",'Data Input'!F:F,A19)</f>
        <v>0</v>
      </c>
      <c r="H19" s="114">
        <f>SUMIFS('Data Input'!B:B,'Data Input'!A:A,"&gt;=07/01/17",'Data Input'!A:A,"&lt;=07/31/17",'Data Input'!F:F,A19)</f>
        <v>0</v>
      </c>
      <c r="I19" s="114">
        <f>SUMIFS('Data Input'!B:B,'Data Input'!A:A,"&gt;=08/01/17",'Data Input'!A:A,"&lt;=08/31/17",'Data Input'!F:F,A19)</f>
        <v>0</v>
      </c>
      <c r="J19" s="114">
        <f>SUMIFS('Data Input'!B:B,'Data Input'!A:A,"&gt;=09/01/17",'Data Input'!A:A,"&lt;=09/30/17",'Data Input'!F:F,A19)</f>
        <v>0</v>
      </c>
      <c r="K19" s="114">
        <f>SUMIFS('Data Input'!B:B,'Data Input'!A:A,"&gt;=10/01/17",'Data Input'!A:A,"&lt;=10/31/17",'Data Input'!F:F,A19)</f>
        <v>0</v>
      </c>
      <c r="L19" s="114">
        <f>SUMIFS('Data Input'!B:B,'Data Input'!A:A,"&gt;=11/01/17",'Data Input'!A:A,"&lt;=11/30/17",'Data Input'!F:F,A19)</f>
        <v>0</v>
      </c>
      <c r="M19" s="115">
        <f>SUMIFS('Data Input'!B:B,'Data Input'!A:A,"&gt;=12/01/17",'Data Input'!A:A,"&lt;=12/31/17",'Data Input'!F:F,A19)</f>
        <v>0</v>
      </c>
      <c r="N19" s="102">
        <f t="shared" si="0"/>
        <v>0</v>
      </c>
    </row>
    <row r="20" spans="1:14">
      <c r="A20" s="103" t="s">
        <v>3385</v>
      </c>
      <c r="B20" s="113">
        <f>SUMIFS('Data Input'!B:B,'Data Input'!A:A,"&gt;=01/01/17",'Data Input'!A:A,"&lt;=01/31/17",'Data Input'!F:F,A20)</f>
        <v>-400</v>
      </c>
      <c r="C20" s="114">
        <f>SUMIFS('Data Input'!B:B,'Data Input'!A:A,"&gt;=02/01/17",'Data Input'!A:A,"&lt;=02/28/17",'Data Input'!F:F,A20)</f>
        <v>0</v>
      </c>
      <c r="D20" s="114">
        <f>SUMIFS('Data Input'!B:B,'Data Input'!A:A,"&gt;=03/01/17",'Data Input'!A:A,"&lt;=03/31/17",'Data Input'!F:F,A20)</f>
        <v>0</v>
      </c>
      <c r="E20" s="114">
        <f>SUMIFS('Data Input'!B:B,'Data Input'!A:A,"&gt;=04/01/17",'Data Input'!A:A,"&lt;=04/30/17",'Data Input'!F:F,A20)</f>
        <v>0</v>
      </c>
      <c r="F20" s="114">
        <f>SUMIFS('Data Input'!B:B,'Data Input'!A:A,"&gt;=05/01/17",'Data Input'!A:A,"&lt;=05/31/17",'Data Input'!F:F,A20)</f>
        <v>0</v>
      </c>
      <c r="G20" s="114">
        <f>SUMIFS('Data Input'!B:B,'Data Input'!A:A,"&gt;=06/01/17",'Data Input'!A:A,"&lt;=06/30/17",'Data Input'!F:F,A20)</f>
        <v>0</v>
      </c>
      <c r="H20" s="114">
        <f>SUMIFS('Data Input'!B:B,'Data Input'!A:A,"&gt;=07/01/17",'Data Input'!A:A,"&lt;=07/31/17",'Data Input'!F:F,A20)</f>
        <v>-750</v>
      </c>
      <c r="I20" s="114">
        <f>SUMIFS('Data Input'!B:B,'Data Input'!A:A,"&gt;=08/01/17",'Data Input'!A:A,"&lt;=08/31/17",'Data Input'!F:F,A20)</f>
        <v>-700</v>
      </c>
      <c r="J20" s="114">
        <f>SUMIFS('Data Input'!B:B,'Data Input'!A:A,"&gt;=09/01/17",'Data Input'!A:A,"&lt;=09/30/17",'Data Input'!F:F,A20)</f>
        <v>0</v>
      </c>
      <c r="K20" s="114">
        <f>SUMIFS('Data Input'!B:B,'Data Input'!A:A,"&gt;=10/01/17",'Data Input'!A:A,"&lt;=10/31/17",'Data Input'!F:F,A20)</f>
        <v>0</v>
      </c>
      <c r="L20" s="114">
        <f>SUMIFS('Data Input'!B:B,'Data Input'!A:A,"&gt;=11/01/17",'Data Input'!A:A,"&lt;=11/30/17",'Data Input'!F:F,A20)</f>
        <v>0</v>
      </c>
      <c r="M20" s="115">
        <f>SUMIFS('Data Input'!B:B,'Data Input'!A:A,"&gt;=12/01/17",'Data Input'!A:A,"&lt;=12/31/17",'Data Input'!F:F,A20)</f>
        <v>0</v>
      </c>
      <c r="N20" s="102">
        <f t="shared" si="0"/>
        <v>-1850</v>
      </c>
    </row>
    <row r="21" spans="1:14">
      <c r="A21" s="103" t="s">
        <v>1676</v>
      </c>
      <c r="B21" s="113">
        <f>SUMIFS('Data Input'!B:B,'Data Input'!A:A,"&gt;=01/01/17",'Data Input'!A:A,"&lt;=01/31/17",'Data Input'!F:F,A21)</f>
        <v>0</v>
      </c>
      <c r="C21" s="114">
        <f>SUMIFS('Data Input'!B:B,'Data Input'!A:A,"&gt;=02/01/17",'Data Input'!A:A,"&lt;=02/28/17",'Data Input'!F:F,A21)</f>
        <v>0</v>
      </c>
      <c r="D21" s="114">
        <f>SUMIFS('Data Input'!B:B,'Data Input'!A:A,"&gt;=03/01/17",'Data Input'!A:A,"&lt;=03/31/17",'Data Input'!F:F,A21)</f>
        <v>0</v>
      </c>
      <c r="E21" s="114">
        <f>SUMIFS('Data Input'!B:B,'Data Input'!A:A,"&gt;=04/01/17",'Data Input'!A:A,"&lt;=04/30/17",'Data Input'!F:F,A21)</f>
        <v>0</v>
      </c>
      <c r="F21" s="114">
        <f>SUMIFS('Data Input'!B:B,'Data Input'!A:A,"&gt;=05/01/17",'Data Input'!A:A,"&lt;=05/31/17",'Data Input'!F:F,A21)</f>
        <v>0</v>
      </c>
      <c r="G21" s="114">
        <f>SUMIFS('Data Input'!B:B,'Data Input'!A:A,"&gt;=06/01/17",'Data Input'!A:A,"&lt;=06/30/17",'Data Input'!F:F,A21)</f>
        <v>-1170</v>
      </c>
      <c r="H21" s="114">
        <f>SUMIFS('Data Input'!B:B,'Data Input'!A:A,"&gt;=07/01/17",'Data Input'!A:A,"&lt;=07/31/17",'Data Input'!F:F,A21)</f>
        <v>-250</v>
      </c>
      <c r="I21" s="114">
        <f>SUMIFS('Data Input'!B:B,'Data Input'!A:A,"&gt;=08/01/17",'Data Input'!A:A,"&lt;=08/31/17",'Data Input'!F:F,A21)</f>
        <v>0</v>
      </c>
      <c r="J21" s="114">
        <f>SUMIFS('Data Input'!B:B,'Data Input'!A:A,"&gt;=09/01/17",'Data Input'!A:A,"&lt;=09/30/17",'Data Input'!F:F,A21)</f>
        <v>0</v>
      </c>
      <c r="K21" s="114">
        <f>SUMIFS('Data Input'!B:B,'Data Input'!A:A,"&gt;=10/01/17",'Data Input'!A:A,"&lt;=10/31/17",'Data Input'!F:F,A21)</f>
        <v>0</v>
      </c>
      <c r="L21" s="114">
        <f>SUMIFS('Data Input'!B:B,'Data Input'!A:A,"&gt;=11/01/17",'Data Input'!A:A,"&lt;=11/30/17",'Data Input'!F:F,A21)</f>
        <v>0</v>
      </c>
      <c r="M21" s="115">
        <f>SUMIFS('Data Input'!B:B,'Data Input'!A:A,"&gt;=12/01/17",'Data Input'!A:A,"&lt;=12/31/17",'Data Input'!F:F,A21)</f>
        <v>0</v>
      </c>
      <c r="N21" s="102">
        <f t="shared" si="0"/>
        <v>-1420</v>
      </c>
    </row>
    <row r="22" spans="1:14">
      <c r="A22" s="103" t="s">
        <v>5216</v>
      </c>
      <c r="B22" s="113">
        <f>SUMIFS('Data Input'!B:B,'Data Input'!A:A,"&gt;=01/01/17",'Data Input'!A:A,"&lt;=01/31/17",'Data Input'!F:F,A22)</f>
        <v>198.35999999999996</v>
      </c>
      <c r="C22" s="114">
        <f>SUMIFS('Data Input'!B:B,'Data Input'!A:A,"&gt;=02/01/17",'Data Input'!A:A,"&lt;=02/28/17",'Data Input'!F:F,A22)</f>
        <v>-2956.3196792951539</v>
      </c>
      <c r="D22" s="114">
        <f>SUMIFS('Data Input'!B:B,'Data Input'!A:A,"&gt;=03/01/17",'Data Input'!A:A,"&lt;=03/31/17",'Data Input'!F:F,A22)</f>
        <v>0</v>
      </c>
      <c r="E22" s="114">
        <f>SUMIFS('Data Input'!B:B,'Data Input'!A:A,"&gt;=04/01/17",'Data Input'!A:A,"&lt;=04/30/17",'Data Input'!F:F,A22)</f>
        <v>-1176.8</v>
      </c>
      <c r="F22" s="114">
        <f>SUMIFS('Data Input'!B:B,'Data Input'!A:A,"&gt;=05/01/17",'Data Input'!A:A,"&lt;=05/31/17",'Data Input'!F:F,A22)</f>
        <v>-3656.6534560781197</v>
      </c>
      <c r="G22" s="114">
        <f>SUMIFS('Data Input'!B:B,'Data Input'!A:A,"&gt;=06/01/17",'Data Input'!A:A,"&lt;=06/30/17",'Data Input'!F:F,A22)</f>
        <v>0</v>
      </c>
      <c r="H22" s="114">
        <f>SUMIFS('Data Input'!B:B,'Data Input'!A:A,"&gt;=07/01/17",'Data Input'!A:A,"&lt;=07/31/17",'Data Input'!F:F,A22)</f>
        <v>-1000</v>
      </c>
      <c r="I22" s="114">
        <f>SUMIFS('Data Input'!B:B,'Data Input'!A:A,"&gt;=08/01/17",'Data Input'!A:A,"&lt;=08/31/17",'Data Input'!F:F,A22)</f>
        <v>-446.17</v>
      </c>
      <c r="J22" s="114">
        <f>SUMIFS('Data Input'!B:B,'Data Input'!A:A,"&gt;=09/01/17",'Data Input'!A:A,"&lt;=09/30/17",'Data Input'!F:F,A22)</f>
        <v>0</v>
      </c>
      <c r="K22" s="114">
        <f>SUMIFS('Data Input'!B:B,'Data Input'!A:A,"&gt;=10/01/17",'Data Input'!A:A,"&lt;=10/31/17",'Data Input'!F:F,A22)</f>
        <v>0</v>
      </c>
      <c r="L22" s="114">
        <f>SUMIFS('Data Input'!B:B,'Data Input'!A:A,"&gt;=11/01/17",'Data Input'!A:A,"&lt;=11/30/17",'Data Input'!F:F,A22)</f>
        <v>0</v>
      </c>
      <c r="M22" s="115">
        <f>SUMIFS('Data Input'!B:B,'Data Input'!A:A,"&gt;=12/01/17",'Data Input'!A:A,"&lt;=12/31/17",'Data Input'!F:F,A22)</f>
        <v>0</v>
      </c>
      <c r="N22" s="102">
        <f t="shared" si="0"/>
        <v>-9037.5831353732738</v>
      </c>
    </row>
    <row r="23" spans="1:14">
      <c r="A23" s="103" t="s">
        <v>5217</v>
      </c>
      <c r="B23" s="113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5"/>
      <c r="N23" s="102"/>
    </row>
    <row r="24" spans="1:14">
      <c r="A24" s="103" t="s">
        <v>5218</v>
      </c>
      <c r="B24" s="113">
        <f>SUMIFS('Data Input'!B:B,'Data Input'!A:A,"&gt;=01/01/17",'Data Input'!A:A,"&lt;=01/31/17",'Data Input'!F:F,A24)</f>
        <v>301.92</v>
      </c>
      <c r="C24" s="114">
        <f>SUMIFS('Data Input'!B:B,'Data Input'!A:A,"&gt;=02/01/17",'Data Input'!A:A,"&lt;=02/28/17",'Data Input'!F:F,A24)</f>
        <v>0</v>
      </c>
      <c r="D24" s="114">
        <f>SUMIFS('Data Input'!B:B,'Data Input'!A:A,"&gt;=03/01/17",'Data Input'!A:A,"&lt;=03/31/17",'Data Input'!F:F,A24)</f>
        <v>1055.08</v>
      </c>
      <c r="E24" s="114">
        <f>SUMIFS('Data Input'!B:B,'Data Input'!A:A,"&gt;=04/01/17",'Data Input'!A:A,"&lt;=04/30/17",'Data Input'!F:F,A24)</f>
        <v>1624.3</v>
      </c>
      <c r="F24" s="114">
        <f>SUMIFS('Data Input'!B:B,'Data Input'!A:A,"&gt;=05/01/17",'Data Input'!A:A,"&lt;=05/31/17",'Data Input'!F:F,A24)</f>
        <v>1165.3</v>
      </c>
      <c r="G24" s="114">
        <f>SUMIFS('Data Input'!B:B,'Data Input'!A:A,"&gt;=06/01/17",'Data Input'!A:A,"&lt;=06/30/17",'Data Input'!F:F,A24)</f>
        <v>382.25</v>
      </c>
      <c r="H24" s="114">
        <f>SUMIFS('Data Input'!B:B,'Data Input'!A:A,"&gt;=07/01/17",'Data Input'!A:A,"&lt;=07/31/17",'Data Input'!F:F,A24)</f>
        <v>1767.48</v>
      </c>
      <c r="I24" s="114">
        <f>SUMIFS('Data Input'!B:B,'Data Input'!A:A,"&gt;=08/01/17",'Data Input'!A:A,"&lt;=08/31/17",'Data Input'!F:F,A24)</f>
        <v>0</v>
      </c>
      <c r="J24" s="114">
        <f>SUMIFS('Data Input'!B:B,'Data Input'!A:A,"&gt;=09/01/17",'Data Input'!A:A,"&lt;=09/30/17",'Data Input'!F:F,A24)</f>
        <v>0</v>
      </c>
      <c r="K24" s="114">
        <f>SUMIFS('Data Input'!B:B,'Data Input'!A:A,"&gt;=10/01/17",'Data Input'!A:A,"&lt;=10/31/17",'Data Input'!F:F,A24)</f>
        <v>0</v>
      </c>
      <c r="L24" s="114">
        <f>SUMIFS('Data Input'!B:B,'Data Input'!A:A,"&gt;=11/01/17",'Data Input'!A:A,"&lt;=11/30/17",'Data Input'!F:F,A24)</f>
        <v>0</v>
      </c>
      <c r="M24" s="115">
        <f>SUMIFS('Data Input'!B:B,'Data Input'!A:A,"&gt;=12/01/17",'Data Input'!A:A,"&lt;=12/31/17",'Data Input'!F:F,A24)</f>
        <v>0</v>
      </c>
      <c r="N24" s="102">
        <f t="shared" si="0"/>
        <v>6296.33</v>
      </c>
    </row>
    <row r="25" spans="1:14">
      <c r="A25" s="103" t="s">
        <v>420</v>
      </c>
      <c r="B25" s="113">
        <f>SUMIFS('Data Input'!B:B,'Data Input'!A:A,"&gt;=01/01/17",'Data Input'!A:A,"&lt;=01/31/17",'Data Input'!F:F,A25)</f>
        <v>0</v>
      </c>
      <c r="C25" s="114">
        <f>SUMIFS('Data Input'!B:B,'Data Input'!A:A,"&gt;=02/01/17",'Data Input'!A:A,"&lt;=02/28/17",'Data Input'!F:F,A25)</f>
        <v>0</v>
      </c>
      <c r="D25" s="114">
        <f>SUMIFS('Data Input'!B:B,'Data Input'!A:A,"&gt;=03/01/17",'Data Input'!A:A,"&lt;=03/31/17",'Data Input'!F:F,A25)</f>
        <v>0</v>
      </c>
      <c r="E25" s="114">
        <f>SUMIFS('Data Input'!B:B,'Data Input'!A:A,"&gt;=04/01/17",'Data Input'!A:A,"&lt;=04/30/17",'Data Input'!F:F,A25)</f>
        <v>0</v>
      </c>
      <c r="F25" s="114">
        <f>SUMIFS('Data Input'!B:B,'Data Input'!A:A,"&gt;=05/01/17",'Data Input'!A:A,"&lt;=05/31/17",'Data Input'!F:F,A25)</f>
        <v>0</v>
      </c>
      <c r="G25" s="114">
        <f>SUMIFS('Data Input'!B:B,'Data Input'!A:A,"&gt;=06/01/17",'Data Input'!A:A,"&lt;=06/30/17",'Data Input'!F:F,A25)</f>
        <v>0</v>
      </c>
      <c r="H25" s="114">
        <f>SUMIFS('Data Input'!B:B,'Data Input'!A:A,"&gt;=07/01/17",'Data Input'!A:A,"&lt;=07/31/17",'Data Input'!F:F,A25)</f>
        <v>0</v>
      </c>
      <c r="I25" s="114">
        <f>SUMIFS('Data Input'!B:B,'Data Input'!A:A,"&gt;=08/01/17",'Data Input'!A:A,"&lt;=08/31/17",'Data Input'!F:F,A25)</f>
        <v>0</v>
      </c>
      <c r="J25" s="114">
        <f>SUMIFS('Data Input'!B:B,'Data Input'!A:A,"&gt;=09/01/17",'Data Input'!A:A,"&lt;=09/30/17",'Data Input'!F:F,A25)</f>
        <v>0</v>
      </c>
      <c r="K25" s="114">
        <f>SUMIFS('Data Input'!B:B,'Data Input'!A:A,"&gt;=10/01/17",'Data Input'!A:A,"&lt;=10/31/17",'Data Input'!F:F,A25)</f>
        <v>0</v>
      </c>
      <c r="L25" s="114">
        <f>SUMIFS('Data Input'!B:B,'Data Input'!A:A,"&gt;=11/01/17",'Data Input'!A:A,"&lt;=11/30/17",'Data Input'!F:F,A25)</f>
        <v>0</v>
      </c>
      <c r="M25" s="115">
        <f>SUMIFS('Data Input'!B:B,'Data Input'!A:A,"&gt;=12/01/17",'Data Input'!A:A,"&lt;=12/31/17",'Data Input'!F:F,A25)</f>
        <v>0</v>
      </c>
      <c r="N25" s="102">
        <f t="shared" si="0"/>
        <v>0</v>
      </c>
    </row>
    <row r="26" spans="1:14">
      <c r="A26" s="103" t="s">
        <v>132</v>
      </c>
      <c r="B26" s="113">
        <f>SUMIFS('Data Input'!B:B,'Data Input'!A:A,"&gt;=01/01/17",'Data Input'!A:A,"&lt;=01/31/17",'Data Input'!F:F,A26)</f>
        <v>-352.95</v>
      </c>
      <c r="C26" s="114">
        <f>SUMIFS('Data Input'!B:B,'Data Input'!A:A,"&gt;=02/01/17",'Data Input'!A:A,"&lt;=02/28/17",'Data Input'!F:F,A26)</f>
        <v>-213.70000000000002</v>
      </c>
      <c r="D26" s="114">
        <f>SUMIFS('Data Input'!B:B,'Data Input'!A:A,"&gt;=03/01/17",'Data Input'!A:A,"&lt;=03/31/17",'Data Input'!F:F,A26)</f>
        <v>-111.8</v>
      </c>
      <c r="E26" s="114">
        <f>SUMIFS('Data Input'!B:B,'Data Input'!A:A,"&gt;=04/01/17",'Data Input'!A:A,"&lt;=04/30/17",'Data Input'!F:F,A26)</f>
        <v>-928.21</v>
      </c>
      <c r="F26" s="114">
        <f>SUMIFS('Data Input'!B:B,'Data Input'!A:A,"&gt;=05/01/17",'Data Input'!A:A,"&lt;=05/31/17",'Data Input'!F:F,A26)</f>
        <v>-136.52000000000001</v>
      </c>
      <c r="G26" s="114">
        <f>SUMIFS('Data Input'!B:B,'Data Input'!A:A,"&gt;=06/01/17",'Data Input'!A:A,"&lt;=06/30/17",'Data Input'!F:F,A26)</f>
        <v>-58.46</v>
      </c>
      <c r="H26" s="114">
        <f>SUMIFS('Data Input'!B:B,'Data Input'!A:A,"&gt;=07/01/17",'Data Input'!A:A,"&lt;=07/31/17",'Data Input'!F:F,A26)</f>
        <v>-371.83999999999992</v>
      </c>
      <c r="I26" s="114">
        <f>SUMIFS('Data Input'!B:B,'Data Input'!A:A,"&gt;=08/01/17",'Data Input'!A:A,"&lt;=08/31/17",'Data Input'!F:F,A26)</f>
        <v>-16.14</v>
      </c>
      <c r="J26" s="114">
        <f>SUMIFS('Data Input'!B:B,'Data Input'!A:A,"&gt;=09/01/17",'Data Input'!A:A,"&lt;=09/30/17",'Data Input'!F:F,A26)</f>
        <v>0</v>
      </c>
      <c r="K26" s="114">
        <f>SUMIFS('Data Input'!B:B,'Data Input'!A:A,"&gt;=10/01/17",'Data Input'!A:A,"&lt;=10/31/17",'Data Input'!F:F,A26)</f>
        <v>0</v>
      </c>
      <c r="L26" s="114">
        <f>SUMIFS('Data Input'!B:B,'Data Input'!A:A,"&gt;=11/01/17",'Data Input'!A:A,"&lt;=11/30/17",'Data Input'!F:F,A26)</f>
        <v>0</v>
      </c>
      <c r="M26" s="115">
        <f>SUMIFS('Data Input'!B:B,'Data Input'!A:A,"&gt;=12/01/17",'Data Input'!A:A,"&lt;=12/31/17",'Data Input'!F:F,A26)</f>
        <v>0</v>
      </c>
      <c r="N26" s="102">
        <f t="shared" si="0"/>
        <v>-2189.6199999999994</v>
      </c>
    </row>
    <row r="27" spans="1:14" ht="16" thickBot="1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5"/>
      <c r="N27" s="112"/>
    </row>
    <row r="28" spans="1:14" ht="16" thickBot="1">
      <c r="A28" s="106" t="s">
        <v>4151</v>
      </c>
      <c r="B28" s="107">
        <f>SUM(B2:B26)</f>
        <v>19678.144549566929</v>
      </c>
      <c r="C28" s="107">
        <f t="shared" ref="C28:M28" si="1">SUM(C2:C26)</f>
        <v>-6824.1921258245484</v>
      </c>
      <c r="D28" s="107">
        <f t="shared" si="1"/>
        <v>-4986.4383536151136</v>
      </c>
      <c r="E28" s="107">
        <f t="shared" si="1"/>
        <v>4314.7062760294366</v>
      </c>
      <c r="F28" s="107">
        <f t="shared" si="1"/>
        <v>-9104.3885685362966</v>
      </c>
      <c r="G28" s="107">
        <f t="shared" si="1"/>
        <v>23944.064692145173</v>
      </c>
      <c r="H28" s="107">
        <f t="shared" si="1"/>
        <v>-2269.21</v>
      </c>
      <c r="I28" s="107">
        <f t="shared" si="1"/>
        <v>5984.9262519999993</v>
      </c>
      <c r="J28" s="107">
        <f t="shared" si="1"/>
        <v>0</v>
      </c>
      <c r="K28" s="107">
        <f t="shared" si="1"/>
        <v>0</v>
      </c>
      <c r="L28" s="107">
        <f t="shared" si="1"/>
        <v>0</v>
      </c>
      <c r="M28" s="107">
        <f t="shared" si="1"/>
        <v>0</v>
      </c>
      <c r="N28" s="108">
        <f>SUM(N2:N26)</f>
        <v>30737.612721765621</v>
      </c>
    </row>
    <row r="30" spans="1:14">
      <c r="A30" s="138" t="s">
        <v>5214</v>
      </c>
    </row>
    <row r="31" spans="1:14">
      <c r="A31" s="138" t="s">
        <v>4174</v>
      </c>
    </row>
    <row r="32" spans="1:14">
      <c r="A32" s="139">
        <v>45</v>
      </c>
    </row>
    <row r="33" spans="1:1">
      <c r="A33" s="138" t="s">
        <v>3391</v>
      </c>
    </row>
    <row r="34" spans="1:1">
      <c r="A34" s="138" t="s">
        <v>4175</v>
      </c>
    </row>
    <row r="35" spans="1:1">
      <c r="A35" s="138" t="s">
        <v>5215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35"/>
  <sheetViews>
    <sheetView tabSelected="1" zoomScale="125" zoomScaleNormal="125" zoomScalePageLayoutView="125" workbookViewId="0">
      <selection activeCell="G29" sqref="G29"/>
    </sheetView>
  </sheetViews>
  <sheetFormatPr baseColWidth="10" defaultRowHeight="12" x14ac:dyDescent="0"/>
  <cols>
    <col min="1" max="1" width="11.83203125" style="79" customWidth="1"/>
    <col min="2" max="2" width="12.83203125" style="3" customWidth="1"/>
    <col min="3" max="5" width="14.5" style="7" customWidth="1"/>
    <col min="6" max="6" width="15.1640625" style="2" customWidth="1"/>
    <col min="7" max="7" width="60.6640625" style="2" customWidth="1"/>
    <col min="8" max="8" width="28" style="2" customWidth="1"/>
    <col min="9" max="9" width="21.6640625" style="2" customWidth="1"/>
    <col min="10" max="10" width="8.33203125" style="2" customWidth="1"/>
    <col min="11" max="11" width="6.83203125" style="2" customWidth="1"/>
    <col min="12" max="12" width="8.33203125" style="2" customWidth="1"/>
    <col min="13" max="16384" width="10.83203125" style="2"/>
  </cols>
  <sheetData>
    <row r="1" spans="1:9" s="10" customFormat="1">
      <c r="A1" s="117" t="s">
        <v>1</v>
      </c>
      <c r="B1" s="118" t="s">
        <v>0</v>
      </c>
      <c r="C1" s="10" t="s">
        <v>3</v>
      </c>
      <c r="D1" s="10" t="s">
        <v>4164</v>
      </c>
      <c r="E1" s="10" t="s">
        <v>5213</v>
      </c>
      <c r="F1" s="10" t="s">
        <v>2</v>
      </c>
      <c r="G1" s="10" t="s">
        <v>11</v>
      </c>
      <c r="H1" s="10" t="s">
        <v>7</v>
      </c>
      <c r="I1" s="10" t="s">
        <v>131</v>
      </c>
    </row>
    <row r="2" spans="1:9">
      <c r="A2" s="79">
        <v>42861</v>
      </c>
      <c r="B2" s="3">
        <v>-2.4300000000000002</v>
      </c>
      <c r="C2" s="7">
        <v>123</v>
      </c>
      <c r="F2" s="2" t="s">
        <v>4154</v>
      </c>
      <c r="G2" s="2" t="s">
        <v>4226</v>
      </c>
    </row>
    <row r="3" spans="1:9">
      <c r="A3" s="79">
        <v>42759</v>
      </c>
      <c r="B3" s="3">
        <v>-216</v>
      </c>
      <c r="C3" s="7">
        <v>12013</v>
      </c>
      <c r="F3" s="2" t="s">
        <v>4154</v>
      </c>
      <c r="G3" s="2" t="s">
        <v>3383</v>
      </c>
    </row>
    <row r="4" spans="1:9">
      <c r="A4" s="79">
        <v>42911</v>
      </c>
      <c r="B4" s="3">
        <v>-30.96</v>
      </c>
      <c r="C4" s="7">
        <v>12013</v>
      </c>
      <c r="F4" s="2" t="s">
        <v>4154</v>
      </c>
      <c r="G4" s="2" t="s">
        <v>5142</v>
      </c>
    </row>
    <row r="5" spans="1:9">
      <c r="A5" s="79">
        <v>42810</v>
      </c>
      <c r="B5" s="3">
        <v>-25</v>
      </c>
      <c r="C5" s="7" t="s">
        <v>3441</v>
      </c>
      <c r="F5" s="2" t="s">
        <v>4154</v>
      </c>
      <c r="G5" s="2" t="s">
        <v>4110</v>
      </c>
    </row>
    <row r="6" spans="1:9">
      <c r="A6" s="79">
        <v>42865</v>
      </c>
      <c r="B6" s="3">
        <v>-250</v>
      </c>
      <c r="C6" s="7">
        <v>136</v>
      </c>
      <c r="F6" s="2" t="s">
        <v>2142</v>
      </c>
      <c r="G6" s="2" t="s">
        <v>4240</v>
      </c>
    </row>
    <row r="7" spans="1:9">
      <c r="A7" s="79">
        <v>42642</v>
      </c>
      <c r="B7" s="3">
        <v>-25</v>
      </c>
      <c r="C7" s="7">
        <v>138</v>
      </c>
      <c r="F7" s="2" t="s">
        <v>2142</v>
      </c>
      <c r="G7" s="2" t="s">
        <v>2157</v>
      </c>
    </row>
    <row r="8" spans="1:9">
      <c r="A8" s="79">
        <v>42748</v>
      </c>
      <c r="B8" s="3">
        <v>-25</v>
      </c>
      <c r="C8" s="7">
        <v>139</v>
      </c>
      <c r="F8" s="2" t="s">
        <v>2142</v>
      </c>
      <c r="G8" s="2" t="s">
        <v>2643</v>
      </c>
    </row>
    <row r="9" spans="1:9">
      <c r="A9" s="79">
        <v>42748</v>
      </c>
      <c r="B9" s="3">
        <v>-25</v>
      </c>
      <c r="C9" s="7">
        <v>139</v>
      </c>
      <c r="F9" s="2" t="s">
        <v>2142</v>
      </c>
      <c r="G9" s="2" t="s">
        <v>2644</v>
      </c>
    </row>
    <row r="10" spans="1:9">
      <c r="A10" s="79">
        <v>42748</v>
      </c>
      <c r="B10" s="3">
        <v>-25</v>
      </c>
      <c r="C10" s="7">
        <v>139</v>
      </c>
      <c r="F10" s="2" t="s">
        <v>2142</v>
      </c>
      <c r="G10" s="2" t="s">
        <v>2645</v>
      </c>
    </row>
    <row r="11" spans="1:9">
      <c r="A11" s="79">
        <v>42951</v>
      </c>
      <c r="B11" s="3">
        <v>-12.5</v>
      </c>
      <c r="C11" s="7">
        <v>143</v>
      </c>
      <c r="F11" s="2" t="s">
        <v>2142</v>
      </c>
      <c r="G11" s="2" t="s">
        <v>5191</v>
      </c>
    </row>
    <row r="12" spans="1:9">
      <c r="A12" s="79">
        <v>42951</v>
      </c>
      <c r="B12" s="3">
        <v>-10</v>
      </c>
      <c r="C12" s="7">
        <v>143</v>
      </c>
      <c r="F12" s="2" t="s">
        <v>2142</v>
      </c>
      <c r="G12" s="2" t="s">
        <v>5191</v>
      </c>
    </row>
    <row r="13" spans="1:9">
      <c r="A13" s="79">
        <v>42951</v>
      </c>
      <c r="B13" s="3">
        <v>-5</v>
      </c>
      <c r="C13" s="7">
        <v>143</v>
      </c>
      <c r="F13" s="2" t="s">
        <v>2142</v>
      </c>
      <c r="G13" s="2" t="s">
        <v>5192</v>
      </c>
    </row>
    <row r="14" spans="1:9">
      <c r="A14" s="79">
        <v>42832</v>
      </c>
      <c r="B14" s="3">
        <v>-25</v>
      </c>
      <c r="C14" s="7">
        <v>144</v>
      </c>
      <c r="F14" s="2" t="s">
        <v>2142</v>
      </c>
      <c r="G14" s="2" t="s">
        <v>4198</v>
      </c>
    </row>
    <row r="15" spans="1:9">
      <c r="A15" s="79">
        <v>42832</v>
      </c>
      <c r="B15" s="3">
        <v>-20</v>
      </c>
      <c r="C15" s="7">
        <v>144</v>
      </c>
      <c r="F15" s="2" t="s">
        <v>2142</v>
      </c>
      <c r="G15" s="2" t="s">
        <v>4197</v>
      </c>
    </row>
    <row r="16" spans="1:9">
      <c r="A16" s="79">
        <v>42846</v>
      </c>
      <c r="B16" s="3">
        <v>-100</v>
      </c>
      <c r="C16" s="7">
        <v>144</v>
      </c>
      <c r="F16" s="2" t="s">
        <v>2142</v>
      </c>
      <c r="G16" s="2" t="s">
        <v>4196</v>
      </c>
    </row>
    <row r="17" spans="1:12">
      <c r="A17" s="79">
        <v>42846</v>
      </c>
      <c r="B17" s="3">
        <v>-100</v>
      </c>
      <c r="C17" s="7">
        <v>144</v>
      </c>
      <c r="F17" s="2" t="s">
        <v>2142</v>
      </c>
      <c r="G17" s="2" t="s">
        <v>4196</v>
      </c>
    </row>
    <row r="18" spans="1:12">
      <c r="A18" s="79">
        <v>42951</v>
      </c>
      <c r="B18" s="3">
        <v>-12.5</v>
      </c>
      <c r="C18" s="7">
        <v>147</v>
      </c>
      <c r="F18" s="2" t="s">
        <v>2142</v>
      </c>
      <c r="G18" s="2" t="s">
        <v>5191</v>
      </c>
    </row>
    <row r="19" spans="1:12">
      <c r="A19" s="79">
        <v>42843</v>
      </c>
      <c r="B19" s="3">
        <v>-35</v>
      </c>
      <c r="C19" s="7">
        <v>12011</v>
      </c>
      <c r="F19" s="2" t="s">
        <v>2142</v>
      </c>
      <c r="G19" s="2" t="s">
        <v>4193</v>
      </c>
    </row>
    <row r="20" spans="1:12">
      <c r="A20" s="79">
        <v>42844</v>
      </c>
      <c r="B20" s="3">
        <v>-35</v>
      </c>
      <c r="C20" s="7">
        <v>12011</v>
      </c>
      <c r="F20" s="2" t="s">
        <v>2142</v>
      </c>
      <c r="G20" s="2" t="s">
        <v>4193</v>
      </c>
    </row>
    <row r="21" spans="1:12">
      <c r="A21" s="79">
        <v>42866</v>
      </c>
      <c r="B21" s="3">
        <v>-213.63</v>
      </c>
      <c r="C21" s="7">
        <v>12011</v>
      </c>
      <c r="F21" s="2" t="s">
        <v>2142</v>
      </c>
      <c r="G21" s="2" t="s">
        <v>4237</v>
      </c>
    </row>
    <row r="22" spans="1:12">
      <c r="A22" s="79">
        <v>42524</v>
      </c>
      <c r="B22" s="3">
        <v>-15</v>
      </c>
      <c r="C22" s="7">
        <v>12013</v>
      </c>
      <c r="F22" s="2" t="s">
        <v>2142</v>
      </c>
      <c r="G22" s="2" t="s">
        <v>1758</v>
      </c>
    </row>
    <row r="23" spans="1:12">
      <c r="A23" s="82">
        <v>42530</v>
      </c>
      <c r="B23" s="13">
        <v>-71.489999999999995</v>
      </c>
      <c r="C23" s="18">
        <v>12013</v>
      </c>
      <c r="D23" s="18"/>
      <c r="E23" s="18"/>
      <c r="F23" s="2" t="s">
        <v>2142</v>
      </c>
      <c r="G23" s="14" t="s">
        <v>1765</v>
      </c>
      <c r="H23" s="14"/>
      <c r="I23" s="14"/>
      <c r="J23" s="14"/>
      <c r="K23" s="14"/>
      <c r="L23" s="14"/>
    </row>
    <row r="24" spans="1:12">
      <c r="A24" s="79">
        <v>42634</v>
      </c>
      <c r="B24" s="3">
        <v>-35</v>
      </c>
      <c r="C24" s="7">
        <v>12013</v>
      </c>
      <c r="F24" s="2" t="s">
        <v>2142</v>
      </c>
      <c r="G24" s="2" t="s">
        <v>2143</v>
      </c>
    </row>
    <row r="25" spans="1:12">
      <c r="A25" s="79">
        <v>42667</v>
      </c>
      <c r="B25" s="3">
        <v>-50</v>
      </c>
      <c r="C25" s="7">
        <v>12013</v>
      </c>
      <c r="F25" s="2" t="s">
        <v>2142</v>
      </c>
      <c r="G25" s="2" t="s">
        <v>2588</v>
      </c>
    </row>
    <row r="26" spans="1:12">
      <c r="A26" s="79">
        <v>42678</v>
      </c>
      <c r="B26" s="3">
        <v>-75</v>
      </c>
      <c r="C26" s="7">
        <v>12013</v>
      </c>
      <c r="F26" s="2" t="s">
        <v>2142</v>
      </c>
      <c r="G26" s="2" t="s">
        <v>2593</v>
      </c>
    </row>
    <row r="27" spans="1:12">
      <c r="A27" s="79">
        <v>42681</v>
      </c>
      <c r="B27" s="3">
        <v>-25</v>
      </c>
      <c r="C27" s="7">
        <v>12013</v>
      </c>
      <c r="F27" s="2" t="s">
        <v>2142</v>
      </c>
      <c r="G27" s="2" t="s">
        <v>2594</v>
      </c>
    </row>
    <row r="28" spans="1:12">
      <c r="A28" s="79">
        <v>42689</v>
      </c>
      <c r="B28" s="3">
        <v>-60</v>
      </c>
      <c r="C28" s="7">
        <v>12013</v>
      </c>
      <c r="F28" s="2" t="s">
        <v>2142</v>
      </c>
      <c r="G28" s="2" t="s">
        <v>2599</v>
      </c>
    </row>
    <row r="29" spans="1:12">
      <c r="A29" s="79">
        <v>42735</v>
      </c>
      <c r="B29" s="3">
        <v>-155</v>
      </c>
      <c r="C29" s="7">
        <v>12013</v>
      </c>
      <c r="F29" s="2" t="s">
        <v>2142</v>
      </c>
      <c r="G29" s="2" t="s">
        <v>2636</v>
      </c>
    </row>
    <row r="30" spans="1:12">
      <c r="A30" s="79">
        <v>42760</v>
      </c>
      <c r="B30" s="3">
        <v>-5</v>
      </c>
      <c r="C30" s="7">
        <v>12013</v>
      </c>
      <c r="F30" s="2" t="s">
        <v>2142</v>
      </c>
      <c r="G30" s="2" t="s">
        <v>3413</v>
      </c>
    </row>
    <row r="31" spans="1:12">
      <c r="A31" s="79">
        <v>42865</v>
      </c>
      <c r="B31" s="3">
        <v>-350</v>
      </c>
      <c r="C31" s="7">
        <v>12013</v>
      </c>
      <c r="F31" s="2" t="s">
        <v>2142</v>
      </c>
      <c r="G31" s="2" t="s">
        <v>4241</v>
      </c>
    </row>
    <row r="32" spans="1:12">
      <c r="A32" s="79">
        <v>42865</v>
      </c>
      <c r="B32" s="3">
        <v>-300</v>
      </c>
      <c r="C32" s="7">
        <v>12013</v>
      </c>
      <c r="F32" s="2" t="s">
        <v>2142</v>
      </c>
      <c r="G32" s="2" t="s">
        <v>4239</v>
      </c>
    </row>
    <row r="33" spans="1:7">
      <c r="A33" s="79">
        <v>42865</v>
      </c>
      <c r="B33" s="3">
        <v>-56.93</v>
      </c>
      <c r="C33" s="7">
        <v>12013</v>
      </c>
      <c r="F33" s="2" t="s">
        <v>2142</v>
      </c>
      <c r="G33" s="2" t="s">
        <v>4235</v>
      </c>
    </row>
    <row r="34" spans="1:7">
      <c r="A34" s="79">
        <v>42865</v>
      </c>
      <c r="B34" s="3">
        <v>-50</v>
      </c>
      <c r="C34" s="7">
        <v>12013</v>
      </c>
      <c r="F34" s="2" t="s">
        <v>2142</v>
      </c>
      <c r="G34" s="2" t="s">
        <v>4242</v>
      </c>
    </row>
    <row r="35" spans="1:7">
      <c r="A35" s="79">
        <v>42878</v>
      </c>
      <c r="B35" s="3">
        <v>-37.200000000000003</v>
      </c>
      <c r="C35" s="7">
        <v>12013</v>
      </c>
      <c r="F35" s="2" t="s">
        <v>2142</v>
      </c>
      <c r="G35" s="2" t="s">
        <v>4244</v>
      </c>
    </row>
    <row r="36" spans="1:7">
      <c r="A36" s="79">
        <v>42882</v>
      </c>
      <c r="B36" s="3">
        <v>-50</v>
      </c>
      <c r="C36" s="7">
        <v>12013</v>
      </c>
      <c r="F36" s="2" t="s">
        <v>2142</v>
      </c>
      <c r="G36" s="2" t="s">
        <v>4245</v>
      </c>
    </row>
    <row r="37" spans="1:7">
      <c r="A37" s="79">
        <v>42882</v>
      </c>
      <c r="B37" s="3">
        <v>-24.77</v>
      </c>
      <c r="C37" s="7">
        <v>12013</v>
      </c>
      <c r="F37" s="2" t="s">
        <v>2142</v>
      </c>
      <c r="G37" s="2" t="s">
        <v>4252</v>
      </c>
    </row>
    <row r="38" spans="1:7">
      <c r="A38" s="79">
        <v>42890</v>
      </c>
      <c r="B38" s="3">
        <v>-110</v>
      </c>
      <c r="C38" s="7">
        <v>12013</v>
      </c>
      <c r="F38" s="2" t="s">
        <v>2142</v>
      </c>
      <c r="G38" s="2" t="s">
        <v>4258</v>
      </c>
    </row>
    <row r="39" spans="1:7">
      <c r="A39" s="79">
        <v>42893</v>
      </c>
      <c r="B39" s="3">
        <v>-12.54</v>
      </c>
      <c r="C39" s="7">
        <v>12013</v>
      </c>
      <c r="F39" s="2" t="s">
        <v>2142</v>
      </c>
      <c r="G39" s="2" t="s">
        <v>4313</v>
      </c>
    </row>
    <row r="40" spans="1:7">
      <c r="A40" s="79">
        <v>42894</v>
      </c>
      <c r="B40" s="3">
        <v>-40</v>
      </c>
      <c r="C40" s="7">
        <v>12013</v>
      </c>
      <c r="F40" s="2" t="s">
        <v>2142</v>
      </c>
      <c r="G40" s="2" t="s">
        <v>4315</v>
      </c>
    </row>
    <row r="41" spans="1:7">
      <c r="A41" s="79">
        <v>42957</v>
      </c>
      <c r="B41" s="3">
        <v>-49.82</v>
      </c>
      <c r="C41" s="7">
        <v>12013</v>
      </c>
      <c r="F41" s="2" t="s">
        <v>2142</v>
      </c>
      <c r="G41" s="2" t="s">
        <v>5205</v>
      </c>
    </row>
    <row r="42" spans="1:7">
      <c r="A42" s="79">
        <v>42957</v>
      </c>
      <c r="B42" s="3">
        <v>-25.74</v>
      </c>
      <c r="C42" s="7">
        <v>12013</v>
      </c>
      <c r="F42" s="2" t="s">
        <v>2142</v>
      </c>
      <c r="G42" s="2" t="s">
        <v>5206</v>
      </c>
    </row>
    <row r="43" spans="1:7">
      <c r="A43" s="79">
        <v>42957</v>
      </c>
      <c r="B43" s="3">
        <v>-15</v>
      </c>
      <c r="C43" s="7">
        <v>12013</v>
      </c>
      <c r="F43" s="2" t="s">
        <v>2142</v>
      </c>
      <c r="G43" s="2" t="s">
        <v>5209</v>
      </c>
    </row>
    <row r="44" spans="1:7">
      <c r="A44" s="79">
        <v>42642</v>
      </c>
      <c r="B44" s="3">
        <v>-25</v>
      </c>
      <c r="C44" s="7">
        <v>12014</v>
      </c>
      <c r="F44" s="2" t="s">
        <v>2142</v>
      </c>
      <c r="G44" s="2" t="s">
        <v>2157</v>
      </c>
    </row>
    <row r="45" spans="1:7">
      <c r="A45" s="79">
        <v>42664</v>
      </c>
      <c r="B45" s="3">
        <v>-70</v>
      </c>
      <c r="C45" s="7">
        <v>12014</v>
      </c>
      <c r="F45" s="2" t="s">
        <v>2142</v>
      </c>
      <c r="G45" s="2" t="s">
        <v>2577</v>
      </c>
    </row>
    <row r="46" spans="1:7">
      <c r="A46" s="79">
        <v>42671</v>
      </c>
      <c r="B46" s="3">
        <v>-70</v>
      </c>
      <c r="C46" s="7">
        <v>12014</v>
      </c>
      <c r="F46" s="2" t="s">
        <v>2142</v>
      </c>
      <c r="G46" s="2" t="s">
        <v>2591</v>
      </c>
    </row>
    <row r="47" spans="1:7">
      <c r="A47" s="79">
        <v>42735</v>
      </c>
      <c r="B47" s="3">
        <v>-67.709999999999994</v>
      </c>
      <c r="C47" s="7">
        <v>12015</v>
      </c>
      <c r="F47" s="2" t="s">
        <v>2142</v>
      </c>
      <c r="G47" s="2" t="s">
        <v>2637</v>
      </c>
    </row>
    <row r="48" spans="1:7">
      <c r="A48" s="79">
        <v>42735</v>
      </c>
      <c r="B48" s="3">
        <v>-10</v>
      </c>
      <c r="C48" s="7">
        <v>12015</v>
      </c>
      <c r="F48" s="2" t="s">
        <v>2142</v>
      </c>
      <c r="G48" s="2" t="s">
        <v>2638</v>
      </c>
    </row>
    <row r="49" spans="1:7">
      <c r="A49" s="79">
        <v>42735</v>
      </c>
      <c r="B49" s="3">
        <v>-10</v>
      </c>
      <c r="C49" s="7">
        <v>12015</v>
      </c>
      <c r="F49" s="2" t="s">
        <v>2142</v>
      </c>
      <c r="G49" s="2" t="s">
        <v>2639</v>
      </c>
    </row>
    <row r="50" spans="1:7">
      <c r="A50" s="79">
        <v>42748</v>
      </c>
      <c r="B50" s="3">
        <v>-213.65</v>
      </c>
      <c r="C50" s="7">
        <v>12015</v>
      </c>
      <c r="F50" s="2" t="s">
        <v>2142</v>
      </c>
      <c r="G50" s="2" t="s">
        <v>2640</v>
      </c>
    </row>
    <row r="51" spans="1:7">
      <c r="A51" s="79">
        <v>42748</v>
      </c>
      <c r="B51" s="3">
        <v>-120</v>
      </c>
      <c r="C51" s="7">
        <v>12015</v>
      </c>
      <c r="F51" s="2" t="s">
        <v>2142</v>
      </c>
      <c r="G51" s="2" t="s">
        <v>2642</v>
      </c>
    </row>
    <row r="52" spans="1:7">
      <c r="A52" s="79">
        <v>42748</v>
      </c>
      <c r="B52" s="3">
        <v>-25</v>
      </c>
      <c r="C52" s="7">
        <v>12015</v>
      </c>
      <c r="F52" s="2" t="s">
        <v>2142</v>
      </c>
      <c r="G52" s="2" t="s">
        <v>2641</v>
      </c>
    </row>
    <row r="53" spans="1:7">
      <c r="A53" s="79">
        <v>42866</v>
      </c>
      <c r="B53" s="3">
        <v>-78.28</v>
      </c>
      <c r="C53" s="7">
        <v>12015</v>
      </c>
      <c r="F53" s="2" t="s">
        <v>2142</v>
      </c>
      <c r="G53" s="2" t="s">
        <v>4236</v>
      </c>
    </row>
    <row r="54" spans="1:7">
      <c r="A54" s="79">
        <v>42835</v>
      </c>
      <c r="B54" s="3">
        <v>-30</v>
      </c>
      <c r="C54" s="7">
        <v>12016</v>
      </c>
      <c r="F54" s="2" t="s">
        <v>2142</v>
      </c>
      <c r="G54" s="2" t="s">
        <v>4199</v>
      </c>
    </row>
    <row r="55" spans="1:7">
      <c r="A55" s="79">
        <v>42845</v>
      </c>
      <c r="B55" s="3">
        <v>-375</v>
      </c>
      <c r="C55" s="7">
        <v>12016</v>
      </c>
      <c r="F55" s="2" t="s">
        <v>2142</v>
      </c>
      <c r="G55" s="2" t="s">
        <v>4203</v>
      </c>
    </row>
    <row r="56" spans="1:7">
      <c r="A56" s="79">
        <v>42845</v>
      </c>
      <c r="B56" s="3">
        <v>-300</v>
      </c>
      <c r="C56" s="7">
        <v>12016</v>
      </c>
      <c r="F56" s="2" t="s">
        <v>2142</v>
      </c>
      <c r="G56" s="2" t="s">
        <v>4195</v>
      </c>
    </row>
    <row r="57" spans="1:7">
      <c r="A57" s="79">
        <v>42946</v>
      </c>
      <c r="B57" s="3">
        <v>-70</v>
      </c>
      <c r="C57" s="7">
        <v>12019</v>
      </c>
      <c r="F57" s="2" t="s">
        <v>2142</v>
      </c>
      <c r="G57" s="2" t="s">
        <v>5189</v>
      </c>
    </row>
    <row r="58" spans="1:7">
      <c r="A58" s="79">
        <v>42893</v>
      </c>
      <c r="B58" s="3">
        <v>-25</v>
      </c>
      <c r="C58" s="7" t="s">
        <v>3397</v>
      </c>
      <c r="F58" s="2" t="s">
        <v>2142</v>
      </c>
      <c r="G58" s="2" t="s">
        <v>4314</v>
      </c>
    </row>
    <row r="59" spans="1:7">
      <c r="A59" s="79">
        <v>42893</v>
      </c>
      <c r="B59" s="3">
        <v>-25</v>
      </c>
      <c r="C59" s="7" t="s">
        <v>3402</v>
      </c>
      <c r="F59" s="2" t="s">
        <v>2142</v>
      </c>
      <c r="G59" s="2" t="s">
        <v>4314</v>
      </c>
    </row>
    <row r="60" spans="1:7">
      <c r="A60" s="79">
        <v>42951</v>
      </c>
      <c r="B60" s="3">
        <v>-12.5</v>
      </c>
      <c r="C60" s="7" t="s">
        <v>3404</v>
      </c>
      <c r="F60" s="2" t="s">
        <v>2142</v>
      </c>
      <c r="G60" s="2" t="s">
        <v>5191</v>
      </c>
    </row>
    <row r="61" spans="1:7">
      <c r="A61" s="79">
        <v>42951</v>
      </c>
      <c r="B61" s="3">
        <v>-10</v>
      </c>
      <c r="C61" s="7" t="s">
        <v>3404</v>
      </c>
      <c r="F61" s="2" t="s">
        <v>2142</v>
      </c>
      <c r="G61" s="2" t="s">
        <v>5191</v>
      </c>
    </row>
    <row r="62" spans="1:7">
      <c r="A62" s="79">
        <v>42511</v>
      </c>
      <c r="B62" s="3">
        <v>-150</v>
      </c>
      <c r="C62" s="7">
        <v>12007</v>
      </c>
      <c r="F62" s="2" t="s">
        <v>4153</v>
      </c>
      <c r="G62" s="2" t="s">
        <v>1665</v>
      </c>
    </row>
    <row r="63" spans="1:7">
      <c r="A63" s="79">
        <v>42929</v>
      </c>
      <c r="B63" s="3">
        <v>-199.38</v>
      </c>
      <c r="C63" s="7">
        <v>12007</v>
      </c>
      <c r="F63" s="2" t="s">
        <v>4153</v>
      </c>
      <c r="G63" s="2" t="s">
        <v>4332</v>
      </c>
    </row>
    <row r="64" spans="1:7">
      <c r="A64" s="79">
        <v>42929</v>
      </c>
      <c r="B64" s="3">
        <v>-28.49</v>
      </c>
      <c r="C64" s="7">
        <v>12007</v>
      </c>
      <c r="F64" s="2" t="s">
        <v>4153</v>
      </c>
      <c r="G64" s="2" t="s">
        <v>4332</v>
      </c>
    </row>
    <row r="65" spans="1:12">
      <c r="A65" s="79">
        <v>42709</v>
      </c>
      <c r="B65" s="3">
        <v>-10.65</v>
      </c>
      <c r="C65" s="7">
        <v>12016</v>
      </c>
      <c r="F65" s="2" t="s">
        <v>4153</v>
      </c>
      <c r="G65" s="2" t="s">
        <v>2616</v>
      </c>
    </row>
    <row r="66" spans="1:12">
      <c r="A66" s="79">
        <v>42809</v>
      </c>
      <c r="B66" s="3">
        <v>-750</v>
      </c>
      <c r="C66" s="7">
        <v>12017</v>
      </c>
      <c r="F66" s="2" t="s">
        <v>4153</v>
      </c>
      <c r="G66" s="2" t="s">
        <v>3444</v>
      </c>
    </row>
    <row r="67" spans="1:12">
      <c r="A67" s="79">
        <v>42902</v>
      </c>
      <c r="B67" s="3">
        <v>-315</v>
      </c>
      <c r="C67" s="7">
        <v>12017</v>
      </c>
      <c r="F67" s="2" t="s">
        <v>4153</v>
      </c>
      <c r="G67" s="2" t="s">
        <v>4329</v>
      </c>
    </row>
    <row r="68" spans="1:12">
      <c r="A68" s="79">
        <v>42956</v>
      </c>
      <c r="B68" s="3">
        <v>-12.27</v>
      </c>
      <c r="C68" s="7">
        <v>12018</v>
      </c>
      <c r="F68" s="2" t="s">
        <v>4153</v>
      </c>
      <c r="G68" s="2" t="s">
        <v>5193</v>
      </c>
    </row>
    <row r="69" spans="1:12">
      <c r="A69" s="79">
        <v>42966</v>
      </c>
      <c r="B69" s="3">
        <v>-357.39</v>
      </c>
      <c r="C69" s="7">
        <v>12019</v>
      </c>
      <c r="F69" s="2" t="s">
        <v>4153</v>
      </c>
      <c r="G69" s="2" t="s">
        <v>5212</v>
      </c>
    </row>
    <row r="70" spans="1:12">
      <c r="A70" s="79">
        <v>42870</v>
      </c>
      <c r="B70" s="3">
        <v>-300</v>
      </c>
      <c r="C70" s="7" t="s">
        <v>3441</v>
      </c>
      <c r="F70" s="2" t="s">
        <v>4153</v>
      </c>
      <c r="G70" s="2" t="s">
        <v>4238</v>
      </c>
    </row>
    <row r="71" spans="1:12">
      <c r="A71" s="79">
        <v>42937</v>
      </c>
      <c r="B71" s="3">
        <v>-100</v>
      </c>
      <c r="C71" s="7" t="s">
        <v>3441</v>
      </c>
      <c r="F71" s="2" t="s">
        <v>4153</v>
      </c>
      <c r="G71" s="2" t="s">
        <v>5169</v>
      </c>
    </row>
    <row r="72" spans="1:12">
      <c r="A72" s="79">
        <v>42306</v>
      </c>
      <c r="B72" s="3">
        <v>-717.97</v>
      </c>
      <c r="C72" s="7">
        <v>12003</v>
      </c>
      <c r="F72" s="2" t="s">
        <v>731</v>
      </c>
      <c r="G72" s="2" t="s">
        <v>365</v>
      </c>
      <c r="H72" s="2" t="s">
        <v>367</v>
      </c>
    </row>
    <row r="73" spans="1:12">
      <c r="A73" s="79">
        <v>41784</v>
      </c>
      <c r="B73" s="3">
        <v>-1034.44</v>
      </c>
      <c r="C73" s="7">
        <v>12009</v>
      </c>
      <c r="F73" s="2" t="s">
        <v>731</v>
      </c>
      <c r="G73" s="2" t="s">
        <v>134</v>
      </c>
    </row>
    <row r="74" spans="1:12">
      <c r="A74" s="79">
        <v>41790</v>
      </c>
      <c r="B74" s="3">
        <v>-200</v>
      </c>
      <c r="C74" s="7">
        <v>12009</v>
      </c>
      <c r="F74" s="2" t="s">
        <v>731</v>
      </c>
      <c r="G74" s="2" t="s">
        <v>134</v>
      </c>
    </row>
    <row r="75" spans="1:12">
      <c r="A75" s="79">
        <v>42158</v>
      </c>
      <c r="B75" s="3">
        <v>-765.1</v>
      </c>
      <c r="C75" s="7">
        <v>12009</v>
      </c>
      <c r="F75" s="2" t="s">
        <v>731</v>
      </c>
      <c r="G75" s="2" t="s">
        <v>200</v>
      </c>
    </row>
    <row r="76" spans="1:12">
      <c r="A76" s="79">
        <v>42423</v>
      </c>
      <c r="B76" s="3">
        <v>-1020.28</v>
      </c>
      <c r="C76" s="7">
        <v>12009</v>
      </c>
      <c r="F76" s="2" t="s">
        <v>731</v>
      </c>
      <c r="G76" s="2" t="s">
        <v>1097</v>
      </c>
      <c r="L76" s="21"/>
    </row>
    <row r="77" spans="1:12">
      <c r="A77" s="79">
        <v>41836</v>
      </c>
      <c r="B77" s="3">
        <v>-501.99</v>
      </c>
      <c r="C77" s="7">
        <v>12010</v>
      </c>
      <c r="F77" s="2" t="s">
        <v>731</v>
      </c>
      <c r="G77" s="2" t="s">
        <v>138</v>
      </c>
    </row>
    <row r="78" spans="1:12">
      <c r="A78" s="79">
        <v>42020</v>
      </c>
      <c r="B78" s="3">
        <v>-710.8</v>
      </c>
      <c r="C78" s="7">
        <v>12011</v>
      </c>
      <c r="F78" s="2" t="s">
        <v>731</v>
      </c>
      <c r="G78" s="2" t="s">
        <v>201</v>
      </c>
    </row>
    <row r="79" spans="1:12">
      <c r="A79" s="79">
        <v>42306</v>
      </c>
      <c r="B79" s="3">
        <v>-1058.5</v>
      </c>
      <c r="C79" s="7">
        <v>12011</v>
      </c>
      <c r="F79" s="2" t="s">
        <v>731</v>
      </c>
      <c r="G79" s="2" t="s">
        <v>364</v>
      </c>
      <c r="H79" s="2" t="s">
        <v>367</v>
      </c>
    </row>
    <row r="80" spans="1:12">
      <c r="A80" s="79">
        <v>42373</v>
      </c>
      <c r="B80" s="3">
        <v>-350.36</v>
      </c>
      <c r="C80" s="7">
        <v>12012</v>
      </c>
      <c r="F80" s="2" t="s">
        <v>731</v>
      </c>
      <c r="G80" s="2" t="s">
        <v>732</v>
      </c>
      <c r="L80" s="21"/>
    </row>
    <row r="81" spans="1:12">
      <c r="A81" s="79">
        <v>42494</v>
      </c>
      <c r="B81" s="3">
        <v>-1019.9</v>
      </c>
      <c r="C81" s="7">
        <v>12013</v>
      </c>
      <c r="F81" s="2" t="s">
        <v>731</v>
      </c>
      <c r="G81" s="2" t="s">
        <v>1633</v>
      </c>
    </row>
    <row r="82" spans="1:12">
      <c r="A82" s="79">
        <v>42494</v>
      </c>
      <c r="B82" s="3">
        <v>-191.5</v>
      </c>
      <c r="C82" s="7">
        <v>12013</v>
      </c>
      <c r="F82" s="2" t="s">
        <v>731</v>
      </c>
      <c r="G82" s="2" t="s">
        <v>1632</v>
      </c>
    </row>
    <row r="83" spans="1:12">
      <c r="A83" s="79">
        <v>42506</v>
      </c>
      <c r="B83" s="3">
        <v>-222.75</v>
      </c>
      <c r="C83" s="7">
        <v>12013</v>
      </c>
      <c r="F83" s="2" t="s">
        <v>731</v>
      </c>
      <c r="G83" s="2" t="s">
        <v>1661</v>
      </c>
    </row>
    <row r="84" spans="1:12">
      <c r="A84" s="79">
        <v>42627</v>
      </c>
      <c r="B84" s="3">
        <v>-1020.28</v>
      </c>
      <c r="C84" s="7">
        <v>12013</v>
      </c>
      <c r="F84" s="2" t="s">
        <v>731</v>
      </c>
      <c r="G84" s="2" t="s">
        <v>2151</v>
      </c>
    </row>
    <row r="85" spans="1:12">
      <c r="A85" s="79">
        <v>42899</v>
      </c>
      <c r="B85" s="3">
        <v>-1116.23</v>
      </c>
      <c r="C85" s="7">
        <v>12013</v>
      </c>
      <c r="F85" s="2" t="s">
        <v>731</v>
      </c>
      <c r="G85" s="2" t="s">
        <v>5170</v>
      </c>
    </row>
    <row r="86" spans="1:12">
      <c r="A86" s="79">
        <v>42606</v>
      </c>
      <c r="B86" s="3">
        <v>-1069.47</v>
      </c>
      <c r="C86" s="7">
        <v>12014</v>
      </c>
      <c r="F86" s="2" t="s">
        <v>731</v>
      </c>
      <c r="G86" s="2" t="s">
        <v>2130</v>
      </c>
    </row>
    <row r="87" spans="1:12">
      <c r="A87" s="79">
        <v>42606</v>
      </c>
      <c r="B87" s="3">
        <v>-140</v>
      </c>
      <c r="C87" s="7">
        <v>12014</v>
      </c>
      <c r="F87" s="2" t="s">
        <v>731</v>
      </c>
      <c r="G87" s="2" t="s">
        <v>2111</v>
      </c>
    </row>
    <row r="88" spans="1:12">
      <c r="A88" s="79">
        <v>42633</v>
      </c>
      <c r="B88" s="3">
        <v>-152.9</v>
      </c>
      <c r="C88" s="7">
        <v>12014</v>
      </c>
      <c r="F88" s="2" t="s">
        <v>731</v>
      </c>
      <c r="G88" s="2" t="s">
        <v>2141</v>
      </c>
    </row>
    <row r="89" spans="1:12">
      <c r="A89" s="79">
        <v>42684</v>
      </c>
      <c r="B89" s="3">
        <v>-1020.28</v>
      </c>
      <c r="C89" s="7">
        <v>12015</v>
      </c>
      <c r="F89" s="2" t="s">
        <v>731</v>
      </c>
      <c r="G89" s="2" t="s">
        <v>2596</v>
      </c>
    </row>
    <row r="90" spans="1:12">
      <c r="A90" s="79">
        <v>42601</v>
      </c>
      <c r="B90" s="3">
        <v>-375.55</v>
      </c>
      <c r="C90" s="7">
        <v>12004</v>
      </c>
      <c r="F90" s="2" t="s">
        <v>2104</v>
      </c>
      <c r="G90" s="2" t="s">
        <v>2106</v>
      </c>
    </row>
    <row r="91" spans="1:12">
      <c r="A91" s="79">
        <v>42626</v>
      </c>
      <c r="B91" s="3">
        <v>-377.95</v>
      </c>
      <c r="C91" s="7">
        <v>12011</v>
      </c>
      <c r="F91" s="2" t="s">
        <v>2104</v>
      </c>
      <c r="G91" s="2" t="s">
        <v>2152</v>
      </c>
    </row>
    <row r="92" spans="1:12">
      <c r="A92" s="82">
        <v>42426</v>
      </c>
      <c r="B92" s="13">
        <v>-374.59</v>
      </c>
      <c r="C92" s="18">
        <v>12013</v>
      </c>
      <c r="D92" s="18"/>
      <c r="E92" s="18"/>
      <c r="F92" s="14" t="s">
        <v>2104</v>
      </c>
      <c r="G92" s="14" t="s">
        <v>1101</v>
      </c>
      <c r="H92" s="14"/>
      <c r="I92" s="14"/>
      <c r="L92" s="21"/>
    </row>
    <row r="93" spans="1:12">
      <c r="A93" s="79">
        <v>42706</v>
      </c>
      <c r="B93" s="3">
        <v>-410.55</v>
      </c>
      <c r="C93" s="7">
        <v>12013</v>
      </c>
      <c r="F93" s="2" t="s">
        <v>2104</v>
      </c>
      <c r="G93" s="2" t="s">
        <v>3376</v>
      </c>
    </row>
    <row r="94" spans="1:12">
      <c r="A94" s="79">
        <v>42587</v>
      </c>
      <c r="B94" s="3">
        <v>-410.53</v>
      </c>
      <c r="C94" s="7">
        <v>12014</v>
      </c>
      <c r="F94" s="2" t="s">
        <v>2104</v>
      </c>
      <c r="G94" s="2" t="s">
        <v>2105</v>
      </c>
    </row>
    <row r="95" spans="1:12">
      <c r="A95" s="79">
        <v>42706</v>
      </c>
      <c r="B95" s="3">
        <v>-375.53</v>
      </c>
      <c r="C95" s="7">
        <v>12015</v>
      </c>
      <c r="F95" s="2" t="s">
        <v>2104</v>
      </c>
      <c r="G95" s="2" t="s">
        <v>3377</v>
      </c>
    </row>
    <row r="96" spans="1:12">
      <c r="A96" s="79">
        <v>42770</v>
      </c>
      <c r="B96" s="3">
        <v>-499</v>
      </c>
      <c r="C96" s="7">
        <v>12016</v>
      </c>
      <c r="F96" s="2" t="s">
        <v>2104</v>
      </c>
      <c r="G96" s="2" t="s">
        <v>3415</v>
      </c>
    </row>
    <row r="97" spans="1:12">
      <c r="A97" s="79">
        <v>42966</v>
      </c>
      <c r="B97" s="3">
        <v>-407</v>
      </c>
      <c r="C97" s="7">
        <v>12017</v>
      </c>
      <c r="F97" s="2" t="s">
        <v>2104</v>
      </c>
      <c r="G97" s="2" t="s">
        <v>5211</v>
      </c>
    </row>
    <row r="98" spans="1:12">
      <c r="A98" s="79">
        <v>42263</v>
      </c>
      <c r="B98" s="3">
        <v>6.75</v>
      </c>
      <c r="C98" s="7">
        <v>101</v>
      </c>
      <c r="D98" s="7">
        <v>2</v>
      </c>
      <c r="E98" s="7">
        <v>45</v>
      </c>
      <c r="F98" s="2" t="s">
        <v>9</v>
      </c>
      <c r="G98" s="2" t="s">
        <v>186</v>
      </c>
      <c r="J98" s="21"/>
    </row>
    <row r="99" spans="1:12">
      <c r="A99" s="79">
        <v>42325</v>
      </c>
      <c r="B99" s="3">
        <v>6.75</v>
      </c>
      <c r="C99" s="7">
        <v>101</v>
      </c>
      <c r="D99" s="7">
        <v>2</v>
      </c>
      <c r="E99" s="7">
        <v>45</v>
      </c>
      <c r="F99" s="2" t="s">
        <v>9</v>
      </c>
      <c r="G99" s="2" t="s">
        <v>425</v>
      </c>
    </row>
    <row r="100" spans="1:12">
      <c r="A100" s="79">
        <v>42388</v>
      </c>
      <c r="B100" s="3">
        <v>3.375</v>
      </c>
      <c r="C100" s="7">
        <v>101</v>
      </c>
      <c r="D100" s="7">
        <v>1</v>
      </c>
      <c r="E100" s="7">
        <v>45</v>
      </c>
      <c r="F100" s="2" t="s">
        <v>9</v>
      </c>
      <c r="G100" s="2" t="s">
        <v>739</v>
      </c>
      <c r="L100" s="21"/>
    </row>
    <row r="101" spans="1:12">
      <c r="A101" s="79">
        <v>42513</v>
      </c>
      <c r="B101" s="3">
        <v>3.375</v>
      </c>
      <c r="C101" s="7">
        <v>101</v>
      </c>
      <c r="D101" s="7">
        <v>1</v>
      </c>
      <c r="E101" s="7">
        <v>45</v>
      </c>
      <c r="F101" s="2" t="s">
        <v>9</v>
      </c>
      <c r="G101" s="2" t="s">
        <v>1666</v>
      </c>
    </row>
    <row r="102" spans="1:12">
      <c r="A102" s="79">
        <v>42702</v>
      </c>
      <c r="B102" s="3">
        <v>3.2774999999999999</v>
      </c>
      <c r="C102" s="7">
        <v>101</v>
      </c>
      <c r="D102" s="2">
        <v>1</v>
      </c>
      <c r="E102" s="7">
        <v>45</v>
      </c>
      <c r="F102" s="2" t="s">
        <v>9</v>
      </c>
      <c r="H102" s="2" t="s">
        <v>2606</v>
      </c>
      <c r="I102" s="2" t="s">
        <v>2607</v>
      </c>
    </row>
    <row r="103" spans="1:12">
      <c r="A103" s="79">
        <v>42766</v>
      </c>
      <c r="B103" s="3">
        <v>3.375</v>
      </c>
      <c r="C103" s="7">
        <v>101</v>
      </c>
      <c r="D103" s="2">
        <v>1</v>
      </c>
      <c r="E103" s="7">
        <v>45</v>
      </c>
      <c r="F103" s="2" t="s">
        <v>9</v>
      </c>
      <c r="H103" s="2" t="s">
        <v>3410</v>
      </c>
    </row>
    <row r="104" spans="1:12">
      <c r="A104" s="79">
        <v>42892</v>
      </c>
      <c r="B104" s="3">
        <v>0</v>
      </c>
      <c r="C104" s="7">
        <v>102</v>
      </c>
      <c r="D104" s="7">
        <v>5</v>
      </c>
      <c r="E104" s="7">
        <v>45</v>
      </c>
      <c r="F104" s="2" t="s">
        <v>9</v>
      </c>
      <c r="G104" s="2" t="s">
        <v>4262</v>
      </c>
      <c r="H104" s="2" t="s">
        <v>4268</v>
      </c>
    </row>
    <row r="105" spans="1:12">
      <c r="A105" s="79">
        <v>42951</v>
      </c>
      <c r="B105" s="3">
        <v>3.3929999999999998</v>
      </c>
      <c r="C105" s="7">
        <v>102</v>
      </c>
      <c r="D105" s="7">
        <v>1</v>
      </c>
      <c r="E105" s="7">
        <v>45</v>
      </c>
      <c r="F105" s="2" t="s">
        <v>9</v>
      </c>
      <c r="G105" s="2" t="s">
        <v>5194</v>
      </c>
    </row>
    <row r="106" spans="1:12">
      <c r="A106" s="79">
        <v>42388</v>
      </c>
      <c r="B106" s="3">
        <v>900.79499999999996</v>
      </c>
      <c r="C106" s="7">
        <v>104</v>
      </c>
      <c r="D106" s="7">
        <v>250</v>
      </c>
      <c r="E106" s="7">
        <v>45</v>
      </c>
      <c r="F106" s="2" t="s">
        <v>9</v>
      </c>
      <c r="G106" s="2" t="s">
        <v>739</v>
      </c>
      <c r="L106" s="21"/>
    </row>
    <row r="107" spans="1:12">
      <c r="A107" s="79">
        <v>42451</v>
      </c>
      <c r="B107" s="3">
        <v>55.792499999999997</v>
      </c>
      <c r="C107" s="7">
        <v>104</v>
      </c>
      <c r="D107" s="7">
        <v>14</v>
      </c>
      <c r="E107" s="7">
        <v>45</v>
      </c>
      <c r="F107" s="2" t="s">
        <v>9</v>
      </c>
      <c r="G107" s="2" t="s">
        <v>1269</v>
      </c>
    </row>
    <row r="108" spans="1:12">
      <c r="A108" s="79">
        <v>42588</v>
      </c>
      <c r="B108" s="3">
        <v>14.257499999999999</v>
      </c>
      <c r="C108" s="7">
        <v>104</v>
      </c>
      <c r="D108" s="7">
        <v>4</v>
      </c>
      <c r="E108" s="7">
        <v>45</v>
      </c>
      <c r="F108" s="2" t="s">
        <v>9</v>
      </c>
      <c r="G108" s="2" t="s">
        <v>2100</v>
      </c>
    </row>
    <row r="109" spans="1:12">
      <c r="A109" s="79">
        <v>42643</v>
      </c>
      <c r="B109" s="3">
        <v>9.57</v>
      </c>
      <c r="C109" s="7">
        <v>104</v>
      </c>
      <c r="D109" s="2">
        <v>2</v>
      </c>
      <c r="E109" s="7">
        <v>45</v>
      </c>
      <c r="F109" s="2" t="s">
        <v>9</v>
      </c>
      <c r="H109" s="2" t="s">
        <v>2155</v>
      </c>
      <c r="I109" s="2" t="s">
        <v>2156</v>
      </c>
    </row>
    <row r="110" spans="1:12">
      <c r="A110" s="79">
        <v>42702</v>
      </c>
      <c r="B110" s="3">
        <v>28.71</v>
      </c>
      <c r="C110" s="7">
        <v>104</v>
      </c>
      <c r="D110" s="2">
        <v>7</v>
      </c>
      <c r="E110" s="7">
        <v>45</v>
      </c>
      <c r="F110" s="2" t="s">
        <v>9</v>
      </c>
      <c r="H110" s="2" t="s">
        <v>2606</v>
      </c>
      <c r="I110" s="2" t="s">
        <v>2607</v>
      </c>
    </row>
    <row r="111" spans="1:12">
      <c r="A111" s="79">
        <v>42766</v>
      </c>
      <c r="B111" s="3">
        <v>4.7850000000000001</v>
      </c>
      <c r="C111" s="7">
        <v>104</v>
      </c>
      <c r="D111" s="2">
        <v>1</v>
      </c>
      <c r="E111" s="7">
        <v>45</v>
      </c>
      <c r="F111" s="2" t="s">
        <v>9</v>
      </c>
      <c r="H111" s="2" t="s">
        <v>3410</v>
      </c>
    </row>
    <row r="112" spans="1:12">
      <c r="A112" s="79">
        <v>42825</v>
      </c>
      <c r="B112" s="3">
        <v>22.393800000000002</v>
      </c>
      <c r="C112" s="7">
        <v>104</v>
      </c>
      <c r="D112" s="2">
        <v>5</v>
      </c>
      <c r="E112" s="7">
        <v>45</v>
      </c>
      <c r="F112" s="2" t="s">
        <v>9</v>
      </c>
    </row>
    <row r="113" spans="1:12">
      <c r="A113" s="79">
        <v>42892</v>
      </c>
      <c r="B113" s="3">
        <v>14.7264</v>
      </c>
      <c r="C113" s="7">
        <v>104</v>
      </c>
      <c r="D113" s="7">
        <v>3</v>
      </c>
      <c r="E113" s="7">
        <v>45</v>
      </c>
      <c r="F113" s="2" t="s">
        <v>9</v>
      </c>
      <c r="G113" s="2" t="s">
        <v>4262</v>
      </c>
      <c r="H113" s="2" t="s">
        <v>4269</v>
      </c>
    </row>
    <row r="114" spans="1:12">
      <c r="A114" s="79">
        <v>42951</v>
      </c>
      <c r="B114" s="3">
        <v>19.9056</v>
      </c>
      <c r="C114" s="7">
        <v>104</v>
      </c>
      <c r="D114" s="7">
        <v>4</v>
      </c>
      <c r="E114" s="7">
        <v>45</v>
      </c>
      <c r="F114" s="2" t="s">
        <v>9</v>
      </c>
      <c r="G114" s="2" t="s">
        <v>5194</v>
      </c>
    </row>
    <row r="115" spans="1:12">
      <c r="A115" s="79">
        <v>42388</v>
      </c>
      <c r="B115" s="3">
        <v>3.9375</v>
      </c>
      <c r="C115" s="7">
        <v>105</v>
      </c>
      <c r="D115" s="7">
        <v>1</v>
      </c>
      <c r="E115" s="7">
        <v>45</v>
      </c>
      <c r="F115" s="2" t="s">
        <v>9</v>
      </c>
      <c r="G115" s="2" t="s">
        <v>739</v>
      </c>
      <c r="L115" s="21"/>
    </row>
    <row r="116" spans="1:12">
      <c r="A116" s="79">
        <v>42451</v>
      </c>
      <c r="B116" s="3">
        <v>31.267499999999998</v>
      </c>
      <c r="C116" s="7">
        <v>105</v>
      </c>
      <c r="D116" s="7">
        <v>8</v>
      </c>
      <c r="E116" s="7">
        <v>45</v>
      </c>
      <c r="F116" s="2" t="s">
        <v>9</v>
      </c>
      <c r="G116" s="2" t="s">
        <v>1269</v>
      </c>
    </row>
    <row r="117" spans="1:12">
      <c r="A117" s="79">
        <v>42588</v>
      </c>
      <c r="B117" s="3">
        <v>7.875</v>
      </c>
      <c r="C117" s="7">
        <v>105</v>
      </c>
      <c r="D117" s="7">
        <v>2</v>
      </c>
      <c r="E117" s="7">
        <v>45</v>
      </c>
      <c r="F117" s="2" t="s">
        <v>9</v>
      </c>
      <c r="G117" s="2" t="s">
        <v>2100</v>
      </c>
    </row>
    <row r="118" spans="1:12">
      <c r="A118" s="79">
        <v>42643</v>
      </c>
      <c r="B118" s="3">
        <v>164.28000000000003</v>
      </c>
      <c r="C118" s="7">
        <v>105</v>
      </c>
      <c r="D118" s="2">
        <v>43</v>
      </c>
      <c r="E118" s="7">
        <v>45</v>
      </c>
      <c r="F118" s="2" t="s">
        <v>9</v>
      </c>
      <c r="H118" s="2" t="s">
        <v>2155</v>
      </c>
      <c r="I118" s="2" t="s">
        <v>2156</v>
      </c>
    </row>
    <row r="119" spans="1:12">
      <c r="A119" s="79">
        <v>42702</v>
      </c>
      <c r="B119" s="3">
        <v>35.204999999999998</v>
      </c>
      <c r="C119" s="7">
        <v>105</v>
      </c>
      <c r="D119" s="2">
        <v>9</v>
      </c>
      <c r="E119" s="7">
        <v>45</v>
      </c>
      <c r="F119" s="2" t="s">
        <v>9</v>
      </c>
      <c r="H119" s="2" t="s">
        <v>2606</v>
      </c>
      <c r="I119" s="2" t="s">
        <v>2607</v>
      </c>
    </row>
    <row r="120" spans="1:12">
      <c r="A120" s="79">
        <v>42766</v>
      </c>
      <c r="B120" s="3">
        <v>33.674999999999997</v>
      </c>
      <c r="C120" s="7">
        <v>105</v>
      </c>
      <c r="D120" s="2">
        <v>8</v>
      </c>
      <c r="E120" s="7">
        <v>45</v>
      </c>
      <c r="F120" s="2" t="s">
        <v>9</v>
      </c>
      <c r="H120" s="2" t="s">
        <v>3410</v>
      </c>
    </row>
    <row r="121" spans="1:12">
      <c r="A121" s="79">
        <v>42825</v>
      </c>
      <c r="B121" s="3">
        <v>20.350200000000001</v>
      </c>
      <c r="C121" s="7">
        <v>105</v>
      </c>
      <c r="D121" s="2">
        <v>5</v>
      </c>
      <c r="E121" s="7">
        <v>45</v>
      </c>
      <c r="F121" s="2" t="s">
        <v>9</v>
      </c>
    </row>
    <row r="122" spans="1:12">
      <c r="A122" s="79">
        <v>42892</v>
      </c>
      <c r="B122" s="3">
        <v>16.192799999999998</v>
      </c>
      <c r="C122" s="7">
        <v>105</v>
      </c>
      <c r="D122" s="7">
        <v>4</v>
      </c>
      <c r="E122" s="7">
        <v>45</v>
      </c>
      <c r="F122" s="2" t="s">
        <v>9</v>
      </c>
      <c r="G122" s="2" t="s">
        <v>4262</v>
      </c>
      <c r="H122" s="2" t="s">
        <v>4270</v>
      </c>
    </row>
    <row r="123" spans="1:12">
      <c r="A123" s="79">
        <v>42263</v>
      </c>
      <c r="B123" s="3">
        <v>13.5</v>
      </c>
      <c r="C123" s="7">
        <v>108</v>
      </c>
      <c r="D123" s="7">
        <v>4</v>
      </c>
      <c r="E123" s="7">
        <v>45</v>
      </c>
      <c r="F123" s="2" t="s">
        <v>9</v>
      </c>
      <c r="G123" s="2" t="s">
        <v>186</v>
      </c>
      <c r="J123" s="21"/>
    </row>
    <row r="124" spans="1:12">
      <c r="A124" s="79">
        <v>42325</v>
      </c>
      <c r="B124" s="3">
        <v>13.5</v>
      </c>
      <c r="C124" s="7">
        <v>108</v>
      </c>
      <c r="D124" s="7">
        <v>4</v>
      </c>
      <c r="E124" s="7">
        <v>45</v>
      </c>
      <c r="F124" s="2" t="s">
        <v>9</v>
      </c>
      <c r="G124" s="2" t="s">
        <v>425</v>
      </c>
    </row>
    <row r="125" spans="1:12">
      <c r="A125" s="79">
        <v>42388</v>
      </c>
      <c r="B125" s="3">
        <v>3.375</v>
      </c>
      <c r="C125" s="7">
        <v>108</v>
      </c>
      <c r="D125" s="7">
        <v>1</v>
      </c>
      <c r="E125" s="7">
        <v>45</v>
      </c>
      <c r="F125" s="2" t="s">
        <v>9</v>
      </c>
      <c r="G125" s="2" t="s">
        <v>739</v>
      </c>
      <c r="L125" s="21"/>
    </row>
    <row r="126" spans="1:12">
      <c r="A126" s="79">
        <v>42451</v>
      </c>
      <c r="B126" s="3">
        <v>6.6524999999999999</v>
      </c>
      <c r="C126" s="7">
        <v>108</v>
      </c>
      <c r="D126" s="7">
        <v>2</v>
      </c>
      <c r="E126" s="7">
        <v>45</v>
      </c>
      <c r="F126" s="2" t="s">
        <v>9</v>
      </c>
      <c r="G126" s="2" t="s">
        <v>1269</v>
      </c>
    </row>
    <row r="127" spans="1:12">
      <c r="A127" s="79">
        <v>42588</v>
      </c>
      <c r="B127" s="3">
        <v>13.267500000000002</v>
      </c>
      <c r="C127" s="7">
        <v>108</v>
      </c>
      <c r="D127" s="7">
        <v>4</v>
      </c>
      <c r="E127" s="7">
        <v>45</v>
      </c>
      <c r="F127" s="2" t="s">
        <v>9</v>
      </c>
      <c r="G127" s="2" t="s">
        <v>2100</v>
      </c>
    </row>
    <row r="128" spans="1:12">
      <c r="A128" s="79">
        <v>42702</v>
      </c>
      <c r="B128" s="3">
        <v>6.6525000000000007</v>
      </c>
      <c r="C128" s="7">
        <v>108</v>
      </c>
      <c r="D128" s="2">
        <v>2</v>
      </c>
      <c r="E128" s="7">
        <v>45</v>
      </c>
      <c r="F128" s="2" t="s">
        <v>9</v>
      </c>
      <c r="H128" s="2" t="s">
        <v>2606</v>
      </c>
      <c r="I128" s="2" t="s">
        <v>2607</v>
      </c>
    </row>
    <row r="129" spans="1:12">
      <c r="A129" s="79">
        <v>42825</v>
      </c>
      <c r="B129" s="3">
        <v>6.8172000000000006</v>
      </c>
      <c r="C129" s="7">
        <v>108</v>
      </c>
      <c r="D129" s="2">
        <v>2</v>
      </c>
      <c r="E129" s="7">
        <v>45</v>
      </c>
      <c r="F129" s="2" t="s">
        <v>9</v>
      </c>
    </row>
    <row r="130" spans="1:12">
      <c r="A130" s="79">
        <v>42892</v>
      </c>
      <c r="B130" s="3">
        <v>17.55</v>
      </c>
      <c r="C130" s="7">
        <v>108</v>
      </c>
      <c r="D130" s="7">
        <v>5</v>
      </c>
      <c r="E130" s="7">
        <v>45</v>
      </c>
      <c r="F130" s="2" t="s">
        <v>9</v>
      </c>
      <c r="G130" s="2" t="s">
        <v>4262</v>
      </c>
      <c r="H130" s="2" t="s">
        <v>4271</v>
      </c>
    </row>
    <row r="131" spans="1:12">
      <c r="A131" s="79">
        <v>42951</v>
      </c>
      <c r="B131" s="3">
        <v>7.0200000000000005</v>
      </c>
      <c r="C131" s="7">
        <v>108</v>
      </c>
      <c r="D131" s="7">
        <v>2</v>
      </c>
      <c r="E131" s="7">
        <v>45</v>
      </c>
      <c r="F131" s="2" t="s">
        <v>9</v>
      </c>
      <c r="G131" s="2" t="s">
        <v>5194</v>
      </c>
    </row>
    <row r="132" spans="1:12">
      <c r="A132" s="79">
        <v>42079</v>
      </c>
      <c r="B132" s="3">
        <v>6.75</v>
      </c>
      <c r="C132" s="7">
        <v>109</v>
      </c>
      <c r="D132" s="7">
        <v>2</v>
      </c>
      <c r="E132" s="17">
        <v>45</v>
      </c>
      <c r="F132" s="2" t="s">
        <v>9</v>
      </c>
      <c r="G132" s="2" t="s">
        <v>160</v>
      </c>
    </row>
    <row r="133" spans="1:12">
      <c r="A133" s="79">
        <v>42325</v>
      </c>
      <c r="B133" s="3">
        <v>6.75</v>
      </c>
      <c r="C133" s="7">
        <v>109</v>
      </c>
      <c r="D133" s="7">
        <v>2</v>
      </c>
      <c r="E133" s="17">
        <v>45</v>
      </c>
      <c r="F133" s="2" t="s">
        <v>9</v>
      </c>
      <c r="G133" s="2" t="s">
        <v>425</v>
      </c>
    </row>
    <row r="134" spans="1:12">
      <c r="A134" s="79">
        <v>42388</v>
      </c>
      <c r="B134" s="3">
        <v>3.375</v>
      </c>
      <c r="C134" s="7">
        <v>109</v>
      </c>
      <c r="D134" s="7">
        <v>1</v>
      </c>
      <c r="E134" s="17">
        <v>45</v>
      </c>
      <c r="F134" s="2" t="s">
        <v>9</v>
      </c>
      <c r="G134" s="2" t="s">
        <v>739</v>
      </c>
      <c r="L134" s="21"/>
    </row>
    <row r="135" spans="1:12">
      <c r="A135" s="79">
        <v>42702</v>
      </c>
      <c r="B135" s="3">
        <v>9.9224999999999994</v>
      </c>
      <c r="C135" s="7">
        <v>109</v>
      </c>
      <c r="D135" s="2">
        <v>3</v>
      </c>
      <c r="E135" s="17">
        <v>45</v>
      </c>
      <c r="F135" s="2" t="s">
        <v>9</v>
      </c>
      <c r="H135" s="2" t="s">
        <v>2606</v>
      </c>
      <c r="I135" s="2" t="s">
        <v>2607</v>
      </c>
    </row>
    <row r="136" spans="1:12">
      <c r="A136" s="79">
        <v>42766</v>
      </c>
      <c r="B136" s="3">
        <v>402.92999999999995</v>
      </c>
      <c r="C136" s="7">
        <v>109</v>
      </c>
      <c r="D136" s="2">
        <v>103</v>
      </c>
      <c r="E136" s="17">
        <v>45</v>
      </c>
      <c r="F136" s="2" t="s">
        <v>9</v>
      </c>
      <c r="H136" s="2" t="s">
        <v>3410</v>
      </c>
    </row>
    <row r="137" spans="1:12">
      <c r="A137" s="79">
        <v>42079</v>
      </c>
      <c r="B137" s="3">
        <v>16.875</v>
      </c>
      <c r="C137" s="7">
        <v>110</v>
      </c>
      <c r="D137" s="7">
        <v>5</v>
      </c>
      <c r="E137" s="17">
        <v>45</v>
      </c>
      <c r="F137" s="2" t="s">
        <v>9</v>
      </c>
      <c r="G137" s="2" t="s">
        <v>160</v>
      </c>
    </row>
    <row r="138" spans="1:12">
      <c r="A138" s="79">
        <v>42200</v>
      </c>
      <c r="B138" s="3">
        <v>16.875</v>
      </c>
      <c r="C138" s="7">
        <v>110</v>
      </c>
      <c r="D138" s="7">
        <v>5</v>
      </c>
      <c r="E138" s="17">
        <v>45</v>
      </c>
      <c r="F138" s="2" t="s">
        <v>9</v>
      </c>
      <c r="G138" s="2" t="s">
        <v>179</v>
      </c>
      <c r="J138" s="21"/>
    </row>
    <row r="139" spans="1:12">
      <c r="A139" s="79">
        <v>42263</v>
      </c>
      <c r="B139" s="3">
        <v>16.875</v>
      </c>
      <c r="C139" s="7">
        <v>110</v>
      </c>
      <c r="D139" s="7">
        <v>5</v>
      </c>
      <c r="E139" s="17">
        <v>45</v>
      </c>
      <c r="F139" s="2" t="s">
        <v>9</v>
      </c>
      <c r="G139" s="2" t="s">
        <v>186</v>
      </c>
      <c r="J139" s="21"/>
    </row>
    <row r="140" spans="1:12">
      <c r="A140" s="79">
        <v>42325</v>
      </c>
      <c r="B140" s="3">
        <v>16.875</v>
      </c>
      <c r="C140" s="7">
        <v>110</v>
      </c>
      <c r="D140" s="7">
        <v>5</v>
      </c>
      <c r="E140" s="17">
        <v>45</v>
      </c>
      <c r="F140" s="2" t="s">
        <v>9</v>
      </c>
      <c r="G140" s="2" t="s">
        <v>425</v>
      </c>
    </row>
    <row r="141" spans="1:12">
      <c r="A141" s="79">
        <v>42388</v>
      </c>
      <c r="B141" s="3">
        <v>27</v>
      </c>
      <c r="C141" s="7">
        <v>110</v>
      </c>
      <c r="D141" s="7">
        <v>7</v>
      </c>
      <c r="E141" s="17">
        <v>45</v>
      </c>
      <c r="F141" s="2" t="s">
        <v>9</v>
      </c>
      <c r="G141" s="2" t="s">
        <v>739</v>
      </c>
      <c r="L141" s="21"/>
    </row>
    <row r="142" spans="1:12">
      <c r="A142" s="79">
        <v>42451</v>
      </c>
      <c r="B142" s="3">
        <v>30.074999999999999</v>
      </c>
      <c r="C142" s="7">
        <v>110</v>
      </c>
      <c r="D142" s="7">
        <v>8</v>
      </c>
      <c r="E142" s="17">
        <v>45</v>
      </c>
      <c r="F142" s="2" t="s">
        <v>9</v>
      </c>
      <c r="G142" s="2" t="s">
        <v>1269</v>
      </c>
    </row>
    <row r="143" spans="1:12">
      <c r="A143" s="79">
        <v>42513</v>
      </c>
      <c r="B143" s="3">
        <v>9.9750000000000014</v>
      </c>
      <c r="C143" s="7">
        <v>110</v>
      </c>
      <c r="D143" s="7">
        <v>3</v>
      </c>
      <c r="E143" s="17">
        <v>45</v>
      </c>
      <c r="F143" s="2" t="s">
        <v>9</v>
      </c>
      <c r="G143" s="2" t="s">
        <v>1666</v>
      </c>
    </row>
    <row r="144" spans="1:12">
      <c r="A144" s="79">
        <v>42588</v>
      </c>
      <c r="B144" s="3">
        <v>9.9224999999999994</v>
      </c>
      <c r="C144" s="7">
        <v>110</v>
      </c>
      <c r="D144" s="7">
        <v>3</v>
      </c>
      <c r="E144" s="17">
        <v>45</v>
      </c>
      <c r="F144" s="2" t="s">
        <v>9</v>
      </c>
      <c r="G144" s="2" t="s">
        <v>2100</v>
      </c>
    </row>
    <row r="145" spans="1:12">
      <c r="A145" s="79">
        <v>42643</v>
      </c>
      <c r="B145" s="3">
        <v>9.7274999999999991</v>
      </c>
      <c r="C145" s="7">
        <v>110</v>
      </c>
      <c r="D145" s="2">
        <v>3</v>
      </c>
      <c r="E145" s="17">
        <v>45</v>
      </c>
      <c r="F145" s="2" t="s">
        <v>9</v>
      </c>
      <c r="H145" s="2" t="s">
        <v>2155</v>
      </c>
      <c r="I145" s="2" t="s">
        <v>2156</v>
      </c>
    </row>
    <row r="146" spans="1:12">
      <c r="A146" s="79">
        <v>42702</v>
      </c>
      <c r="B146" s="3">
        <v>13.297499999999999</v>
      </c>
      <c r="C146" s="7">
        <v>110</v>
      </c>
      <c r="D146" s="2">
        <v>4</v>
      </c>
      <c r="E146" s="17">
        <v>45</v>
      </c>
      <c r="F146" s="2" t="s">
        <v>9</v>
      </c>
      <c r="H146" s="2" t="s">
        <v>2606</v>
      </c>
      <c r="I146" s="2" t="s">
        <v>2607</v>
      </c>
    </row>
    <row r="147" spans="1:12">
      <c r="A147" s="79">
        <v>42766</v>
      </c>
      <c r="B147" s="3">
        <v>19.747499999999999</v>
      </c>
      <c r="C147" s="7">
        <v>110</v>
      </c>
      <c r="D147" s="2">
        <v>5</v>
      </c>
      <c r="E147" s="17">
        <v>45</v>
      </c>
      <c r="F147" s="2" t="s">
        <v>9</v>
      </c>
      <c r="H147" s="2" t="s">
        <v>3410</v>
      </c>
    </row>
    <row r="148" spans="1:12">
      <c r="A148" s="79">
        <v>42825</v>
      </c>
      <c r="B148" s="3">
        <v>6.9186000000000014</v>
      </c>
      <c r="C148" s="7">
        <v>110</v>
      </c>
      <c r="D148" s="2">
        <v>2</v>
      </c>
      <c r="E148" s="17">
        <v>45</v>
      </c>
      <c r="F148" s="2" t="s">
        <v>9</v>
      </c>
    </row>
    <row r="149" spans="1:12">
      <c r="A149" s="79">
        <v>42892</v>
      </c>
      <c r="B149" s="3">
        <v>38.61</v>
      </c>
      <c r="C149" s="7">
        <v>110</v>
      </c>
      <c r="D149" s="7">
        <v>11</v>
      </c>
      <c r="E149" s="17">
        <v>45</v>
      </c>
      <c r="F149" s="2" t="s">
        <v>9</v>
      </c>
      <c r="G149" s="2" t="s">
        <v>4262</v>
      </c>
      <c r="H149" s="2" t="s">
        <v>4272</v>
      </c>
    </row>
    <row r="150" spans="1:12">
      <c r="A150" s="79">
        <v>42892</v>
      </c>
      <c r="B150" s="3">
        <v>3.5100000000000002</v>
      </c>
      <c r="C150" s="7">
        <v>110</v>
      </c>
      <c r="D150" s="7">
        <v>1</v>
      </c>
      <c r="E150" s="17">
        <v>45</v>
      </c>
      <c r="F150" s="2" t="s">
        <v>9</v>
      </c>
      <c r="G150" s="2" t="s">
        <v>4262</v>
      </c>
    </row>
    <row r="151" spans="1:12">
      <c r="A151" s="79">
        <v>42951</v>
      </c>
      <c r="B151" s="3">
        <v>34.959600000000002</v>
      </c>
      <c r="C151" s="7">
        <v>110</v>
      </c>
      <c r="D151" s="7">
        <v>10</v>
      </c>
      <c r="E151" s="17">
        <v>45</v>
      </c>
      <c r="F151" s="2" t="s">
        <v>9</v>
      </c>
      <c r="G151" s="2" t="s">
        <v>5194</v>
      </c>
    </row>
    <row r="152" spans="1:12">
      <c r="A152" s="79">
        <v>42200</v>
      </c>
      <c r="B152" s="3">
        <v>13.5</v>
      </c>
      <c r="C152" s="7">
        <v>111</v>
      </c>
      <c r="D152" s="7">
        <v>4</v>
      </c>
      <c r="E152" s="17">
        <v>45</v>
      </c>
      <c r="F152" s="2" t="s">
        <v>9</v>
      </c>
      <c r="G152" s="2" t="s">
        <v>179</v>
      </c>
      <c r="J152" s="21"/>
    </row>
    <row r="153" spans="1:12">
      <c r="A153" s="79">
        <v>42263</v>
      </c>
      <c r="B153" s="3">
        <v>23.287500000000001</v>
      </c>
      <c r="C153" s="7">
        <v>111</v>
      </c>
      <c r="D153" s="7">
        <v>6</v>
      </c>
      <c r="E153" s="7">
        <v>45</v>
      </c>
      <c r="F153" s="2" t="s">
        <v>9</v>
      </c>
      <c r="G153" s="2" t="s">
        <v>186</v>
      </c>
      <c r="J153" s="21"/>
    </row>
    <row r="154" spans="1:12">
      <c r="A154" s="79">
        <v>42325</v>
      </c>
      <c r="B154" s="3">
        <v>10.125</v>
      </c>
      <c r="C154" s="7">
        <v>111</v>
      </c>
      <c r="D154" s="7">
        <v>3</v>
      </c>
      <c r="E154" s="17">
        <v>45</v>
      </c>
      <c r="F154" s="2" t="s">
        <v>9</v>
      </c>
      <c r="G154" s="2" t="s">
        <v>425</v>
      </c>
    </row>
    <row r="155" spans="1:12">
      <c r="A155" s="79">
        <v>42892</v>
      </c>
      <c r="B155" s="3">
        <v>14.040000000000001</v>
      </c>
      <c r="C155" s="7">
        <v>111</v>
      </c>
      <c r="D155" s="7">
        <v>4</v>
      </c>
      <c r="E155" s="17">
        <v>45</v>
      </c>
      <c r="F155" s="2" t="s">
        <v>9</v>
      </c>
      <c r="G155" s="2" t="s">
        <v>4262</v>
      </c>
      <c r="H155" s="2" t="s">
        <v>4273</v>
      </c>
    </row>
    <row r="156" spans="1:12">
      <c r="A156" s="79">
        <v>42951</v>
      </c>
      <c r="B156" s="3">
        <v>3.5100000000000002</v>
      </c>
      <c r="C156" s="7">
        <v>111</v>
      </c>
      <c r="D156" s="7">
        <v>1</v>
      </c>
      <c r="E156" s="17">
        <v>45</v>
      </c>
      <c r="F156" s="2" t="s">
        <v>9</v>
      </c>
      <c r="G156" s="2" t="s">
        <v>5194</v>
      </c>
    </row>
    <row r="157" spans="1:12">
      <c r="A157" s="79">
        <v>42200</v>
      </c>
      <c r="B157" s="3">
        <v>10.125</v>
      </c>
      <c r="C157" s="7">
        <v>112</v>
      </c>
      <c r="D157" s="7">
        <v>3</v>
      </c>
      <c r="E157" s="17">
        <v>45</v>
      </c>
      <c r="F157" s="2" t="s">
        <v>9</v>
      </c>
      <c r="G157" s="2" t="s">
        <v>179</v>
      </c>
      <c r="J157" s="21"/>
    </row>
    <row r="158" spans="1:12">
      <c r="A158" s="79">
        <v>42263</v>
      </c>
      <c r="B158" s="3">
        <v>16.875</v>
      </c>
      <c r="C158" s="7">
        <v>112</v>
      </c>
      <c r="D158" s="7">
        <v>5</v>
      </c>
      <c r="E158" s="17">
        <v>45</v>
      </c>
      <c r="F158" s="2" t="s">
        <v>9</v>
      </c>
      <c r="G158" s="2" t="s">
        <v>186</v>
      </c>
      <c r="J158" s="21"/>
    </row>
    <row r="159" spans="1:12">
      <c r="A159" s="79">
        <v>42325</v>
      </c>
      <c r="B159" s="3">
        <v>20.25</v>
      </c>
      <c r="C159" s="7">
        <v>112</v>
      </c>
      <c r="D159" s="7">
        <v>5</v>
      </c>
      <c r="E159" s="17">
        <v>45</v>
      </c>
      <c r="F159" s="2" t="s">
        <v>9</v>
      </c>
      <c r="G159" s="2" t="s">
        <v>425</v>
      </c>
    </row>
    <row r="160" spans="1:12">
      <c r="A160" s="79">
        <v>42388</v>
      </c>
      <c r="B160" s="3">
        <v>3.375</v>
      </c>
      <c r="C160" s="7">
        <v>112</v>
      </c>
      <c r="D160" s="7">
        <v>1</v>
      </c>
      <c r="E160" s="17">
        <v>45</v>
      </c>
      <c r="F160" s="2" t="s">
        <v>9</v>
      </c>
      <c r="G160" s="2" t="s">
        <v>739</v>
      </c>
      <c r="L160" s="21"/>
    </row>
    <row r="161" spans="1:12">
      <c r="A161" s="79">
        <v>42325</v>
      </c>
      <c r="B161" s="3">
        <v>10.125</v>
      </c>
      <c r="C161" s="7">
        <v>113</v>
      </c>
      <c r="D161" s="7">
        <v>3</v>
      </c>
      <c r="E161" s="17">
        <v>45</v>
      </c>
      <c r="F161" s="2" t="s">
        <v>9</v>
      </c>
      <c r="G161" s="2" t="s">
        <v>425</v>
      </c>
    </row>
    <row r="162" spans="1:12">
      <c r="A162" s="79">
        <v>42388</v>
      </c>
      <c r="B162" s="3">
        <v>3.375</v>
      </c>
      <c r="C162" s="7">
        <v>113</v>
      </c>
      <c r="D162" s="7">
        <v>1</v>
      </c>
      <c r="E162" s="17">
        <v>45</v>
      </c>
      <c r="F162" s="2" t="s">
        <v>9</v>
      </c>
      <c r="G162" s="2" t="s">
        <v>739</v>
      </c>
      <c r="L162" s="21"/>
    </row>
    <row r="163" spans="1:12">
      <c r="A163" s="79">
        <v>42451</v>
      </c>
      <c r="B163" s="3">
        <v>3.375</v>
      </c>
      <c r="C163" s="7">
        <v>113</v>
      </c>
      <c r="D163" s="7">
        <v>1</v>
      </c>
      <c r="E163" s="17">
        <v>45</v>
      </c>
      <c r="F163" s="2" t="s">
        <v>9</v>
      </c>
      <c r="G163" s="2" t="s">
        <v>1269</v>
      </c>
    </row>
    <row r="164" spans="1:12">
      <c r="A164" s="79">
        <v>42513</v>
      </c>
      <c r="B164" s="3">
        <v>3.3075000000000001</v>
      </c>
      <c r="C164" s="7">
        <v>113</v>
      </c>
      <c r="D164" s="7">
        <v>1</v>
      </c>
      <c r="E164" s="17">
        <v>45</v>
      </c>
      <c r="F164" s="2" t="s">
        <v>9</v>
      </c>
      <c r="G164" s="2" t="s">
        <v>1666</v>
      </c>
    </row>
    <row r="165" spans="1:12">
      <c r="A165" s="79">
        <v>42588</v>
      </c>
      <c r="B165" s="3">
        <v>6.6150000000000002</v>
      </c>
      <c r="C165" s="7">
        <v>113</v>
      </c>
      <c r="D165" s="7">
        <v>2</v>
      </c>
      <c r="E165" s="17">
        <v>45</v>
      </c>
      <c r="F165" s="2" t="s">
        <v>9</v>
      </c>
      <c r="G165" s="2" t="s">
        <v>2100</v>
      </c>
    </row>
    <row r="166" spans="1:12">
      <c r="A166" s="79">
        <v>42702</v>
      </c>
      <c r="B166" s="3">
        <v>6.5475000000000003</v>
      </c>
      <c r="C166" s="7">
        <v>113</v>
      </c>
      <c r="D166" s="2">
        <v>2</v>
      </c>
      <c r="E166" s="17">
        <v>45</v>
      </c>
      <c r="F166" s="2" t="s">
        <v>9</v>
      </c>
      <c r="H166" s="2" t="s">
        <v>2606</v>
      </c>
      <c r="I166" s="2" t="s">
        <v>2607</v>
      </c>
    </row>
    <row r="167" spans="1:12">
      <c r="A167" s="79">
        <v>42825</v>
      </c>
      <c r="B167" s="3">
        <v>3.4086000000000003</v>
      </c>
      <c r="C167" s="7">
        <v>113</v>
      </c>
      <c r="D167" s="2">
        <v>1</v>
      </c>
      <c r="E167" s="17">
        <v>45</v>
      </c>
      <c r="F167" s="2" t="s">
        <v>9</v>
      </c>
    </row>
    <row r="168" spans="1:12">
      <c r="A168" s="79">
        <v>42892</v>
      </c>
      <c r="B168" s="3">
        <v>17.55</v>
      </c>
      <c r="C168" s="7">
        <v>113</v>
      </c>
      <c r="D168" s="7">
        <v>5</v>
      </c>
      <c r="E168" s="17">
        <v>45</v>
      </c>
      <c r="F168" s="2" t="s">
        <v>9</v>
      </c>
      <c r="G168" s="2" t="s">
        <v>4262</v>
      </c>
      <c r="H168" s="2" t="s">
        <v>4274</v>
      </c>
    </row>
    <row r="169" spans="1:12">
      <c r="A169" s="79">
        <v>42951</v>
      </c>
      <c r="B169" s="3">
        <v>7.0200000000000005</v>
      </c>
      <c r="C169" s="7">
        <v>113</v>
      </c>
      <c r="D169" s="7">
        <v>2</v>
      </c>
      <c r="E169" s="17">
        <v>45</v>
      </c>
      <c r="F169" s="2" t="s">
        <v>9</v>
      </c>
      <c r="G169" s="2" t="s">
        <v>5194</v>
      </c>
    </row>
    <row r="170" spans="1:12">
      <c r="A170" s="79">
        <v>42079</v>
      </c>
      <c r="B170" s="3">
        <v>16.875</v>
      </c>
      <c r="C170" s="7">
        <v>114</v>
      </c>
      <c r="D170" s="7">
        <v>5</v>
      </c>
      <c r="E170" s="17">
        <v>45</v>
      </c>
      <c r="F170" s="2" t="s">
        <v>9</v>
      </c>
      <c r="G170" s="2" t="s">
        <v>160</v>
      </c>
    </row>
    <row r="171" spans="1:12">
      <c r="A171" s="79">
        <v>42200</v>
      </c>
      <c r="B171" s="3">
        <v>50.625</v>
      </c>
      <c r="C171" s="7">
        <v>114</v>
      </c>
      <c r="D171" s="7">
        <v>15</v>
      </c>
      <c r="E171" s="17">
        <v>45</v>
      </c>
      <c r="F171" s="2" t="s">
        <v>9</v>
      </c>
      <c r="G171" s="2" t="s">
        <v>179</v>
      </c>
      <c r="J171" s="21"/>
    </row>
    <row r="172" spans="1:12">
      <c r="A172" s="79">
        <v>42263</v>
      </c>
      <c r="B172" s="3">
        <v>33.21</v>
      </c>
      <c r="C172" s="7">
        <v>114</v>
      </c>
      <c r="D172" s="7">
        <v>8</v>
      </c>
      <c r="E172" s="17">
        <v>45</v>
      </c>
      <c r="F172" s="2" t="s">
        <v>9</v>
      </c>
      <c r="G172" s="2" t="s">
        <v>186</v>
      </c>
      <c r="J172" s="21"/>
    </row>
    <row r="173" spans="1:12">
      <c r="A173" s="79">
        <v>42388</v>
      </c>
      <c r="B173" s="3">
        <v>168.75</v>
      </c>
      <c r="C173" s="7">
        <v>114</v>
      </c>
      <c r="D173" s="7">
        <v>43</v>
      </c>
      <c r="E173" s="17">
        <v>45</v>
      </c>
      <c r="F173" s="2" t="s">
        <v>9</v>
      </c>
      <c r="G173" s="2" t="s">
        <v>739</v>
      </c>
      <c r="L173" s="21"/>
    </row>
    <row r="174" spans="1:12">
      <c r="A174" s="79">
        <v>42451</v>
      </c>
      <c r="B174" s="3">
        <v>46.777500000000003</v>
      </c>
      <c r="C174" s="7">
        <v>114</v>
      </c>
      <c r="D174" s="7">
        <v>11</v>
      </c>
      <c r="E174" s="17">
        <v>45</v>
      </c>
      <c r="F174" s="2" t="s">
        <v>9</v>
      </c>
      <c r="G174" s="2" t="s">
        <v>1269</v>
      </c>
    </row>
    <row r="175" spans="1:12">
      <c r="A175" s="79">
        <v>42513</v>
      </c>
      <c r="B175" s="3">
        <v>120.42</v>
      </c>
      <c r="C175" s="7">
        <v>114</v>
      </c>
      <c r="D175" s="7">
        <v>31</v>
      </c>
      <c r="E175" s="17">
        <v>45</v>
      </c>
      <c r="F175" s="2" t="s">
        <v>9</v>
      </c>
      <c r="G175" s="2" t="s">
        <v>1666</v>
      </c>
    </row>
    <row r="176" spans="1:12">
      <c r="A176" s="79">
        <v>42588</v>
      </c>
      <c r="B176" s="3">
        <v>80.564999999999998</v>
      </c>
      <c r="C176" s="7">
        <v>114</v>
      </c>
      <c r="D176" s="7">
        <v>20</v>
      </c>
      <c r="E176" s="17">
        <v>45</v>
      </c>
      <c r="F176" s="2" t="s">
        <v>9</v>
      </c>
      <c r="G176" s="2" t="s">
        <v>2100</v>
      </c>
    </row>
    <row r="177" spans="1:12">
      <c r="A177" s="79">
        <v>42643</v>
      </c>
      <c r="B177" s="3">
        <v>50.527500000000003</v>
      </c>
      <c r="C177" s="7">
        <v>114</v>
      </c>
      <c r="D177" s="2">
        <v>15</v>
      </c>
      <c r="E177" s="17">
        <v>45</v>
      </c>
      <c r="F177" s="2" t="s">
        <v>9</v>
      </c>
      <c r="H177" s="2" t="s">
        <v>2155</v>
      </c>
      <c r="I177" s="2" t="s">
        <v>2156</v>
      </c>
    </row>
    <row r="178" spans="1:12">
      <c r="A178" s="79">
        <v>42702</v>
      </c>
      <c r="B178" s="3">
        <v>36.720000000000006</v>
      </c>
      <c r="C178" s="7">
        <v>114</v>
      </c>
      <c r="D178" s="2">
        <v>11</v>
      </c>
      <c r="E178" s="17">
        <v>45</v>
      </c>
      <c r="F178" s="2" t="s">
        <v>9</v>
      </c>
      <c r="H178" s="2" t="s">
        <v>2606</v>
      </c>
      <c r="I178" s="2" t="s">
        <v>2607</v>
      </c>
    </row>
    <row r="179" spans="1:12">
      <c r="A179" s="79">
        <v>42766</v>
      </c>
      <c r="B179" s="3">
        <v>16.537500000000001</v>
      </c>
      <c r="C179" s="7">
        <v>114</v>
      </c>
      <c r="D179" s="2">
        <v>5</v>
      </c>
      <c r="E179" s="17">
        <v>45</v>
      </c>
      <c r="F179" s="2" t="s">
        <v>9</v>
      </c>
      <c r="H179" s="2" t="s">
        <v>3410</v>
      </c>
    </row>
    <row r="180" spans="1:12">
      <c r="A180" s="79">
        <v>42825</v>
      </c>
      <c r="B180" s="3">
        <v>34.819200000000002</v>
      </c>
      <c r="C180" s="7">
        <v>114</v>
      </c>
      <c r="D180" s="2">
        <v>10</v>
      </c>
      <c r="E180" s="17">
        <v>45</v>
      </c>
      <c r="F180" s="2" t="s">
        <v>9</v>
      </c>
    </row>
    <row r="181" spans="1:12">
      <c r="A181" s="79">
        <v>42892</v>
      </c>
      <c r="B181" s="3">
        <v>34.788000000000004</v>
      </c>
      <c r="C181" s="7">
        <v>114</v>
      </c>
      <c r="D181" s="7">
        <v>10</v>
      </c>
      <c r="E181" s="17">
        <v>45</v>
      </c>
      <c r="F181" s="2" t="s">
        <v>9</v>
      </c>
      <c r="G181" s="2" t="s">
        <v>4262</v>
      </c>
      <c r="H181" s="2" t="s">
        <v>4275</v>
      </c>
    </row>
    <row r="182" spans="1:12">
      <c r="A182" s="79">
        <v>42892</v>
      </c>
      <c r="B182" s="3">
        <v>3.5100000000000002</v>
      </c>
      <c r="C182" s="7">
        <v>114</v>
      </c>
      <c r="D182" s="7">
        <v>1</v>
      </c>
      <c r="E182" s="17">
        <v>45</v>
      </c>
      <c r="F182" s="2" t="s">
        <v>9</v>
      </c>
      <c r="G182" s="2" t="s">
        <v>4262</v>
      </c>
    </row>
    <row r="183" spans="1:12">
      <c r="A183" s="79">
        <v>42951</v>
      </c>
      <c r="B183" s="3">
        <v>35.1</v>
      </c>
      <c r="C183" s="7">
        <v>114</v>
      </c>
      <c r="D183" s="7">
        <v>10</v>
      </c>
      <c r="E183" s="17">
        <v>45</v>
      </c>
      <c r="F183" s="2" t="s">
        <v>9</v>
      </c>
      <c r="G183" s="2" t="s">
        <v>5194</v>
      </c>
    </row>
    <row r="184" spans="1:12">
      <c r="A184" s="79">
        <v>42079</v>
      </c>
      <c r="B184" s="3">
        <v>16.875</v>
      </c>
      <c r="C184" s="7">
        <v>115</v>
      </c>
      <c r="D184" s="7">
        <v>5</v>
      </c>
      <c r="E184" s="17">
        <v>45</v>
      </c>
      <c r="F184" s="2" t="s">
        <v>9</v>
      </c>
      <c r="G184" s="2" t="s">
        <v>160</v>
      </c>
    </row>
    <row r="185" spans="1:12">
      <c r="A185" s="79">
        <v>42200</v>
      </c>
      <c r="B185" s="3">
        <v>6.75</v>
      </c>
      <c r="C185" s="7">
        <v>115</v>
      </c>
      <c r="D185" s="7">
        <v>2</v>
      </c>
      <c r="E185" s="17">
        <v>45</v>
      </c>
      <c r="F185" s="2" t="s">
        <v>9</v>
      </c>
      <c r="G185" s="2" t="s">
        <v>179</v>
      </c>
      <c r="J185" s="21"/>
    </row>
    <row r="186" spans="1:12">
      <c r="A186" s="79">
        <v>42263</v>
      </c>
      <c r="B186" s="3">
        <v>9.8249999999999993</v>
      </c>
      <c r="C186" s="7">
        <v>115</v>
      </c>
      <c r="D186" s="7">
        <v>3</v>
      </c>
      <c r="E186" s="17">
        <v>45</v>
      </c>
      <c r="F186" s="2" t="s">
        <v>9</v>
      </c>
      <c r="G186" s="2" t="s">
        <v>186</v>
      </c>
      <c r="J186" s="21"/>
    </row>
    <row r="187" spans="1:12">
      <c r="A187" s="79">
        <v>42325</v>
      </c>
      <c r="B187" s="3">
        <v>6.75</v>
      </c>
      <c r="C187" s="7">
        <v>115</v>
      </c>
      <c r="D187" s="7">
        <v>2</v>
      </c>
      <c r="E187" s="17">
        <v>45</v>
      </c>
      <c r="F187" s="2" t="s">
        <v>9</v>
      </c>
      <c r="G187" s="2" t="s">
        <v>425</v>
      </c>
    </row>
    <row r="188" spans="1:12">
      <c r="A188" s="79">
        <v>42388</v>
      </c>
      <c r="B188" s="3">
        <v>3.375</v>
      </c>
      <c r="C188" s="7">
        <v>115</v>
      </c>
      <c r="D188" s="7">
        <v>1</v>
      </c>
      <c r="E188" s="17">
        <v>45</v>
      </c>
      <c r="F188" s="2" t="s">
        <v>9</v>
      </c>
      <c r="G188" s="2" t="s">
        <v>739</v>
      </c>
      <c r="L188" s="21"/>
    </row>
    <row r="189" spans="1:12">
      <c r="A189" s="79">
        <v>42513</v>
      </c>
      <c r="B189" s="3">
        <v>3.375</v>
      </c>
      <c r="C189" s="7">
        <v>115</v>
      </c>
      <c r="D189" s="7">
        <v>1</v>
      </c>
      <c r="E189" s="17">
        <v>45</v>
      </c>
      <c r="F189" s="2" t="s">
        <v>9</v>
      </c>
      <c r="G189" s="2" t="s">
        <v>1666</v>
      </c>
    </row>
    <row r="190" spans="1:12">
      <c r="A190" s="79">
        <v>42588</v>
      </c>
      <c r="B190" s="3">
        <v>3.375</v>
      </c>
      <c r="C190" s="7">
        <v>115</v>
      </c>
      <c r="D190" s="7">
        <v>1</v>
      </c>
      <c r="E190" s="17">
        <v>45</v>
      </c>
      <c r="F190" s="2" t="s">
        <v>9</v>
      </c>
      <c r="G190" s="2" t="s">
        <v>2100</v>
      </c>
    </row>
    <row r="191" spans="1:12">
      <c r="A191" s="79">
        <v>42825</v>
      </c>
      <c r="B191" s="3">
        <v>6.9186000000000014</v>
      </c>
      <c r="C191" s="7">
        <v>115</v>
      </c>
      <c r="D191" s="2">
        <v>2</v>
      </c>
      <c r="E191" s="17">
        <v>45</v>
      </c>
      <c r="F191" s="2" t="s">
        <v>9</v>
      </c>
    </row>
    <row r="192" spans="1:12">
      <c r="A192" s="79">
        <v>42892</v>
      </c>
      <c r="B192" s="3">
        <v>7.0200000000000005</v>
      </c>
      <c r="C192" s="7">
        <v>115</v>
      </c>
      <c r="D192" s="7">
        <v>2</v>
      </c>
      <c r="E192" s="17">
        <v>45</v>
      </c>
      <c r="F192" s="2" t="s">
        <v>9</v>
      </c>
      <c r="G192" s="2" t="s">
        <v>4262</v>
      </c>
      <c r="H192" s="2" t="s">
        <v>4276</v>
      </c>
    </row>
    <row r="193" spans="1:12">
      <c r="A193" s="79">
        <v>42951</v>
      </c>
      <c r="B193" s="3">
        <v>3.5100000000000002</v>
      </c>
      <c r="C193" s="7">
        <v>115</v>
      </c>
      <c r="D193" s="7">
        <v>1</v>
      </c>
      <c r="E193" s="17">
        <v>45</v>
      </c>
      <c r="F193" s="2" t="s">
        <v>9</v>
      </c>
      <c r="G193" s="2" t="s">
        <v>5194</v>
      </c>
    </row>
    <row r="194" spans="1:12">
      <c r="A194" s="79">
        <v>42200</v>
      </c>
      <c r="B194" s="3">
        <v>10.125</v>
      </c>
      <c r="C194" s="7">
        <v>116</v>
      </c>
      <c r="D194" s="7">
        <v>3</v>
      </c>
      <c r="E194" s="17">
        <v>45</v>
      </c>
      <c r="F194" s="2" t="s">
        <v>9</v>
      </c>
      <c r="G194" s="2" t="s">
        <v>179</v>
      </c>
      <c r="J194" s="21"/>
    </row>
    <row r="195" spans="1:12">
      <c r="A195" s="79">
        <v>42263</v>
      </c>
      <c r="B195" s="3">
        <v>13.4025</v>
      </c>
      <c r="C195" s="7">
        <v>116</v>
      </c>
      <c r="D195" s="7">
        <v>4</v>
      </c>
      <c r="E195" s="17">
        <v>45</v>
      </c>
      <c r="F195" s="2" t="s">
        <v>9</v>
      </c>
      <c r="G195" s="2" t="s">
        <v>186</v>
      </c>
      <c r="J195" s="21"/>
    </row>
    <row r="196" spans="1:12">
      <c r="A196" s="79">
        <v>42325</v>
      </c>
      <c r="B196" s="3">
        <v>26.797499999999999</v>
      </c>
      <c r="C196" s="7">
        <v>116</v>
      </c>
      <c r="D196" s="7">
        <v>8</v>
      </c>
      <c r="E196" s="17">
        <v>45</v>
      </c>
      <c r="F196" s="2" t="s">
        <v>9</v>
      </c>
      <c r="G196" s="2" t="s">
        <v>425</v>
      </c>
    </row>
    <row r="197" spans="1:12">
      <c r="A197" s="79">
        <v>42388</v>
      </c>
      <c r="B197" s="3">
        <v>3.375</v>
      </c>
      <c r="C197" s="7">
        <v>116</v>
      </c>
      <c r="D197" s="7">
        <v>1</v>
      </c>
      <c r="E197" s="17">
        <v>45</v>
      </c>
      <c r="F197" s="2" t="s">
        <v>9</v>
      </c>
      <c r="G197" s="2" t="s">
        <v>739</v>
      </c>
      <c r="L197" s="21"/>
    </row>
    <row r="198" spans="1:12">
      <c r="A198" s="79">
        <v>42588</v>
      </c>
      <c r="B198" s="3">
        <v>3.2774999999999999</v>
      </c>
      <c r="C198" s="7">
        <v>116</v>
      </c>
      <c r="D198" s="7">
        <v>1</v>
      </c>
      <c r="E198" s="17">
        <v>45</v>
      </c>
      <c r="F198" s="2" t="s">
        <v>9</v>
      </c>
      <c r="G198" s="2" t="s">
        <v>2100</v>
      </c>
    </row>
    <row r="199" spans="1:12">
      <c r="A199" s="79">
        <v>42643</v>
      </c>
      <c r="B199" s="3">
        <v>6.75</v>
      </c>
      <c r="C199" s="7">
        <v>116</v>
      </c>
      <c r="D199" s="2">
        <v>2</v>
      </c>
      <c r="E199" s="17">
        <v>45</v>
      </c>
      <c r="F199" s="2" t="s">
        <v>9</v>
      </c>
      <c r="H199" s="2" t="s">
        <v>2155</v>
      </c>
      <c r="I199" s="2" t="s">
        <v>2156</v>
      </c>
    </row>
    <row r="200" spans="1:12">
      <c r="A200" s="79">
        <v>42702</v>
      </c>
      <c r="B200" s="3">
        <v>16.672499999999999</v>
      </c>
      <c r="C200" s="7">
        <v>116</v>
      </c>
      <c r="D200" s="2">
        <v>5</v>
      </c>
      <c r="E200" s="17">
        <v>45</v>
      </c>
      <c r="F200" s="2" t="s">
        <v>9</v>
      </c>
      <c r="H200" s="2" t="s">
        <v>2606</v>
      </c>
      <c r="I200" s="2" t="s">
        <v>2607</v>
      </c>
    </row>
    <row r="201" spans="1:12">
      <c r="A201" s="79">
        <v>42766</v>
      </c>
      <c r="B201" s="3">
        <v>13.297499999999999</v>
      </c>
      <c r="C201" s="7">
        <v>116</v>
      </c>
      <c r="D201" s="2">
        <v>4</v>
      </c>
      <c r="E201" s="17">
        <v>45</v>
      </c>
      <c r="F201" s="2" t="s">
        <v>9</v>
      </c>
      <c r="H201" s="2" t="s">
        <v>3410</v>
      </c>
    </row>
    <row r="202" spans="1:12">
      <c r="A202" s="79">
        <v>42825</v>
      </c>
      <c r="B202" s="3">
        <v>6.9186000000000014</v>
      </c>
      <c r="C202" s="7">
        <v>116</v>
      </c>
      <c r="D202" s="2">
        <v>2</v>
      </c>
      <c r="E202" s="17">
        <v>45</v>
      </c>
      <c r="F202" s="2" t="s">
        <v>9</v>
      </c>
    </row>
    <row r="203" spans="1:12">
      <c r="A203" s="79">
        <v>42892</v>
      </c>
      <c r="B203" s="3">
        <v>7.0200000000000005</v>
      </c>
      <c r="C203" s="7">
        <v>116</v>
      </c>
      <c r="D203" s="7">
        <v>2</v>
      </c>
      <c r="E203" s="17">
        <v>45</v>
      </c>
      <c r="F203" s="2" t="s">
        <v>9</v>
      </c>
      <c r="G203" s="2" t="s">
        <v>4262</v>
      </c>
      <c r="H203" s="2" t="s">
        <v>4277</v>
      </c>
    </row>
    <row r="204" spans="1:12">
      <c r="A204" s="79">
        <v>42951</v>
      </c>
      <c r="B204" s="3">
        <v>10.530000000000001</v>
      </c>
      <c r="C204" s="7">
        <v>116</v>
      </c>
      <c r="D204" s="7">
        <v>3</v>
      </c>
      <c r="E204" s="17">
        <v>45</v>
      </c>
      <c r="F204" s="2" t="s">
        <v>9</v>
      </c>
      <c r="G204" s="2" t="s">
        <v>5194</v>
      </c>
    </row>
    <row r="205" spans="1:12">
      <c r="A205" s="79">
        <v>42200</v>
      </c>
      <c r="B205" s="3">
        <v>6.75</v>
      </c>
      <c r="C205" s="7">
        <v>117</v>
      </c>
      <c r="D205" s="7">
        <v>2</v>
      </c>
      <c r="E205" s="17">
        <v>45</v>
      </c>
      <c r="F205" s="2" t="s">
        <v>9</v>
      </c>
      <c r="G205" s="2" t="s">
        <v>179</v>
      </c>
      <c r="J205" s="21"/>
    </row>
    <row r="206" spans="1:12">
      <c r="A206" s="79">
        <v>42263</v>
      </c>
      <c r="B206" s="3">
        <v>16.672499999999999</v>
      </c>
      <c r="C206" s="7">
        <v>117</v>
      </c>
      <c r="D206" s="7">
        <v>5</v>
      </c>
      <c r="E206" s="17">
        <v>45</v>
      </c>
      <c r="F206" s="2" t="s">
        <v>9</v>
      </c>
      <c r="G206" s="2" t="s">
        <v>186</v>
      </c>
      <c r="J206" s="21"/>
    </row>
    <row r="207" spans="1:12">
      <c r="A207" s="79">
        <v>42325</v>
      </c>
      <c r="B207" s="3">
        <v>13.5</v>
      </c>
      <c r="C207" s="7">
        <v>117</v>
      </c>
      <c r="D207" s="7">
        <v>4</v>
      </c>
      <c r="E207" s="17">
        <v>45</v>
      </c>
      <c r="F207" s="2" t="s">
        <v>9</v>
      </c>
      <c r="G207" s="2" t="s">
        <v>425</v>
      </c>
    </row>
    <row r="208" spans="1:12">
      <c r="A208" s="79">
        <v>42388</v>
      </c>
      <c r="B208" s="3">
        <v>3.375</v>
      </c>
      <c r="C208" s="7">
        <v>117</v>
      </c>
      <c r="D208" s="7">
        <v>1</v>
      </c>
      <c r="E208" s="17">
        <v>45</v>
      </c>
      <c r="F208" s="2" t="s">
        <v>9</v>
      </c>
      <c r="G208" s="2" t="s">
        <v>739</v>
      </c>
      <c r="L208" s="21"/>
    </row>
    <row r="209" spans="1:12">
      <c r="A209" s="79">
        <v>42588</v>
      </c>
      <c r="B209" s="3">
        <v>9.99</v>
      </c>
      <c r="C209" s="7">
        <v>117</v>
      </c>
      <c r="D209" s="7">
        <v>3</v>
      </c>
      <c r="E209" s="17">
        <v>45</v>
      </c>
      <c r="F209" s="2" t="s">
        <v>9</v>
      </c>
      <c r="G209" s="2" t="s">
        <v>2100</v>
      </c>
    </row>
    <row r="210" spans="1:12">
      <c r="A210" s="79">
        <v>42643</v>
      </c>
      <c r="B210" s="3">
        <v>-3.375</v>
      </c>
      <c r="C210" s="7">
        <v>117</v>
      </c>
      <c r="D210" s="2">
        <v>-1</v>
      </c>
      <c r="E210" s="17">
        <v>45</v>
      </c>
      <c r="F210" s="2" t="s">
        <v>9</v>
      </c>
      <c r="H210" s="2" t="s">
        <v>2155</v>
      </c>
      <c r="I210" s="2" t="s">
        <v>2156</v>
      </c>
    </row>
    <row r="211" spans="1:12">
      <c r="A211" s="79">
        <v>42702</v>
      </c>
      <c r="B211" s="3">
        <v>-3.375</v>
      </c>
      <c r="C211" s="7">
        <v>117</v>
      </c>
      <c r="D211" s="2">
        <v>-1</v>
      </c>
      <c r="E211" s="17">
        <v>45</v>
      </c>
      <c r="F211" s="2" t="s">
        <v>9</v>
      </c>
      <c r="H211" s="2" t="s">
        <v>2606</v>
      </c>
      <c r="I211" s="2" t="s">
        <v>2607</v>
      </c>
    </row>
    <row r="212" spans="1:12">
      <c r="A212" s="79">
        <v>42766</v>
      </c>
      <c r="B212" s="3">
        <v>3.375</v>
      </c>
      <c r="C212" s="7">
        <v>117</v>
      </c>
      <c r="D212" s="2">
        <v>1</v>
      </c>
      <c r="E212" s="17">
        <v>45</v>
      </c>
      <c r="F212" s="2" t="s">
        <v>9</v>
      </c>
      <c r="H212" s="2" t="s">
        <v>3410</v>
      </c>
    </row>
    <row r="213" spans="1:12">
      <c r="A213" s="79">
        <v>42825</v>
      </c>
      <c r="B213" s="3">
        <v>3.4086000000000003</v>
      </c>
      <c r="C213" s="7">
        <v>117</v>
      </c>
      <c r="D213" s="2">
        <v>1</v>
      </c>
      <c r="E213" s="17">
        <v>45</v>
      </c>
      <c r="F213" s="2" t="s">
        <v>9</v>
      </c>
    </row>
    <row r="214" spans="1:12">
      <c r="A214" s="79">
        <v>42892</v>
      </c>
      <c r="B214" s="3">
        <v>14.040000000000001</v>
      </c>
      <c r="C214" s="7">
        <v>117</v>
      </c>
      <c r="D214" s="7">
        <v>4</v>
      </c>
      <c r="E214" s="17">
        <v>45</v>
      </c>
      <c r="F214" s="2" t="s">
        <v>9</v>
      </c>
      <c r="G214" s="2" t="s">
        <v>4262</v>
      </c>
      <c r="H214" s="2" t="s">
        <v>4278</v>
      </c>
    </row>
    <row r="215" spans="1:12">
      <c r="A215" s="79">
        <v>42951</v>
      </c>
      <c r="B215" s="3">
        <v>7.0200000000000005</v>
      </c>
      <c r="C215" s="7">
        <v>117</v>
      </c>
      <c r="D215" s="7">
        <v>2</v>
      </c>
      <c r="E215" s="17">
        <v>45</v>
      </c>
      <c r="F215" s="2" t="s">
        <v>9</v>
      </c>
      <c r="G215" s="2" t="s">
        <v>5194</v>
      </c>
    </row>
    <row r="216" spans="1:12">
      <c r="A216" s="79">
        <v>42200</v>
      </c>
      <c r="B216" s="3">
        <v>16.875</v>
      </c>
      <c r="C216" s="7">
        <v>118</v>
      </c>
      <c r="D216" s="7">
        <v>5</v>
      </c>
      <c r="E216" s="17">
        <v>45</v>
      </c>
      <c r="F216" s="2" t="s">
        <v>9</v>
      </c>
      <c r="G216" s="2" t="s">
        <v>179</v>
      </c>
      <c r="J216" s="21"/>
    </row>
    <row r="217" spans="1:12">
      <c r="A217" s="79">
        <v>42263</v>
      </c>
      <c r="B217" s="3">
        <v>6.75</v>
      </c>
      <c r="C217" s="7">
        <v>118</v>
      </c>
      <c r="D217" s="7">
        <v>2</v>
      </c>
      <c r="E217" s="17">
        <v>45</v>
      </c>
      <c r="F217" s="2" t="s">
        <v>9</v>
      </c>
      <c r="G217" s="2" t="s">
        <v>186</v>
      </c>
      <c r="J217" s="21"/>
    </row>
    <row r="218" spans="1:12">
      <c r="A218" s="79">
        <v>42325</v>
      </c>
      <c r="B218" s="3">
        <v>6.75</v>
      </c>
      <c r="C218" s="7">
        <v>118</v>
      </c>
      <c r="D218" s="7">
        <v>2</v>
      </c>
      <c r="E218" s="17">
        <v>45</v>
      </c>
      <c r="F218" s="2" t="s">
        <v>9</v>
      </c>
      <c r="G218" s="2" t="s">
        <v>425</v>
      </c>
    </row>
    <row r="219" spans="1:12">
      <c r="A219" s="79">
        <v>42388</v>
      </c>
      <c r="B219" s="3">
        <v>3.375</v>
      </c>
      <c r="C219" s="7">
        <v>118</v>
      </c>
      <c r="D219" s="7">
        <v>1</v>
      </c>
      <c r="E219" s="17">
        <v>45</v>
      </c>
      <c r="F219" s="2" t="s">
        <v>9</v>
      </c>
      <c r="G219" s="2" t="s">
        <v>739</v>
      </c>
      <c r="L219" s="21"/>
    </row>
    <row r="220" spans="1:12">
      <c r="A220" s="79">
        <v>42451</v>
      </c>
      <c r="B220" s="3">
        <v>3.375</v>
      </c>
      <c r="C220" s="7">
        <v>118</v>
      </c>
      <c r="D220" s="7">
        <v>1</v>
      </c>
      <c r="E220" s="17">
        <v>45</v>
      </c>
      <c r="F220" s="2" t="s">
        <v>9</v>
      </c>
      <c r="G220" s="2" t="s">
        <v>1269</v>
      </c>
    </row>
    <row r="221" spans="1:12">
      <c r="A221" s="79">
        <v>42513</v>
      </c>
      <c r="B221" s="3">
        <v>9.99</v>
      </c>
      <c r="C221" s="7">
        <v>118</v>
      </c>
      <c r="D221" s="7">
        <v>3</v>
      </c>
      <c r="E221" s="17">
        <v>45</v>
      </c>
      <c r="F221" s="2" t="s">
        <v>9</v>
      </c>
      <c r="G221" s="2" t="s">
        <v>1666</v>
      </c>
    </row>
    <row r="222" spans="1:12">
      <c r="A222" s="79">
        <v>42588</v>
      </c>
      <c r="B222" s="3">
        <v>3.375</v>
      </c>
      <c r="C222" s="7">
        <v>118</v>
      </c>
      <c r="D222" s="7">
        <v>1</v>
      </c>
      <c r="E222" s="17">
        <v>45</v>
      </c>
      <c r="F222" s="2" t="s">
        <v>9</v>
      </c>
      <c r="G222" s="2" t="s">
        <v>2100</v>
      </c>
    </row>
    <row r="223" spans="1:12">
      <c r="A223" s="79">
        <v>42766</v>
      </c>
      <c r="B223" s="3">
        <v>6.5475000000000003</v>
      </c>
      <c r="C223" s="7">
        <v>118</v>
      </c>
      <c r="D223" s="2">
        <v>2</v>
      </c>
      <c r="E223" s="17">
        <v>45</v>
      </c>
      <c r="F223" s="2" t="s">
        <v>9</v>
      </c>
      <c r="H223" s="2" t="s">
        <v>3410</v>
      </c>
    </row>
    <row r="224" spans="1:12">
      <c r="A224" s="79">
        <v>42825</v>
      </c>
      <c r="B224" s="3">
        <v>3.4086000000000003</v>
      </c>
      <c r="C224" s="7">
        <v>118</v>
      </c>
      <c r="D224" s="2">
        <v>1</v>
      </c>
      <c r="E224" s="17">
        <v>45</v>
      </c>
      <c r="F224" s="2" t="s">
        <v>9</v>
      </c>
    </row>
    <row r="225" spans="1:12">
      <c r="A225" s="79">
        <v>42892</v>
      </c>
      <c r="B225" s="3">
        <v>10.530000000000001</v>
      </c>
      <c r="C225" s="7">
        <v>118</v>
      </c>
      <c r="D225" s="7">
        <v>3</v>
      </c>
      <c r="E225" s="17">
        <v>45</v>
      </c>
      <c r="F225" s="2" t="s">
        <v>9</v>
      </c>
      <c r="G225" s="2" t="s">
        <v>4262</v>
      </c>
      <c r="H225" s="2" t="s">
        <v>4279</v>
      </c>
    </row>
    <row r="226" spans="1:12">
      <c r="A226" s="79">
        <v>42951</v>
      </c>
      <c r="B226" s="3">
        <v>10.530000000000001</v>
      </c>
      <c r="C226" s="7">
        <v>118</v>
      </c>
      <c r="D226" s="7">
        <v>3</v>
      </c>
      <c r="E226" s="17">
        <v>45</v>
      </c>
      <c r="F226" s="2" t="s">
        <v>9</v>
      </c>
      <c r="G226" s="2" t="s">
        <v>5194</v>
      </c>
    </row>
    <row r="227" spans="1:12">
      <c r="A227" s="79">
        <v>42200</v>
      </c>
      <c r="B227" s="3">
        <v>151.875</v>
      </c>
      <c r="C227" s="7">
        <v>119</v>
      </c>
      <c r="D227" s="7">
        <v>43</v>
      </c>
      <c r="E227" s="17">
        <v>45</v>
      </c>
      <c r="F227" s="2" t="s">
        <v>9</v>
      </c>
      <c r="G227" s="2" t="s">
        <v>179</v>
      </c>
      <c r="J227" s="21"/>
    </row>
    <row r="228" spans="1:12">
      <c r="A228" s="79">
        <v>42263</v>
      </c>
      <c r="B228" s="3">
        <v>83.227500000000006</v>
      </c>
      <c r="C228" s="7">
        <v>119</v>
      </c>
      <c r="D228" s="7">
        <v>25</v>
      </c>
      <c r="E228" s="17">
        <v>45</v>
      </c>
      <c r="F228" s="2" t="s">
        <v>9</v>
      </c>
      <c r="G228" s="2" t="s">
        <v>186</v>
      </c>
      <c r="J228" s="21"/>
    </row>
    <row r="229" spans="1:12">
      <c r="A229" s="79">
        <v>42388</v>
      </c>
      <c r="B229" s="3">
        <v>281.61</v>
      </c>
      <c r="C229" s="7">
        <v>119</v>
      </c>
      <c r="D229" s="7">
        <v>55</v>
      </c>
      <c r="E229" s="17">
        <v>45</v>
      </c>
      <c r="F229" s="2" t="s">
        <v>9</v>
      </c>
      <c r="G229" s="2" t="s">
        <v>739</v>
      </c>
      <c r="L229" s="21"/>
    </row>
    <row r="230" spans="1:12">
      <c r="A230" s="79">
        <v>42451</v>
      </c>
      <c r="B230" s="3">
        <v>87.45</v>
      </c>
      <c r="C230" s="7">
        <v>119</v>
      </c>
      <c r="D230" s="7">
        <v>22</v>
      </c>
      <c r="E230" s="17">
        <v>45</v>
      </c>
      <c r="F230" s="2" t="s">
        <v>9</v>
      </c>
      <c r="G230" s="2" t="s">
        <v>1269</v>
      </c>
    </row>
    <row r="231" spans="1:12">
      <c r="A231" s="79">
        <v>42513</v>
      </c>
      <c r="B231" s="3">
        <v>100.23750000000001</v>
      </c>
      <c r="C231" s="7">
        <v>119</v>
      </c>
      <c r="D231" s="7">
        <v>25</v>
      </c>
      <c r="E231" s="17">
        <v>45</v>
      </c>
      <c r="F231" s="2" t="s">
        <v>9</v>
      </c>
      <c r="G231" s="2" t="s">
        <v>1666</v>
      </c>
    </row>
    <row r="232" spans="1:12">
      <c r="A232" s="79">
        <v>42588</v>
      </c>
      <c r="B232" s="3">
        <v>70.680000000000007</v>
      </c>
      <c r="C232" s="7">
        <v>119</v>
      </c>
      <c r="D232" s="7">
        <v>14</v>
      </c>
      <c r="E232" s="17">
        <v>45</v>
      </c>
      <c r="F232" s="2" t="s">
        <v>9</v>
      </c>
      <c r="G232" s="2" t="s">
        <v>2100</v>
      </c>
    </row>
    <row r="233" spans="1:12">
      <c r="A233" s="79">
        <v>42643</v>
      </c>
      <c r="B233" s="3">
        <v>-9.749999999999992E-2</v>
      </c>
      <c r="C233" s="7">
        <v>119</v>
      </c>
      <c r="D233" s="7">
        <v>0</v>
      </c>
      <c r="E233" s="17">
        <v>45</v>
      </c>
      <c r="F233" s="2" t="s">
        <v>9</v>
      </c>
      <c r="G233" s="2">
        <v>0</v>
      </c>
      <c r="H233" s="2" t="s">
        <v>2155</v>
      </c>
      <c r="I233" s="2" t="s">
        <v>2156</v>
      </c>
    </row>
    <row r="234" spans="1:12">
      <c r="A234" s="79">
        <v>42702</v>
      </c>
      <c r="B234" s="3">
        <v>13.297499999999999</v>
      </c>
      <c r="C234" s="7">
        <v>119</v>
      </c>
      <c r="D234" s="2">
        <v>4</v>
      </c>
      <c r="E234" s="17">
        <v>45</v>
      </c>
      <c r="F234" s="2" t="s">
        <v>9</v>
      </c>
      <c r="H234" s="2" t="s">
        <v>2606</v>
      </c>
      <c r="I234" s="2" t="s">
        <v>2607</v>
      </c>
    </row>
    <row r="235" spans="1:12">
      <c r="A235" s="79">
        <v>42766</v>
      </c>
      <c r="B235" s="3">
        <v>19.815000000000001</v>
      </c>
      <c r="C235" s="7">
        <v>119</v>
      </c>
      <c r="D235" s="2">
        <v>6</v>
      </c>
      <c r="E235" s="7">
        <v>45</v>
      </c>
      <c r="F235" s="2" t="s">
        <v>9</v>
      </c>
      <c r="H235" s="2" t="s">
        <v>3410</v>
      </c>
    </row>
    <row r="236" spans="1:12">
      <c r="A236" s="79">
        <v>42825</v>
      </c>
      <c r="B236" s="3">
        <v>20.958600000000001</v>
      </c>
      <c r="C236" s="7">
        <v>119</v>
      </c>
      <c r="D236" s="2">
        <v>5</v>
      </c>
      <c r="E236" s="17">
        <v>45</v>
      </c>
      <c r="F236" s="2" t="s">
        <v>9</v>
      </c>
    </row>
    <row r="237" spans="1:12">
      <c r="A237" s="79">
        <v>42892</v>
      </c>
      <c r="B237" s="3">
        <v>91.26</v>
      </c>
      <c r="C237" s="7">
        <v>119</v>
      </c>
      <c r="D237" s="7">
        <v>26</v>
      </c>
      <c r="E237" s="17">
        <v>45</v>
      </c>
      <c r="F237" s="2" t="s">
        <v>9</v>
      </c>
      <c r="G237" s="2" t="s">
        <v>4262</v>
      </c>
      <c r="H237" s="2" t="s">
        <v>4280</v>
      </c>
    </row>
    <row r="238" spans="1:12">
      <c r="A238" s="79">
        <v>42892</v>
      </c>
      <c r="B238" s="3">
        <v>7.0200000000000005</v>
      </c>
      <c r="C238" s="7">
        <v>119</v>
      </c>
      <c r="D238" s="7">
        <v>2</v>
      </c>
      <c r="E238" s="17">
        <v>45</v>
      </c>
      <c r="F238" s="2" t="s">
        <v>9</v>
      </c>
      <c r="G238" s="2" t="s">
        <v>4262</v>
      </c>
    </row>
    <row r="239" spans="1:12">
      <c r="A239" s="79">
        <v>42951</v>
      </c>
      <c r="B239" s="3">
        <v>31.59</v>
      </c>
      <c r="C239" s="7">
        <v>119</v>
      </c>
      <c r="D239" s="7">
        <v>9</v>
      </c>
      <c r="E239" s="17">
        <v>45</v>
      </c>
      <c r="F239" s="2" t="s">
        <v>9</v>
      </c>
      <c r="G239" s="2" t="s">
        <v>5194</v>
      </c>
    </row>
    <row r="240" spans="1:12">
      <c r="A240" s="79">
        <v>42200</v>
      </c>
      <c r="B240" s="3">
        <v>30.375</v>
      </c>
      <c r="C240" s="7">
        <v>120</v>
      </c>
      <c r="D240" s="7">
        <v>9</v>
      </c>
      <c r="E240" s="17">
        <v>45</v>
      </c>
      <c r="F240" s="2" t="s">
        <v>9</v>
      </c>
      <c r="G240" s="2" t="s">
        <v>179</v>
      </c>
      <c r="J240" s="21"/>
    </row>
    <row r="241" spans="1:12">
      <c r="A241" s="79">
        <v>42263</v>
      </c>
      <c r="B241" s="3">
        <v>10.125</v>
      </c>
      <c r="C241" s="7">
        <v>120</v>
      </c>
      <c r="D241" s="7">
        <v>3</v>
      </c>
      <c r="E241" s="17">
        <v>45</v>
      </c>
      <c r="F241" s="2" t="s">
        <v>9</v>
      </c>
      <c r="G241" s="2" t="s">
        <v>186</v>
      </c>
      <c r="J241" s="21"/>
    </row>
    <row r="242" spans="1:12">
      <c r="A242" s="79">
        <v>42325</v>
      </c>
      <c r="B242" s="3">
        <v>6.75</v>
      </c>
      <c r="C242" s="7">
        <v>120</v>
      </c>
      <c r="D242" s="7">
        <v>2</v>
      </c>
      <c r="E242" s="17">
        <v>45</v>
      </c>
      <c r="F242" s="2" t="s">
        <v>9</v>
      </c>
      <c r="G242" s="2" t="s">
        <v>425</v>
      </c>
    </row>
    <row r="243" spans="1:12">
      <c r="A243" s="79">
        <v>42388</v>
      </c>
      <c r="B243" s="3">
        <v>3.375</v>
      </c>
      <c r="C243" s="7">
        <v>120</v>
      </c>
      <c r="D243" s="7">
        <v>1</v>
      </c>
      <c r="E243" s="17">
        <v>45</v>
      </c>
      <c r="F243" s="2" t="s">
        <v>9</v>
      </c>
      <c r="G243" s="2" t="s">
        <v>739</v>
      </c>
      <c r="L243" s="21"/>
    </row>
    <row r="244" spans="1:12">
      <c r="A244" s="79">
        <v>42513</v>
      </c>
      <c r="B244" s="3">
        <v>3.375</v>
      </c>
      <c r="C244" s="7">
        <v>120</v>
      </c>
      <c r="D244" s="7">
        <v>1</v>
      </c>
      <c r="E244" s="17">
        <v>45</v>
      </c>
      <c r="F244" s="2" t="s">
        <v>9</v>
      </c>
      <c r="G244" s="2" t="s">
        <v>1666</v>
      </c>
    </row>
    <row r="245" spans="1:12">
      <c r="A245" s="79">
        <v>42588</v>
      </c>
      <c r="B245" s="3">
        <v>3.375</v>
      </c>
      <c r="C245" s="7">
        <v>120</v>
      </c>
      <c r="D245" s="7">
        <v>1</v>
      </c>
      <c r="E245" s="17">
        <v>45</v>
      </c>
      <c r="F245" s="2" t="s">
        <v>9</v>
      </c>
      <c r="G245" s="2" t="s">
        <v>2100</v>
      </c>
    </row>
    <row r="246" spans="1:12">
      <c r="A246" s="79">
        <v>42702</v>
      </c>
      <c r="B246" s="3">
        <v>6.5475000000000003</v>
      </c>
      <c r="C246" s="7">
        <v>120</v>
      </c>
      <c r="D246" s="2">
        <v>2</v>
      </c>
      <c r="E246" s="17">
        <v>45</v>
      </c>
      <c r="F246" s="2" t="s">
        <v>9</v>
      </c>
      <c r="H246" s="2" t="s">
        <v>2606</v>
      </c>
      <c r="I246" s="2" t="s">
        <v>2607</v>
      </c>
    </row>
    <row r="247" spans="1:12">
      <c r="A247" s="79">
        <v>42825</v>
      </c>
      <c r="B247" s="3">
        <v>3.4086000000000003</v>
      </c>
      <c r="C247" s="7">
        <v>120</v>
      </c>
      <c r="D247" s="2">
        <v>1</v>
      </c>
      <c r="E247" s="17">
        <v>45</v>
      </c>
      <c r="F247" s="2" t="s">
        <v>9</v>
      </c>
    </row>
    <row r="248" spans="1:12">
      <c r="A248" s="79">
        <v>42892</v>
      </c>
      <c r="B248" s="3">
        <v>3.5100000000000002</v>
      </c>
      <c r="C248" s="7">
        <v>120</v>
      </c>
      <c r="D248" s="7">
        <v>1</v>
      </c>
      <c r="E248" s="17">
        <v>45</v>
      </c>
      <c r="F248" s="2" t="s">
        <v>9</v>
      </c>
      <c r="G248" s="2" t="s">
        <v>4262</v>
      </c>
      <c r="H248" s="2" t="s">
        <v>4281</v>
      </c>
    </row>
    <row r="249" spans="1:12">
      <c r="A249" s="79">
        <v>42951</v>
      </c>
      <c r="B249" s="3">
        <v>10.530000000000001</v>
      </c>
      <c r="C249" s="7">
        <v>120</v>
      </c>
      <c r="D249" s="7">
        <v>3</v>
      </c>
      <c r="E249" s="17">
        <v>45</v>
      </c>
      <c r="F249" s="2" t="s">
        <v>9</v>
      </c>
      <c r="G249" s="2" t="s">
        <v>5194</v>
      </c>
    </row>
    <row r="250" spans="1:12">
      <c r="A250" s="79">
        <v>42013</v>
      </c>
      <c r="B250" s="3">
        <v>10.125</v>
      </c>
      <c r="C250" s="7">
        <v>121</v>
      </c>
      <c r="D250" s="7">
        <v>3</v>
      </c>
      <c r="E250" s="17">
        <v>45</v>
      </c>
      <c r="F250" s="2" t="s">
        <v>9</v>
      </c>
      <c r="G250" s="14" t="s">
        <v>157</v>
      </c>
    </row>
    <row r="251" spans="1:12">
      <c r="A251" s="79">
        <v>42079</v>
      </c>
      <c r="B251" s="3">
        <v>3.375</v>
      </c>
      <c r="C251" s="7">
        <v>121</v>
      </c>
      <c r="D251" s="7">
        <v>1</v>
      </c>
      <c r="E251" s="17">
        <v>45</v>
      </c>
      <c r="F251" s="2" t="s">
        <v>9</v>
      </c>
      <c r="G251" s="2" t="s">
        <v>160</v>
      </c>
    </row>
    <row r="252" spans="1:12">
      <c r="A252" s="79">
        <v>42138</v>
      </c>
      <c r="B252" s="3">
        <v>3.4960278059999998</v>
      </c>
      <c r="C252" s="7">
        <v>121</v>
      </c>
      <c r="D252" s="7">
        <v>1</v>
      </c>
      <c r="E252" s="17">
        <v>45</v>
      </c>
      <c r="F252" s="2" t="s">
        <v>9</v>
      </c>
      <c r="G252" s="2" t="s">
        <v>156</v>
      </c>
    </row>
    <row r="253" spans="1:12">
      <c r="A253" s="79">
        <v>42200</v>
      </c>
      <c r="B253" s="3">
        <v>6.75</v>
      </c>
      <c r="C253" s="7">
        <v>121</v>
      </c>
      <c r="D253" s="7">
        <v>2</v>
      </c>
      <c r="E253" s="17">
        <v>45</v>
      </c>
      <c r="F253" s="2" t="s">
        <v>9</v>
      </c>
      <c r="G253" s="2" t="s">
        <v>179</v>
      </c>
      <c r="J253" s="21"/>
    </row>
    <row r="254" spans="1:12">
      <c r="A254" s="79">
        <v>42263</v>
      </c>
      <c r="B254" s="3">
        <v>3.375</v>
      </c>
      <c r="C254" s="7">
        <v>121</v>
      </c>
      <c r="D254" s="7">
        <v>1</v>
      </c>
      <c r="E254" s="17">
        <v>45</v>
      </c>
      <c r="F254" s="2" t="s">
        <v>9</v>
      </c>
      <c r="G254" s="2" t="s">
        <v>186</v>
      </c>
      <c r="J254" s="21"/>
    </row>
    <row r="255" spans="1:12">
      <c r="A255" s="79">
        <v>42325</v>
      </c>
      <c r="B255" s="3">
        <v>3.375</v>
      </c>
      <c r="C255" s="7">
        <v>121</v>
      </c>
      <c r="D255" s="7">
        <v>1</v>
      </c>
      <c r="E255" s="17">
        <v>45</v>
      </c>
      <c r="F255" s="2" t="s">
        <v>9</v>
      </c>
      <c r="G255" s="2" t="s">
        <v>425</v>
      </c>
    </row>
    <row r="256" spans="1:12">
      <c r="A256" s="79">
        <v>42451</v>
      </c>
      <c r="B256" s="3">
        <v>3.375</v>
      </c>
      <c r="C256" s="7">
        <v>121</v>
      </c>
      <c r="D256" s="7">
        <v>1</v>
      </c>
      <c r="E256" s="17">
        <v>45</v>
      </c>
      <c r="F256" s="2" t="s">
        <v>9</v>
      </c>
      <c r="G256" s="2" t="s">
        <v>1269</v>
      </c>
    </row>
    <row r="257" spans="1:10">
      <c r="A257" s="79">
        <v>42513</v>
      </c>
      <c r="B257" s="3">
        <v>3.375</v>
      </c>
      <c r="C257" s="7">
        <v>121</v>
      </c>
      <c r="D257" s="7">
        <v>1</v>
      </c>
      <c r="E257" s="17">
        <v>45</v>
      </c>
      <c r="F257" s="2" t="s">
        <v>9</v>
      </c>
      <c r="G257" s="2" t="s">
        <v>1666</v>
      </c>
    </row>
    <row r="258" spans="1:10">
      <c r="A258" s="79">
        <v>42588</v>
      </c>
      <c r="B258" s="3">
        <v>3.375</v>
      </c>
      <c r="C258" s="7">
        <v>121</v>
      </c>
      <c r="D258" s="7">
        <v>1</v>
      </c>
      <c r="E258" s="17">
        <v>45</v>
      </c>
      <c r="F258" s="2" t="s">
        <v>9</v>
      </c>
      <c r="G258" s="2" t="s">
        <v>2100</v>
      </c>
    </row>
    <row r="259" spans="1:10">
      <c r="A259" s="79">
        <v>42702</v>
      </c>
      <c r="B259" s="3">
        <v>6.5475000000000003</v>
      </c>
      <c r="C259" s="7">
        <v>121</v>
      </c>
      <c r="D259" s="2">
        <v>2</v>
      </c>
      <c r="E259" s="17">
        <v>45</v>
      </c>
      <c r="F259" s="2" t="s">
        <v>9</v>
      </c>
      <c r="H259" s="2" t="s">
        <v>2606</v>
      </c>
      <c r="I259" s="2" t="s">
        <v>2607</v>
      </c>
    </row>
    <row r="260" spans="1:10">
      <c r="A260" s="79">
        <v>42766</v>
      </c>
      <c r="B260" s="3">
        <v>3.375</v>
      </c>
      <c r="C260" s="7">
        <v>121</v>
      </c>
      <c r="D260" s="2">
        <v>1</v>
      </c>
      <c r="E260" s="17">
        <v>45</v>
      </c>
      <c r="F260" s="2" t="s">
        <v>9</v>
      </c>
      <c r="H260" s="2" t="s">
        <v>3410</v>
      </c>
    </row>
    <row r="261" spans="1:10">
      <c r="A261" s="79">
        <v>42825</v>
      </c>
      <c r="B261" s="3">
        <v>3.4086000000000003</v>
      </c>
      <c r="C261" s="7">
        <v>121</v>
      </c>
      <c r="D261" s="2">
        <v>1</v>
      </c>
      <c r="E261" s="17">
        <v>45</v>
      </c>
      <c r="F261" s="2" t="s">
        <v>9</v>
      </c>
    </row>
    <row r="262" spans="1:10">
      <c r="A262" s="79">
        <v>42892</v>
      </c>
      <c r="B262" s="3">
        <v>7.0200000000000005</v>
      </c>
      <c r="C262" s="7">
        <v>121</v>
      </c>
      <c r="D262" s="7">
        <v>2</v>
      </c>
      <c r="E262" s="17">
        <v>45</v>
      </c>
      <c r="F262" s="2" t="s">
        <v>9</v>
      </c>
      <c r="G262" s="2" t="s">
        <v>4262</v>
      </c>
      <c r="H262" s="2" t="s">
        <v>4282</v>
      </c>
    </row>
    <row r="263" spans="1:10">
      <c r="A263" s="79">
        <v>42200</v>
      </c>
      <c r="B263" s="3">
        <v>6.75</v>
      </c>
      <c r="C263" s="7">
        <v>122</v>
      </c>
      <c r="D263" s="7">
        <v>2</v>
      </c>
      <c r="E263" s="17">
        <v>45</v>
      </c>
      <c r="F263" s="2" t="s">
        <v>9</v>
      </c>
      <c r="G263" s="2" t="s">
        <v>179</v>
      </c>
      <c r="J263" s="21"/>
    </row>
    <row r="264" spans="1:10">
      <c r="A264" s="79">
        <v>42263</v>
      </c>
      <c r="B264" s="3">
        <v>3.375</v>
      </c>
      <c r="C264" s="7">
        <v>122</v>
      </c>
      <c r="D264" s="7">
        <v>1</v>
      </c>
      <c r="E264" s="17">
        <v>45</v>
      </c>
      <c r="F264" s="2" t="s">
        <v>9</v>
      </c>
      <c r="G264" s="2" t="s">
        <v>186</v>
      </c>
      <c r="J264" s="21"/>
    </row>
    <row r="265" spans="1:10">
      <c r="A265" s="79">
        <v>42325</v>
      </c>
      <c r="B265" s="3">
        <v>10.125</v>
      </c>
      <c r="C265" s="7">
        <v>122</v>
      </c>
      <c r="D265" s="7">
        <v>3</v>
      </c>
      <c r="E265" s="17">
        <v>45</v>
      </c>
      <c r="F265" s="2" t="s">
        <v>9</v>
      </c>
      <c r="G265" s="2" t="s">
        <v>425</v>
      </c>
    </row>
    <row r="266" spans="1:10">
      <c r="A266" s="79">
        <v>42451</v>
      </c>
      <c r="B266" s="3">
        <v>3.2774999999999999</v>
      </c>
      <c r="C266" s="7">
        <v>122</v>
      </c>
      <c r="D266" s="7">
        <v>1</v>
      </c>
      <c r="E266" s="17">
        <v>45</v>
      </c>
      <c r="F266" s="2" t="s">
        <v>9</v>
      </c>
      <c r="G266" s="2" t="s">
        <v>1269</v>
      </c>
    </row>
    <row r="267" spans="1:10">
      <c r="A267" s="79">
        <v>42513</v>
      </c>
      <c r="B267" s="3">
        <v>3.375</v>
      </c>
      <c r="C267" s="7">
        <v>122</v>
      </c>
      <c r="D267" s="7">
        <v>1</v>
      </c>
      <c r="E267" s="17">
        <v>45</v>
      </c>
      <c r="F267" s="2" t="s">
        <v>9</v>
      </c>
      <c r="G267" s="2" t="s">
        <v>1666</v>
      </c>
    </row>
    <row r="268" spans="1:10">
      <c r="A268" s="79">
        <v>42588</v>
      </c>
      <c r="B268" s="3">
        <v>6.6150000000000002</v>
      </c>
      <c r="C268" s="7">
        <v>122</v>
      </c>
      <c r="D268" s="7">
        <v>2</v>
      </c>
      <c r="E268" s="17">
        <v>45</v>
      </c>
      <c r="F268" s="2" t="s">
        <v>9</v>
      </c>
      <c r="G268" s="2" t="s">
        <v>2100</v>
      </c>
    </row>
    <row r="269" spans="1:10">
      <c r="A269" s="79">
        <v>42825</v>
      </c>
      <c r="B269" s="3">
        <v>3.4086000000000003</v>
      </c>
      <c r="C269" s="7">
        <v>122</v>
      </c>
      <c r="D269" s="2">
        <v>1</v>
      </c>
      <c r="E269" s="17">
        <v>45</v>
      </c>
      <c r="F269" s="2" t="s">
        <v>9</v>
      </c>
    </row>
    <row r="270" spans="1:10">
      <c r="A270" s="79">
        <v>42892</v>
      </c>
      <c r="B270" s="3">
        <v>14.040000000000001</v>
      </c>
      <c r="C270" s="7">
        <v>122</v>
      </c>
      <c r="D270" s="7">
        <v>4</v>
      </c>
      <c r="E270" s="17">
        <v>45</v>
      </c>
      <c r="F270" s="2" t="s">
        <v>9</v>
      </c>
      <c r="G270" s="2" t="s">
        <v>4262</v>
      </c>
      <c r="H270" s="2" t="s">
        <v>4283</v>
      </c>
    </row>
    <row r="271" spans="1:10">
      <c r="A271" s="79">
        <v>42951</v>
      </c>
      <c r="B271" s="3">
        <v>10.530000000000001</v>
      </c>
      <c r="C271" s="7">
        <v>122</v>
      </c>
      <c r="D271" s="7">
        <v>3</v>
      </c>
      <c r="E271" s="17">
        <v>45</v>
      </c>
      <c r="F271" s="2" t="s">
        <v>9</v>
      </c>
      <c r="G271" s="2" t="s">
        <v>5194</v>
      </c>
    </row>
    <row r="272" spans="1:10">
      <c r="A272" s="79">
        <v>42079</v>
      </c>
      <c r="B272" s="3">
        <v>16.875</v>
      </c>
      <c r="C272" s="7">
        <v>123</v>
      </c>
      <c r="D272" s="7">
        <v>5</v>
      </c>
      <c r="E272" s="17">
        <v>45</v>
      </c>
      <c r="F272" s="2" t="s">
        <v>9</v>
      </c>
      <c r="G272" s="2" t="s">
        <v>160</v>
      </c>
    </row>
    <row r="273" spans="1:12">
      <c r="A273" s="79">
        <v>42200</v>
      </c>
      <c r="B273" s="3">
        <v>16.672499999999999</v>
      </c>
      <c r="C273" s="7">
        <v>123</v>
      </c>
      <c r="D273" s="7">
        <v>5</v>
      </c>
      <c r="E273" s="17">
        <v>45</v>
      </c>
      <c r="F273" s="2" t="s">
        <v>9</v>
      </c>
      <c r="G273" s="2" t="s">
        <v>179</v>
      </c>
      <c r="J273" s="21"/>
    </row>
    <row r="274" spans="1:12">
      <c r="A274" s="79">
        <v>42325</v>
      </c>
      <c r="B274" s="3">
        <v>13.4025</v>
      </c>
      <c r="C274" s="7">
        <v>123</v>
      </c>
      <c r="D274" s="7">
        <v>4</v>
      </c>
      <c r="E274" s="17">
        <v>45</v>
      </c>
      <c r="F274" s="2" t="s">
        <v>9</v>
      </c>
      <c r="G274" s="2" t="s">
        <v>425</v>
      </c>
    </row>
    <row r="275" spans="1:12">
      <c r="A275" s="79">
        <v>42388</v>
      </c>
      <c r="B275" s="3">
        <v>-6.75</v>
      </c>
      <c r="C275" s="7">
        <v>123</v>
      </c>
      <c r="F275" s="2" t="s">
        <v>9</v>
      </c>
      <c r="G275" s="2" t="s">
        <v>739</v>
      </c>
      <c r="L275" s="21"/>
    </row>
    <row r="276" spans="1:12">
      <c r="A276" s="79">
        <v>42588</v>
      </c>
      <c r="B276" s="3">
        <v>6.6525000000000007</v>
      </c>
      <c r="C276" s="7">
        <v>123</v>
      </c>
      <c r="D276" s="7">
        <v>2</v>
      </c>
      <c r="E276" s="17">
        <v>45</v>
      </c>
      <c r="F276" s="2" t="s">
        <v>9</v>
      </c>
      <c r="G276" s="2" t="s">
        <v>2100</v>
      </c>
    </row>
    <row r="277" spans="1:12">
      <c r="A277" s="79">
        <v>42643</v>
      </c>
      <c r="B277" s="3">
        <v>6.75</v>
      </c>
      <c r="C277" s="7">
        <v>123</v>
      </c>
      <c r="D277" s="2">
        <v>2</v>
      </c>
      <c r="E277" s="17">
        <v>45</v>
      </c>
      <c r="F277" s="2" t="s">
        <v>9</v>
      </c>
      <c r="H277" s="2" t="s">
        <v>2155</v>
      </c>
      <c r="I277" s="2" t="s">
        <v>2156</v>
      </c>
    </row>
    <row r="278" spans="1:12">
      <c r="A278" s="79">
        <v>42702</v>
      </c>
      <c r="B278" s="3">
        <v>6.5475000000000003</v>
      </c>
      <c r="C278" s="7">
        <v>123</v>
      </c>
      <c r="D278" s="2">
        <v>2</v>
      </c>
      <c r="E278" s="17">
        <v>45</v>
      </c>
      <c r="F278" s="2" t="s">
        <v>9</v>
      </c>
      <c r="H278" s="2" t="s">
        <v>2606</v>
      </c>
      <c r="I278" s="2" t="s">
        <v>2607</v>
      </c>
    </row>
    <row r="279" spans="1:12">
      <c r="A279" s="79">
        <v>42825</v>
      </c>
      <c r="B279" s="3">
        <v>3.4086000000000003</v>
      </c>
      <c r="C279" s="7">
        <v>123</v>
      </c>
      <c r="D279" s="2">
        <v>1</v>
      </c>
      <c r="E279" s="17">
        <v>45</v>
      </c>
      <c r="F279" s="2" t="s">
        <v>9</v>
      </c>
    </row>
    <row r="280" spans="1:12">
      <c r="A280" s="79">
        <v>42892</v>
      </c>
      <c r="B280" s="3">
        <v>17.55</v>
      </c>
      <c r="C280" s="7">
        <v>123</v>
      </c>
      <c r="D280" s="7">
        <v>5</v>
      </c>
      <c r="E280" s="17">
        <v>45</v>
      </c>
      <c r="F280" s="2" t="s">
        <v>9</v>
      </c>
      <c r="G280" s="2" t="s">
        <v>4262</v>
      </c>
      <c r="H280" s="2" t="s">
        <v>4284</v>
      </c>
    </row>
    <row r="281" spans="1:12">
      <c r="A281" s="79">
        <v>42892</v>
      </c>
      <c r="B281" s="3">
        <v>3.5100000000000002</v>
      </c>
      <c r="C281" s="7">
        <v>123</v>
      </c>
      <c r="D281" s="7">
        <v>1</v>
      </c>
      <c r="E281" s="17">
        <v>45</v>
      </c>
      <c r="F281" s="2" t="s">
        <v>9</v>
      </c>
      <c r="G281" s="2" t="s">
        <v>4262</v>
      </c>
    </row>
    <row r="282" spans="1:12">
      <c r="A282" s="79">
        <v>42951</v>
      </c>
      <c r="B282" s="3">
        <v>7.0200000000000005</v>
      </c>
      <c r="C282" s="7">
        <v>123</v>
      </c>
      <c r="D282" s="7">
        <v>2</v>
      </c>
      <c r="E282" s="17">
        <v>45</v>
      </c>
      <c r="F282" s="2" t="s">
        <v>9</v>
      </c>
      <c r="G282" s="2" t="s">
        <v>5194</v>
      </c>
    </row>
    <row r="283" spans="1:12">
      <c r="A283" s="79">
        <v>41855</v>
      </c>
      <c r="B283" s="3">
        <v>375</v>
      </c>
      <c r="C283" s="7">
        <v>124</v>
      </c>
      <c r="D283" s="7">
        <v>90</v>
      </c>
      <c r="E283" s="17">
        <v>45</v>
      </c>
      <c r="F283" s="2" t="s">
        <v>9</v>
      </c>
      <c r="G283" s="2" t="s">
        <v>144</v>
      </c>
    </row>
    <row r="284" spans="1:12">
      <c r="A284" s="79">
        <v>42013</v>
      </c>
      <c r="B284" s="3">
        <v>6.75</v>
      </c>
      <c r="C284" s="7">
        <v>124</v>
      </c>
      <c r="D284" s="7">
        <v>2</v>
      </c>
      <c r="E284" s="17">
        <v>45</v>
      </c>
      <c r="F284" s="2" t="s">
        <v>9</v>
      </c>
      <c r="G284" s="14" t="s">
        <v>157</v>
      </c>
    </row>
    <row r="285" spans="1:12">
      <c r="A285" s="79">
        <v>42079</v>
      </c>
      <c r="B285" s="3">
        <v>3.375</v>
      </c>
      <c r="C285" s="7">
        <v>124</v>
      </c>
      <c r="D285" s="7">
        <v>1</v>
      </c>
      <c r="E285" s="17">
        <v>45</v>
      </c>
      <c r="F285" s="2" t="s">
        <v>9</v>
      </c>
      <c r="G285" s="2" t="s">
        <v>160</v>
      </c>
    </row>
    <row r="286" spans="1:12">
      <c r="A286" s="79">
        <v>42138</v>
      </c>
      <c r="B286" s="3">
        <v>17.200456809999999</v>
      </c>
      <c r="C286" s="7">
        <v>124</v>
      </c>
      <c r="D286" s="7">
        <v>5</v>
      </c>
      <c r="E286" s="17">
        <v>45</v>
      </c>
      <c r="F286" s="2" t="s">
        <v>9</v>
      </c>
      <c r="G286" s="2" t="s">
        <v>156</v>
      </c>
    </row>
    <row r="287" spans="1:12">
      <c r="A287" s="79">
        <v>42200</v>
      </c>
      <c r="B287" s="3">
        <v>6.75</v>
      </c>
      <c r="C287" s="7">
        <v>124</v>
      </c>
      <c r="D287" s="7">
        <v>2</v>
      </c>
      <c r="E287" s="17">
        <v>45</v>
      </c>
      <c r="F287" s="2" t="s">
        <v>9</v>
      </c>
      <c r="G287" s="2" t="s">
        <v>179</v>
      </c>
      <c r="J287" s="21"/>
    </row>
    <row r="288" spans="1:12">
      <c r="A288" s="79">
        <v>42263</v>
      </c>
      <c r="B288" s="3">
        <v>6.75</v>
      </c>
      <c r="C288" s="7">
        <v>124</v>
      </c>
      <c r="D288" s="7">
        <v>2</v>
      </c>
      <c r="E288" s="17">
        <v>45</v>
      </c>
      <c r="F288" s="2" t="s">
        <v>9</v>
      </c>
      <c r="G288" s="2" t="s">
        <v>186</v>
      </c>
      <c r="J288" s="21"/>
    </row>
    <row r="289" spans="1:12">
      <c r="A289" s="79">
        <v>42325</v>
      </c>
      <c r="B289" s="3">
        <v>10.125</v>
      </c>
      <c r="C289" s="7">
        <v>124</v>
      </c>
      <c r="D289" s="7">
        <v>3</v>
      </c>
      <c r="E289" s="17">
        <v>45</v>
      </c>
      <c r="F289" s="2" t="s">
        <v>9</v>
      </c>
      <c r="G289" s="2" t="s">
        <v>425</v>
      </c>
    </row>
    <row r="290" spans="1:12">
      <c r="A290" s="79">
        <v>42388</v>
      </c>
      <c r="B290" s="3">
        <v>3.375</v>
      </c>
      <c r="C290" s="7">
        <v>124</v>
      </c>
      <c r="D290" s="7">
        <v>1</v>
      </c>
      <c r="E290" s="17">
        <v>45</v>
      </c>
      <c r="F290" s="2" t="s">
        <v>9</v>
      </c>
      <c r="G290" s="2" t="s">
        <v>739</v>
      </c>
      <c r="L290" s="21"/>
    </row>
    <row r="291" spans="1:12">
      <c r="A291" s="79">
        <v>42451</v>
      </c>
      <c r="B291" s="3">
        <v>13.365</v>
      </c>
      <c r="C291" s="7">
        <v>124</v>
      </c>
      <c r="D291" s="7">
        <v>4</v>
      </c>
      <c r="E291" s="17">
        <v>45</v>
      </c>
      <c r="F291" s="2" t="s">
        <v>9</v>
      </c>
      <c r="G291" s="2" t="s">
        <v>1269</v>
      </c>
    </row>
    <row r="292" spans="1:12">
      <c r="A292" s="79">
        <v>42588</v>
      </c>
      <c r="B292" s="3">
        <v>7.7174999999999994</v>
      </c>
      <c r="C292" s="7">
        <v>124</v>
      </c>
      <c r="D292" s="7">
        <v>2</v>
      </c>
      <c r="E292" s="17">
        <v>45</v>
      </c>
      <c r="F292" s="2" t="s">
        <v>9</v>
      </c>
      <c r="G292" s="2" t="s">
        <v>2100</v>
      </c>
    </row>
    <row r="293" spans="1:12">
      <c r="A293" s="79">
        <v>42702</v>
      </c>
      <c r="B293" s="3">
        <v>15.517499999999998</v>
      </c>
      <c r="C293" s="7">
        <v>124</v>
      </c>
      <c r="D293" s="2">
        <v>4</v>
      </c>
      <c r="E293" s="17">
        <v>45</v>
      </c>
      <c r="F293" s="2" t="s">
        <v>9</v>
      </c>
      <c r="H293" s="2" t="s">
        <v>2606</v>
      </c>
      <c r="I293" s="2" t="s">
        <v>2607</v>
      </c>
    </row>
    <row r="294" spans="1:12">
      <c r="A294" s="79">
        <v>42766</v>
      </c>
      <c r="B294" s="3">
        <v>15.36</v>
      </c>
      <c r="C294" s="7">
        <v>124</v>
      </c>
      <c r="D294" s="2">
        <v>4</v>
      </c>
      <c r="E294" s="17">
        <v>45</v>
      </c>
      <c r="F294" s="2" t="s">
        <v>9</v>
      </c>
      <c r="H294" s="2" t="s">
        <v>3410</v>
      </c>
    </row>
    <row r="295" spans="1:12">
      <c r="A295" s="79">
        <v>42892</v>
      </c>
      <c r="B295" s="3">
        <v>24.57</v>
      </c>
      <c r="C295" s="7">
        <v>124</v>
      </c>
      <c r="D295" s="7">
        <v>6</v>
      </c>
      <c r="E295" s="7">
        <v>45</v>
      </c>
      <c r="F295" s="2" t="s">
        <v>9</v>
      </c>
      <c r="G295" s="2" t="s">
        <v>4262</v>
      </c>
      <c r="H295" s="2" t="s">
        <v>4285</v>
      </c>
    </row>
    <row r="296" spans="1:12">
      <c r="A296" s="79">
        <v>42892</v>
      </c>
      <c r="B296" s="3">
        <v>4.0949999999999998</v>
      </c>
      <c r="C296" s="7">
        <v>124</v>
      </c>
      <c r="D296" s="7">
        <v>1</v>
      </c>
      <c r="E296" s="17">
        <v>45</v>
      </c>
      <c r="F296" s="2" t="s">
        <v>9</v>
      </c>
      <c r="G296" s="2" t="s">
        <v>4262</v>
      </c>
    </row>
    <row r="297" spans="1:12">
      <c r="A297" s="79">
        <v>42951</v>
      </c>
      <c r="B297" s="3">
        <v>8.19</v>
      </c>
      <c r="C297" s="7">
        <v>124</v>
      </c>
      <c r="D297" s="7">
        <v>2</v>
      </c>
      <c r="E297" s="17">
        <v>45</v>
      </c>
      <c r="F297" s="2" t="s">
        <v>9</v>
      </c>
      <c r="G297" s="2" t="s">
        <v>5194</v>
      </c>
    </row>
    <row r="298" spans="1:12">
      <c r="A298" s="79">
        <v>42013</v>
      </c>
      <c r="B298" s="3">
        <v>316.38749999999999</v>
      </c>
      <c r="C298" s="7">
        <v>125</v>
      </c>
      <c r="D298" s="7">
        <v>80</v>
      </c>
      <c r="E298" s="17">
        <v>45</v>
      </c>
      <c r="F298" s="2" t="s">
        <v>9</v>
      </c>
      <c r="G298" s="14" t="s">
        <v>157</v>
      </c>
    </row>
    <row r="299" spans="1:12">
      <c r="A299" s="79">
        <v>42079</v>
      </c>
      <c r="B299" s="3">
        <v>58.1175</v>
      </c>
      <c r="C299" s="7">
        <v>125</v>
      </c>
      <c r="D299" s="7">
        <v>14</v>
      </c>
      <c r="E299" s="7">
        <v>45</v>
      </c>
      <c r="F299" s="2" t="s">
        <v>9</v>
      </c>
      <c r="G299" s="2" t="s">
        <v>160</v>
      </c>
    </row>
    <row r="300" spans="1:12">
      <c r="A300" s="79">
        <v>42138</v>
      </c>
      <c r="B300" s="3">
        <v>32.303296930000002</v>
      </c>
      <c r="C300" s="7">
        <v>125</v>
      </c>
      <c r="D300" s="7">
        <v>8</v>
      </c>
      <c r="E300" s="17">
        <v>45</v>
      </c>
      <c r="F300" s="2" t="s">
        <v>9</v>
      </c>
      <c r="G300" s="2" t="s">
        <v>156</v>
      </c>
    </row>
    <row r="301" spans="1:12">
      <c r="A301" s="79">
        <v>42200</v>
      </c>
      <c r="B301" s="3">
        <v>31.5</v>
      </c>
      <c r="C301" s="7">
        <v>125</v>
      </c>
      <c r="D301" s="7">
        <v>8</v>
      </c>
      <c r="E301" s="17">
        <v>45</v>
      </c>
      <c r="F301" s="2" t="s">
        <v>9</v>
      </c>
      <c r="G301" s="2" t="s">
        <v>179</v>
      </c>
      <c r="J301" s="21"/>
    </row>
    <row r="302" spans="1:12">
      <c r="A302" s="79">
        <v>42263</v>
      </c>
      <c r="B302" s="3">
        <v>7.875</v>
      </c>
      <c r="C302" s="7">
        <v>125</v>
      </c>
      <c r="D302" s="7">
        <v>2</v>
      </c>
      <c r="E302" s="17">
        <v>45</v>
      </c>
      <c r="F302" s="2" t="s">
        <v>9</v>
      </c>
      <c r="G302" s="2" t="s">
        <v>186</v>
      </c>
      <c r="J302" s="21"/>
    </row>
    <row r="303" spans="1:12">
      <c r="A303" s="79">
        <v>42325</v>
      </c>
      <c r="B303" s="3">
        <v>19.53</v>
      </c>
      <c r="C303" s="7">
        <v>125</v>
      </c>
      <c r="D303" s="7">
        <v>5</v>
      </c>
      <c r="E303" s="17">
        <v>45</v>
      </c>
      <c r="F303" s="2" t="s">
        <v>9</v>
      </c>
      <c r="G303" s="2" t="s">
        <v>425</v>
      </c>
    </row>
    <row r="304" spans="1:12">
      <c r="A304" s="79">
        <v>42388</v>
      </c>
      <c r="B304" s="3">
        <v>3.9375</v>
      </c>
      <c r="C304" s="7">
        <v>125</v>
      </c>
      <c r="D304" s="7">
        <v>1</v>
      </c>
      <c r="E304" s="17">
        <v>45</v>
      </c>
      <c r="F304" s="2" t="s">
        <v>9</v>
      </c>
      <c r="G304" s="2" t="s">
        <v>739</v>
      </c>
      <c r="L304" s="21"/>
    </row>
    <row r="305" spans="1:12">
      <c r="A305" s="79">
        <v>42451</v>
      </c>
      <c r="B305" s="3">
        <v>7.875</v>
      </c>
      <c r="C305" s="7">
        <v>125</v>
      </c>
      <c r="D305" s="7">
        <v>2</v>
      </c>
      <c r="E305" s="17">
        <v>45</v>
      </c>
      <c r="F305" s="2" t="s">
        <v>9</v>
      </c>
      <c r="G305" s="2" t="s">
        <v>1269</v>
      </c>
    </row>
    <row r="306" spans="1:12">
      <c r="A306" s="79">
        <v>42513</v>
      </c>
      <c r="B306" s="3">
        <v>0</v>
      </c>
      <c r="C306" s="7">
        <v>125</v>
      </c>
      <c r="F306" s="2" t="s">
        <v>9</v>
      </c>
      <c r="G306" s="2" t="s">
        <v>1666</v>
      </c>
    </row>
    <row r="307" spans="1:12">
      <c r="A307" s="79">
        <v>42588</v>
      </c>
      <c r="B307" s="3">
        <v>7.875</v>
      </c>
      <c r="C307" s="7">
        <v>125</v>
      </c>
      <c r="D307" s="7">
        <v>2</v>
      </c>
      <c r="E307" s="17">
        <v>45</v>
      </c>
      <c r="F307" s="2" t="s">
        <v>9</v>
      </c>
      <c r="G307" s="2" t="s">
        <v>2100</v>
      </c>
    </row>
    <row r="308" spans="1:12">
      <c r="A308" s="79">
        <v>42643</v>
      </c>
      <c r="B308" s="3">
        <v>7.875</v>
      </c>
      <c r="C308" s="7">
        <v>125</v>
      </c>
      <c r="D308" s="2">
        <v>2</v>
      </c>
      <c r="E308" s="17">
        <v>45</v>
      </c>
      <c r="F308" s="2" t="s">
        <v>9</v>
      </c>
      <c r="H308" s="2" t="s">
        <v>2155</v>
      </c>
      <c r="I308" s="2" t="s">
        <v>2156</v>
      </c>
    </row>
    <row r="309" spans="1:12">
      <c r="A309" s="79">
        <v>42702</v>
      </c>
      <c r="B309" s="3">
        <v>11.8125</v>
      </c>
      <c r="C309" s="7">
        <v>125</v>
      </c>
      <c r="D309" s="2">
        <v>3</v>
      </c>
      <c r="E309" s="17">
        <v>45</v>
      </c>
      <c r="F309" s="2" t="s">
        <v>9</v>
      </c>
      <c r="H309" s="2" t="s">
        <v>2606</v>
      </c>
      <c r="I309" s="2" t="s">
        <v>2607</v>
      </c>
    </row>
    <row r="310" spans="1:12">
      <c r="A310" s="79">
        <v>42766</v>
      </c>
      <c r="B310" s="3">
        <v>23.392499999999998</v>
      </c>
      <c r="C310" s="7">
        <v>125</v>
      </c>
      <c r="D310" s="2">
        <v>6</v>
      </c>
      <c r="E310" s="7">
        <v>45</v>
      </c>
      <c r="F310" s="2" t="s">
        <v>9</v>
      </c>
      <c r="H310" s="2" t="s">
        <v>3410</v>
      </c>
    </row>
    <row r="311" spans="1:12">
      <c r="A311" s="79">
        <v>42825</v>
      </c>
      <c r="B311" s="3">
        <v>16.255200000000002</v>
      </c>
      <c r="C311" s="7">
        <v>125</v>
      </c>
      <c r="D311" s="2">
        <v>4</v>
      </c>
      <c r="E311" s="17">
        <v>45</v>
      </c>
      <c r="F311" s="2" t="s">
        <v>9</v>
      </c>
    </row>
    <row r="312" spans="1:12">
      <c r="A312" s="79">
        <v>42892</v>
      </c>
      <c r="B312" s="3">
        <v>8.19</v>
      </c>
      <c r="C312" s="7">
        <v>125</v>
      </c>
      <c r="D312" s="7">
        <v>2</v>
      </c>
      <c r="E312" s="17">
        <v>45</v>
      </c>
      <c r="F312" s="2" t="s">
        <v>9</v>
      </c>
      <c r="G312" s="2" t="s">
        <v>4262</v>
      </c>
      <c r="H312" s="2" t="s">
        <v>4286</v>
      </c>
    </row>
    <row r="313" spans="1:12">
      <c r="A313" s="79">
        <v>42892</v>
      </c>
      <c r="B313" s="3">
        <v>4.0949999999999998</v>
      </c>
      <c r="C313" s="7">
        <v>125</v>
      </c>
      <c r="D313" s="7">
        <v>1</v>
      </c>
      <c r="E313" s="17">
        <v>45</v>
      </c>
      <c r="F313" s="2" t="s">
        <v>9</v>
      </c>
      <c r="G313" s="2" t="s">
        <v>4262</v>
      </c>
    </row>
    <row r="314" spans="1:12">
      <c r="A314" s="79">
        <v>41888</v>
      </c>
      <c r="B314" s="3">
        <v>375</v>
      </c>
      <c r="C314" s="7">
        <v>126</v>
      </c>
      <c r="D314" s="7">
        <v>90</v>
      </c>
      <c r="E314" s="17">
        <v>45</v>
      </c>
      <c r="F314" s="2" t="s">
        <v>9</v>
      </c>
      <c r="G314" s="2" t="s">
        <v>145</v>
      </c>
    </row>
    <row r="315" spans="1:12">
      <c r="A315" s="79">
        <v>42013</v>
      </c>
      <c r="B315" s="3">
        <v>214.51499999999999</v>
      </c>
      <c r="C315" s="7">
        <v>126</v>
      </c>
      <c r="D315" s="7">
        <v>50</v>
      </c>
      <c r="E315" s="17">
        <v>45</v>
      </c>
      <c r="F315" s="2" t="s">
        <v>9</v>
      </c>
      <c r="G315" s="14" t="s">
        <v>157</v>
      </c>
    </row>
    <row r="316" spans="1:12">
      <c r="A316" s="79">
        <v>42079</v>
      </c>
      <c r="B316" s="3">
        <v>86.4375</v>
      </c>
      <c r="C316" s="7">
        <v>126</v>
      </c>
      <c r="D316" s="7">
        <v>22</v>
      </c>
      <c r="E316" s="17">
        <v>45</v>
      </c>
      <c r="F316" s="2" t="s">
        <v>9</v>
      </c>
      <c r="G316" s="2" t="s">
        <v>160</v>
      </c>
    </row>
    <row r="317" spans="1:12">
      <c r="A317" s="79">
        <v>42200</v>
      </c>
      <c r="B317" s="3">
        <v>16.875</v>
      </c>
      <c r="C317" s="7">
        <v>126</v>
      </c>
      <c r="D317" s="7">
        <v>5</v>
      </c>
      <c r="E317" s="17">
        <v>45</v>
      </c>
      <c r="F317" s="2" t="s">
        <v>9</v>
      </c>
      <c r="G317" s="2" t="s">
        <v>179</v>
      </c>
      <c r="J317" s="21"/>
    </row>
    <row r="318" spans="1:12">
      <c r="A318" s="79">
        <v>42263</v>
      </c>
      <c r="B318" s="3">
        <v>103.545</v>
      </c>
      <c r="C318" s="7">
        <v>126</v>
      </c>
      <c r="D318" s="7">
        <v>25</v>
      </c>
      <c r="E318" s="17">
        <v>45</v>
      </c>
      <c r="F318" s="2" t="s">
        <v>9</v>
      </c>
      <c r="G318" s="2" t="s">
        <v>186</v>
      </c>
      <c r="J318" s="21"/>
    </row>
    <row r="319" spans="1:12">
      <c r="A319" s="79">
        <v>42325</v>
      </c>
      <c r="B319" s="3">
        <v>29.43</v>
      </c>
      <c r="C319" s="7">
        <v>126</v>
      </c>
      <c r="D319" s="7">
        <v>8</v>
      </c>
      <c r="E319" s="17">
        <v>45</v>
      </c>
      <c r="F319" s="2" t="s">
        <v>9</v>
      </c>
      <c r="G319" s="2" t="s">
        <v>425</v>
      </c>
    </row>
    <row r="320" spans="1:12">
      <c r="A320" s="79">
        <v>42388</v>
      </c>
      <c r="B320" s="3">
        <v>23.625</v>
      </c>
      <c r="C320" s="7">
        <v>126</v>
      </c>
      <c r="D320" s="7">
        <v>6</v>
      </c>
      <c r="E320" s="7">
        <v>45</v>
      </c>
      <c r="F320" s="2" t="s">
        <v>9</v>
      </c>
      <c r="G320" s="2" t="s">
        <v>739</v>
      </c>
      <c r="L320" s="21"/>
    </row>
    <row r="321" spans="1:10">
      <c r="A321" s="79">
        <v>42451</v>
      </c>
      <c r="B321" s="3">
        <v>20.114999999999998</v>
      </c>
      <c r="C321" s="7">
        <v>126</v>
      </c>
      <c r="D321" s="7">
        <v>5</v>
      </c>
      <c r="E321" s="17">
        <v>45</v>
      </c>
      <c r="F321" s="2" t="s">
        <v>9</v>
      </c>
      <c r="G321" s="2" t="s">
        <v>1269</v>
      </c>
    </row>
    <row r="322" spans="1:10">
      <c r="A322" s="79">
        <v>42513</v>
      </c>
      <c r="B322" s="3">
        <v>27</v>
      </c>
      <c r="C322" s="7">
        <v>126</v>
      </c>
      <c r="D322" s="7">
        <v>7</v>
      </c>
      <c r="E322" s="17">
        <v>45</v>
      </c>
      <c r="F322" s="2" t="s">
        <v>9</v>
      </c>
      <c r="G322" s="2" t="s">
        <v>1666</v>
      </c>
    </row>
    <row r="323" spans="1:10">
      <c r="A323" s="79">
        <v>42588</v>
      </c>
      <c r="B323" s="3">
        <v>46.912499999999994</v>
      </c>
      <c r="C323" s="7">
        <v>126</v>
      </c>
      <c r="D323" s="7">
        <v>11</v>
      </c>
      <c r="E323" s="17">
        <v>45</v>
      </c>
      <c r="F323" s="2" t="s">
        <v>9</v>
      </c>
      <c r="G323" s="2" t="s">
        <v>2100</v>
      </c>
    </row>
    <row r="324" spans="1:10">
      <c r="A324" s="79">
        <v>42643</v>
      </c>
      <c r="B324" s="3">
        <v>3.375</v>
      </c>
      <c r="C324" s="7">
        <v>126</v>
      </c>
      <c r="D324" s="2">
        <v>1</v>
      </c>
      <c r="E324" s="17">
        <v>45</v>
      </c>
      <c r="F324" s="2" t="s">
        <v>9</v>
      </c>
      <c r="H324" s="2" t="s">
        <v>2155</v>
      </c>
      <c r="I324" s="2" t="s">
        <v>2156</v>
      </c>
    </row>
    <row r="325" spans="1:10">
      <c r="A325" s="79">
        <v>42702</v>
      </c>
      <c r="B325" s="3">
        <v>30.375</v>
      </c>
      <c r="C325" s="7">
        <v>126</v>
      </c>
      <c r="D325" s="2">
        <v>9</v>
      </c>
      <c r="E325" s="17">
        <v>45</v>
      </c>
      <c r="F325" s="2" t="s">
        <v>9</v>
      </c>
      <c r="H325" s="2" t="s">
        <v>2606</v>
      </c>
      <c r="I325" s="2" t="s">
        <v>2607</v>
      </c>
    </row>
    <row r="326" spans="1:10">
      <c r="A326" s="79">
        <v>42766</v>
      </c>
      <c r="B326" s="3">
        <v>46.95</v>
      </c>
      <c r="C326" s="7">
        <v>126</v>
      </c>
      <c r="D326" s="2">
        <v>11</v>
      </c>
      <c r="E326" s="17">
        <v>45</v>
      </c>
      <c r="F326" s="2" t="s">
        <v>9</v>
      </c>
      <c r="H326" s="2" t="s">
        <v>3410</v>
      </c>
    </row>
    <row r="327" spans="1:10">
      <c r="A327" s="79">
        <v>42825</v>
      </c>
      <c r="B327" s="3">
        <v>27.768000000000001</v>
      </c>
      <c r="C327" s="7">
        <v>126</v>
      </c>
      <c r="D327" s="2">
        <v>7</v>
      </c>
      <c r="E327" s="17">
        <v>45</v>
      </c>
      <c r="F327" s="2" t="s">
        <v>9</v>
      </c>
    </row>
    <row r="328" spans="1:10">
      <c r="A328" s="79">
        <v>42892</v>
      </c>
      <c r="B328" s="3">
        <v>34.889400000000002</v>
      </c>
      <c r="C328" s="7">
        <v>126</v>
      </c>
      <c r="D328" s="7">
        <v>10</v>
      </c>
      <c r="E328" s="17">
        <v>45</v>
      </c>
      <c r="F328" s="2" t="s">
        <v>9</v>
      </c>
      <c r="G328" s="2" t="s">
        <v>4262</v>
      </c>
      <c r="H328" s="2" t="s">
        <v>4287</v>
      </c>
    </row>
    <row r="329" spans="1:10">
      <c r="A329" s="79">
        <v>42892</v>
      </c>
      <c r="B329" s="3">
        <v>7.0200000000000005</v>
      </c>
      <c r="C329" s="7">
        <v>126</v>
      </c>
      <c r="D329" s="7">
        <v>2</v>
      </c>
      <c r="E329" s="17">
        <v>45</v>
      </c>
      <c r="F329" s="2" t="s">
        <v>9</v>
      </c>
      <c r="G329" s="2" t="s">
        <v>4262</v>
      </c>
    </row>
    <row r="330" spans="1:10">
      <c r="A330" s="79">
        <v>42951</v>
      </c>
      <c r="B330" s="3">
        <v>28.080000000000002</v>
      </c>
      <c r="C330" s="7">
        <v>126</v>
      </c>
      <c r="D330" s="7">
        <v>8</v>
      </c>
      <c r="E330" s="17">
        <v>45</v>
      </c>
      <c r="F330" s="2" t="s">
        <v>9</v>
      </c>
      <c r="G330" s="2" t="s">
        <v>5194</v>
      </c>
    </row>
    <row r="331" spans="1:10">
      <c r="A331" s="79">
        <v>41888</v>
      </c>
      <c r="B331" s="3">
        <v>375</v>
      </c>
      <c r="C331" s="7">
        <v>127</v>
      </c>
      <c r="D331" s="7">
        <v>90</v>
      </c>
      <c r="E331" s="7">
        <v>45</v>
      </c>
      <c r="F331" s="2" t="s">
        <v>9</v>
      </c>
      <c r="G331" s="2" t="s">
        <v>145</v>
      </c>
    </row>
    <row r="332" spans="1:10">
      <c r="A332" s="79">
        <v>41949</v>
      </c>
      <c r="B332" s="3">
        <v>225</v>
      </c>
      <c r="C332" s="7">
        <v>127</v>
      </c>
      <c r="D332" s="7">
        <v>67</v>
      </c>
      <c r="E332" s="7">
        <v>45</v>
      </c>
      <c r="F332" s="2" t="s">
        <v>9</v>
      </c>
      <c r="G332" s="2" t="s">
        <v>146</v>
      </c>
    </row>
    <row r="333" spans="1:10">
      <c r="A333" s="79">
        <v>42079</v>
      </c>
      <c r="B333" s="3">
        <v>54</v>
      </c>
      <c r="C333" s="7">
        <v>127</v>
      </c>
      <c r="D333" s="7">
        <v>14</v>
      </c>
      <c r="E333" s="17">
        <v>45</v>
      </c>
      <c r="F333" s="2" t="s">
        <v>9</v>
      </c>
      <c r="G333" s="2" t="s">
        <v>160</v>
      </c>
    </row>
    <row r="334" spans="1:10">
      <c r="A334" s="79">
        <v>42138</v>
      </c>
      <c r="B334" s="3">
        <v>30.73396889</v>
      </c>
      <c r="C334" s="7">
        <v>127</v>
      </c>
      <c r="D334" s="7">
        <v>9</v>
      </c>
      <c r="E334" s="17">
        <v>45</v>
      </c>
      <c r="F334" s="2" t="s">
        <v>9</v>
      </c>
      <c r="G334" s="2" t="s">
        <v>156</v>
      </c>
    </row>
    <row r="335" spans="1:10">
      <c r="A335" s="79">
        <v>42263</v>
      </c>
      <c r="B335" s="3">
        <v>150.12</v>
      </c>
      <c r="C335" s="7">
        <v>127</v>
      </c>
      <c r="D335" s="7">
        <v>43</v>
      </c>
      <c r="E335" s="7">
        <v>45</v>
      </c>
      <c r="F335" s="2" t="s">
        <v>9</v>
      </c>
      <c r="G335" s="2" t="s">
        <v>186</v>
      </c>
      <c r="J335" s="21"/>
    </row>
    <row r="336" spans="1:10">
      <c r="A336" s="79">
        <v>42325</v>
      </c>
      <c r="B336" s="3">
        <v>16.875</v>
      </c>
      <c r="C336" s="7">
        <v>127</v>
      </c>
      <c r="D336" s="7">
        <v>5</v>
      </c>
      <c r="E336" s="17">
        <v>45</v>
      </c>
      <c r="F336" s="2" t="s">
        <v>9</v>
      </c>
      <c r="G336" s="2" t="s">
        <v>425</v>
      </c>
    </row>
    <row r="337" spans="1:12">
      <c r="A337" s="79">
        <v>42388</v>
      </c>
      <c r="B337" s="3">
        <v>20.25</v>
      </c>
      <c r="C337" s="7">
        <v>127</v>
      </c>
      <c r="D337" s="7">
        <v>5</v>
      </c>
      <c r="E337" s="17">
        <v>45</v>
      </c>
      <c r="F337" s="2" t="s">
        <v>9</v>
      </c>
      <c r="G337" s="2" t="s">
        <v>739</v>
      </c>
      <c r="L337" s="21"/>
    </row>
    <row r="338" spans="1:12">
      <c r="A338" s="79">
        <v>42451</v>
      </c>
      <c r="B338" s="3">
        <v>16.875</v>
      </c>
      <c r="C338" s="7">
        <v>127</v>
      </c>
      <c r="D338" s="7">
        <v>5</v>
      </c>
      <c r="E338" s="17">
        <v>45</v>
      </c>
      <c r="F338" s="2" t="s">
        <v>9</v>
      </c>
      <c r="G338" s="2" t="s">
        <v>1269</v>
      </c>
    </row>
    <row r="339" spans="1:12">
      <c r="A339" s="79">
        <v>42513</v>
      </c>
      <c r="B339" s="3">
        <v>6.6150000000000002</v>
      </c>
      <c r="C339" s="7">
        <v>127</v>
      </c>
      <c r="D339" s="7">
        <v>2</v>
      </c>
      <c r="F339" s="2" t="s">
        <v>9</v>
      </c>
      <c r="G339" s="2" t="s">
        <v>1666</v>
      </c>
    </row>
    <row r="340" spans="1:12">
      <c r="A340" s="79">
        <v>42588</v>
      </c>
      <c r="B340" s="3">
        <v>6.75</v>
      </c>
      <c r="C340" s="7">
        <v>127</v>
      </c>
      <c r="D340" s="7">
        <v>2</v>
      </c>
      <c r="F340" s="2" t="s">
        <v>9</v>
      </c>
      <c r="G340" s="2" t="s">
        <v>2100</v>
      </c>
    </row>
    <row r="341" spans="1:12">
      <c r="A341" s="79">
        <v>42643</v>
      </c>
      <c r="B341" s="3">
        <v>6.75</v>
      </c>
      <c r="C341" s="7">
        <v>127</v>
      </c>
      <c r="D341" s="2">
        <v>2</v>
      </c>
      <c r="F341" s="2" t="s">
        <v>9</v>
      </c>
      <c r="H341" s="2" t="s">
        <v>2155</v>
      </c>
      <c r="I341" s="2" t="s">
        <v>2156</v>
      </c>
    </row>
    <row r="342" spans="1:12">
      <c r="A342" s="79">
        <v>42702</v>
      </c>
      <c r="B342" s="3">
        <v>10.125</v>
      </c>
      <c r="C342" s="7">
        <v>127</v>
      </c>
      <c r="D342" s="2">
        <v>3</v>
      </c>
      <c r="E342" s="17">
        <v>45</v>
      </c>
      <c r="F342" s="2" t="s">
        <v>9</v>
      </c>
      <c r="H342" s="2" t="s">
        <v>2606</v>
      </c>
      <c r="I342" s="2" t="s">
        <v>2607</v>
      </c>
    </row>
    <row r="343" spans="1:12">
      <c r="A343" s="79">
        <v>42766</v>
      </c>
      <c r="B343" s="3">
        <v>10.125</v>
      </c>
      <c r="C343" s="7">
        <v>127</v>
      </c>
      <c r="D343" s="2">
        <v>3</v>
      </c>
      <c r="E343" s="17">
        <v>45</v>
      </c>
      <c r="F343" s="2" t="s">
        <v>9</v>
      </c>
      <c r="H343" s="2" t="s">
        <v>3410</v>
      </c>
    </row>
    <row r="344" spans="1:12">
      <c r="A344" s="79">
        <v>42825</v>
      </c>
      <c r="B344" s="3">
        <v>26.925599999999999</v>
      </c>
      <c r="C344" s="7">
        <v>127</v>
      </c>
      <c r="D344" s="2">
        <v>7</v>
      </c>
      <c r="E344" s="17">
        <v>45</v>
      </c>
      <c r="F344" s="2" t="s">
        <v>9</v>
      </c>
    </row>
    <row r="345" spans="1:12">
      <c r="A345" s="79">
        <v>42892</v>
      </c>
      <c r="B345" s="3">
        <v>7.0200000000000005</v>
      </c>
      <c r="C345" s="7">
        <v>127</v>
      </c>
      <c r="D345" s="7">
        <v>2</v>
      </c>
      <c r="F345" s="2" t="s">
        <v>9</v>
      </c>
      <c r="G345" s="2" t="s">
        <v>4262</v>
      </c>
      <c r="H345" s="2" t="s">
        <v>4288</v>
      </c>
    </row>
    <row r="346" spans="1:12">
      <c r="A346" s="79">
        <v>42951</v>
      </c>
      <c r="B346" s="3">
        <v>17.55</v>
      </c>
      <c r="C346" s="7">
        <v>127</v>
      </c>
      <c r="D346" s="7">
        <v>5</v>
      </c>
      <c r="E346" s="17">
        <v>45</v>
      </c>
      <c r="F346" s="2" t="s">
        <v>9</v>
      </c>
      <c r="G346" s="2" t="s">
        <v>5194</v>
      </c>
    </row>
    <row r="347" spans="1:12">
      <c r="A347" s="79">
        <v>42079</v>
      </c>
      <c r="B347" s="3">
        <v>541.45500000000004</v>
      </c>
      <c r="C347" s="7">
        <v>128</v>
      </c>
      <c r="D347" s="7">
        <v>140</v>
      </c>
      <c r="E347" s="7">
        <v>45</v>
      </c>
      <c r="F347" s="2" t="s">
        <v>9</v>
      </c>
      <c r="G347" s="2" t="s">
        <v>160</v>
      </c>
    </row>
    <row r="348" spans="1:12">
      <c r="A348" s="79">
        <v>42138</v>
      </c>
      <c r="B348" s="3">
        <v>40.786991069999999</v>
      </c>
      <c r="C348" s="7">
        <v>128</v>
      </c>
      <c r="D348" s="7">
        <v>11</v>
      </c>
      <c r="E348" s="17">
        <v>45</v>
      </c>
      <c r="F348" s="2" t="s">
        <v>9</v>
      </c>
      <c r="G348" s="2" t="s">
        <v>156</v>
      </c>
    </row>
    <row r="349" spans="1:12">
      <c r="A349" s="79">
        <v>42200</v>
      </c>
      <c r="B349" s="3">
        <v>314.37</v>
      </c>
      <c r="C349" s="7">
        <v>128</v>
      </c>
      <c r="D349" s="7">
        <v>80</v>
      </c>
      <c r="E349" s="7">
        <v>45</v>
      </c>
      <c r="F349" s="2" t="s">
        <v>9</v>
      </c>
      <c r="G349" s="2" t="s">
        <v>179</v>
      </c>
      <c r="J349" s="21"/>
    </row>
    <row r="350" spans="1:12">
      <c r="A350" s="79">
        <v>42263</v>
      </c>
      <c r="B350" s="3">
        <v>39.142499999999998</v>
      </c>
      <c r="C350" s="7">
        <v>128</v>
      </c>
      <c r="D350" s="7">
        <v>12</v>
      </c>
      <c r="E350" s="7">
        <v>45</v>
      </c>
      <c r="F350" s="2" t="s">
        <v>9</v>
      </c>
      <c r="G350" s="2" t="s">
        <v>186</v>
      </c>
      <c r="J350" s="21"/>
    </row>
    <row r="351" spans="1:12">
      <c r="A351" s="79">
        <v>42325</v>
      </c>
      <c r="B351" s="3">
        <v>90.5625</v>
      </c>
      <c r="C351" s="7">
        <v>128</v>
      </c>
      <c r="D351" s="7">
        <v>25</v>
      </c>
      <c r="E351" s="7">
        <v>45</v>
      </c>
      <c r="F351" s="2" t="s">
        <v>9</v>
      </c>
      <c r="G351" s="2" t="s">
        <v>425</v>
      </c>
    </row>
    <row r="352" spans="1:12">
      <c r="A352" s="79">
        <v>42388</v>
      </c>
      <c r="B352" s="3">
        <v>7.875</v>
      </c>
      <c r="C352" s="7">
        <v>128</v>
      </c>
      <c r="D352" s="7">
        <v>2</v>
      </c>
      <c r="E352" s="17">
        <v>45</v>
      </c>
      <c r="F352" s="2" t="s">
        <v>9</v>
      </c>
      <c r="G352" s="2" t="s">
        <v>739</v>
      </c>
      <c r="L352" s="21"/>
    </row>
    <row r="353" spans="1:12">
      <c r="A353" s="79">
        <v>42451</v>
      </c>
      <c r="B353" s="3">
        <v>3.9375</v>
      </c>
      <c r="C353" s="7">
        <v>128</v>
      </c>
      <c r="D353" s="7">
        <v>1</v>
      </c>
      <c r="E353" s="17">
        <v>45</v>
      </c>
      <c r="F353" s="2" t="s">
        <v>9</v>
      </c>
      <c r="G353" s="2" t="s">
        <v>1269</v>
      </c>
    </row>
    <row r="354" spans="1:12">
      <c r="A354" s="79">
        <v>42513</v>
      </c>
      <c r="B354" s="3">
        <v>23.467500000000001</v>
      </c>
      <c r="C354" s="7">
        <v>128</v>
      </c>
      <c r="D354" s="7">
        <v>6</v>
      </c>
      <c r="E354" s="7">
        <v>45</v>
      </c>
      <c r="F354" s="2" t="s">
        <v>9</v>
      </c>
      <c r="G354" s="2" t="s">
        <v>1666</v>
      </c>
    </row>
    <row r="355" spans="1:12">
      <c r="A355" s="79">
        <v>42588</v>
      </c>
      <c r="B355" s="3">
        <v>27.405000000000001</v>
      </c>
      <c r="C355" s="7">
        <v>128</v>
      </c>
      <c r="D355" s="7">
        <v>7</v>
      </c>
      <c r="E355" s="17">
        <v>45</v>
      </c>
      <c r="F355" s="2" t="s">
        <v>9</v>
      </c>
      <c r="G355" s="2" t="s">
        <v>2100</v>
      </c>
    </row>
    <row r="356" spans="1:12">
      <c r="A356" s="79">
        <v>42702</v>
      </c>
      <c r="B356" s="3">
        <v>19.214999999999996</v>
      </c>
      <c r="C356" s="7">
        <v>128</v>
      </c>
      <c r="D356" s="2">
        <v>5</v>
      </c>
      <c r="E356" s="17">
        <v>45</v>
      </c>
      <c r="F356" s="2" t="s">
        <v>9</v>
      </c>
      <c r="H356" s="2" t="s">
        <v>2606</v>
      </c>
      <c r="I356" s="2" t="s">
        <v>2607</v>
      </c>
    </row>
    <row r="357" spans="1:12">
      <c r="A357" s="79">
        <v>42766</v>
      </c>
      <c r="B357" s="3">
        <v>15.397500000000001</v>
      </c>
      <c r="C357" s="7">
        <v>128</v>
      </c>
      <c r="D357" s="2">
        <v>4</v>
      </c>
      <c r="E357" s="17">
        <v>45</v>
      </c>
      <c r="F357" s="2" t="s">
        <v>9</v>
      </c>
      <c r="H357" s="2" t="s">
        <v>3410</v>
      </c>
    </row>
    <row r="358" spans="1:12">
      <c r="A358" s="79">
        <v>42825</v>
      </c>
      <c r="B358" s="3">
        <v>24.203400000000002</v>
      </c>
      <c r="C358" s="7">
        <v>128</v>
      </c>
      <c r="D358" s="2">
        <v>6</v>
      </c>
      <c r="E358" s="7">
        <v>45</v>
      </c>
      <c r="F358" s="2" t="s">
        <v>9</v>
      </c>
    </row>
    <row r="359" spans="1:12">
      <c r="A359" s="79">
        <v>42892</v>
      </c>
      <c r="B359" s="3">
        <v>32.5182</v>
      </c>
      <c r="C359" s="7">
        <v>128</v>
      </c>
      <c r="D359" s="7">
        <v>8</v>
      </c>
      <c r="E359" s="17">
        <v>45</v>
      </c>
      <c r="F359" s="2" t="s">
        <v>9</v>
      </c>
      <c r="G359" s="2" t="s">
        <v>4262</v>
      </c>
      <c r="H359" s="2" t="s">
        <v>4289</v>
      </c>
    </row>
    <row r="360" spans="1:12">
      <c r="A360" s="79">
        <v>42892</v>
      </c>
      <c r="B360" s="3">
        <v>4.0949999999999998</v>
      </c>
      <c r="C360" s="7">
        <v>128</v>
      </c>
      <c r="D360" s="7">
        <v>1</v>
      </c>
      <c r="E360" s="17">
        <v>45</v>
      </c>
      <c r="F360" s="2" t="s">
        <v>9</v>
      </c>
      <c r="G360" s="2" t="s">
        <v>4262</v>
      </c>
    </row>
    <row r="361" spans="1:12">
      <c r="A361" s="79">
        <v>42951</v>
      </c>
      <c r="B361" s="3">
        <v>16.38</v>
      </c>
      <c r="C361" s="7">
        <v>128</v>
      </c>
      <c r="D361" s="7">
        <v>4</v>
      </c>
      <c r="E361" s="17">
        <v>45</v>
      </c>
      <c r="F361" s="2" t="s">
        <v>9</v>
      </c>
      <c r="G361" s="2" t="s">
        <v>5194</v>
      </c>
    </row>
    <row r="362" spans="1:12">
      <c r="A362" s="79">
        <v>42079</v>
      </c>
      <c r="B362" s="3">
        <v>749.17499999999995</v>
      </c>
      <c r="C362" s="7">
        <v>129</v>
      </c>
      <c r="D362" s="7">
        <v>175</v>
      </c>
      <c r="E362" s="7">
        <v>45</v>
      </c>
      <c r="F362" s="2" t="s">
        <v>9</v>
      </c>
      <c r="G362" s="2" t="s">
        <v>160</v>
      </c>
    </row>
    <row r="363" spans="1:12">
      <c r="A363" s="79">
        <v>42138</v>
      </c>
      <c r="B363" s="3">
        <v>146.3903377</v>
      </c>
      <c r="C363" s="7">
        <v>129</v>
      </c>
      <c r="D363" s="7">
        <v>43</v>
      </c>
      <c r="E363" s="7">
        <v>45</v>
      </c>
      <c r="F363" s="2" t="s">
        <v>9</v>
      </c>
      <c r="G363" s="2" t="s">
        <v>156</v>
      </c>
    </row>
    <row r="364" spans="1:12">
      <c r="A364" s="79">
        <v>42200</v>
      </c>
      <c r="B364" s="3">
        <v>78.277500000000003</v>
      </c>
      <c r="C364" s="7">
        <v>129</v>
      </c>
      <c r="D364" s="7">
        <v>20</v>
      </c>
      <c r="E364" s="17">
        <v>45</v>
      </c>
      <c r="F364" s="2" t="s">
        <v>9</v>
      </c>
      <c r="G364" s="2" t="s">
        <v>179</v>
      </c>
      <c r="J364" s="21"/>
    </row>
    <row r="365" spans="1:12">
      <c r="A365" s="79">
        <v>42263</v>
      </c>
      <c r="B365" s="3">
        <v>3.9375</v>
      </c>
      <c r="C365" s="7">
        <v>129</v>
      </c>
      <c r="D365" s="7">
        <v>1</v>
      </c>
      <c r="E365" s="17">
        <v>45</v>
      </c>
      <c r="F365" s="2" t="s">
        <v>9</v>
      </c>
      <c r="G365" s="2" t="s">
        <v>186</v>
      </c>
      <c r="J365" s="21"/>
    </row>
    <row r="366" spans="1:12">
      <c r="A366" s="79">
        <v>42325</v>
      </c>
      <c r="B366" s="3">
        <v>15.75</v>
      </c>
      <c r="C366" s="7">
        <v>129</v>
      </c>
      <c r="D366" s="7">
        <v>4</v>
      </c>
      <c r="E366" s="17">
        <v>45</v>
      </c>
      <c r="F366" s="2" t="s">
        <v>9</v>
      </c>
      <c r="G366" s="2" t="s">
        <v>425</v>
      </c>
    </row>
    <row r="367" spans="1:12">
      <c r="A367" s="79">
        <v>42388</v>
      </c>
      <c r="B367" s="3">
        <v>4.0125000000000002</v>
      </c>
      <c r="C367" s="7">
        <v>129</v>
      </c>
      <c r="D367" s="7">
        <v>1</v>
      </c>
      <c r="E367" s="17">
        <v>45</v>
      </c>
      <c r="F367" s="2" t="s">
        <v>9</v>
      </c>
      <c r="G367" s="2" t="s">
        <v>739</v>
      </c>
      <c r="L367" s="21"/>
    </row>
    <row r="368" spans="1:12">
      <c r="A368" s="79">
        <v>42451</v>
      </c>
      <c r="B368" s="3">
        <v>7.6425000000000001</v>
      </c>
      <c r="C368" s="7">
        <v>129</v>
      </c>
      <c r="D368" s="7">
        <v>2</v>
      </c>
      <c r="E368" s="17">
        <v>45</v>
      </c>
      <c r="F368" s="2" t="s">
        <v>9</v>
      </c>
      <c r="G368" s="2" t="s">
        <v>1269</v>
      </c>
    </row>
    <row r="369" spans="1:12">
      <c r="A369" s="79">
        <v>42513</v>
      </c>
      <c r="B369" s="3">
        <v>11.8125</v>
      </c>
      <c r="C369" s="7">
        <v>129</v>
      </c>
      <c r="D369" s="7">
        <v>3</v>
      </c>
      <c r="E369" s="17">
        <v>45</v>
      </c>
      <c r="F369" s="2" t="s">
        <v>9</v>
      </c>
      <c r="G369" s="2" t="s">
        <v>1666</v>
      </c>
    </row>
    <row r="370" spans="1:12">
      <c r="A370" s="79">
        <v>42588</v>
      </c>
      <c r="B370" s="3">
        <v>20.16</v>
      </c>
      <c r="C370" s="7">
        <v>129</v>
      </c>
      <c r="D370" s="7">
        <v>5</v>
      </c>
      <c r="E370" s="17">
        <v>45</v>
      </c>
      <c r="F370" s="2" t="s">
        <v>9</v>
      </c>
      <c r="G370" s="2" t="s">
        <v>2100</v>
      </c>
    </row>
    <row r="371" spans="1:12">
      <c r="A371" s="79">
        <v>42643</v>
      </c>
      <c r="B371" s="3">
        <v>7.875</v>
      </c>
      <c r="C371" s="7">
        <v>129</v>
      </c>
      <c r="D371" s="2">
        <v>2</v>
      </c>
      <c r="E371" s="17">
        <v>45</v>
      </c>
      <c r="F371" s="2" t="s">
        <v>9</v>
      </c>
      <c r="H371" s="2" t="s">
        <v>2155</v>
      </c>
      <c r="I371" s="2" t="s">
        <v>2156</v>
      </c>
    </row>
    <row r="372" spans="1:12">
      <c r="A372" s="79">
        <v>42702</v>
      </c>
      <c r="B372" s="3">
        <v>15.75</v>
      </c>
      <c r="C372" s="7">
        <v>129</v>
      </c>
      <c r="D372" s="2">
        <v>4</v>
      </c>
      <c r="E372" s="17">
        <v>45</v>
      </c>
      <c r="F372" s="2" t="s">
        <v>9</v>
      </c>
      <c r="H372" s="2" t="s">
        <v>2606</v>
      </c>
      <c r="I372" s="2" t="s">
        <v>2607</v>
      </c>
    </row>
    <row r="373" spans="1:12">
      <c r="A373" s="79">
        <v>42766</v>
      </c>
      <c r="B373" s="3">
        <v>30.247499999999999</v>
      </c>
      <c r="C373" s="7">
        <v>129</v>
      </c>
      <c r="D373" s="2">
        <v>8</v>
      </c>
      <c r="E373" s="17">
        <v>45</v>
      </c>
      <c r="F373" s="2" t="s">
        <v>9</v>
      </c>
      <c r="H373" s="2" t="s">
        <v>3410</v>
      </c>
    </row>
    <row r="374" spans="1:12">
      <c r="A374" s="79">
        <v>42825</v>
      </c>
      <c r="B374" s="3">
        <v>31.207799999999999</v>
      </c>
      <c r="C374" s="7">
        <v>129</v>
      </c>
      <c r="D374" s="2">
        <v>8</v>
      </c>
      <c r="E374" s="17">
        <v>45</v>
      </c>
      <c r="F374" s="2" t="s">
        <v>9</v>
      </c>
    </row>
    <row r="375" spans="1:12">
      <c r="A375" s="79">
        <v>42892</v>
      </c>
      <c r="B375" s="3">
        <v>12.285</v>
      </c>
      <c r="C375" s="7">
        <v>129</v>
      </c>
      <c r="D375" s="7">
        <v>3</v>
      </c>
      <c r="E375" s="17">
        <v>45</v>
      </c>
      <c r="F375" s="2" t="s">
        <v>9</v>
      </c>
      <c r="G375" s="2" t="s">
        <v>4262</v>
      </c>
      <c r="H375" s="2" t="s">
        <v>4290</v>
      </c>
    </row>
    <row r="376" spans="1:12">
      <c r="A376" s="79">
        <v>42951</v>
      </c>
      <c r="B376" s="3">
        <v>16.38</v>
      </c>
      <c r="C376" s="7">
        <v>129</v>
      </c>
      <c r="D376" s="7">
        <v>4</v>
      </c>
      <c r="E376" s="17">
        <v>45</v>
      </c>
      <c r="F376" s="2" t="s">
        <v>9</v>
      </c>
      <c r="G376" s="2" t="s">
        <v>5194</v>
      </c>
    </row>
    <row r="377" spans="1:12">
      <c r="A377" s="79">
        <v>42263</v>
      </c>
      <c r="B377" s="3">
        <v>299.565</v>
      </c>
      <c r="C377" s="7">
        <v>130</v>
      </c>
      <c r="D377" s="7">
        <v>80</v>
      </c>
      <c r="E377" s="7">
        <v>45</v>
      </c>
      <c r="F377" s="2" t="s">
        <v>9</v>
      </c>
      <c r="G377" s="2" t="s">
        <v>186</v>
      </c>
      <c r="J377" s="21"/>
    </row>
    <row r="378" spans="1:12">
      <c r="A378" s="79">
        <v>42325</v>
      </c>
      <c r="B378" s="3">
        <v>195.45750000000001</v>
      </c>
      <c r="C378" s="7">
        <v>130</v>
      </c>
      <c r="D378" s="7">
        <v>50</v>
      </c>
      <c r="E378" s="7">
        <v>45</v>
      </c>
      <c r="F378" s="2" t="s">
        <v>9</v>
      </c>
      <c r="G378" s="2" t="s">
        <v>425</v>
      </c>
    </row>
    <row r="379" spans="1:12">
      <c r="A379" s="79">
        <v>42388</v>
      </c>
      <c r="B379" s="3">
        <v>15.4725</v>
      </c>
      <c r="C379" s="7">
        <v>130</v>
      </c>
      <c r="D379" s="7">
        <v>4</v>
      </c>
      <c r="E379" s="17">
        <v>45</v>
      </c>
      <c r="F379" s="2" t="s">
        <v>9</v>
      </c>
      <c r="G379" s="2" t="s">
        <v>739</v>
      </c>
      <c r="L379" s="21"/>
    </row>
    <row r="380" spans="1:12">
      <c r="A380" s="79">
        <v>42451</v>
      </c>
      <c r="B380" s="3">
        <v>19.53</v>
      </c>
      <c r="C380" s="7">
        <v>130</v>
      </c>
      <c r="D380" s="7">
        <v>5</v>
      </c>
      <c r="E380" s="17">
        <v>45</v>
      </c>
      <c r="F380" s="2" t="s">
        <v>9</v>
      </c>
      <c r="G380" s="2" t="s">
        <v>1269</v>
      </c>
    </row>
    <row r="381" spans="1:12">
      <c r="A381" s="79">
        <v>42513</v>
      </c>
      <c r="B381" s="3">
        <v>7.875</v>
      </c>
      <c r="C381" s="7">
        <v>130</v>
      </c>
      <c r="D381" s="7">
        <v>2</v>
      </c>
      <c r="E381" s="17">
        <v>45</v>
      </c>
      <c r="F381" s="2" t="s">
        <v>9</v>
      </c>
      <c r="G381" s="2" t="s">
        <v>1666</v>
      </c>
    </row>
    <row r="382" spans="1:12">
      <c r="A382" s="79">
        <v>42588</v>
      </c>
      <c r="B382" s="3">
        <v>19.53</v>
      </c>
      <c r="C382" s="7">
        <v>130</v>
      </c>
      <c r="D382" s="7">
        <v>5</v>
      </c>
      <c r="E382" s="17">
        <v>45</v>
      </c>
      <c r="F382" s="2" t="s">
        <v>9</v>
      </c>
      <c r="G382" s="2" t="s">
        <v>2100</v>
      </c>
    </row>
    <row r="383" spans="1:12">
      <c r="A383" s="79">
        <v>42643</v>
      </c>
      <c r="B383" s="3">
        <v>19.567499999999999</v>
      </c>
      <c r="C383" s="7">
        <v>130</v>
      </c>
      <c r="D383" s="2">
        <v>5</v>
      </c>
      <c r="E383" s="17">
        <v>45</v>
      </c>
      <c r="F383" s="2" t="s">
        <v>9</v>
      </c>
      <c r="H383" s="2" t="s">
        <v>2155</v>
      </c>
      <c r="I383" s="2" t="s">
        <v>2156</v>
      </c>
    </row>
    <row r="384" spans="1:12">
      <c r="A384" s="79">
        <v>42702</v>
      </c>
      <c r="B384" s="3">
        <v>27.405000000000001</v>
      </c>
      <c r="C384" s="7">
        <v>130</v>
      </c>
      <c r="D384" s="2">
        <v>7</v>
      </c>
      <c r="E384" s="17">
        <v>45</v>
      </c>
      <c r="F384" s="2" t="s">
        <v>9</v>
      </c>
      <c r="H384" s="2" t="s">
        <v>2606</v>
      </c>
      <c r="I384" s="2" t="s">
        <v>2607</v>
      </c>
    </row>
    <row r="385" spans="1:12">
      <c r="A385" s="79">
        <v>42766</v>
      </c>
      <c r="B385" s="3">
        <v>23.077499999999997</v>
      </c>
      <c r="C385" s="7">
        <v>130</v>
      </c>
      <c r="D385" s="2">
        <v>6</v>
      </c>
      <c r="E385" s="7">
        <v>45</v>
      </c>
      <c r="F385" s="2" t="s">
        <v>9</v>
      </c>
      <c r="H385" s="2" t="s">
        <v>3410</v>
      </c>
    </row>
    <row r="386" spans="1:12">
      <c r="A386" s="79">
        <v>42825</v>
      </c>
      <c r="B386" s="3">
        <v>20.186399999999999</v>
      </c>
      <c r="C386" s="7">
        <v>130</v>
      </c>
      <c r="D386" s="2">
        <v>5</v>
      </c>
      <c r="E386" s="17">
        <v>45</v>
      </c>
      <c r="F386" s="2" t="s">
        <v>9</v>
      </c>
    </row>
    <row r="387" spans="1:12">
      <c r="A387" s="79">
        <v>42892</v>
      </c>
      <c r="B387" s="3">
        <v>24.406200000000002</v>
      </c>
      <c r="C387" s="7">
        <v>130</v>
      </c>
      <c r="D387" s="7">
        <v>6</v>
      </c>
      <c r="E387" s="7">
        <v>45</v>
      </c>
      <c r="F387" s="2" t="s">
        <v>9</v>
      </c>
      <c r="G387" s="2" t="s">
        <v>4262</v>
      </c>
      <c r="H387" s="2" t="s">
        <v>4291</v>
      </c>
    </row>
    <row r="388" spans="1:12">
      <c r="A388" s="79">
        <v>42951</v>
      </c>
      <c r="B388" s="3">
        <v>32.76</v>
      </c>
      <c r="C388" s="7">
        <v>130</v>
      </c>
      <c r="D388" s="7">
        <v>8</v>
      </c>
      <c r="E388" s="17">
        <v>45</v>
      </c>
      <c r="F388" s="2" t="s">
        <v>9</v>
      </c>
      <c r="G388" s="2" t="s">
        <v>5194</v>
      </c>
    </row>
    <row r="389" spans="1:12">
      <c r="A389" s="79">
        <v>42388</v>
      </c>
      <c r="B389" s="3">
        <v>175.935</v>
      </c>
      <c r="C389" s="7">
        <v>131</v>
      </c>
      <c r="D389" s="7">
        <v>45</v>
      </c>
      <c r="E389" s="7">
        <v>45</v>
      </c>
      <c r="F389" s="2" t="s">
        <v>9</v>
      </c>
      <c r="G389" s="2" t="s">
        <v>739</v>
      </c>
      <c r="L389" s="21"/>
    </row>
    <row r="390" spans="1:12">
      <c r="A390" s="79">
        <v>42451</v>
      </c>
      <c r="B390" s="3">
        <v>66.465000000000003</v>
      </c>
      <c r="C390" s="7">
        <v>131</v>
      </c>
      <c r="D390" s="7">
        <v>14</v>
      </c>
      <c r="E390" s="17">
        <v>45</v>
      </c>
      <c r="F390" s="2" t="s">
        <v>9</v>
      </c>
      <c r="G390" s="2" t="s">
        <v>1269</v>
      </c>
    </row>
    <row r="391" spans="1:12">
      <c r="A391" s="79">
        <v>42513</v>
      </c>
      <c r="B391" s="3">
        <v>27.487499999999997</v>
      </c>
      <c r="C391" s="7">
        <v>131</v>
      </c>
      <c r="D391" s="7">
        <v>7</v>
      </c>
      <c r="E391" s="17">
        <v>45</v>
      </c>
      <c r="F391" s="2" t="s">
        <v>9</v>
      </c>
      <c r="G391" s="2" t="s">
        <v>1666</v>
      </c>
    </row>
    <row r="392" spans="1:12">
      <c r="A392" s="79">
        <v>42588</v>
      </c>
      <c r="B392" s="3">
        <v>47.287499999999994</v>
      </c>
      <c r="C392" s="7">
        <v>131</v>
      </c>
      <c r="D392" s="7">
        <v>14</v>
      </c>
      <c r="E392" s="7">
        <v>45</v>
      </c>
      <c r="F392" s="2" t="s">
        <v>9</v>
      </c>
      <c r="G392" s="2" t="s">
        <v>2100</v>
      </c>
    </row>
    <row r="393" spans="1:12">
      <c r="A393" s="79">
        <v>42643</v>
      </c>
      <c r="B393" s="3">
        <v>7.875</v>
      </c>
      <c r="C393" s="7">
        <v>131</v>
      </c>
      <c r="D393" s="2">
        <v>2</v>
      </c>
      <c r="E393" s="17">
        <v>45</v>
      </c>
      <c r="F393" s="2" t="s">
        <v>9</v>
      </c>
      <c r="H393" s="2" t="s">
        <v>2155</v>
      </c>
      <c r="I393" s="2" t="s">
        <v>2156</v>
      </c>
    </row>
    <row r="394" spans="1:12">
      <c r="A394" s="79">
        <v>42702</v>
      </c>
      <c r="B394" s="3">
        <v>7.875</v>
      </c>
      <c r="C394" s="7">
        <v>131</v>
      </c>
      <c r="D394" s="2">
        <v>2</v>
      </c>
      <c r="E394" s="17">
        <v>45</v>
      </c>
      <c r="F394" s="2" t="s">
        <v>9</v>
      </c>
      <c r="H394" s="2" t="s">
        <v>2606</v>
      </c>
      <c r="I394" s="2" t="s">
        <v>2607</v>
      </c>
    </row>
    <row r="395" spans="1:12">
      <c r="A395" s="79">
        <v>42766</v>
      </c>
      <c r="B395" s="3">
        <v>7.875</v>
      </c>
      <c r="C395" s="7">
        <v>131</v>
      </c>
      <c r="D395" s="2">
        <v>2</v>
      </c>
      <c r="E395" s="17">
        <v>45</v>
      </c>
      <c r="F395" s="2" t="s">
        <v>9</v>
      </c>
      <c r="H395" s="2" t="s">
        <v>3410</v>
      </c>
    </row>
    <row r="396" spans="1:12">
      <c r="A396" s="79">
        <v>42825</v>
      </c>
      <c r="B396" s="3">
        <v>-2.7455999999999996</v>
      </c>
      <c r="C396" s="7">
        <v>131</v>
      </c>
      <c r="D396" s="2">
        <v>-1</v>
      </c>
      <c r="E396" s="17">
        <v>45</v>
      </c>
      <c r="F396" s="2" t="s">
        <v>9</v>
      </c>
    </row>
    <row r="397" spans="1:12">
      <c r="A397" s="79">
        <v>42892</v>
      </c>
      <c r="B397" s="3">
        <v>4.0949999999999998</v>
      </c>
      <c r="C397" s="7">
        <v>131</v>
      </c>
      <c r="D397" s="7">
        <v>1</v>
      </c>
      <c r="E397" s="17">
        <v>45</v>
      </c>
      <c r="F397" s="2" t="s">
        <v>9</v>
      </c>
      <c r="G397" s="2" t="s">
        <v>4262</v>
      </c>
      <c r="H397" s="2" t="s">
        <v>4292</v>
      </c>
    </row>
    <row r="398" spans="1:12">
      <c r="A398" s="79">
        <v>42951</v>
      </c>
      <c r="B398" s="3">
        <v>252.78240000000005</v>
      </c>
      <c r="C398" s="7">
        <v>131</v>
      </c>
      <c r="D398" s="7">
        <v>62</v>
      </c>
      <c r="E398" s="7">
        <v>45</v>
      </c>
      <c r="F398" s="2" t="s">
        <v>9</v>
      </c>
      <c r="G398" s="2" t="s">
        <v>5194</v>
      </c>
    </row>
    <row r="399" spans="1:12">
      <c r="A399" s="79">
        <v>42588</v>
      </c>
      <c r="B399" s="3">
        <v>284.22749999999996</v>
      </c>
      <c r="C399" s="7">
        <v>132</v>
      </c>
      <c r="D399" s="7">
        <v>56</v>
      </c>
      <c r="E399" s="7">
        <v>45</v>
      </c>
      <c r="F399" s="2" t="s">
        <v>9</v>
      </c>
      <c r="G399" s="2" t="s">
        <v>2100</v>
      </c>
    </row>
    <row r="400" spans="1:12">
      <c r="A400" s="79">
        <v>42643</v>
      </c>
      <c r="B400" s="3">
        <v>47.370000000000005</v>
      </c>
      <c r="C400" s="7">
        <v>132</v>
      </c>
      <c r="D400" s="2">
        <v>10</v>
      </c>
      <c r="E400" s="17">
        <v>45</v>
      </c>
      <c r="F400" s="2" t="s">
        <v>9</v>
      </c>
      <c r="H400" s="2" t="s">
        <v>2155</v>
      </c>
      <c r="I400" s="2" t="s">
        <v>2156</v>
      </c>
    </row>
    <row r="401" spans="1:9">
      <c r="A401" s="79">
        <v>42766</v>
      </c>
      <c r="B401" s="3">
        <v>60.772500000000001</v>
      </c>
      <c r="C401" s="7">
        <v>132</v>
      </c>
      <c r="D401" s="2">
        <v>14</v>
      </c>
      <c r="E401" s="7">
        <v>45</v>
      </c>
      <c r="F401" s="2" t="s">
        <v>9</v>
      </c>
      <c r="H401" s="2" t="s">
        <v>3410</v>
      </c>
    </row>
    <row r="402" spans="1:9">
      <c r="A402" s="79">
        <v>42825</v>
      </c>
      <c r="B402" s="3">
        <v>-21.052200000000003</v>
      </c>
      <c r="C402" s="7">
        <v>132</v>
      </c>
      <c r="D402" s="2">
        <v>-5</v>
      </c>
      <c r="E402" s="17">
        <v>45</v>
      </c>
      <c r="F402" s="2" t="s">
        <v>9</v>
      </c>
    </row>
    <row r="403" spans="1:9">
      <c r="A403" s="79">
        <v>42892</v>
      </c>
      <c r="B403" s="3">
        <v>4.9763999999999999</v>
      </c>
      <c r="C403" s="7">
        <v>132</v>
      </c>
      <c r="D403" s="7">
        <v>1</v>
      </c>
      <c r="E403" s="17">
        <v>45</v>
      </c>
      <c r="F403" s="2" t="s">
        <v>9</v>
      </c>
      <c r="G403" s="2" t="s">
        <v>4262</v>
      </c>
      <c r="H403" s="2" t="s">
        <v>4293</v>
      </c>
    </row>
    <row r="404" spans="1:9">
      <c r="A404" s="79">
        <v>42951</v>
      </c>
      <c r="B404" s="3">
        <v>9.9527999999999999</v>
      </c>
      <c r="C404" s="7">
        <v>132</v>
      </c>
      <c r="D404" s="7">
        <v>2</v>
      </c>
      <c r="E404" s="17">
        <v>45</v>
      </c>
      <c r="F404" s="2" t="s">
        <v>9</v>
      </c>
      <c r="G404" s="2" t="s">
        <v>5194</v>
      </c>
    </row>
    <row r="405" spans="1:9">
      <c r="A405" s="79">
        <v>42513</v>
      </c>
      <c r="B405" s="3">
        <v>407.54250000000002</v>
      </c>
      <c r="C405" s="7">
        <v>133</v>
      </c>
      <c r="D405" s="7">
        <v>100</v>
      </c>
      <c r="E405" s="7">
        <v>45</v>
      </c>
      <c r="F405" s="2" t="s">
        <v>9</v>
      </c>
      <c r="G405" s="2" t="s">
        <v>1666</v>
      </c>
    </row>
    <row r="406" spans="1:9">
      <c r="A406" s="79">
        <v>42588</v>
      </c>
      <c r="B406" s="3">
        <v>292.45499999999998</v>
      </c>
      <c r="C406" s="7">
        <v>133</v>
      </c>
      <c r="D406" s="7">
        <v>58</v>
      </c>
      <c r="E406" s="7">
        <v>45</v>
      </c>
      <c r="F406" s="2" t="s">
        <v>9</v>
      </c>
      <c r="G406" s="2" t="s">
        <v>2100</v>
      </c>
    </row>
    <row r="407" spans="1:9">
      <c r="A407" s="79">
        <v>42643</v>
      </c>
      <c r="B407" s="3">
        <v>27.442500000000003</v>
      </c>
      <c r="C407" s="7">
        <v>133</v>
      </c>
      <c r="D407" s="2">
        <v>7</v>
      </c>
      <c r="E407" s="17">
        <v>45</v>
      </c>
      <c r="F407" s="2" t="s">
        <v>9</v>
      </c>
      <c r="H407" s="2" t="s">
        <v>2155</v>
      </c>
      <c r="I407" s="2" t="s">
        <v>2156</v>
      </c>
    </row>
    <row r="408" spans="1:9">
      <c r="A408" s="79">
        <v>42702</v>
      </c>
      <c r="B408" s="3">
        <v>15.517499999999998</v>
      </c>
      <c r="C408" s="7">
        <v>133</v>
      </c>
      <c r="D408" s="2">
        <v>4</v>
      </c>
      <c r="E408" s="17">
        <v>45</v>
      </c>
      <c r="F408" s="2" t="s">
        <v>9</v>
      </c>
      <c r="H408" s="2" t="s">
        <v>2606</v>
      </c>
      <c r="I408" s="2" t="s">
        <v>2607</v>
      </c>
    </row>
    <row r="409" spans="1:9">
      <c r="A409" s="79">
        <v>42766</v>
      </c>
      <c r="B409" s="3">
        <v>11.58</v>
      </c>
      <c r="C409" s="7">
        <v>133</v>
      </c>
      <c r="D409" s="2">
        <v>3</v>
      </c>
      <c r="E409" s="17">
        <v>45</v>
      </c>
      <c r="F409" s="2" t="s">
        <v>9</v>
      </c>
      <c r="H409" s="2" t="s">
        <v>3410</v>
      </c>
    </row>
    <row r="410" spans="1:9">
      <c r="A410" s="79">
        <v>42825</v>
      </c>
      <c r="B410" s="3">
        <v>38.376000000000005</v>
      </c>
      <c r="C410" s="7">
        <v>133</v>
      </c>
      <c r="D410" s="2">
        <v>10</v>
      </c>
      <c r="E410" s="17">
        <v>45</v>
      </c>
      <c r="F410" s="2" t="s">
        <v>9</v>
      </c>
      <c r="G410" s="14"/>
    </row>
    <row r="411" spans="1:9">
      <c r="A411" s="79">
        <v>42892</v>
      </c>
      <c r="B411" s="3">
        <v>12.285</v>
      </c>
      <c r="C411" s="7">
        <v>133</v>
      </c>
      <c r="D411" s="7">
        <v>3</v>
      </c>
      <c r="E411" s="17">
        <v>45</v>
      </c>
      <c r="F411" s="2" t="s">
        <v>9</v>
      </c>
      <c r="G411" s="2" t="s">
        <v>4262</v>
      </c>
      <c r="H411" s="2" t="s">
        <v>4294</v>
      </c>
    </row>
    <row r="412" spans="1:9">
      <c r="A412" s="79">
        <v>42951</v>
      </c>
      <c r="B412" s="3">
        <v>24.57</v>
      </c>
      <c r="C412" s="7">
        <v>133</v>
      </c>
      <c r="D412" s="7">
        <v>6</v>
      </c>
      <c r="E412" s="7">
        <v>45</v>
      </c>
      <c r="F412" s="2" t="s">
        <v>9</v>
      </c>
      <c r="G412" s="2" t="s">
        <v>5194</v>
      </c>
    </row>
    <row r="413" spans="1:9">
      <c r="A413" s="79">
        <v>42513</v>
      </c>
      <c r="B413" s="3">
        <v>287.45249999999999</v>
      </c>
      <c r="C413" s="7">
        <v>134</v>
      </c>
      <c r="D413" s="7">
        <v>57</v>
      </c>
      <c r="E413" s="7">
        <v>45</v>
      </c>
      <c r="F413" s="2" t="s">
        <v>9</v>
      </c>
      <c r="G413" s="2" t="s">
        <v>1666</v>
      </c>
    </row>
    <row r="414" spans="1:9">
      <c r="A414" s="79">
        <v>42588</v>
      </c>
      <c r="B414" s="3">
        <v>144.23249999999999</v>
      </c>
      <c r="C414" s="7">
        <v>134</v>
      </c>
      <c r="D414" s="7">
        <v>43</v>
      </c>
      <c r="E414" s="7">
        <v>45</v>
      </c>
      <c r="F414" s="2" t="s">
        <v>9</v>
      </c>
      <c r="G414" s="2" t="s">
        <v>2100</v>
      </c>
    </row>
    <row r="415" spans="1:9">
      <c r="A415" s="79">
        <v>42643</v>
      </c>
      <c r="B415" s="3">
        <v>23.625</v>
      </c>
      <c r="C415" s="7">
        <v>134</v>
      </c>
      <c r="D415" s="2">
        <v>6</v>
      </c>
      <c r="E415" s="7">
        <v>45</v>
      </c>
      <c r="F415" s="2" t="s">
        <v>9</v>
      </c>
      <c r="H415" s="2" t="s">
        <v>2155</v>
      </c>
      <c r="I415" s="2" t="s">
        <v>2156</v>
      </c>
    </row>
    <row r="416" spans="1:9">
      <c r="A416" s="79">
        <v>42766</v>
      </c>
      <c r="B416" s="3">
        <v>11.535</v>
      </c>
      <c r="C416" s="7">
        <v>134</v>
      </c>
      <c r="D416" s="2">
        <v>3</v>
      </c>
      <c r="E416" s="17">
        <v>45</v>
      </c>
      <c r="F416" s="2" t="s">
        <v>9</v>
      </c>
      <c r="H416" s="2" t="s">
        <v>3410</v>
      </c>
    </row>
    <row r="417" spans="1:9">
      <c r="A417" s="79">
        <v>42825</v>
      </c>
      <c r="B417" s="3">
        <v>3.9702000000000002</v>
      </c>
      <c r="C417" s="7">
        <v>134</v>
      </c>
      <c r="D417" s="2">
        <v>1</v>
      </c>
      <c r="E417" s="17">
        <v>45</v>
      </c>
      <c r="F417" s="2" t="s">
        <v>9</v>
      </c>
      <c r="G417" s="14"/>
    </row>
    <row r="418" spans="1:9">
      <c r="A418" s="79">
        <v>42892</v>
      </c>
      <c r="B418" s="3">
        <v>8.19</v>
      </c>
      <c r="C418" s="7">
        <v>134</v>
      </c>
      <c r="D418" s="7">
        <v>2</v>
      </c>
      <c r="E418" s="17">
        <v>45</v>
      </c>
      <c r="F418" s="2" t="s">
        <v>9</v>
      </c>
      <c r="G418" s="2" t="s">
        <v>4262</v>
      </c>
      <c r="H418" s="2" t="s">
        <v>4295</v>
      </c>
    </row>
    <row r="419" spans="1:9">
      <c r="A419" s="79">
        <v>42588</v>
      </c>
      <c r="B419" s="3">
        <v>391.86750000000001</v>
      </c>
      <c r="C419" s="7">
        <v>135</v>
      </c>
      <c r="D419" s="7">
        <v>90</v>
      </c>
      <c r="E419" s="7">
        <v>45</v>
      </c>
      <c r="F419" s="2" t="s">
        <v>9</v>
      </c>
      <c r="G419" s="2" t="s">
        <v>2100</v>
      </c>
    </row>
    <row r="420" spans="1:9">
      <c r="A420" s="79">
        <v>42643</v>
      </c>
      <c r="B420" s="3">
        <v>118.95750000000001</v>
      </c>
      <c r="C420" s="7">
        <v>135</v>
      </c>
      <c r="D420" s="2">
        <v>31</v>
      </c>
      <c r="E420" s="7">
        <v>45</v>
      </c>
      <c r="F420" s="2" t="s">
        <v>9</v>
      </c>
      <c r="H420" s="2" t="s">
        <v>2155</v>
      </c>
      <c r="I420" s="2" t="s">
        <v>2156</v>
      </c>
    </row>
    <row r="421" spans="1:9">
      <c r="A421" s="79">
        <v>42702</v>
      </c>
      <c r="B421" s="3">
        <v>54.967499999999994</v>
      </c>
      <c r="C421" s="7">
        <v>135</v>
      </c>
      <c r="D421" s="2">
        <v>14</v>
      </c>
      <c r="E421" s="17">
        <v>45</v>
      </c>
      <c r="F421" s="2" t="s">
        <v>9</v>
      </c>
      <c r="H421" s="2" t="s">
        <v>2606</v>
      </c>
      <c r="I421" s="2" t="s">
        <v>2607</v>
      </c>
    </row>
    <row r="422" spans="1:9">
      <c r="A422" s="79">
        <v>42766</v>
      </c>
      <c r="B422" s="3">
        <v>35.047499999999999</v>
      </c>
      <c r="C422" s="7">
        <v>135</v>
      </c>
      <c r="D422" s="2">
        <v>9</v>
      </c>
      <c r="E422" s="17">
        <v>45</v>
      </c>
      <c r="F422" s="2" t="s">
        <v>9</v>
      </c>
      <c r="H422" s="2" t="s">
        <v>3410</v>
      </c>
    </row>
    <row r="423" spans="1:9">
      <c r="A423" s="79">
        <v>42825</v>
      </c>
      <c r="B423" s="3">
        <v>35.092199999999998</v>
      </c>
      <c r="C423" s="7">
        <v>135</v>
      </c>
      <c r="D423" s="2">
        <v>9</v>
      </c>
      <c r="E423" s="17">
        <v>45</v>
      </c>
      <c r="F423" s="2" t="s">
        <v>9</v>
      </c>
      <c r="G423" s="14"/>
    </row>
    <row r="424" spans="1:9">
      <c r="A424" s="79">
        <v>42892</v>
      </c>
      <c r="B424" s="3">
        <v>85.995000000000005</v>
      </c>
      <c r="C424" s="7">
        <v>135</v>
      </c>
      <c r="D424" s="7">
        <v>21</v>
      </c>
      <c r="E424" s="7">
        <v>45</v>
      </c>
      <c r="F424" s="2" t="s">
        <v>9</v>
      </c>
      <c r="G424" s="2" t="s">
        <v>4262</v>
      </c>
      <c r="H424" s="2" t="s">
        <v>4296</v>
      </c>
    </row>
    <row r="425" spans="1:9">
      <c r="A425" s="79">
        <v>42951</v>
      </c>
      <c r="B425" s="3">
        <v>81.900000000000006</v>
      </c>
      <c r="C425" s="7">
        <v>135</v>
      </c>
      <c r="D425" s="7">
        <v>20</v>
      </c>
      <c r="E425" s="17">
        <v>45</v>
      </c>
      <c r="F425" s="2" t="s">
        <v>9</v>
      </c>
      <c r="G425" s="2" t="s">
        <v>5194</v>
      </c>
    </row>
    <row r="426" spans="1:9">
      <c r="A426" s="79">
        <v>42588</v>
      </c>
      <c r="B426" s="3">
        <v>466.2075000000001</v>
      </c>
      <c r="C426" s="7">
        <v>136</v>
      </c>
      <c r="D426" s="7">
        <v>112</v>
      </c>
      <c r="E426" s="7">
        <v>45</v>
      </c>
      <c r="F426" s="2" t="s">
        <v>9</v>
      </c>
      <c r="G426" s="2" t="s">
        <v>2100</v>
      </c>
    </row>
    <row r="427" spans="1:9">
      <c r="A427" s="79">
        <v>42643</v>
      </c>
      <c r="B427" s="3">
        <v>131.67750000000001</v>
      </c>
      <c r="C427" s="7">
        <v>136</v>
      </c>
      <c r="D427" s="2">
        <v>34</v>
      </c>
      <c r="E427" s="7">
        <v>45</v>
      </c>
      <c r="F427" s="2" t="s">
        <v>9</v>
      </c>
      <c r="H427" s="2" t="s">
        <v>2155</v>
      </c>
      <c r="I427" s="2" t="s">
        <v>2156</v>
      </c>
    </row>
    <row r="428" spans="1:9">
      <c r="A428" s="79">
        <v>42702</v>
      </c>
      <c r="B428" s="3">
        <v>35.28</v>
      </c>
      <c r="C428" s="7">
        <v>136</v>
      </c>
      <c r="D428" s="2">
        <v>9</v>
      </c>
      <c r="E428" s="17">
        <v>45</v>
      </c>
      <c r="F428" s="2" t="s">
        <v>9</v>
      </c>
      <c r="H428" s="2" t="s">
        <v>2606</v>
      </c>
      <c r="I428" s="2" t="s">
        <v>2607</v>
      </c>
    </row>
    <row r="429" spans="1:9">
      <c r="A429" s="79">
        <v>42766</v>
      </c>
      <c r="B429" s="3">
        <v>42.134999999999991</v>
      </c>
      <c r="C429" s="7">
        <v>136</v>
      </c>
      <c r="D429" s="2">
        <v>11</v>
      </c>
      <c r="E429" s="17">
        <v>45</v>
      </c>
      <c r="F429" s="2" t="s">
        <v>9</v>
      </c>
      <c r="H429" s="2" t="s">
        <v>3410</v>
      </c>
    </row>
    <row r="430" spans="1:9">
      <c r="A430" s="79">
        <v>42825</v>
      </c>
      <c r="B430" s="3">
        <v>36.855000000000004</v>
      </c>
      <c r="C430" s="7">
        <v>136</v>
      </c>
      <c r="D430" s="2">
        <v>9</v>
      </c>
      <c r="E430" s="17">
        <v>45</v>
      </c>
      <c r="F430" s="2" t="s">
        <v>9</v>
      </c>
      <c r="G430" s="14"/>
    </row>
    <row r="431" spans="1:9">
      <c r="A431" s="79">
        <v>42892</v>
      </c>
      <c r="B431" s="3">
        <v>49.14</v>
      </c>
      <c r="C431" s="7">
        <v>136</v>
      </c>
      <c r="D431" s="7">
        <v>12</v>
      </c>
      <c r="E431" s="7">
        <v>45</v>
      </c>
      <c r="F431" s="2" t="s">
        <v>9</v>
      </c>
      <c r="G431" s="2" t="s">
        <v>4262</v>
      </c>
      <c r="H431" s="2" t="s">
        <v>4297</v>
      </c>
    </row>
    <row r="432" spans="1:9">
      <c r="A432" s="79">
        <v>42951</v>
      </c>
      <c r="B432" s="3">
        <v>36.855000000000004</v>
      </c>
      <c r="C432" s="7">
        <v>136</v>
      </c>
      <c r="D432" s="7">
        <v>9</v>
      </c>
      <c r="E432" s="17">
        <v>45</v>
      </c>
      <c r="F432" s="2" t="s">
        <v>9</v>
      </c>
      <c r="G432" s="2" t="s">
        <v>5194</v>
      </c>
    </row>
    <row r="433" spans="1:9">
      <c r="A433" s="79">
        <v>42643</v>
      </c>
      <c r="B433" s="3">
        <v>94.897500000000008</v>
      </c>
      <c r="C433" s="7">
        <v>137</v>
      </c>
      <c r="D433" s="2">
        <v>25</v>
      </c>
      <c r="E433" s="7">
        <v>45</v>
      </c>
      <c r="F433" s="2" t="s">
        <v>9</v>
      </c>
      <c r="H433" s="2" t="s">
        <v>2155</v>
      </c>
      <c r="I433" s="2" t="s">
        <v>2156</v>
      </c>
    </row>
    <row r="434" spans="1:9">
      <c r="A434" s="79">
        <v>42702</v>
      </c>
      <c r="B434" s="3">
        <v>348.63750000000005</v>
      </c>
      <c r="C434" s="7">
        <v>137</v>
      </c>
      <c r="D434" s="2">
        <v>90</v>
      </c>
      <c r="E434" s="7">
        <v>45</v>
      </c>
      <c r="F434" s="2" t="s">
        <v>9</v>
      </c>
      <c r="H434" s="2" t="s">
        <v>2606</v>
      </c>
      <c r="I434" s="2" t="s">
        <v>2607</v>
      </c>
    </row>
    <row r="435" spans="1:9">
      <c r="A435" s="79">
        <v>42766</v>
      </c>
      <c r="B435" s="3">
        <v>50.010000000000005</v>
      </c>
      <c r="C435" s="7">
        <v>137</v>
      </c>
      <c r="D435" s="2">
        <v>13</v>
      </c>
      <c r="E435" s="7">
        <v>45</v>
      </c>
      <c r="F435" s="2" t="s">
        <v>9</v>
      </c>
      <c r="H435" s="2" t="s">
        <v>3410</v>
      </c>
    </row>
    <row r="436" spans="1:9">
      <c r="A436" s="79">
        <v>42825</v>
      </c>
      <c r="B436" s="3">
        <v>42.057600000000001</v>
      </c>
      <c r="C436" s="7">
        <v>137</v>
      </c>
      <c r="D436" s="2">
        <v>11</v>
      </c>
      <c r="E436" s="17">
        <v>45</v>
      </c>
      <c r="F436" s="2" t="s">
        <v>9</v>
      </c>
      <c r="G436" s="14"/>
    </row>
    <row r="437" spans="1:9">
      <c r="A437" s="79">
        <v>42892</v>
      </c>
      <c r="B437" s="3">
        <v>8.19</v>
      </c>
      <c r="C437" s="7">
        <v>137</v>
      </c>
      <c r="D437" s="7">
        <v>2</v>
      </c>
      <c r="E437" s="17">
        <v>45</v>
      </c>
      <c r="F437" s="2" t="s">
        <v>9</v>
      </c>
      <c r="G437" s="2" t="s">
        <v>4262</v>
      </c>
      <c r="H437" s="2" t="s">
        <v>4298</v>
      </c>
    </row>
    <row r="438" spans="1:9">
      <c r="A438" s="79">
        <v>42951</v>
      </c>
      <c r="B438" s="3">
        <v>16.38</v>
      </c>
      <c r="C438" s="7">
        <v>137</v>
      </c>
      <c r="D438" s="7">
        <v>4</v>
      </c>
      <c r="E438" s="17">
        <v>45</v>
      </c>
      <c r="F438" s="2" t="s">
        <v>9</v>
      </c>
      <c r="G438" s="2" t="s">
        <v>5194</v>
      </c>
    </row>
    <row r="439" spans="1:9">
      <c r="A439" s="79">
        <v>42702</v>
      </c>
      <c r="B439" s="3">
        <v>124.97999999999999</v>
      </c>
      <c r="C439" s="7">
        <v>138</v>
      </c>
      <c r="D439" s="2">
        <v>33</v>
      </c>
      <c r="E439" s="7">
        <v>45</v>
      </c>
      <c r="F439" s="2" t="s">
        <v>9</v>
      </c>
      <c r="H439" s="2" t="s">
        <v>2606</v>
      </c>
      <c r="I439" s="2" t="s">
        <v>2607</v>
      </c>
    </row>
    <row r="440" spans="1:9">
      <c r="A440" s="79">
        <v>42766</v>
      </c>
      <c r="B440" s="3">
        <v>257.49749999999995</v>
      </c>
      <c r="C440" s="7">
        <v>138</v>
      </c>
      <c r="D440" s="2">
        <v>67</v>
      </c>
      <c r="E440" s="7">
        <v>45</v>
      </c>
      <c r="F440" s="2" t="s">
        <v>9</v>
      </c>
      <c r="H440" s="2" t="s">
        <v>3410</v>
      </c>
    </row>
    <row r="441" spans="1:9">
      <c r="A441" s="79">
        <v>42825</v>
      </c>
      <c r="B441" s="3">
        <v>50.777999999999999</v>
      </c>
      <c r="C441" s="7">
        <v>138</v>
      </c>
      <c r="D441" s="2">
        <v>13</v>
      </c>
      <c r="E441" s="7">
        <v>45</v>
      </c>
      <c r="F441" s="2" t="s">
        <v>9</v>
      </c>
      <c r="G441" s="14"/>
    </row>
    <row r="442" spans="1:9">
      <c r="A442" s="79">
        <v>42892</v>
      </c>
      <c r="B442" s="3">
        <v>8.19</v>
      </c>
      <c r="C442" s="7">
        <v>138</v>
      </c>
      <c r="D442" s="7">
        <v>2</v>
      </c>
      <c r="E442" s="17">
        <v>45</v>
      </c>
      <c r="F442" s="2" t="s">
        <v>9</v>
      </c>
      <c r="G442" s="2" t="s">
        <v>4262</v>
      </c>
      <c r="H442" s="2" t="s">
        <v>4299</v>
      </c>
    </row>
    <row r="443" spans="1:9">
      <c r="A443" s="79">
        <v>42766</v>
      </c>
      <c r="B443" s="3">
        <v>90.322500000000005</v>
      </c>
      <c r="C443" s="7">
        <v>139</v>
      </c>
      <c r="D443" s="2">
        <v>25</v>
      </c>
      <c r="E443" s="7">
        <v>45</v>
      </c>
      <c r="F443" s="2" t="s">
        <v>9</v>
      </c>
      <c r="H443" s="2" t="s">
        <v>3410</v>
      </c>
    </row>
    <row r="444" spans="1:9">
      <c r="A444" s="79">
        <v>42825</v>
      </c>
      <c r="B444" s="3">
        <v>676.34580000000005</v>
      </c>
      <c r="C444" s="7">
        <v>139</v>
      </c>
      <c r="D444" s="2">
        <v>166</v>
      </c>
      <c r="E444" s="7">
        <v>45</v>
      </c>
      <c r="F444" s="2" t="s">
        <v>9</v>
      </c>
      <c r="G444" s="14"/>
    </row>
    <row r="445" spans="1:9">
      <c r="A445" s="79">
        <v>42892</v>
      </c>
      <c r="B445" s="3">
        <v>85.753200000000007</v>
      </c>
      <c r="C445" s="7">
        <v>139</v>
      </c>
      <c r="D445" s="7">
        <v>21</v>
      </c>
      <c r="E445" s="7">
        <v>45</v>
      </c>
      <c r="F445" s="2" t="s">
        <v>9</v>
      </c>
      <c r="G445" s="2" t="s">
        <v>4262</v>
      </c>
      <c r="H445" s="2" t="s">
        <v>4300</v>
      </c>
    </row>
    <row r="446" spans="1:9">
      <c r="A446" s="79">
        <v>42892</v>
      </c>
      <c r="B446" s="3">
        <v>8.19</v>
      </c>
      <c r="C446" s="7">
        <v>139</v>
      </c>
      <c r="D446" s="7">
        <v>2</v>
      </c>
      <c r="E446" s="17">
        <v>45</v>
      </c>
      <c r="F446" s="2" t="s">
        <v>9</v>
      </c>
      <c r="G446" s="2" t="s">
        <v>4262</v>
      </c>
    </row>
    <row r="447" spans="1:9">
      <c r="A447" s="79">
        <v>42951</v>
      </c>
      <c r="B447" s="3">
        <v>73.475999999999999</v>
      </c>
      <c r="C447" s="7">
        <v>139</v>
      </c>
      <c r="D447" s="7">
        <v>18</v>
      </c>
      <c r="E447" s="17">
        <v>45</v>
      </c>
      <c r="F447" s="2" t="s">
        <v>9</v>
      </c>
      <c r="G447" s="2" t="s">
        <v>5194</v>
      </c>
    </row>
    <row r="448" spans="1:9">
      <c r="A448" s="79">
        <v>42766</v>
      </c>
      <c r="B448" s="3">
        <v>519.96749999999997</v>
      </c>
      <c r="C448" s="7">
        <v>140</v>
      </c>
      <c r="D448" s="2">
        <v>137</v>
      </c>
      <c r="E448" s="7">
        <v>45</v>
      </c>
      <c r="F448" s="2" t="s">
        <v>9</v>
      </c>
      <c r="H448" s="2" t="s">
        <v>3410</v>
      </c>
    </row>
    <row r="449" spans="1:10">
      <c r="A449" s="79">
        <v>42825</v>
      </c>
      <c r="B449" s="3">
        <v>35.630400000000002</v>
      </c>
      <c r="C449" s="7">
        <v>140</v>
      </c>
      <c r="D449" s="2">
        <v>9</v>
      </c>
      <c r="E449" s="17">
        <v>45</v>
      </c>
      <c r="F449" s="2" t="s">
        <v>9</v>
      </c>
      <c r="G449" s="14"/>
    </row>
    <row r="450" spans="1:10">
      <c r="A450" s="79">
        <v>42892</v>
      </c>
      <c r="B450" s="3">
        <v>20.475000000000001</v>
      </c>
      <c r="C450" s="7">
        <v>140</v>
      </c>
      <c r="D450" s="7">
        <v>5</v>
      </c>
      <c r="E450" s="17">
        <v>45</v>
      </c>
      <c r="F450" s="2" t="s">
        <v>9</v>
      </c>
      <c r="G450" s="2" t="s">
        <v>4262</v>
      </c>
      <c r="H450" s="2" t="s">
        <v>4301</v>
      </c>
    </row>
    <row r="451" spans="1:10">
      <c r="A451" s="79">
        <v>42951</v>
      </c>
      <c r="B451" s="3">
        <v>12.285</v>
      </c>
      <c r="C451" s="7">
        <v>140</v>
      </c>
      <c r="D451" s="7">
        <v>3</v>
      </c>
      <c r="E451" s="17">
        <v>45</v>
      </c>
      <c r="F451" s="2" t="s">
        <v>9</v>
      </c>
      <c r="G451" s="2" t="s">
        <v>5194</v>
      </c>
    </row>
    <row r="452" spans="1:10">
      <c r="A452" s="79">
        <v>42766</v>
      </c>
      <c r="B452" s="3">
        <v>82.6875</v>
      </c>
      <c r="C452" s="7">
        <v>141</v>
      </c>
      <c r="D452" s="2">
        <v>23</v>
      </c>
      <c r="E452" s="7">
        <v>45</v>
      </c>
      <c r="F452" s="2" t="s">
        <v>9</v>
      </c>
      <c r="H452" s="2" t="s">
        <v>3410</v>
      </c>
    </row>
    <row r="453" spans="1:10">
      <c r="A453" s="79">
        <v>42825</v>
      </c>
      <c r="B453" s="3">
        <v>788.29920000000004</v>
      </c>
      <c r="C453" s="7">
        <v>141</v>
      </c>
      <c r="D453" s="2">
        <v>194</v>
      </c>
      <c r="E453" s="7">
        <v>45</v>
      </c>
      <c r="F453" s="2" t="s">
        <v>9</v>
      </c>
      <c r="G453" s="14"/>
    </row>
    <row r="454" spans="1:10">
      <c r="A454" s="79">
        <v>42892</v>
      </c>
      <c r="B454" s="3">
        <v>106.47</v>
      </c>
      <c r="C454" s="7">
        <v>141</v>
      </c>
      <c r="D454" s="7">
        <v>26</v>
      </c>
      <c r="E454" s="7">
        <v>45</v>
      </c>
      <c r="F454" s="2" t="s">
        <v>9</v>
      </c>
      <c r="G454" s="2" t="s">
        <v>4262</v>
      </c>
      <c r="H454" s="2" t="s">
        <v>4302</v>
      </c>
    </row>
    <row r="455" spans="1:10">
      <c r="A455" s="79">
        <v>42892</v>
      </c>
      <c r="B455" s="3">
        <v>12.285</v>
      </c>
      <c r="C455" s="7">
        <v>141</v>
      </c>
      <c r="D455" s="7">
        <v>3</v>
      </c>
      <c r="E455" s="17">
        <v>45</v>
      </c>
      <c r="F455" s="2" t="s">
        <v>9</v>
      </c>
      <c r="G455" s="2" t="s">
        <v>4262</v>
      </c>
    </row>
    <row r="456" spans="1:10">
      <c r="A456" s="79">
        <v>42951</v>
      </c>
      <c r="B456" s="3">
        <v>69.615000000000009</v>
      </c>
      <c r="C456" s="7">
        <v>141</v>
      </c>
      <c r="D456" s="7">
        <v>17</v>
      </c>
      <c r="E456" s="17">
        <v>45</v>
      </c>
      <c r="F456" s="2" t="s">
        <v>9</v>
      </c>
      <c r="G456" s="2" t="s">
        <v>5194</v>
      </c>
    </row>
    <row r="457" spans="1:10">
      <c r="A457" s="79">
        <v>42825</v>
      </c>
      <c r="B457" s="3">
        <v>523.43460000000005</v>
      </c>
      <c r="C457" s="7">
        <v>142</v>
      </c>
      <c r="D457" s="2">
        <v>131</v>
      </c>
      <c r="E457" s="7">
        <v>45</v>
      </c>
      <c r="F457" s="2" t="s">
        <v>9</v>
      </c>
      <c r="G457" s="14"/>
    </row>
    <row r="458" spans="1:10">
      <c r="A458" s="79">
        <v>42892</v>
      </c>
      <c r="B458" s="3">
        <v>297.64019999999994</v>
      </c>
      <c r="C458" s="7">
        <v>142</v>
      </c>
      <c r="D458" s="7">
        <v>74</v>
      </c>
      <c r="E458" s="7">
        <v>45</v>
      </c>
      <c r="F458" s="2" t="s">
        <v>9</v>
      </c>
      <c r="G458" s="2" t="s">
        <v>4262</v>
      </c>
      <c r="H458" s="2" t="s">
        <v>4303</v>
      </c>
    </row>
    <row r="459" spans="1:10">
      <c r="A459" s="79">
        <v>42892</v>
      </c>
      <c r="B459" s="3">
        <v>16.38</v>
      </c>
      <c r="C459" s="7">
        <v>142</v>
      </c>
      <c r="D459" s="7">
        <v>4</v>
      </c>
      <c r="E459" s="17">
        <v>45</v>
      </c>
      <c r="F459" s="2" t="s">
        <v>9</v>
      </c>
      <c r="G459" s="2" t="s">
        <v>4262</v>
      </c>
    </row>
    <row r="460" spans="1:10">
      <c r="A460" s="79">
        <v>42951</v>
      </c>
      <c r="B460" s="3">
        <v>135.13499999999999</v>
      </c>
      <c r="C460" s="7">
        <v>142</v>
      </c>
      <c r="D460" s="7">
        <v>37</v>
      </c>
      <c r="E460" s="7">
        <v>45</v>
      </c>
      <c r="F460" s="2" t="s">
        <v>9</v>
      </c>
      <c r="G460" s="2" t="s">
        <v>5194</v>
      </c>
    </row>
    <row r="461" spans="1:10">
      <c r="A461" s="79">
        <v>42892</v>
      </c>
      <c r="B461" s="3">
        <v>493.82580000000002</v>
      </c>
      <c r="C461" s="7">
        <v>144</v>
      </c>
      <c r="D461" s="7">
        <v>123</v>
      </c>
      <c r="E461" s="7">
        <v>45</v>
      </c>
      <c r="F461" s="2" t="s">
        <v>9</v>
      </c>
      <c r="G461" s="2" t="s">
        <v>4262</v>
      </c>
      <c r="H461" s="2" t="s">
        <v>4304</v>
      </c>
    </row>
    <row r="462" spans="1:10">
      <c r="A462" s="79">
        <v>42951</v>
      </c>
      <c r="B462" s="3">
        <v>167.39580000000001</v>
      </c>
      <c r="C462" s="7">
        <v>144</v>
      </c>
      <c r="D462" s="7">
        <v>41</v>
      </c>
      <c r="E462" s="7">
        <v>45</v>
      </c>
      <c r="F462" s="2" t="s">
        <v>9</v>
      </c>
      <c r="G462" s="2" t="s">
        <v>5194</v>
      </c>
    </row>
    <row r="463" spans="1:10">
      <c r="A463" s="79">
        <v>42138</v>
      </c>
      <c r="B463" s="3">
        <v>6.2151605439999997</v>
      </c>
      <c r="C463" s="7">
        <v>12003</v>
      </c>
      <c r="D463" s="7">
        <v>1</v>
      </c>
      <c r="E463" s="7" t="s">
        <v>4174</v>
      </c>
      <c r="F463" s="2" t="s">
        <v>9</v>
      </c>
      <c r="G463" s="2" t="s">
        <v>156</v>
      </c>
    </row>
    <row r="464" spans="1:10">
      <c r="A464" s="79">
        <v>42200</v>
      </c>
      <c r="B464" s="3">
        <v>57.09</v>
      </c>
      <c r="C464" s="7">
        <v>12003</v>
      </c>
      <c r="D464" s="7">
        <v>6</v>
      </c>
      <c r="E464" s="7" t="s">
        <v>5214</v>
      </c>
      <c r="F464" s="2" t="s">
        <v>9</v>
      </c>
      <c r="G464" s="2" t="s">
        <v>179</v>
      </c>
      <c r="J464" s="21"/>
    </row>
    <row r="465" spans="1:12">
      <c r="A465" s="79">
        <v>42263</v>
      </c>
      <c r="B465" s="3">
        <v>82.17</v>
      </c>
      <c r="C465" s="7">
        <v>12003</v>
      </c>
      <c r="D465" s="7">
        <v>7</v>
      </c>
      <c r="E465" s="7" t="s">
        <v>5214</v>
      </c>
      <c r="F465" s="2" t="s">
        <v>9</v>
      </c>
      <c r="G465" s="2" t="s">
        <v>186</v>
      </c>
      <c r="J465" s="21"/>
    </row>
    <row r="466" spans="1:12">
      <c r="A466" s="79">
        <v>42325</v>
      </c>
      <c r="B466" s="3">
        <v>24.75</v>
      </c>
      <c r="C466" s="7">
        <v>12003</v>
      </c>
      <c r="D466" s="7">
        <v>3</v>
      </c>
      <c r="E466" s="7" t="s">
        <v>5214</v>
      </c>
      <c r="F466" s="2" t="s">
        <v>9</v>
      </c>
      <c r="G466" s="2" t="s">
        <v>425</v>
      </c>
    </row>
    <row r="467" spans="1:12">
      <c r="A467" s="79">
        <v>42388</v>
      </c>
      <c r="B467" s="3">
        <v>8.25</v>
      </c>
      <c r="C467" s="7">
        <v>12003</v>
      </c>
      <c r="D467" s="7">
        <v>1</v>
      </c>
      <c r="E467" s="7" t="s">
        <v>5214</v>
      </c>
      <c r="F467" s="2" t="s">
        <v>9</v>
      </c>
      <c r="G467" s="2" t="s">
        <v>739</v>
      </c>
      <c r="L467" s="21"/>
    </row>
    <row r="468" spans="1:12">
      <c r="A468" s="79">
        <v>42451</v>
      </c>
      <c r="B468" s="3">
        <v>41.25</v>
      </c>
      <c r="C468" s="7">
        <v>12003</v>
      </c>
      <c r="D468" s="7">
        <v>6</v>
      </c>
      <c r="E468" s="7" t="s">
        <v>5214</v>
      </c>
      <c r="F468" s="2" t="s">
        <v>9</v>
      </c>
      <c r="G468" s="2" t="s">
        <v>1269</v>
      </c>
    </row>
    <row r="469" spans="1:12">
      <c r="A469" s="79">
        <v>42513</v>
      </c>
      <c r="B469" s="3">
        <v>24.75</v>
      </c>
      <c r="C469" s="7">
        <v>12003</v>
      </c>
      <c r="D469" s="7">
        <v>3</v>
      </c>
      <c r="E469" s="7" t="s">
        <v>5214</v>
      </c>
      <c r="F469" s="2" t="s">
        <v>9</v>
      </c>
      <c r="G469" s="2" t="s">
        <v>1666</v>
      </c>
    </row>
    <row r="470" spans="1:12">
      <c r="A470" s="79">
        <v>42513</v>
      </c>
      <c r="B470" s="3">
        <v>5.7299999999999995</v>
      </c>
      <c r="C470" s="7">
        <v>12003</v>
      </c>
      <c r="D470" s="7">
        <v>1</v>
      </c>
      <c r="E470" s="7" t="s">
        <v>4174</v>
      </c>
      <c r="F470" s="2" t="s">
        <v>9</v>
      </c>
      <c r="G470" s="2" t="s">
        <v>1666</v>
      </c>
    </row>
    <row r="471" spans="1:12">
      <c r="A471" s="79">
        <v>42588</v>
      </c>
      <c r="B471" s="3">
        <v>24.75</v>
      </c>
      <c r="C471" s="7">
        <v>12003</v>
      </c>
      <c r="D471" s="7">
        <v>3</v>
      </c>
      <c r="E471" s="7" t="s">
        <v>5214</v>
      </c>
      <c r="F471" s="2" t="s">
        <v>9</v>
      </c>
      <c r="G471" s="2" t="s">
        <v>2100</v>
      </c>
    </row>
    <row r="472" spans="1:12">
      <c r="A472" s="79">
        <v>42643</v>
      </c>
      <c r="B472" s="3">
        <v>48.180000000000007</v>
      </c>
      <c r="C472" s="7">
        <v>12003</v>
      </c>
      <c r="D472" s="2">
        <v>6</v>
      </c>
      <c r="E472" s="7" t="s">
        <v>5214</v>
      </c>
      <c r="F472" s="2" t="s">
        <v>9</v>
      </c>
      <c r="H472" s="2" t="s">
        <v>2155</v>
      </c>
      <c r="I472" s="2" t="s">
        <v>2156</v>
      </c>
    </row>
    <row r="473" spans="1:12">
      <c r="A473" s="79">
        <v>42702</v>
      </c>
      <c r="B473" s="3">
        <v>24.172499999999999</v>
      </c>
      <c r="C473" s="7">
        <v>12003</v>
      </c>
      <c r="D473" s="2">
        <v>3</v>
      </c>
      <c r="E473" s="7" t="s">
        <v>5214</v>
      </c>
      <c r="F473" s="2" t="s">
        <v>9</v>
      </c>
      <c r="H473" s="2" t="s">
        <v>2606</v>
      </c>
      <c r="I473" s="2" t="s">
        <v>2607</v>
      </c>
    </row>
    <row r="474" spans="1:12">
      <c r="A474" s="79">
        <v>42766</v>
      </c>
      <c r="B474" s="3">
        <v>12.375</v>
      </c>
      <c r="C474" s="7">
        <v>12003</v>
      </c>
      <c r="D474" s="2">
        <v>2</v>
      </c>
      <c r="E474" s="7" t="s">
        <v>4174</v>
      </c>
      <c r="F474" s="2" t="s">
        <v>9</v>
      </c>
      <c r="H474" s="2" t="s">
        <v>3410</v>
      </c>
    </row>
    <row r="475" spans="1:12">
      <c r="A475" s="79">
        <v>42825</v>
      </c>
      <c r="B475" s="3">
        <v>50.193000000000005</v>
      </c>
      <c r="C475" s="7">
        <v>12003</v>
      </c>
      <c r="D475" s="2">
        <v>6</v>
      </c>
      <c r="E475" s="7" t="s">
        <v>5214</v>
      </c>
      <c r="F475" s="2" t="s">
        <v>9</v>
      </c>
      <c r="G475" s="14"/>
    </row>
    <row r="476" spans="1:12">
      <c r="A476" s="79">
        <v>42892</v>
      </c>
      <c r="B476" s="3">
        <v>85.027799999999999</v>
      </c>
      <c r="C476" s="7">
        <v>12003</v>
      </c>
      <c r="D476" s="7">
        <v>10</v>
      </c>
      <c r="E476" s="7" t="s">
        <v>5214</v>
      </c>
      <c r="F476" s="2" t="s">
        <v>9</v>
      </c>
      <c r="G476" s="2" t="s">
        <v>4262</v>
      </c>
      <c r="H476" s="2" t="s">
        <v>4305</v>
      </c>
    </row>
    <row r="477" spans="1:12">
      <c r="A477" s="79">
        <v>42951</v>
      </c>
      <c r="B477" s="3">
        <v>144.8304</v>
      </c>
      <c r="C477" s="7">
        <v>12003</v>
      </c>
      <c r="D477" s="7">
        <v>17</v>
      </c>
      <c r="E477" s="7" t="s">
        <v>5214</v>
      </c>
      <c r="F477" s="2" t="s">
        <v>9</v>
      </c>
      <c r="G477" s="2" t="s">
        <v>5194</v>
      </c>
    </row>
    <row r="478" spans="1:12">
      <c r="A478" s="79">
        <v>42766</v>
      </c>
      <c r="B478" s="3">
        <v>2783.8424999999961</v>
      </c>
      <c r="C478" s="7">
        <v>12004</v>
      </c>
      <c r="D478" s="2">
        <v>291</v>
      </c>
      <c r="E478" s="7" t="s">
        <v>5214</v>
      </c>
      <c r="F478" s="2" t="s">
        <v>9</v>
      </c>
      <c r="H478" s="2" t="s">
        <v>3410</v>
      </c>
    </row>
    <row r="479" spans="1:12">
      <c r="A479" s="79">
        <v>42825</v>
      </c>
      <c r="B479" s="3">
        <v>512.08560000000011</v>
      </c>
      <c r="C479" s="7">
        <v>12004</v>
      </c>
      <c r="D479" s="2">
        <v>54</v>
      </c>
      <c r="E479" s="7" t="s">
        <v>5214</v>
      </c>
      <c r="F479" s="2" t="s">
        <v>9</v>
      </c>
      <c r="G479" s="14"/>
    </row>
    <row r="480" spans="1:12">
      <c r="A480" s="79">
        <v>42892</v>
      </c>
      <c r="B480" s="3">
        <v>222.69</v>
      </c>
      <c r="C480" s="7">
        <v>12004</v>
      </c>
      <c r="D480" s="7">
        <v>22</v>
      </c>
      <c r="E480" s="7" t="s">
        <v>5214</v>
      </c>
      <c r="F480" s="2" t="s">
        <v>9</v>
      </c>
      <c r="G480" s="2" t="s">
        <v>4262</v>
      </c>
      <c r="H480" s="2" t="s">
        <v>4306</v>
      </c>
    </row>
    <row r="481" spans="1:12">
      <c r="A481" s="79">
        <v>42951</v>
      </c>
      <c r="B481" s="3">
        <v>224.42940000000002</v>
      </c>
      <c r="C481" s="7">
        <v>12004</v>
      </c>
      <c r="D481" s="7">
        <v>22</v>
      </c>
      <c r="E481" s="7" t="s">
        <v>5214</v>
      </c>
      <c r="F481" s="2" t="s">
        <v>9</v>
      </c>
      <c r="G481" s="2" t="s">
        <v>5194</v>
      </c>
    </row>
    <row r="482" spans="1:12">
      <c r="A482" s="79">
        <v>42013</v>
      </c>
      <c r="B482" s="3">
        <v>22.732500000000002</v>
      </c>
      <c r="C482" s="7">
        <v>12007</v>
      </c>
      <c r="D482" s="7">
        <v>3</v>
      </c>
      <c r="E482" s="7" t="s">
        <v>5214</v>
      </c>
      <c r="F482" s="2" t="s">
        <v>9</v>
      </c>
      <c r="G482" s="14" t="s">
        <v>157</v>
      </c>
    </row>
    <row r="483" spans="1:12">
      <c r="A483" s="79">
        <v>42079</v>
      </c>
      <c r="B483" s="3">
        <v>15.465</v>
      </c>
      <c r="C483" s="7">
        <v>12007</v>
      </c>
      <c r="D483" s="7">
        <v>2</v>
      </c>
      <c r="E483" s="7" t="s">
        <v>5214</v>
      </c>
      <c r="F483" s="2" t="s">
        <v>9</v>
      </c>
      <c r="G483" s="2" t="s">
        <v>160</v>
      </c>
    </row>
    <row r="484" spans="1:12">
      <c r="A484" s="79">
        <v>42263</v>
      </c>
      <c r="B484" s="3">
        <v>30.93</v>
      </c>
      <c r="C484" s="7">
        <v>12007</v>
      </c>
      <c r="D484" s="7">
        <v>4</v>
      </c>
      <c r="E484" s="7" t="s">
        <v>5214</v>
      </c>
      <c r="F484" s="2" t="s">
        <v>9</v>
      </c>
      <c r="G484" s="2" t="s">
        <v>186</v>
      </c>
      <c r="J484" s="21"/>
    </row>
    <row r="485" spans="1:12">
      <c r="A485" s="79">
        <v>42325</v>
      </c>
      <c r="B485" s="3">
        <v>38.662500000000001</v>
      </c>
      <c r="C485" s="7">
        <v>12007</v>
      </c>
      <c r="D485" s="7">
        <v>5</v>
      </c>
      <c r="E485" s="7" t="s">
        <v>5214</v>
      </c>
      <c r="F485" s="2" t="s">
        <v>9</v>
      </c>
      <c r="G485" s="2" t="s">
        <v>425</v>
      </c>
    </row>
    <row r="486" spans="1:12">
      <c r="A486" s="79">
        <v>41888</v>
      </c>
      <c r="B486" s="3">
        <v>525</v>
      </c>
      <c r="C486" s="7">
        <v>12009</v>
      </c>
      <c r="D486" s="7">
        <v>45</v>
      </c>
      <c r="E486" s="7" t="s">
        <v>4174</v>
      </c>
      <c r="F486" s="2" t="s">
        <v>9</v>
      </c>
      <c r="G486" s="2" t="s">
        <v>145</v>
      </c>
    </row>
    <row r="487" spans="1:12">
      <c r="A487" s="79">
        <v>42013</v>
      </c>
      <c r="B487" s="3">
        <v>22.08</v>
      </c>
      <c r="C487" s="7">
        <v>12009</v>
      </c>
      <c r="D487" s="7">
        <v>3</v>
      </c>
      <c r="E487" s="7" t="s">
        <v>4174</v>
      </c>
      <c r="F487" s="2" t="s">
        <v>9</v>
      </c>
      <c r="G487" s="14" t="s">
        <v>157</v>
      </c>
    </row>
    <row r="488" spans="1:12">
      <c r="A488" s="79">
        <v>42079</v>
      </c>
      <c r="B488" s="3">
        <v>51.1875</v>
      </c>
      <c r="C488" s="7">
        <v>12009</v>
      </c>
      <c r="D488" s="7">
        <v>7</v>
      </c>
      <c r="E488" s="7" t="s">
        <v>4174</v>
      </c>
      <c r="F488" s="2" t="s">
        <v>9</v>
      </c>
      <c r="G488" s="2" t="s">
        <v>160</v>
      </c>
    </row>
    <row r="489" spans="1:12">
      <c r="A489" s="79">
        <v>42138</v>
      </c>
      <c r="B489" s="3">
        <v>30.29890765</v>
      </c>
      <c r="C489" s="7">
        <v>12009</v>
      </c>
      <c r="D489" s="7">
        <v>4</v>
      </c>
      <c r="E489" s="7" t="s">
        <v>4174</v>
      </c>
      <c r="F489" s="2" t="s">
        <v>9</v>
      </c>
      <c r="G489" s="2" t="s">
        <v>156</v>
      </c>
    </row>
    <row r="490" spans="1:12">
      <c r="A490" s="79">
        <v>42200</v>
      </c>
      <c r="B490" s="3">
        <v>7.3125</v>
      </c>
      <c r="C490" s="7">
        <v>12009</v>
      </c>
      <c r="D490" s="7">
        <v>1</v>
      </c>
      <c r="E490" s="7" t="s">
        <v>4174</v>
      </c>
      <c r="F490" s="2" t="s">
        <v>9</v>
      </c>
      <c r="G490" s="2" t="s">
        <v>179</v>
      </c>
      <c r="J490" s="21"/>
    </row>
    <row r="491" spans="1:12">
      <c r="A491" s="79">
        <v>42263</v>
      </c>
      <c r="B491" s="3">
        <v>7.4550000000000001</v>
      </c>
      <c r="C491" s="7">
        <v>12009</v>
      </c>
      <c r="D491" s="7">
        <v>1</v>
      </c>
      <c r="E491" s="7" t="s">
        <v>4174</v>
      </c>
      <c r="F491" s="2" t="s">
        <v>9</v>
      </c>
      <c r="G491" s="2" t="s">
        <v>186</v>
      </c>
      <c r="J491" s="21"/>
    </row>
    <row r="492" spans="1:12">
      <c r="A492" s="79">
        <v>42325</v>
      </c>
      <c r="B492" s="3">
        <v>51.405000000000001</v>
      </c>
      <c r="C492" s="7">
        <v>12009</v>
      </c>
      <c r="D492" s="7">
        <v>7</v>
      </c>
      <c r="E492" s="7" t="s">
        <v>4174</v>
      </c>
      <c r="F492" s="2" t="s">
        <v>9</v>
      </c>
      <c r="G492" s="2" t="s">
        <v>425</v>
      </c>
    </row>
    <row r="493" spans="1:12">
      <c r="A493" s="79">
        <v>42388</v>
      </c>
      <c r="B493" s="3">
        <v>-7.3125</v>
      </c>
      <c r="C493" s="7">
        <v>12009</v>
      </c>
      <c r="F493" s="2" t="s">
        <v>9</v>
      </c>
      <c r="G493" s="2" t="s">
        <v>739</v>
      </c>
      <c r="L493" s="21"/>
    </row>
    <row r="494" spans="1:12">
      <c r="A494" s="79">
        <v>42451</v>
      </c>
      <c r="B494" s="3">
        <v>29.25</v>
      </c>
      <c r="C494" s="7">
        <v>12009</v>
      </c>
      <c r="D494" s="7">
        <v>4</v>
      </c>
      <c r="E494" s="7" t="s">
        <v>4174</v>
      </c>
      <c r="F494" s="2" t="s">
        <v>9</v>
      </c>
      <c r="G494" s="2" t="s">
        <v>1269</v>
      </c>
    </row>
    <row r="495" spans="1:12">
      <c r="A495" s="79">
        <v>42513</v>
      </c>
      <c r="B495" s="3">
        <v>7.3125</v>
      </c>
      <c r="C495" s="7">
        <v>12009</v>
      </c>
      <c r="D495" s="7">
        <v>1</v>
      </c>
      <c r="E495" s="7" t="s">
        <v>4174</v>
      </c>
      <c r="F495" s="2" t="s">
        <v>9</v>
      </c>
      <c r="G495" s="2" t="s">
        <v>1666</v>
      </c>
    </row>
    <row r="496" spans="1:12">
      <c r="A496" s="79">
        <v>42588</v>
      </c>
      <c r="B496" s="3">
        <v>7.3125</v>
      </c>
      <c r="C496" s="7">
        <v>12009</v>
      </c>
      <c r="D496" s="7">
        <v>1</v>
      </c>
      <c r="E496" s="7" t="s">
        <v>4174</v>
      </c>
      <c r="F496" s="2" t="s">
        <v>9</v>
      </c>
      <c r="G496" s="2" t="s">
        <v>2100</v>
      </c>
    </row>
    <row r="497" spans="1:12">
      <c r="A497" s="79">
        <v>42643</v>
      </c>
      <c r="B497" s="3">
        <v>29.25</v>
      </c>
      <c r="C497" s="7">
        <v>12009</v>
      </c>
      <c r="D497" s="2">
        <v>4</v>
      </c>
      <c r="E497" s="7" t="s">
        <v>4174</v>
      </c>
      <c r="F497" s="2" t="s">
        <v>9</v>
      </c>
      <c r="H497" s="2" t="s">
        <v>2155</v>
      </c>
      <c r="I497" s="2" t="s">
        <v>2156</v>
      </c>
    </row>
    <row r="498" spans="1:12">
      <c r="A498" s="79">
        <v>42702</v>
      </c>
      <c r="B498" s="3">
        <v>0.14249999999999963</v>
      </c>
      <c r="C498" s="7">
        <v>12009</v>
      </c>
      <c r="D498" s="7">
        <v>0</v>
      </c>
      <c r="E498" s="7" t="s">
        <v>4174</v>
      </c>
      <c r="F498" s="2" t="s">
        <v>9</v>
      </c>
      <c r="G498" s="2">
        <v>0</v>
      </c>
      <c r="H498" s="2" t="s">
        <v>2608</v>
      </c>
      <c r="I498" s="2" t="s">
        <v>2607</v>
      </c>
    </row>
    <row r="499" spans="1:12">
      <c r="A499" s="79">
        <v>42825</v>
      </c>
      <c r="B499" s="3">
        <v>15.21</v>
      </c>
      <c r="C499" s="7">
        <v>12009</v>
      </c>
      <c r="D499" s="2">
        <v>2</v>
      </c>
      <c r="E499" s="7" t="s">
        <v>4174</v>
      </c>
      <c r="F499" s="2" t="s">
        <v>9</v>
      </c>
      <c r="G499" s="14"/>
    </row>
    <row r="500" spans="1:12">
      <c r="A500" s="79">
        <v>42892</v>
      </c>
      <c r="B500" s="3">
        <v>45.63</v>
      </c>
      <c r="C500" s="7">
        <v>12009</v>
      </c>
      <c r="D500" s="7">
        <v>6</v>
      </c>
      <c r="E500" s="7" t="s">
        <v>4174</v>
      </c>
      <c r="F500" s="2" t="s">
        <v>9</v>
      </c>
      <c r="G500" s="2" t="s">
        <v>4262</v>
      </c>
      <c r="H500" s="2" t="s">
        <v>4263</v>
      </c>
    </row>
    <row r="501" spans="1:12">
      <c r="A501" s="79">
        <v>42951</v>
      </c>
      <c r="B501" s="3">
        <v>90.955799999999996</v>
      </c>
      <c r="C501" s="7">
        <v>12009</v>
      </c>
      <c r="D501" s="7">
        <v>12</v>
      </c>
      <c r="E501" s="7" t="s">
        <v>4174</v>
      </c>
      <c r="F501" s="2" t="s">
        <v>9</v>
      </c>
      <c r="G501" s="2" t="s">
        <v>5194</v>
      </c>
    </row>
    <row r="502" spans="1:12">
      <c r="A502" s="79">
        <v>42013</v>
      </c>
      <c r="B502" s="3">
        <v>1187.8275000000001</v>
      </c>
      <c r="C502" s="7">
        <v>12010</v>
      </c>
      <c r="D502" s="7">
        <v>110</v>
      </c>
      <c r="E502" s="7" t="s">
        <v>5214</v>
      </c>
      <c r="F502" s="2" t="s">
        <v>9</v>
      </c>
      <c r="G502" s="14" t="s">
        <v>157</v>
      </c>
    </row>
    <row r="503" spans="1:12">
      <c r="A503" s="79">
        <v>42079</v>
      </c>
      <c r="B503" s="3">
        <v>271.6875</v>
      </c>
      <c r="C503" s="7">
        <v>12010</v>
      </c>
      <c r="D503" s="7">
        <v>50</v>
      </c>
      <c r="E503" s="7" t="s">
        <v>5214</v>
      </c>
      <c r="F503" s="2" t="s">
        <v>9</v>
      </c>
      <c r="G503" s="2" t="s">
        <v>160</v>
      </c>
    </row>
    <row r="504" spans="1:12">
      <c r="A504" s="79">
        <v>42138</v>
      </c>
      <c r="B504" s="3">
        <v>18.8397054</v>
      </c>
      <c r="C504" s="7">
        <v>12010</v>
      </c>
      <c r="D504" s="7">
        <v>2</v>
      </c>
      <c r="E504" s="7" t="s">
        <v>5214</v>
      </c>
      <c r="F504" s="2" t="s">
        <v>9</v>
      </c>
      <c r="G504" s="2" t="s">
        <v>156</v>
      </c>
    </row>
    <row r="505" spans="1:12">
      <c r="A505" s="79">
        <v>42200</v>
      </c>
      <c r="B505" s="3">
        <v>111.8475</v>
      </c>
      <c r="C505" s="7">
        <v>12010</v>
      </c>
      <c r="D505" s="7">
        <v>15</v>
      </c>
      <c r="E505" s="7" t="s">
        <v>5214</v>
      </c>
      <c r="F505" s="2" t="s">
        <v>9</v>
      </c>
      <c r="G505" s="2" t="s">
        <v>179</v>
      </c>
      <c r="J505" s="21"/>
    </row>
    <row r="506" spans="1:12">
      <c r="A506" s="79">
        <v>42325</v>
      </c>
      <c r="B506" s="3">
        <v>9.375</v>
      </c>
      <c r="C506" s="7">
        <v>12010</v>
      </c>
      <c r="D506" s="7">
        <v>1</v>
      </c>
      <c r="E506" s="7" t="s">
        <v>5214</v>
      </c>
      <c r="F506" s="2" t="s">
        <v>9</v>
      </c>
      <c r="G506" s="2" t="s">
        <v>425</v>
      </c>
    </row>
    <row r="507" spans="1:12">
      <c r="A507" s="79">
        <v>42388</v>
      </c>
      <c r="B507" s="3">
        <v>-18.5625</v>
      </c>
      <c r="C507" s="7">
        <v>12010</v>
      </c>
      <c r="F507" s="2" t="s">
        <v>9</v>
      </c>
      <c r="G507" s="2" t="s">
        <v>739</v>
      </c>
      <c r="L507" s="21"/>
    </row>
    <row r="508" spans="1:12">
      <c r="A508" s="79">
        <v>42451</v>
      </c>
      <c r="B508" s="3">
        <v>98.4375</v>
      </c>
      <c r="C508" s="7">
        <v>12010</v>
      </c>
      <c r="D508" s="7">
        <v>11</v>
      </c>
      <c r="E508" s="7" t="s">
        <v>5214</v>
      </c>
      <c r="F508" s="2" t="s">
        <v>9</v>
      </c>
      <c r="G508" s="2" t="s">
        <v>1269</v>
      </c>
    </row>
    <row r="509" spans="1:12">
      <c r="A509" s="79">
        <v>42513</v>
      </c>
      <c r="B509" s="3">
        <v>65.625</v>
      </c>
      <c r="C509" s="7">
        <v>12010</v>
      </c>
      <c r="D509" s="7">
        <v>6</v>
      </c>
      <c r="E509" s="7" t="s">
        <v>5214</v>
      </c>
      <c r="F509" s="2" t="s">
        <v>9</v>
      </c>
      <c r="G509" s="2" t="s">
        <v>1666</v>
      </c>
    </row>
    <row r="510" spans="1:12">
      <c r="A510" s="79">
        <v>42588</v>
      </c>
      <c r="B510" s="3">
        <v>57.472499999999997</v>
      </c>
      <c r="C510" s="7">
        <v>12010</v>
      </c>
      <c r="D510" s="7">
        <v>6</v>
      </c>
      <c r="E510" s="7" t="s">
        <v>5214</v>
      </c>
      <c r="F510" s="2" t="s">
        <v>9</v>
      </c>
      <c r="G510" s="2" t="s">
        <v>2100</v>
      </c>
    </row>
    <row r="511" spans="1:12">
      <c r="A511" s="79">
        <v>42643</v>
      </c>
      <c r="B511" s="3">
        <v>18.1875</v>
      </c>
      <c r="C511" s="7">
        <v>12010</v>
      </c>
      <c r="D511" s="2">
        <v>2</v>
      </c>
      <c r="E511" s="7" t="s">
        <v>5214</v>
      </c>
      <c r="F511" s="2" t="s">
        <v>9</v>
      </c>
      <c r="H511" s="2" t="s">
        <v>2155</v>
      </c>
      <c r="I511" s="2" t="s">
        <v>2156</v>
      </c>
    </row>
    <row r="512" spans="1:12">
      <c r="A512" s="79">
        <v>42702</v>
      </c>
      <c r="B512" s="3">
        <v>18.75</v>
      </c>
      <c r="C512" s="7">
        <v>12010</v>
      </c>
      <c r="D512" s="2">
        <v>2</v>
      </c>
      <c r="E512" s="7" t="s">
        <v>5214</v>
      </c>
      <c r="F512" s="2" t="s">
        <v>9</v>
      </c>
      <c r="H512" s="2" t="s">
        <v>2606</v>
      </c>
      <c r="I512" s="2" t="s">
        <v>2607</v>
      </c>
    </row>
    <row r="513" spans="1:12">
      <c r="A513" s="79">
        <v>42766</v>
      </c>
      <c r="B513" s="3">
        <v>42.375</v>
      </c>
      <c r="C513" s="7">
        <v>12010</v>
      </c>
      <c r="D513" s="2">
        <v>5</v>
      </c>
      <c r="E513" s="7" t="s">
        <v>5214</v>
      </c>
      <c r="F513" s="2" t="s">
        <v>9</v>
      </c>
      <c r="H513" s="2" t="s">
        <v>3410</v>
      </c>
    </row>
    <row r="514" spans="1:12">
      <c r="A514" s="79">
        <v>42825</v>
      </c>
      <c r="B514" s="3">
        <v>58.11</v>
      </c>
      <c r="C514" s="7">
        <v>12010</v>
      </c>
      <c r="D514" s="2">
        <v>6</v>
      </c>
      <c r="E514" s="7" t="s">
        <v>5214</v>
      </c>
      <c r="F514" s="2" t="s">
        <v>9</v>
      </c>
      <c r="G514" s="14"/>
    </row>
    <row r="515" spans="1:12">
      <c r="A515" s="79">
        <v>42200</v>
      </c>
      <c r="B515" s="3">
        <v>1182.105</v>
      </c>
      <c r="C515" s="7">
        <v>12011</v>
      </c>
      <c r="D515" s="7">
        <v>100</v>
      </c>
      <c r="E515" s="7" t="s">
        <v>5214</v>
      </c>
      <c r="F515" s="2" t="s">
        <v>9</v>
      </c>
      <c r="G515" s="2" t="s">
        <v>179</v>
      </c>
      <c r="J515" s="21"/>
    </row>
    <row r="516" spans="1:12">
      <c r="A516" s="79">
        <v>42200</v>
      </c>
      <c r="B516" s="3">
        <v>415.64249999999998</v>
      </c>
      <c r="C516" s="7">
        <v>12011</v>
      </c>
      <c r="D516" s="7">
        <v>41</v>
      </c>
      <c r="E516" s="7" t="s">
        <v>5214</v>
      </c>
      <c r="F516" s="2" t="s">
        <v>9</v>
      </c>
      <c r="G516" s="2" t="s">
        <v>179</v>
      </c>
      <c r="J516" s="21"/>
    </row>
    <row r="517" spans="1:12">
      <c r="A517" s="79">
        <v>42263</v>
      </c>
      <c r="B517" s="3">
        <v>216.16499999999999</v>
      </c>
      <c r="C517" s="7">
        <v>12011</v>
      </c>
      <c r="D517" s="7">
        <v>60</v>
      </c>
      <c r="E517" s="7" t="s">
        <v>5214</v>
      </c>
      <c r="F517" s="2" t="s">
        <v>9</v>
      </c>
      <c r="G517" s="2" t="s">
        <v>186</v>
      </c>
      <c r="J517" s="21"/>
    </row>
    <row r="518" spans="1:12">
      <c r="A518" s="79">
        <v>42263</v>
      </c>
      <c r="B518" s="3">
        <v>494.38499999999999</v>
      </c>
      <c r="C518" s="7">
        <v>12011</v>
      </c>
      <c r="D518" s="7">
        <v>40</v>
      </c>
      <c r="E518" s="7" t="s">
        <v>5214</v>
      </c>
      <c r="F518" s="2" t="s">
        <v>9</v>
      </c>
      <c r="G518" s="2" t="s">
        <v>186</v>
      </c>
      <c r="J518" s="21"/>
    </row>
    <row r="519" spans="1:12">
      <c r="A519" s="79">
        <v>42325</v>
      </c>
      <c r="B519" s="3">
        <v>76.357500000000002</v>
      </c>
      <c r="C519" s="7">
        <v>12011</v>
      </c>
      <c r="D519" s="7">
        <v>8</v>
      </c>
      <c r="E519" s="7" t="s">
        <v>5214</v>
      </c>
      <c r="F519" s="2" t="s">
        <v>9</v>
      </c>
      <c r="G519" s="2" t="s">
        <v>425</v>
      </c>
    </row>
    <row r="520" spans="1:12">
      <c r="A520" s="79">
        <v>42325</v>
      </c>
      <c r="B520" s="3">
        <v>12.435</v>
      </c>
      <c r="C520" s="7">
        <v>12011</v>
      </c>
      <c r="D520" s="7">
        <v>2</v>
      </c>
      <c r="E520" s="7" t="s">
        <v>4174</v>
      </c>
      <c r="F520" s="2" t="s">
        <v>9</v>
      </c>
      <c r="G520" s="2" t="s">
        <v>425</v>
      </c>
    </row>
    <row r="521" spans="1:12">
      <c r="A521" s="79">
        <v>42388</v>
      </c>
      <c r="B521" s="3">
        <v>118.08</v>
      </c>
      <c r="C521" s="7">
        <v>12011</v>
      </c>
      <c r="D521" s="7">
        <v>15</v>
      </c>
      <c r="E521" s="7" t="s">
        <v>5214</v>
      </c>
      <c r="F521" s="2" t="s">
        <v>9</v>
      </c>
      <c r="G521" s="2" t="s">
        <v>739</v>
      </c>
      <c r="L521" s="21"/>
    </row>
    <row r="522" spans="1:12">
      <c r="A522" s="79">
        <v>42388</v>
      </c>
      <c r="B522" s="3">
        <v>21.21</v>
      </c>
      <c r="C522" s="7">
        <v>12011</v>
      </c>
      <c r="D522" s="7">
        <v>3</v>
      </c>
      <c r="E522" s="7" t="s">
        <v>4174</v>
      </c>
      <c r="F522" s="2" t="s">
        <v>9</v>
      </c>
      <c r="G522" s="2" t="s">
        <v>739</v>
      </c>
      <c r="L522" s="21"/>
    </row>
    <row r="523" spans="1:12">
      <c r="A523" s="79">
        <v>42451</v>
      </c>
      <c r="B523" s="3">
        <v>87.967500000000001</v>
      </c>
      <c r="C523" s="7">
        <v>12011</v>
      </c>
      <c r="D523" s="7">
        <v>10</v>
      </c>
      <c r="E523" s="7" t="s">
        <v>5214</v>
      </c>
      <c r="F523" s="2" t="s">
        <v>9</v>
      </c>
      <c r="G523" s="2" t="s">
        <v>1269</v>
      </c>
    </row>
    <row r="524" spans="1:12">
      <c r="A524" s="79">
        <v>42451</v>
      </c>
      <c r="B524" s="3">
        <v>34.372500000000002</v>
      </c>
      <c r="C524" s="7">
        <v>12011</v>
      </c>
      <c r="D524" s="7">
        <v>4</v>
      </c>
      <c r="E524" s="7" t="s">
        <v>5214</v>
      </c>
      <c r="F524" s="2" t="s">
        <v>9</v>
      </c>
      <c r="G524" s="2" t="s">
        <v>1269</v>
      </c>
    </row>
    <row r="525" spans="1:12">
      <c r="A525" s="79">
        <v>42513</v>
      </c>
      <c r="B525" s="3">
        <v>69.075000000000003</v>
      </c>
      <c r="C525" s="7">
        <v>12011</v>
      </c>
      <c r="D525" s="7">
        <v>6</v>
      </c>
      <c r="E525" s="7" t="s">
        <v>5214</v>
      </c>
      <c r="F525" s="2" t="s">
        <v>9</v>
      </c>
      <c r="G525" s="2" t="s">
        <v>1666</v>
      </c>
    </row>
    <row r="526" spans="1:12">
      <c r="A526" s="79">
        <v>42513</v>
      </c>
      <c r="B526" s="3">
        <v>7.6050000000000004</v>
      </c>
      <c r="C526" s="7">
        <v>12011</v>
      </c>
      <c r="D526" s="7">
        <v>1</v>
      </c>
      <c r="E526" s="7" t="s">
        <v>4174</v>
      </c>
      <c r="F526" s="2" t="s">
        <v>9</v>
      </c>
      <c r="G526" s="2" t="s">
        <v>1666</v>
      </c>
    </row>
    <row r="527" spans="1:12">
      <c r="A527" s="79">
        <v>42588</v>
      </c>
      <c r="B527" s="3">
        <v>-64.23</v>
      </c>
      <c r="C527" s="7">
        <v>12011</v>
      </c>
      <c r="F527" s="2" t="s">
        <v>9</v>
      </c>
      <c r="G527" s="2" t="s">
        <v>2100</v>
      </c>
    </row>
    <row r="528" spans="1:12">
      <c r="A528" s="79">
        <v>42643</v>
      </c>
      <c r="B528" s="3">
        <v>174.17250000000001</v>
      </c>
      <c r="C528" s="7">
        <v>12011</v>
      </c>
      <c r="D528" s="2">
        <v>18</v>
      </c>
      <c r="E528" s="7" t="s">
        <v>5214</v>
      </c>
      <c r="F528" s="2" t="s">
        <v>9</v>
      </c>
      <c r="H528" s="2" t="s">
        <v>2155</v>
      </c>
      <c r="I528" s="2" t="s">
        <v>2156</v>
      </c>
    </row>
    <row r="529" spans="1:10">
      <c r="A529" s="79">
        <v>42643</v>
      </c>
      <c r="B529" s="3">
        <v>21.9375</v>
      </c>
      <c r="C529" s="7">
        <v>12011</v>
      </c>
      <c r="D529" s="2">
        <v>3</v>
      </c>
      <c r="E529" s="7" t="s">
        <v>4174</v>
      </c>
      <c r="F529" s="2" t="s">
        <v>9</v>
      </c>
      <c r="H529" s="2" t="s">
        <v>2155</v>
      </c>
      <c r="I529" s="2" t="s">
        <v>2156</v>
      </c>
    </row>
    <row r="530" spans="1:10">
      <c r="A530" s="79">
        <v>42702</v>
      </c>
      <c r="B530" s="3">
        <v>9.84</v>
      </c>
      <c r="C530" s="7">
        <v>12011</v>
      </c>
      <c r="D530" s="2">
        <v>1</v>
      </c>
      <c r="E530" s="7" t="s">
        <v>5214</v>
      </c>
      <c r="F530" s="2" t="s">
        <v>9</v>
      </c>
      <c r="H530" s="2" t="s">
        <v>2606</v>
      </c>
      <c r="I530" s="2" t="s">
        <v>2607</v>
      </c>
    </row>
    <row r="531" spans="1:10">
      <c r="A531" s="79">
        <v>42702</v>
      </c>
      <c r="B531" s="3">
        <v>-7.17</v>
      </c>
      <c r="C531" s="7">
        <v>12011</v>
      </c>
      <c r="D531" s="2">
        <v>-1</v>
      </c>
      <c r="E531" s="7" t="s">
        <v>4174</v>
      </c>
      <c r="F531" s="2" t="s">
        <v>9</v>
      </c>
      <c r="H531" s="2" t="s">
        <v>2608</v>
      </c>
      <c r="I531" s="2" t="s">
        <v>2607</v>
      </c>
    </row>
    <row r="532" spans="1:10">
      <c r="A532" s="79">
        <v>42766</v>
      </c>
      <c r="B532" s="3">
        <v>134.91000000000003</v>
      </c>
      <c r="C532" s="7">
        <v>12011</v>
      </c>
      <c r="D532" s="2">
        <v>15</v>
      </c>
      <c r="E532" s="7" t="s">
        <v>5214</v>
      </c>
      <c r="F532" s="2" t="s">
        <v>9</v>
      </c>
      <c r="H532" s="2" t="s">
        <v>3410</v>
      </c>
    </row>
    <row r="533" spans="1:10">
      <c r="A533" s="79">
        <v>42766</v>
      </c>
      <c r="B533" s="3">
        <v>47.55</v>
      </c>
      <c r="C533" s="7">
        <v>12011</v>
      </c>
      <c r="D533" s="2">
        <v>8</v>
      </c>
      <c r="E533" s="7" t="s">
        <v>4174</v>
      </c>
      <c r="F533" s="2" t="s">
        <v>9</v>
      </c>
      <c r="H533" s="2" t="s">
        <v>3410</v>
      </c>
    </row>
    <row r="534" spans="1:10">
      <c r="A534" s="79">
        <v>42825</v>
      </c>
      <c r="B534" s="3">
        <v>193.11240000000001</v>
      </c>
      <c r="C534" s="7">
        <v>12011</v>
      </c>
      <c r="D534" s="2">
        <v>19</v>
      </c>
      <c r="E534" s="7" t="s">
        <v>5214</v>
      </c>
      <c r="F534" s="2" t="s">
        <v>9</v>
      </c>
      <c r="G534" s="14"/>
    </row>
    <row r="535" spans="1:10">
      <c r="A535" s="79">
        <v>42825</v>
      </c>
      <c r="B535" s="3">
        <v>39.546000000000006</v>
      </c>
      <c r="C535" s="7">
        <v>12011</v>
      </c>
      <c r="D535" s="2">
        <v>6</v>
      </c>
      <c r="E535" s="7" t="s">
        <v>4174</v>
      </c>
      <c r="F535" s="2" t="s">
        <v>9</v>
      </c>
      <c r="G535" s="14"/>
    </row>
    <row r="536" spans="1:10">
      <c r="A536" s="79">
        <v>42892</v>
      </c>
      <c r="B536" s="3">
        <v>122.39760000000001</v>
      </c>
      <c r="C536" s="7">
        <v>12011</v>
      </c>
      <c r="D536" s="7">
        <v>12</v>
      </c>
      <c r="E536" s="7" t="s">
        <v>5214</v>
      </c>
      <c r="F536" s="2" t="s">
        <v>9</v>
      </c>
      <c r="G536" s="2" t="s">
        <v>4262</v>
      </c>
      <c r="H536" s="2" t="s">
        <v>4307</v>
      </c>
    </row>
    <row r="537" spans="1:10">
      <c r="A537" s="79">
        <v>42892</v>
      </c>
      <c r="B537" s="3">
        <v>53.234999999999999</v>
      </c>
      <c r="C537" s="7">
        <v>12011</v>
      </c>
      <c r="D537" s="7">
        <v>7</v>
      </c>
      <c r="E537" s="7" t="s">
        <v>4174</v>
      </c>
      <c r="F537" s="2" t="s">
        <v>9</v>
      </c>
      <c r="G537" s="2" t="s">
        <v>4262</v>
      </c>
      <c r="H537" s="2" t="s">
        <v>4264</v>
      </c>
    </row>
    <row r="538" spans="1:10">
      <c r="A538" s="79">
        <v>42892</v>
      </c>
      <c r="B538" s="3">
        <v>15.21</v>
      </c>
      <c r="C538" s="7">
        <v>12011</v>
      </c>
      <c r="D538" s="7">
        <v>2</v>
      </c>
      <c r="E538" s="7" t="s">
        <v>4174</v>
      </c>
      <c r="F538" s="2" t="s">
        <v>9</v>
      </c>
      <c r="G538" s="2" t="s">
        <v>4262</v>
      </c>
    </row>
    <row r="539" spans="1:10">
      <c r="A539" s="79">
        <v>42951</v>
      </c>
      <c r="B539" s="3">
        <v>30.700800000000001</v>
      </c>
      <c r="C539" s="7">
        <v>12011</v>
      </c>
      <c r="D539" s="7">
        <v>4</v>
      </c>
      <c r="E539" s="7" t="s">
        <v>4174</v>
      </c>
      <c r="F539" s="2" t="s">
        <v>9</v>
      </c>
      <c r="G539" s="2" t="s">
        <v>5194</v>
      </c>
    </row>
    <row r="540" spans="1:10">
      <c r="A540" s="79">
        <v>42951</v>
      </c>
      <c r="B540" s="3">
        <v>22.815000000000001</v>
      </c>
      <c r="C540" s="7">
        <v>12011</v>
      </c>
      <c r="D540" s="7">
        <v>3</v>
      </c>
      <c r="E540" s="7" t="s">
        <v>4174</v>
      </c>
      <c r="F540" s="2" t="s">
        <v>9</v>
      </c>
      <c r="G540" s="2" t="s">
        <v>5194</v>
      </c>
    </row>
    <row r="541" spans="1:10">
      <c r="A541" s="79">
        <v>42234</v>
      </c>
      <c r="B541" s="3">
        <v>-30</v>
      </c>
      <c r="C541" s="7">
        <v>12012</v>
      </c>
      <c r="F541" s="2" t="s">
        <v>9</v>
      </c>
      <c r="G541" s="2" t="s">
        <v>185</v>
      </c>
      <c r="J541" s="21"/>
    </row>
    <row r="542" spans="1:10">
      <c r="A542" s="79">
        <v>42451</v>
      </c>
      <c r="B542" s="3">
        <v>2386.7624999999998</v>
      </c>
      <c r="C542" s="7">
        <v>12012</v>
      </c>
      <c r="D542" s="7">
        <v>141</v>
      </c>
      <c r="E542" s="7" t="s">
        <v>5214</v>
      </c>
      <c r="F542" s="2" t="s">
        <v>9</v>
      </c>
      <c r="G542" s="2" t="s">
        <v>1269</v>
      </c>
    </row>
    <row r="543" spans="1:10">
      <c r="A543" s="79">
        <v>42513</v>
      </c>
      <c r="B543" s="3">
        <v>483.44999999999993</v>
      </c>
      <c r="C543" s="7">
        <v>12012</v>
      </c>
      <c r="D543" s="7">
        <v>38</v>
      </c>
      <c r="E543" s="7" t="s">
        <v>5214</v>
      </c>
      <c r="F543" s="2" t="s">
        <v>9</v>
      </c>
      <c r="G543" s="2" t="s">
        <v>1666</v>
      </c>
    </row>
    <row r="544" spans="1:10">
      <c r="A544" s="79">
        <v>42588</v>
      </c>
      <c r="B544" s="3">
        <v>348.57749999999993</v>
      </c>
      <c r="C544" s="7">
        <v>12012</v>
      </c>
      <c r="D544" s="7">
        <v>30</v>
      </c>
      <c r="E544" s="7" t="s">
        <v>5214</v>
      </c>
      <c r="F544" s="2" t="s">
        <v>9</v>
      </c>
      <c r="G544" s="2" t="s">
        <v>2100</v>
      </c>
    </row>
    <row r="545" spans="1:9">
      <c r="A545" s="79">
        <v>42643</v>
      </c>
      <c r="B545" s="3">
        <v>176.06999999999996</v>
      </c>
      <c r="C545" s="7">
        <v>12012</v>
      </c>
      <c r="D545" s="2">
        <v>14</v>
      </c>
      <c r="E545" s="7" t="s">
        <v>5214</v>
      </c>
      <c r="F545" s="2" t="s">
        <v>9</v>
      </c>
      <c r="H545" s="2" t="s">
        <v>2155</v>
      </c>
      <c r="I545" s="2" t="s">
        <v>2156</v>
      </c>
    </row>
    <row r="546" spans="1:9">
      <c r="A546" s="79">
        <v>42702</v>
      </c>
      <c r="B546" s="3">
        <v>155.10000000000002</v>
      </c>
      <c r="C546" s="7">
        <v>12012</v>
      </c>
      <c r="D546" s="2">
        <v>13</v>
      </c>
      <c r="E546" s="7" t="s">
        <v>5214</v>
      </c>
      <c r="F546" s="2" t="s">
        <v>9</v>
      </c>
      <c r="H546" s="2" t="s">
        <v>2606</v>
      </c>
      <c r="I546" s="2" t="s">
        <v>2607</v>
      </c>
    </row>
    <row r="547" spans="1:9">
      <c r="A547" s="79">
        <v>42766</v>
      </c>
      <c r="B547" s="3">
        <v>133.10249999999999</v>
      </c>
      <c r="C547" s="7">
        <v>12012</v>
      </c>
      <c r="D547" s="2">
        <v>11</v>
      </c>
      <c r="E547" s="7" t="s">
        <v>5214</v>
      </c>
      <c r="F547" s="2" t="s">
        <v>9</v>
      </c>
      <c r="H547" s="2" t="s">
        <v>3410</v>
      </c>
    </row>
    <row r="548" spans="1:9">
      <c r="A548" s="79">
        <v>42825</v>
      </c>
      <c r="B548" s="3">
        <v>131.81219999999999</v>
      </c>
      <c r="C548" s="7">
        <v>12012</v>
      </c>
      <c r="D548" s="2">
        <v>10</v>
      </c>
      <c r="E548" s="7" t="s">
        <v>5214</v>
      </c>
      <c r="F548" s="2" t="s">
        <v>9</v>
      </c>
      <c r="G548" s="14"/>
    </row>
    <row r="549" spans="1:9">
      <c r="A549" s="79">
        <v>42892</v>
      </c>
      <c r="B549" s="3">
        <v>257.54819999999995</v>
      </c>
      <c r="C549" s="7">
        <v>12012</v>
      </c>
      <c r="D549" s="7">
        <v>20</v>
      </c>
      <c r="E549" s="7" t="s">
        <v>5214</v>
      </c>
      <c r="F549" s="2" t="s">
        <v>9</v>
      </c>
      <c r="G549" s="2" t="s">
        <v>4262</v>
      </c>
      <c r="H549" s="2" t="s">
        <v>4308</v>
      </c>
    </row>
    <row r="550" spans="1:9">
      <c r="A550" s="79">
        <v>42892</v>
      </c>
      <c r="B550" s="3">
        <v>26.442</v>
      </c>
      <c r="C550" s="7">
        <v>12012</v>
      </c>
      <c r="D550" s="7">
        <v>2</v>
      </c>
      <c r="E550" s="7" t="s">
        <v>5214</v>
      </c>
      <c r="F550" s="2" t="s">
        <v>9</v>
      </c>
      <c r="G550" s="2" t="s">
        <v>4262</v>
      </c>
    </row>
    <row r="551" spans="1:9">
      <c r="A551" s="79">
        <v>42951</v>
      </c>
      <c r="B551" s="3">
        <v>158.12159999999997</v>
      </c>
      <c r="C551" s="7">
        <v>12012</v>
      </c>
      <c r="D551" s="7">
        <v>12</v>
      </c>
      <c r="E551" s="7" t="s">
        <v>5214</v>
      </c>
      <c r="F551" s="2" t="s">
        <v>9</v>
      </c>
      <c r="G551" s="2" t="s">
        <v>5194</v>
      </c>
    </row>
    <row r="552" spans="1:9">
      <c r="A552" s="79">
        <v>42588</v>
      </c>
      <c r="B552" s="3">
        <v>2020.8674999999994</v>
      </c>
      <c r="C552" s="7">
        <v>12013</v>
      </c>
      <c r="D552" s="7">
        <v>189</v>
      </c>
      <c r="E552" s="7" t="s">
        <v>5214</v>
      </c>
      <c r="F552" s="2" t="s">
        <v>9</v>
      </c>
      <c r="G552" s="2" t="s">
        <v>2100</v>
      </c>
    </row>
    <row r="553" spans="1:9">
      <c r="A553" s="79">
        <v>42588</v>
      </c>
      <c r="B553" s="3">
        <v>969.1275000000004</v>
      </c>
      <c r="C553" s="7">
        <v>12013</v>
      </c>
      <c r="D553" s="7">
        <v>87</v>
      </c>
      <c r="E553" s="7" t="s">
        <v>5214</v>
      </c>
      <c r="F553" s="2" t="s">
        <v>9</v>
      </c>
      <c r="G553" s="2" t="s">
        <v>2100</v>
      </c>
    </row>
    <row r="554" spans="1:9">
      <c r="A554" s="79">
        <v>42588</v>
      </c>
      <c r="B554" s="3">
        <v>43.875</v>
      </c>
      <c r="C554" s="7">
        <v>12013</v>
      </c>
      <c r="D554" s="7">
        <v>5</v>
      </c>
      <c r="E554" s="7" t="s">
        <v>4174</v>
      </c>
      <c r="F554" s="2" t="s">
        <v>9</v>
      </c>
      <c r="G554" s="2" t="s">
        <v>2100</v>
      </c>
    </row>
    <row r="555" spans="1:9">
      <c r="A555" s="79">
        <v>42643</v>
      </c>
      <c r="B555" s="3">
        <v>653.68499999999972</v>
      </c>
      <c r="C555" s="7">
        <v>12013</v>
      </c>
      <c r="D555" s="2">
        <v>107</v>
      </c>
      <c r="E555" s="7" t="s">
        <v>4174</v>
      </c>
      <c r="F555" s="2" t="s">
        <v>9</v>
      </c>
      <c r="H555" s="2" t="s">
        <v>2155</v>
      </c>
      <c r="I555" s="2" t="s">
        <v>2156</v>
      </c>
    </row>
    <row r="556" spans="1:9">
      <c r="A556" s="79">
        <v>42643</v>
      </c>
      <c r="B556" s="3">
        <v>1045.7025000000001</v>
      </c>
      <c r="C556" s="7">
        <v>12013</v>
      </c>
      <c r="D556" s="2">
        <v>97</v>
      </c>
      <c r="E556" s="7" t="s">
        <v>5214</v>
      </c>
      <c r="F556" s="2" t="s">
        <v>9</v>
      </c>
      <c r="H556" s="2" t="s">
        <v>2155</v>
      </c>
      <c r="I556" s="2" t="s">
        <v>2156</v>
      </c>
    </row>
    <row r="557" spans="1:9">
      <c r="A557" s="79">
        <v>42643</v>
      </c>
      <c r="B557" s="3">
        <v>48.465000000000003</v>
      </c>
      <c r="C557" s="7">
        <v>12013</v>
      </c>
      <c r="D557" s="2">
        <v>10</v>
      </c>
      <c r="E557" s="7" t="s">
        <v>4174</v>
      </c>
      <c r="F557" s="2" t="s">
        <v>9</v>
      </c>
      <c r="H557" s="2" t="s">
        <v>2155</v>
      </c>
      <c r="I557" s="2" t="s">
        <v>2156</v>
      </c>
    </row>
    <row r="558" spans="1:9">
      <c r="A558" s="79">
        <v>42702</v>
      </c>
      <c r="B558" s="3">
        <v>2519.8424999999984</v>
      </c>
      <c r="C558" s="7">
        <v>12013</v>
      </c>
      <c r="D558" s="2">
        <v>237</v>
      </c>
      <c r="E558" s="7" t="s">
        <v>5214</v>
      </c>
      <c r="F558" s="2" t="s">
        <v>9</v>
      </c>
      <c r="H558" s="2" t="s">
        <v>2606</v>
      </c>
      <c r="I558" s="2" t="s">
        <v>2607</v>
      </c>
    </row>
    <row r="559" spans="1:9">
      <c r="A559" s="79">
        <v>42702</v>
      </c>
      <c r="B559" s="3">
        <v>935.7075000000001</v>
      </c>
      <c r="C559" s="7">
        <v>12013</v>
      </c>
      <c r="D559" s="2">
        <v>152</v>
      </c>
      <c r="E559" s="7" t="s">
        <v>4174</v>
      </c>
      <c r="F559" s="2" t="s">
        <v>9</v>
      </c>
      <c r="H559" s="2" t="s">
        <v>2608</v>
      </c>
      <c r="I559" s="2" t="s">
        <v>2607</v>
      </c>
    </row>
    <row r="560" spans="1:9">
      <c r="A560" s="79">
        <v>42702</v>
      </c>
      <c r="B560" s="3">
        <v>33.979999999999997</v>
      </c>
      <c r="C560" s="7">
        <v>12013</v>
      </c>
      <c r="D560" s="2">
        <v>7</v>
      </c>
      <c r="E560" s="7" t="s">
        <v>4174</v>
      </c>
      <c r="F560" s="2" t="s">
        <v>9</v>
      </c>
      <c r="H560" s="2" t="s">
        <v>2610</v>
      </c>
      <c r="I560" s="2" t="s">
        <v>2607</v>
      </c>
    </row>
    <row r="561" spans="1:9">
      <c r="A561" s="79">
        <v>42702</v>
      </c>
      <c r="B561" s="3">
        <v>0</v>
      </c>
      <c r="C561" s="7">
        <v>12013</v>
      </c>
      <c r="D561" s="2">
        <v>-1</v>
      </c>
      <c r="E561" s="7" t="s">
        <v>4175</v>
      </c>
      <c r="F561" s="2" t="s">
        <v>9</v>
      </c>
      <c r="H561" s="2" t="s">
        <v>2606</v>
      </c>
      <c r="I561" s="2" t="s">
        <v>2607</v>
      </c>
    </row>
    <row r="562" spans="1:9">
      <c r="A562" s="79">
        <v>42766</v>
      </c>
      <c r="B562" s="3">
        <v>791.68500000000017</v>
      </c>
      <c r="C562" s="7">
        <v>12013</v>
      </c>
      <c r="D562" s="2">
        <v>132</v>
      </c>
      <c r="E562" s="7" t="s">
        <v>4174</v>
      </c>
      <c r="F562" s="2" t="s">
        <v>9</v>
      </c>
      <c r="H562" s="2" t="s">
        <v>3410</v>
      </c>
    </row>
    <row r="563" spans="1:9">
      <c r="A563" s="79">
        <v>42766</v>
      </c>
      <c r="B563" s="3">
        <v>1288.9275000000007</v>
      </c>
      <c r="C563" s="7">
        <v>12013</v>
      </c>
      <c r="D563" s="2">
        <v>123</v>
      </c>
      <c r="E563" s="7" t="s">
        <v>5214</v>
      </c>
      <c r="F563" s="2" t="s">
        <v>9</v>
      </c>
      <c r="H563" s="2" t="s">
        <v>3410</v>
      </c>
    </row>
    <row r="564" spans="1:9">
      <c r="A564" s="79">
        <v>42766</v>
      </c>
      <c r="B564" s="3">
        <v>19.072499999999998</v>
      </c>
      <c r="C564" s="7">
        <v>12013</v>
      </c>
      <c r="D564" s="2">
        <v>4</v>
      </c>
      <c r="E564" s="7" t="s">
        <v>4174</v>
      </c>
      <c r="F564" s="2" t="s">
        <v>9</v>
      </c>
      <c r="H564" s="2" t="s">
        <v>3410</v>
      </c>
    </row>
    <row r="565" spans="1:9">
      <c r="A565" s="79">
        <v>42766</v>
      </c>
      <c r="B565" s="3">
        <v>10.837499999999999</v>
      </c>
      <c r="C565" s="7">
        <v>12013</v>
      </c>
      <c r="D565" s="2">
        <v>1</v>
      </c>
      <c r="E565" s="7" t="s">
        <v>4174</v>
      </c>
      <c r="F565" s="2" t="s">
        <v>9</v>
      </c>
      <c r="H565" s="2" t="s">
        <v>3410</v>
      </c>
    </row>
    <row r="566" spans="1:9">
      <c r="A566" s="79">
        <v>42825</v>
      </c>
      <c r="B566" s="3">
        <v>418.90679999999981</v>
      </c>
      <c r="C566" s="7">
        <v>12013</v>
      </c>
      <c r="D566" s="2">
        <v>69</v>
      </c>
      <c r="E566" s="7" t="s">
        <v>4174</v>
      </c>
      <c r="F566" s="2" t="s">
        <v>9</v>
      </c>
    </row>
    <row r="567" spans="1:9">
      <c r="A567" s="79">
        <v>42825</v>
      </c>
      <c r="B567" s="3">
        <v>399.89819999999997</v>
      </c>
      <c r="C567" s="7">
        <v>12013</v>
      </c>
      <c r="D567" s="2">
        <v>36</v>
      </c>
      <c r="E567" s="7" t="s">
        <v>5214</v>
      </c>
      <c r="F567" s="2" t="s">
        <v>9</v>
      </c>
    </row>
    <row r="568" spans="1:9">
      <c r="A568" s="79">
        <v>42825</v>
      </c>
      <c r="B568" s="3">
        <v>19.8276</v>
      </c>
      <c r="C568" s="7">
        <v>12013</v>
      </c>
      <c r="D568" s="2">
        <v>4</v>
      </c>
      <c r="E568" s="7" t="s">
        <v>4174</v>
      </c>
      <c r="F568" s="2" t="s">
        <v>9</v>
      </c>
    </row>
    <row r="569" spans="1:9">
      <c r="A569" s="79">
        <v>42892</v>
      </c>
      <c r="B569" s="3">
        <v>2336.3729999999987</v>
      </c>
      <c r="C569" s="7">
        <v>12013</v>
      </c>
      <c r="D569" s="7">
        <v>209</v>
      </c>
      <c r="E569" s="7" t="s">
        <v>5214</v>
      </c>
      <c r="F569" s="2" t="s">
        <v>9</v>
      </c>
      <c r="G569" s="2" t="s">
        <v>4262</v>
      </c>
      <c r="H569" s="2" t="s">
        <v>4309</v>
      </c>
    </row>
    <row r="570" spans="1:9">
      <c r="A570" s="79">
        <v>42892</v>
      </c>
      <c r="B570" s="3">
        <v>543.66</v>
      </c>
      <c r="C570" s="7">
        <v>12013</v>
      </c>
      <c r="D570" s="7">
        <v>83</v>
      </c>
      <c r="E570" s="7" t="s">
        <v>5214</v>
      </c>
      <c r="F570" s="2" t="s">
        <v>9</v>
      </c>
      <c r="G570" s="2" t="s">
        <v>4262</v>
      </c>
      <c r="H570" s="2" t="s">
        <v>4265</v>
      </c>
    </row>
    <row r="571" spans="1:9">
      <c r="A571" s="79">
        <v>42892</v>
      </c>
      <c r="B571" s="3">
        <v>22.206599999999998</v>
      </c>
      <c r="C571" s="7">
        <v>12013</v>
      </c>
      <c r="D571" s="7">
        <v>2</v>
      </c>
      <c r="E571" s="7" t="s">
        <v>5214</v>
      </c>
      <c r="F571" s="2" t="s">
        <v>9</v>
      </c>
      <c r="G571" s="2" t="s">
        <v>4262</v>
      </c>
    </row>
    <row r="572" spans="1:9">
      <c r="A572" s="79">
        <v>42892</v>
      </c>
      <c r="B572" s="3">
        <v>6.5520000000000005</v>
      </c>
      <c r="C572" s="7">
        <v>12013</v>
      </c>
      <c r="D572" s="7">
        <v>1</v>
      </c>
      <c r="E572" s="7" t="s">
        <v>4175</v>
      </c>
      <c r="F572" s="2" t="s">
        <v>9</v>
      </c>
      <c r="G572" s="2" t="s">
        <v>4262</v>
      </c>
    </row>
    <row r="573" spans="1:9">
      <c r="A573" s="79">
        <v>42951</v>
      </c>
      <c r="B573" s="3">
        <v>1023.9684000000003</v>
      </c>
      <c r="C573" s="7">
        <v>12013</v>
      </c>
      <c r="D573" s="7">
        <v>91</v>
      </c>
      <c r="E573" s="7" t="s">
        <v>5214</v>
      </c>
      <c r="F573" s="2" t="s">
        <v>9</v>
      </c>
      <c r="G573" s="2" t="s">
        <v>5194</v>
      </c>
    </row>
    <row r="574" spans="1:9">
      <c r="A574" s="79">
        <v>42951</v>
      </c>
      <c r="B574" s="3">
        <v>364.18980000000005</v>
      </c>
      <c r="C574" s="7">
        <v>12013</v>
      </c>
      <c r="D574" s="7">
        <v>57</v>
      </c>
      <c r="E574" s="7" t="s">
        <v>5214</v>
      </c>
      <c r="F574" s="2" t="s">
        <v>9</v>
      </c>
      <c r="G574" s="2" t="s">
        <v>5194</v>
      </c>
    </row>
    <row r="575" spans="1:9">
      <c r="A575" s="79">
        <v>42951</v>
      </c>
      <c r="B575" s="3">
        <v>5.07</v>
      </c>
      <c r="C575" s="7">
        <v>12013</v>
      </c>
      <c r="D575" s="7">
        <v>1</v>
      </c>
      <c r="E575" s="7" t="s">
        <v>4175</v>
      </c>
      <c r="F575" s="2" t="s">
        <v>9</v>
      </c>
      <c r="G575" s="2" t="s">
        <v>5194</v>
      </c>
    </row>
    <row r="576" spans="1:9">
      <c r="A576" s="79">
        <v>42702</v>
      </c>
      <c r="B576" s="3">
        <v>1499.6925000000006</v>
      </c>
      <c r="C576" s="7">
        <v>12014</v>
      </c>
      <c r="D576" s="2">
        <v>141</v>
      </c>
      <c r="E576" s="7" t="s">
        <v>5214</v>
      </c>
      <c r="F576" s="2" t="s">
        <v>9</v>
      </c>
      <c r="H576" s="2" t="s">
        <v>2606</v>
      </c>
      <c r="I576" s="2" t="s">
        <v>2607</v>
      </c>
    </row>
    <row r="577" spans="1:9">
      <c r="A577" s="79">
        <v>42702</v>
      </c>
      <c r="B577" s="3">
        <v>552.62999999999988</v>
      </c>
      <c r="C577" s="7">
        <v>12014</v>
      </c>
      <c r="D577" s="2">
        <v>88</v>
      </c>
      <c r="E577" s="7" t="s">
        <v>4174</v>
      </c>
      <c r="F577" s="2" t="s">
        <v>9</v>
      </c>
      <c r="H577" s="2" t="s">
        <v>2608</v>
      </c>
      <c r="I577" s="2" t="s">
        <v>2607</v>
      </c>
    </row>
    <row r="578" spans="1:9">
      <c r="A578" s="79">
        <v>42702</v>
      </c>
      <c r="B578" s="3">
        <v>82.875</v>
      </c>
      <c r="C578" s="7">
        <v>12014</v>
      </c>
      <c r="D578" s="2">
        <v>17</v>
      </c>
      <c r="E578" s="7" t="s">
        <v>4175</v>
      </c>
      <c r="F578" s="2" t="s">
        <v>9</v>
      </c>
      <c r="H578" s="2" t="s">
        <v>2610</v>
      </c>
      <c r="I578" s="2" t="s">
        <v>2607</v>
      </c>
    </row>
    <row r="579" spans="1:9">
      <c r="A579" s="79">
        <v>42766</v>
      </c>
      <c r="B579" s="3">
        <v>538.62750000000017</v>
      </c>
      <c r="C579" s="7">
        <v>12014</v>
      </c>
      <c r="D579" s="2">
        <v>51</v>
      </c>
      <c r="E579" s="7" t="s">
        <v>5214</v>
      </c>
      <c r="F579" s="2" t="s">
        <v>9</v>
      </c>
      <c r="H579" s="2" t="s">
        <v>3410</v>
      </c>
    </row>
    <row r="580" spans="1:9">
      <c r="A580" s="79">
        <v>42766</v>
      </c>
      <c r="B580" s="3">
        <v>257.78999999999996</v>
      </c>
      <c r="C580" s="7">
        <v>12014</v>
      </c>
      <c r="D580" s="2">
        <v>41</v>
      </c>
      <c r="E580" s="7" t="s">
        <v>5214</v>
      </c>
      <c r="F580" s="2" t="s">
        <v>9</v>
      </c>
      <c r="H580" s="2" t="s">
        <v>3410</v>
      </c>
    </row>
    <row r="581" spans="1:9">
      <c r="A581" s="79">
        <v>42766</v>
      </c>
      <c r="B581" s="3">
        <v>4.875</v>
      </c>
      <c r="C581" s="7">
        <v>12014</v>
      </c>
      <c r="D581" s="2">
        <v>1</v>
      </c>
      <c r="E581" s="7" t="s">
        <v>4175</v>
      </c>
      <c r="F581" s="2" t="s">
        <v>9</v>
      </c>
      <c r="H581" s="2" t="s">
        <v>3410</v>
      </c>
    </row>
    <row r="582" spans="1:9">
      <c r="A582" s="79">
        <v>42825</v>
      </c>
      <c r="B582" s="3">
        <v>392.8001999999999</v>
      </c>
      <c r="C582" s="7">
        <v>12014</v>
      </c>
      <c r="D582" s="2">
        <v>35</v>
      </c>
      <c r="E582" s="7" t="s">
        <v>5214</v>
      </c>
      <c r="F582" s="2" t="s">
        <v>9</v>
      </c>
    </row>
    <row r="583" spans="1:9">
      <c r="A583" s="79">
        <v>42825</v>
      </c>
      <c r="B583" s="3">
        <v>104.04420000000002</v>
      </c>
      <c r="C583" s="7">
        <v>12014</v>
      </c>
      <c r="D583" s="2">
        <v>16</v>
      </c>
      <c r="E583" s="7" t="s">
        <v>4174</v>
      </c>
      <c r="F583" s="2" t="s">
        <v>9</v>
      </c>
    </row>
    <row r="584" spans="1:9">
      <c r="A584" s="79">
        <v>42825</v>
      </c>
      <c r="B584" s="3">
        <v>5.07</v>
      </c>
      <c r="C584" s="7">
        <v>12014</v>
      </c>
      <c r="D584" s="2">
        <v>1</v>
      </c>
      <c r="E584" s="7" t="s">
        <v>4175</v>
      </c>
      <c r="F584" s="2" t="s">
        <v>9</v>
      </c>
    </row>
    <row r="585" spans="1:9">
      <c r="A585" s="79">
        <v>42892</v>
      </c>
      <c r="B585" s="3">
        <v>104.83200000000001</v>
      </c>
      <c r="C585" s="7">
        <v>12014</v>
      </c>
      <c r="D585" s="7">
        <v>16</v>
      </c>
      <c r="E585" s="7" t="s">
        <v>4174</v>
      </c>
      <c r="F585" s="2" t="s">
        <v>9</v>
      </c>
      <c r="G585" s="2" t="s">
        <v>4262</v>
      </c>
      <c r="H585" s="2" t="s">
        <v>4266</v>
      </c>
    </row>
    <row r="586" spans="1:9">
      <c r="A586" s="79">
        <v>42892</v>
      </c>
      <c r="B586" s="3">
        <v>90.167999999999992</v>
      </c>
      <c r="C586" s="7">
        <v>12014</v>
      </c>
      <c r="D586" s="7">
        <v>8</v>
      </c>
      <c r="E586" s="7" t="s">
        <v>5214</v>
      </c>
      <c r="F586" s="2" t="s">
        <v>9</v>
      </c>
      <c r="G586" s="2" t="s">
        <v>4262</v>
      </c>
      <c r="H586" s="2" t="s">
        <v>4310</v>
      </c>
    </row>
    <row r="587" spans="1:9">
      <c r="A587" s="79">
        <v>42951</v>
      </c>
      <c r="B587" s="3">
        <v>78.897000000000006</v>
      </c>
      <c r="C587" s="7">
        <v>12014</v>
      </c>
      <c r="D587" s="7">
        <v>7</v>
      </c>
      <c r="E587" s="7" t="s">
        <v>5214</v>
      </c>
      <c r="F587" s="2" t="s">
        <v>9</v>
      </c>
      <c r="G587" s="2" t="s">
        <v>5194</v>
      </c>
    </row>
    <row r="588" spans="1:9">
      <c r="A588" s="79">
        <v>42951</v>
      </c>
      <c r="B588" s="3">
        <v>13.104000000000001</v>
      </c>
      <c r="C588" s="7">
        <v>12014</v>
      </c>
      <c r="D588" s="7">
        <v>3</v>
      </c>
      <c r="E588" s="7" t="s">
        <v>5214</v>
      </c>
      <c r="F588" s="2" t="s">
        <v>9</v>
      </c>
      <c r="G588" s="2" t="s">
        <v>5194</v>
      </c>
    </row>
    <row r="589" spans="1:9">
      <c r="A589" s="79">
        <v>42766</v>
      </c>
      <c r="B589" s="3">
        <v>220.5</v>
      </c>
      <c r="C589" s="7">
        <v>12015</v>
      </c>
      <c r="D589" s="2">
        <v>60</v>
      </c>
      <c r="E589" s="7" t="s">
        <v>4174</v>
      </c>
      <c r="F589" s="2" t="s">
        <v>9</v>
      </c>
      <c r="H589" s="2" t="s">
        <v>3410</v>
      </c>
    </row>
    <row r="590" spans="1:9">
      <c r="A590" s="79">
        <v>42766</v>
      </c>
      <c r="B590" s="3">
        <v>276.03749999999991</v>
      </c>
      <c r="C590" s="7">
        <v>12015</v>
      </c>
      <c r="D590" s="2">
        <v>27</v>
      </c>
      <c r="E590" s="7" t="s">
        <v>5214</v>
      </c>
      <c r="F590" s="2" t="s">
        <v>9</v>
      </c>
      <c r="H590" s="2" t="s">
        <v>3410</v>
      </c>
    </row>
    <row r="591" spans="1:9">
      <c r="A591" s="79">
        <v>42825</v>
      </c>
      <c r="B591" s="3">
        <v>2750.9741999999992</v>
      </c>
      <c r="C591" s="7">
        <v>12015</v>
      </c>
      <c r="D591" s="2">
        <v>249</v>
      </c>
      <c r="E591" s="7" t="s">
        <v>5214</v>
      </c>
      <c r="F591" s="2" t="s">
        <v>9</v>
      </c>
    </row>
    <row r="592" spans="1:9">
      <c r="A592" s="79">
        <v>42825</v>
      </c>
      <c r="B592" s="3">
        <v>977.42580000000089</v>
      </c>
      <c r="C592" s="7">
        <v>12015</v>
      </c>
      <c r="D592" s="2">
        <v>161</v>
      </c>
      <c r="E592" s="7" t="s">
        <v>5214</v>
      </c>
      <c r="F592" s="2" t="s">
        <v>9</v>
      </c>
    </row>
    <row r="593" spans="1:12">
      <c r="A593" s="79">
        <v>42892</v>
      </c>
      <c r="B593" s="3">
        <v>457.15020000000004</v>
      </c>
      <c r="C593" s="7">
        <v>12015</v>
      </c>
      <c r="D593" s="7">
        <v>41</v>
      </c>
      <c r="E593" s="7" t="s">
        <v>5214</v>
      </c>
      <c r="F593" s="2" t="s">
        <v>9</v>
      </c>
      <c r="G593" s="2" t="s">
        <v>4262</v>
      </c>
      <c r="H593" s="2" t="s">
        <v>4311</v>
      </c>
    </row>
    <row r="594" spans="1:12">
      <c r="A594" s="79">
        <v>42892</v>
      </c>
      <c r="B594" s="3">
        <v>110.06580000000001</v>
      </c>
      <c r="C594" s="7">
        <v>12015</v>
      </c>
      <c r="D594" s="7">
        <v>18</v>
      </c>
      <c r="E594" s="7" t="s">
        <v>4174</v>
      </c>
      <c r="F594" s="2" t="s">
        <v>9</v>
      </c>
      <c r="G594" s="2" t="s">
        <v>4262</v>
      </c>
      <c r="H594" s="2" t="s">
        <v>4267</v>
      </c>
    </row>
    <row r="595" spans="1:12">
      <c r="A595" s="79">
        <v>42951</v>
      </c>
      <c r="B595" s="3">
        <v>167.0292</v>
      </c>
      <c r="C595" s="7">
        <v>12015</v>
      </c>
      <c r="D595" s="7">
        <v>15</v>
      </c>
      <c r="E595" s="7" t="s">
        <v>5214</v>
      </c>
      <c r="F595" s="2" t="s">
        <v>9</v>
      </c>
      <c r="G595" s="2" t="s">
        <v>5194</v>
      </c>
    </row>
    <row r="596" spans="1:12">
      <c r="A596" s="79">
        <v>42951</v>
      </c>
      <c r="B596" s="3">
        <v>26.208000000000002</v>
      </c>
      <c r="C596" s="7">
        <v>12015</v>
      </c>
      <c r="D596" s="7">
        <v>5</v>
      </c>
      <c r="E596" s="7" t="s">
        <v>4174</v>
      </c>
      <c r="F596" s="2" t="s">
        <v>9</v>
      </c>
      <c r="G596" s="2" t="s">
        <v>5194</v>
      </c>
    </row>
    <row r="597" spans="1:12">
      <c r="A597" s="79">
        <v>42892</v>
      </c>
      <c r="B597" s="3">
        <v>18659.323800000024</v>
      </c>
      <c r="C597" s="7">
        <v>12016</v>
      </c>
      <c r="D597" s="7">
        <v>1247</v>
      </c>
      <c r="E597" s="7" t="s">
        <v>5214</v>
      </c>
      <c r="F597" s="2" t="s">
        <v>9</v>
      </c>
      <c r="G597" s="2" t="s">
        <v>4262</v>
      </c>
      <c r="H597" s="2" t="s">
        <v>4312</v>
      </c>
    </row>
    <row r="598" spans="1:12">
      <c r="A598" s="79">
        <v>42892</v>
      </c>
      <c r="B598" s="3">
        <v>1040.2002</v>
      </c>
      <c r="C598" s="7">
        <v>12016</v>
      </c>
      <c r="D598" s="7">
        <v>69</v>
      </c>
      <c r="E598" s="7" t="s">
        <v>5214</v>
      </c>
      <c r="F598" s="2" t="s">
        <v>9</v>
      </c>
      <c r="G598" s="2" t="s">
        <v>4262</v>
      </c>
    </row>
    <row r="599" spans="1:12">
      <c r="A599" s="79">
        <v>42951</v>
      </c>
      <c r="B599" s="3">
        <v>1748.6664000000001</v>
      </c>
      <c r="C599" s="7">
        <v>12016</v>
      </c>
      <c r="D599" s="7">
        <v>116</v>
      </c>
      <c r="E599" s="7" t="s">
        <v>5214</v>
      </c>
      <c r="F599" s="2" t="s">
        <v>9</v>
      </c>
      <c r="G599" s="2" t="s">
        <v>5194</v>
      </c>
    </row>
    <row r="600" spans="1:12">
      <c r="A600" s="79">
        <v>42951</v>
      </c>
      <c r="B600" s="3">
        <v>415.584</v>
      </c>
      <c r="C600" s="7" t="s">
        <v>3397</v>
      </c>
      <c r="D600" s="7">
        <v>91</v>
      </c>
      <c r="E600" s="7">
        <v>45</v>
      </c>
      <c r="F600" s="2" t="s">
        <v>9</v>
      </c>
      <c r="G600" s="2" t="s">
        <v>5194</v>
      </c>
    </row>
    <row r="601" spans="1:12">
      <c r="A601" s="79">
        <v>42951</v>
      </c>
      <c r="B601" s="3">
        <v>415.584</v>
      </c>
      <c r="C601" s="7" t="s">
        <v>3402</v>
      </c>
      <c r="D601" s="7">
        <v>91</v>
      </c>
      <c r="E601" s="7">
        <v>45</v>
      </c>
      <c r="F601" s="2" t="s">
        <v>9</v>
      </c>
      <c r="G601" s="2" t="s">
        <v>5194</v>
      </c>
    </row>
    <row r="602" spans="1:12">
      <c r="A602" s="79">
        <v>42812</v>
      </c>
      <c r="B602" s="3">
        <v>-100</v>
      </c>
      <c r="C602" s="7">
        <v>12016</v>
      </c>
      <c r="F602" s="2" t="s">
        <v>4106</v>
      </c>
      <c r="G602" s="2" t="s">
        <v>4157</v>
      </c>
    </row>
    <row r="603" spans="1:12">
      <c r="A603" s="79">
        <v>42615</v>
      </c>
      <c r="B603" s="3">
        <v>500</v>
      </c>
      <c r="C603" s="7">
        <v>109</v>
      </c>
      <c r="F603" s="2" t="s">
        <v>1092</v>
      </c>
      <c r="G603" s="2" t="s">
        <v>2124</v>
      </c>
    </row>
    <row r="604" spans="1:12">
      <c r="A604" s="79">
        <v>42426</v>
      </c>
      <c r="B604" s="3">
        <v>-60.49</v>
      </c>
      <c r="C604" s="7">
        <v>136</v>
      </c>
      <c r="F604" s="2" t="s">
        <v>1092</v>
      </c>
      <c r="G604" s="2" t="s">
        <v>1100</v>
      </c>
      <c r="L604" s="21"/>
    </row>
    <row r="605" spans="1:12">
      <c r="A605" s="79">
        <v>42873</v>
      </c>
      <c r="B605" s="3">
        <v>388.1</v>
      </c>
      <c r="C605" s="7">
        <v>138</v>
      </c>
      <c r="F605" s="2" t="s">
        <v>1092</v>
      </c>
      <c r="G605" s="2" t="s">
        <v>4351</v>
      </c>
    </row>
    <row r="606" spans="1:12">
      <c r="A606" s="79">
        <v>42822</v>
      </c>
      <c r="B606" s="3">
        <v>-105.99</v>
      </c>
      <c r="C606" s="7">
        <v>144</v>
      </c>
      <c r="F606" s="2" t="s">
        <v>1092</v>
      </c>
      <c r="G606" s="2" t="s">
        <v>3451</v>
      </c>
    </row>
    <row r="607" spans="1:12">
      <c r="A607" s="79">
        <v>42353</v>
      </c>
      <c r="B607" s="3">
        <v>-61.5</v>
      </c>
      <c r="C607" s="7">
        <v>12012</v>
      </c>
      <c r="F607" s="2" t="s">
        <v>1092</v>
      </c>
      <c r="G607" s="2" t="s">
        <v>640</v>
      </c>
      <c r="H607" s="2" t="s">
        <v>641</v>
      </c>
      <c r="I607" s="20" t="s">
        <v>642</v>
      </c>
      <c r="J607" s="2" t="s">
        <v>212</v>
      </c>
    </row>
    <row r="608" spans="1:12">
      <c r="A608" s="79">
        <v>42422</v>
      </c>
      <c r="B608" s="3">
        <v>-457.98</v>
      </c>
      <c r="C608" s="7">
        <v>12012</v>
      </c>
      <c r="F608" s="2" t="s">
        <v>1092</v>
      </c>
      <c r="G608" s="2" t="s">
        <v>1093</v>
      </c>
      <c r="L608" s="21"/>
    </row>
    <row r="609" spans="1:12">
      <c r="A609" s="79">
        <v>42422</v>
      </c>
      <c r="B609" s="3">
        <v>-105.99</v>
      </c>
      <c r="C609" s="7">
        <v>12014</v>
      </c>
      <c r="F609" s="2" t="s">
        <v>1092</v>
      </c>
      <c r="G609" s="2" t="s">
        <v>1094</v>
      </c>
      <c r="L609" s="21"/>
    </row>
    <row r="610" spans="1:12">
      <c r="A610" s="79">
        <v>42530</v>
      </c>
      <c r="B610" s="3">
        <v>-100</v>
      </c>
      <c r="C610" s="7">
        <v>12015</v>
      </c>
      <c r="F610" s="2" t="s">
        <v>1092</v>
      </c>
      <c r="G610" s="2" t="s">
        <v>1763</v>
      </c>
      <c r="H610" s="2" t="s">
        <v>1764</v>
      </c>
    </row>
    <row r="611" spans="1:12">
      <c r="A611" s="79">
        <v>42766</v>
      </c>
      <c r="B611" s="3">
        <v>-479</v>
      </c>
      <c r="C611" s="7" t="s">
        <v>3397</v>
      </c>
      <c r="F611" s="2" t="s">
        <v>1092</v>
      </c>
      <c r="G611" s="2" t="s">
        <v>3411</v>
      </c>
    </row>
    <row r="612" spans="1:12">
      <c r="A612" s="79">
        <v>42768</v>
      </c>
      <c r="B612" s="3">
        <v>-120.98</v>
      </c>
      <c r="C612" s="7" t="s">
        <v>3397</v>
      </c>
      <c r="F612" s="2" t="s">
        <v>1092</v>
      </c>
      <c r="G612" s="2" t="s">
        <v>3412</v>
      </c>
    </row>
    <row r="613" spans="1:12">
      <c r="A613" s="79">
        <v>42766</v>
      </c>
      <c r="B613" s="3">
        <v>-479</v>
      </c>
      <c r="C613" s="7" t="s">
        <v>3402</v>
      </c>
      <c r="F613" s="2" t="s">
        <v>1092</v>
      </c>
      <c r="G613" s="2" t="s">
        <v>3411</v>
      </c>
    </row>
    <row r="614" spans="1:12">
      <c r="A614" s="79">
        <v>42768</v>
      </c>
      <c r="B614" s="3">
        <v>-120.98</v>
      </c>
      <c r="C614" s="7" t="s">
        <v>3402</v>
      </c>
      <c r="F614" s="2" t="s">
        <v>1092</v>
      </c>
      <c r="G614" s="2" t="s">
        <v>3412</v>
      </c>
    </row>
    <row r="615" spans="1:12">
      <c r="A615" s="79">
        <v>42766</v>
      </c>
      <c r="B615" s="3">
        <v>-479</v>
      </c>
      <c r="C615" s="7" t="s">
        <v>3404</v>
      </c>
      <c r="F615" s="2" t="s">
        <v>1092</v>
      </c>
      <c r="G615" s="2" t="s">
        <v>3411</v>
      </c>
    </row>
    <row r="616" spans="1:12">
      <c r="A616" s="79">
        <v>42766</v>
      </c>
      <c r="B616" s="3">
        <v>-120.98</v>
      </c>
      <c r="C616" s="7" t="s">
        <v>3404</v>
      </c>
      <c r="F616" s="2" t="s">
        <v>1092</v>
      </c>
      <c r="G616" s="2" t="s">
        <v>3412</v>
      </c>
    </row>
    <row r="617" spans="1:12">
      <c r="A617" s="79">
        <v>42810</v>
      </c>
      <c r="B617" s="3">
        <v>-495</v>
      </c>
      <c r="C617" s="7" t="s">
        <v>4123</v>
      </c>
      <c r="F617" s="2" t="s">
        <v>1092</v>
      </c>
      <c r="G617" s="2" t="s">
        <v>4160</v>
      </c>
    </row>
    <row r="618" spans="1:12">
      <c r="A618" s="79">
        <v>42933</v>
      </c>
      <c r="B618" s="3">
        <v>-120.98</v>
      </c>
      <c r="C618" s="7" t="s">
        <v>4123</v>
      </c>
      <c r="F618" s="2" t="s">
        <v>1092</v>
      </c>
      <c r="G618" s="2" t="s">
        <v>5152</v>
      </c>
    </row>
    <row r="619" spans="1:12">
      <c r="A619" s="79">
        <v>42864</v>
      </c>
      <c r="B619" s="3">
        <v>-479</v>
      </c>
      <c r="C619" s="129" t="s">
        <v>4126</v>
      </c>
      <c r="F619" s="2" t="s">
        <v>1092</v>
      </c>
      <c r="G619" s="2" t="s">
        <v>4234</v>
      </c>
    </row>
    <row r="620" spans="1:12">
      <c r="A620" s="79">
        <v>42895</v>
      </c>
      <c r="B620" s="3">
        <v>-120.98</v>
      </c>
      <c r="C620" s="7" t="s">
        <v>4126</v>
      </c>
      <c r="F620" s="2" t="s">
        <v>1092</v>
      </c>
      <c r="G620" s="2" t="s">
        <v>5143</v>
      </c>
    </row>
    <row r="621" spans="1:12">
      <c r="A621" s="79">
        <v>42864</v>
      </c>
      <c r="B621" s="3">
        <v>-479</v>
      </c>
      <c r="C621" s="129" t="s">
        <v>4128</v>
      </c>
      <c r="F621" s="2" t="s">
        <v>1092</v>
      </c>
      <c r="G621" s="2" t="s">
        <v>4234</v>
      </c>
    </row>
    <row r="622" spans="1:12">
      <c r="A622" s="79">
        <v>42864</v>
      </c>
      <c r="B622" s="3">
        <v>-479</v>
      </c>
      <c r="C622" s="129" t="s">
        <v>4129</v>
      </c>
      <c r="F622" s="2" t="s">
        <v>1092</v>
      </c>
      <c r="G622" s="2" t="s">
        <v>4234</v>
      </c>
    </row>
    <row r="623" spans="1:12">
      <c r="A623" s="79">
        <v>42936</v>
      </c>
      <c r="B623" s="3">
        <v>-479</v>
      </c>
      <c r="C623" s="7" t="s">
        <v>4113</v>
      </c>
      <c r="F623" s="2" t="s">
        <v>1092</v>
      </c>
      <c r="G623" s="2" t="s">
        <v>5161</v>
      </c>
    </row>
    <row r="624" spans="1:12">
      <c r="A624" s="79">
        <v>42936</v>
      </c>
      <c r="B624" s="3">
        <v>-4</v>
      </c>
      <c r="C624" s="7" t="s">
        <v>4113</v>
      </c>
      <c r="F624" s="2" t="s">
        <v>1092</v>
      </c>
      <c r="G624" s="2" t="s">
        <v>5162</v>
      </c>
    </row>
    <row r="625" spans="1:12">
      <c r="A625" s="79">
        <v>42936</v>
      </c>
      <c r="B625" s="3">
        <v>-479</v>
      </c>
      <c r="C625" s="7" t="s">
        <v>5157</v>
      </c>
      <c r="F625" s="2" t="s">
        <v>1092</v>
      </c>
      <c r="G625" s="2" t="s">
        <v>5161</v>
      </c>
    </row>
    <row r="626" spans="1:12">
      <c r="A626" s="79">
        <v>42936</v>
      </c>
      <c r="B626" s="3">
        <v>-4</v>
      </c>
      <c r="C626" s="7" t="s">
        <v>5157</v>
      </c>
      <c r="F626" s="2" t="s">
        <v>1092</v>
      </c>
      <c r="G626" s="2" t="s">
        <v>5162</v>
      </c>
    </row>
    <row r="627" spans="1:12">
      <c r="A627" s="79">
        <v>42810</v>
      </c>
      <c r="B627" s="3">
        <v>-4125</v>
      </c>
      <c r="C627" s="7" t="s">
        <v>3441</v>
      </c>
      <c r="F627" s="2" t="s">
        <v>1092</v>
      </c>
      <c r="G627" s="2" t="s">
        <v>4160</v>
      </c>
    </row>
    <row r="628" spans="1:12">
      <c r="A628" s="79">
        <v>42080</v>
      </c>
      <c r="B628" s="3">
        <v>-180</v>
      </c>
      <c r="C628" s="7">
        <v>130</v>
      </c>
      <c r="F628" s="2" t="s">
        <v>643</v>
      </c>
      <c r="G628" s="2" t="s">
        <v>151</v>
      </c>
    </row>
    <row r="629" spans="1:12">
      <c r="A629" s="79">
        <v>42368</v>
      </c>
      <c r="B629" s="3">
        <v>-465</v>
      </c>
      <c r="C629" s="7">
        <v>133</v>
      </c>
      <c r="F629" s="2" t="s">
        <v>643</v>
      </c>
      <c r="G629" s="2" t="s">
        <v>652</v>
      </c>
    </row>
    <row r="630" spans="1:12">
      <c r="A630" s="79">
        <v>42632</v>
      </c>
      <c r="B630" s="3">
        <v>-180</v>
      </c>
      <c r="C630" s="7">
        <v>142</v>
      </c>
      <c r="F630" s="2" t="s">
        <v>643</v>
      </c>
      <c r="G630" s="2" t="s">
        <v>2088</v>
      </c>
    </row>
    <row r="631" spans="1:12">
      <c r="A631" s="82">
        <v>42830</v>
      </c>
      <c r="B631" s="13">
        <v>-170</v>
      </c>
      <c r="C631" s="18">
        <v>143</v>
      </c>
      <c r="D631" s="18"/>
      <c r="E631" s="18"/>
      <c r="F631" s="14" t="s">
        <v>643</v>
      </c>
      <c r="G631" s="14" t="s">
        <v>4162</v>
      </c>
      <c r="H631" s="14"/>
      <c r="I631" s="14"/>
      <c r="J631" s="14"/>
      <c r="K631" s="14"/>
      <c r="L631" s="14"/>
    </row>
    <row r="632" spans="1:12">
      <c r="A632" s="79">
        <v>42856</v>
      </c>
      <c r="B632" s="3">
        <v>-175</v>
      </c>
      <c r="C632" s="7">
        <v>145</v>
      </c>
      <c r="F632" s="2" t="s">
        <v>643</v>
      </c>
      <c r="G632" s="2" t="s">
        <v>4214</v>
      </c>
    </row>
    <row r="633" spans="1:12">
      <c r="A633" s="79">
        <v>42942</v>
      </c>
      <c r="B633" s="3">
        <v>-180</v>
      </c>
      <c r="C633" s="7">
        <v>149</v>
      </c>
      <c r="F633" s="2" t="s">
        <v>643</v>
      </c>
      <c r="G633" s="2" t="s">
        <v>5183</v>
      </c>
    </row>
    <row r="634" spans="1:12">
      <c r="A634" s="79">
        <v>42558</v>
      </c>
      <c r="B634" s="3">
        <v>-330</v>
      </c>
      <c r="C634" s="7">
        <v>12004</v>
      </c>
      <c r="F634" s="2" t="s">
        <v>643</v>
      </c>
      <c r="G634" s="2" t="s">
        <v>2088</v>
      </c>
    </row>
    <row r="635" spans="1:12">
      <c r="A635" s="79">
        <v>42354</v>
      </c>
      <c r="B635" s="3">
        <v>-231</v>
      </c>
      <c r="C635" s="7">
        <v>12013</v>
      </c>
      <c r="F635" s="2" t="s">
        <v>643</v>
      </c>
      <c r="G635" s="2" t="s">
        <v>644</v>
      </c>
      <c r="H635" s="2" t="s">
        <v>645</v>
      </c>
      <c r="I635" s="2" t="s">
        <v>646</v>
      </c>
      <c r="J635" s="2" t="s">
        <v>222</v>
      </c>
    </row>
    <row r="636" spans="1:12">
      <c r="A636" s="79">
        <v>42360</v>
      </c>
      <c r="B636" s="3">
        <v>-330</v>
      </c>
      <c r="C636" s="7">
        <v>12013</v>
      </c>
      <c r="F636" s="2" t="s">
        <v>643</v>
      </c>
      <c r="G636" s="2" t="s">
        <v>647</v>
      </c>
      <c r="J636" s="2" t="s">
        <v>452</v>
      </c>
    </row>
    <row r="637" spans="1:12">
      <c r="A637" s="79">
        <v>42386</v>
      </c>
      <c r="B637" s="3">
        <v>-400</v>
      </c>
      <c r="C637" s="7">
        <v>12016</v>
      </c>
      <c r="F637" s="2" t="s">
        <v>643</v>
      </c>
      <c r="G637" s="2" t="s">
        <v>3378</v>
      </c>
    </row>
    <row r="638" spans="1:12">
      <c r="A638" s="80">
        <v>42879</v>
      </c>
      <c r="B638" s="9">
        <v>-920</v>
      </c>
      <c r="C638" s="17">
        <v>12017</v>
      </c>
      <c r="D638" s="17"/>
      <c r="E638" s="17"/>
      <c r="F638" s="8" t="s">
        <v>643</v>
      </c>
      <c r="G638" s="8" t="s">
        <v>5146</v>
      </c>
    </row>
    <row r="639" spans="1:12">
      <c r="A639" s="79">
        <v>42907</v>
      </c>
      <c r="B639" s="3">
        <v>-525</v>
      </c>
      <c r="C639" s="7" t="s">
        <v>3441</v>
      </c>
      <c r="F639" s="2" t="s">
        <v>643</v>
      </c>
      <c r="G639" s="2" t="s">
        <v>5145</v>
      </c>
    </row>
    <row r="640" spans="1:12">
      <c r="A640" s="79">
        <v>42367</v>
      </c>
      <c r="B640" s="3">
        <v>-507</v>
      </c>
      <c r="C640" s="7">
        <v>12012</v>
      </c>
      <c r="F640" s="2" t="s">
        <v>3391</v>
      </c>
      <c r="G640" s="2" t="s">
        <v>651</v>
      </c>
    </row>
    <row r="641" spans="1:12">
      <c r="A641" s="79">
        <v>42391</v>
      </c>
      <c r="B641" s="3">
        <v>-338</v>
      </c>
      <c r="C641" s="7">
        <v>12012</v>
      </c>
      <c r="F641" s="2" t="s">
        <v>3391</v>
      </c>
      <c r="G641" s="2" t="s">
        <v>745</v>
      </c>
      <c r="L641" s="21"/>
    </row>
    <row r="642" spans="1:12">
      <c r="A642" s="79">
        <v>42870</v>
      </c>
      <c r="B642" s="3">
        <v>-906.65</v>
      </c>
      <c r="C642" s="7" t="s">
        <v>729</v>
      </c>
      <c r="F642" s="2" t="s">
        <v>3391</v>
      </c>
      <c r="G642" s="2" t="s">
        <v>4251</v>
      </c>
    </row>
    <row r="643" spans="1:12">
      <c r="A643" s="79">
        <v>41965</v>
      </c>
      <c r="B643" s="3">
        <v>-0.140291849</v>
      </c>
      <c r="C643" s="7">
        <v>101</v>
      </c>
      <c r="F643" s="2" t="s">
        <v>6</v>
      </c>
      <c r="G643" s="2" t="s">
        <v>1274</v>
      </c>
    </row>
    <row r="644" spans="1:12">
      <c r="A644" s="79">
        <v>41965</v>
      </c>
      <c r="B644" s="3">
        <v>9.4618490000000008</v>
      </c>
      <c r="C644" s="7">
        <v>101</v>
      </c>
      <c r="F644" s="2" t="s">
        <v>6</v>
      </c>
      <c r="H644" s="1"/>
    </row>
    <row r="645" spans="1:12">
      <c r="A645" s="79">
        <v>42165</v>
      </c>
      <c r="B645" s="3">
        <v>9.3444540000000007</v>
      </c>
      <c r="C645" s="7">
        <v>101</v>
      </c>
      <c r="F645" s="2" t="s">
        <v>6</v>
      </c>
      <c r="G645" s="2" t="s">
        <v>149</v>
      </c>
    </row>
    <row r="646" spans="1:12">
      <c r="A646" s="79">
        <v>42215</v>
      </c>
      <c r="B646" s="3">
        <v>0.16794999999999999</v>
      </c>
      <c r="C646" s="7">
        <v>101</v>
      </c>
      <c r="F646" s="2" t="s">
        <v>6</v>
      </c>
      <c r="G646" s="2" t="s">
        <v>174</v>
      </c>
      <c r="J646" s="21"/>
    </row>
    <row r="647" spans="1:12">
      <c r="A647" s="79">
        <v>42222</v>
      </c>
      <c r="B647" s="3">
        <v>0.94928100000000004</v>
      </c>
      <c r="C647" s="7">
        <v>101</v>
      </c>
      <c r="F647" s="2" t="s">
        <v>6</v>
      </c>
      <c r="G647" s="2" t="s">
        <v>178</v>
      </c>
      <c r="J647" s="21"/>
    </row>
    <row r="648" spans="1:12">
      <c r="A648" s="79">
        <v>42252</v>
      </c>
      <c r="B648" s="3">
        <v>0.173514</v>
      </c>
      <c r="C648" s="7">
        <v>101</v>
      </c>
      <c r="F648" s="2" t="s">
        <v>6</v>
      </c>
      <c r="G648" s="2" t="s">
        <v>179</v>
      </c>
      <c r="J648" s="21"/>
    </row>
    <row r="649" spans="1:12">
      <c r="A649" s="79">
        <v>42283</v>
      </c>
      <c r="B649" s="3">
        <v>0.25026100000000001</v>
      </c>
      <c r="C649" s="7">
        <v>101</v>
      </c>
      <c r="F649" s="2" t="s">
        <v>6</v>
      </c>
      <c r="G649" s="2" t="s">
        <v>196</v>
      </c>
    </row>
    <row r="650" spans="1:12">
      <c r="A650" s="79">
        <v>42309</v>
      </c>
      <c r="B650" s="3">
        <v>0.18365100000000001</v>
      </c>
      <c r="C650" s="7">
        <v>101</v>
      </c>
      <c r="F650" s="2" t="s">
        <v>6</v>
      </c>
      <c r="G650" s="2" t="s">
        <v>186</v>
      </c>
    </row>
    <row r="651" spans="1:12">
      <c r="A651" s="79">
        <v>42345</v>
      </c>
      <c r="B651" s="3">
        <v>0.28939599999999999</v>
      </c>
      <c r="C651" s="7">
        <v>101</v>
      </c>
      <c r="F651" s="2" t="s">
        <v>6</v>
      </c>
      <c r="G651" s="2" t="s">
        <v>432</v>
      </c>
      <c r="H651" s="2" t="s">
        <v>350</v>
      </c>
    </row>
    <row r="652" spans="1:12">
      <c r="A652" s="79">
        <v>42379</v>
      </c>
      <c r="B652" s="3">
        <v>0.16953499999999999</v>
      </c>
      <c r="C652" s="7">
        <v>101</v>
      </c>
      <c r="F652" s="2" t="s">
        <v>6</v>
      </c>
      <c r="G652" s="2" t="s">
        <v>350</v>
      </c>
      <c r="H652" s="2" t="s">
        <v>725</v>
      </c>
      <c r="L652" s="21"/>
    </row>
    <row r="653" spans="1:12">
      <c r="A653" s="79">
        <v>42403</v>
      </c>
      <c r="B653" s="3">
        <v>0.26174599999999998</v>
      </c>
      <c r="C653" s="7">
        <v>101</v>
      </c>
      <c r="F653" s="2" t="s">
        <v>6</v>
      </c>
      <c r="G653" s="2" t="s">
        <v>753</v>
      </c>
      <c r="H653" s="2" t="s">
        <v>350</v>
      </c>
      <c r="I653" s="2" t="s">
        <v>725</v>
      </c>
      <c r="L653" s="21"/>
    </row>
    <row r="654" spans="1:12">
      <c r="A654" s="79">
        <v>42435</v>
      </c>
      <c r="B654" s="3">
        <v>-1.1860363000000001E-2</v>
      </c>
      <c r="C654" s="7">
        <v>101</v>
      </c>
      <c r="F654" s="2" t="s">
        <v>6</v>
      </c>
      <c r="G654" s="2" t="s">
        <v>1273</v>
      </c>
      <c r="H654" s="2" t="s">
        <v>725</v>
      </c>
      <c r="I654" s="2" t="s">
        <v>350</v>
      </c>
      <c r="L654" s="21"/>
    </row>
    <row r="655" spans="1:12">
      <c r="A655" s="79">
        <v>42435</v>
      </c>
      <c r="B655" s="3">
        <v>0.40868599999999999</v>
      </c>
      <c r="C655" s="7">
        <v>101</v>
      </c>
      <c r="F655" s="2" t="s">
        <v>6</v>
      </c>
      <c r="G655" s="2" t="s">
        <v>739</v>
      </c>
      <c r="H655" s="2" t="s">
        <v>725</v>
      </c>
      <c r="I655" s="2" t="s">
        <v>350</v>
      </c>
      <c r="L655" s="21"/>
    </row>
    <row r="656" spans="1:12">
      <c r="A656" s="79">
        <v>42458</v>
      </c>
      <c r="B656" s="3">
        <v>-1.0130551E-2</v>
      </c>
      <c r="C656" s="7">
        <v>101</v>
      </c>
      <c r="F656" s="2" t="s">
        <v>6</v>
      </c>
      <c r="G656" s="2" t="s">
        <v>1276</v>
      </c>
      <c r="H656" s="2" t="s">
        <v>350</v>
      </c>
      <c r="I656" s="2" t="s">
        <v>725</v>
      </c>
    </row>
    <row r="657" spans="1:9">
      <c r="A657" s="79">
        <v>42458</v>
      </c>
      <c r="B657" s="3">
        <v>0.26142900000000002</v>
      </c>
      <c r="C657" s="7">
        <v>101</v>
      </c>
      <c r="F657" s="2" t="s">
        <v>6</v>
      </c>
      <c r="G657" s="2" t="s">
        <v>1275</v>
      </c>
      <c r="H657" s="2" t="s">
        <v>350</v>
      </c>
      <c r="I657" s="2" t="s">
        <v>725</v>
      </c>
    </row>
    <row r="658" spans="1:9">
      <c r="A658" s="79">
        <v>42500</v>
      </c>
      <c r="B658" s="3">
        <v>-8.8104029731807948E-3</v>
      </c>
      <c r="C658" s="7">
        <v>101</v>
      </c>
      <c r="F658" s="2" t="s">
        <v>6</v>
      </c>
      <c r="G658" s="2" t="s">
        <v>1535</v>
      </c>
      <c r="H658" s="2" t="s">
        <v>350</v>
      </c>
    </row>
    <row r="659" spans="1:9">
      <c r="A659" s="79">
        <v>42500</v>
      </c>
      <c r="B659" s="3">
        <v>0.18530199999999999</v>
      </c>
      <c r="C659" s="7">
        <v>101</v>
      </c>
      <c r="F659" s="2" t="s">
        <v>6</v>
      </c>
      <c r="G659" s="2" t="s">
        <v>1269</v>
      </c>
      <c r="H659" s="2" t="s">
        <v>350</v>
      </c>
    </row>
    <row r="660" spans="1:9">
      <c r="A660" s="79">
        <v>42520</v>
      </c>
      <c r="B660" s="3">
        <v>-8.5892139237223664E-2</v>
      </c>
      <c r="C660" s="7">
        <v>101</v>
      </c>
      <c r="F660" s="2" t="s">
        <v>6</v>
      </c>
      <c r="G660" s="2" t="s">
        <v>1675</v>
      </c>
      <c r="H660" s="2" t="s">
        <v>350</v>
      </c>
      <c r="I660" s="2" t="s">
        <v>725</v>
      </c>
    </row>
    <row r="661" spans="1:9">
      <c r="A661" s="79">
        <v>42520</v>
      </c>
      <c r="B661" s="3">
        <v>2.0489190000000002</v>
      </c>
      <c r="C661" s="7">
        <v>101</v>
      </c>
      <c r="F661" s="2" t="s">
        <v>6</v>
      </c>
      <c r="G661" s="2" t="s">
        <v>1674</v>
      </c>
      <c r="H661" s="2" t="s">
        <v>350</v>
      </c>
      <c r="I661" s="2" t="s">
        <v>725</v>
      </c>
    </row>
    <row r="662" spans="1:9">
      <c r="A662" s="79">
        <v>42545</v>
      </c>
      <c r="B662" s="3">
        <v>-1.2850770002038018E-2</v>
      </c>
      <c r="C662" s="7">
        <v>101</v>
      </c>
      <c r="F662" s="2" t="s">
        <v>6</v>
      </c>
      <c r="G662" s="2" t="s">
        <v>1933</v>
      </c>
      <c r="H662" s="2" t="s">
        <v>350</v>
      </c>
      <c r="I662" s="2" t="s">
        <v>725</v>
      </c>
    </row>
    <row r="663" spans="1:9">
      <c r="A663" s="79">
        <v>42545</v>
      </c>
      <c r="B663" s="3">
        <v>0.33754699999999999</v>
      </c>
      <c r="C663" s="7">
        <v>101</v>
      </c>
      <c r="F663" s="2" t="s">
        <v>6</v>
      </c>
      <c r="G663" s="2" t="s">
        <v>1932</v>
      </c>
      <c r="H663" s="2" t="s">
        <v>350</v>
      </c>
      <c r="I663" s="2" t="s">
        <v>725</v>
      </c>
    </row>
    <row r="664" spans="1:9">
      <c r="A664" s="79">
        <v>42588</v>
      </c>
      <c r="B664" s="3">
        <v>1.4392027328910642</v>
      </c>
      <c r="C664" s="7">
        <v>101</v>
      </c>
      <c r="F664" s="2" t="s">
        <v>6</v>
      </c>
      <c r="G664" s="2" t="s">
        <v>2100</v>
      </c>
    </row>
    <row r="665" spans="1:9">
      <c r="A665" s="79">
        <v>42606</v>
      </c>
      <c r="B665" s="3">
        <v>1.8310423090549186</v>
      </c>
      <c r="C665" s="7">
        <v>101</v>
      </c>
      <c r="F665" s="2" t="s">
        <v>6</v>
      </c>
      <c r="G665" s="2" t="s">
        <v>350</v>
      </c>
      <c r="H665" s="2" t="s">
        <v>725</v>
      </c>
    </row>
    <row r="666" spans="1:9">
      <c r="A666" s="79">
        <v>42643</v>
      </c>
      <c r="B666" s="3">
        <v>0.18743760636744916</v>
      </c>
      <c r="C666" s="7">
        <v>101</v>
      </c>
      <c r="F666" s="2" t="s">
        <v>6</v>
      </c>
      <c r="G666" s="2" t="s">
        <v>350</v>
      </c>
      <c r="H666" s="2" t="s">
        <v>725</v>
      </c>
    </row>
    <row r="667" spans="1:9">
      <c r="A667" s="79">
        <v>42704</v>
      </c>
      <c r="B667" s="3">
        <v>0.89059719364632173</v>
      </c>
      <c r="C667" s="7">
        <v>101</v>
      </c>
      <c r="F667" s="2" t="s">
        <v>6</v>
      </c>
      <c r="G667" s="2" t="s">
        <v>725</v>
      </c>
    </row>
    <row r="668" spans="1:9">
      <c r="A668" s="79">
        <v>42735</v>
      </c>
      <c r="B668" s="3">
        <v>0.43418498625189039</v>
      </c>
      <c r="C668" s="7">
        <v>101</v>
      </c>
      <c r="F668" s="2" t="s">
        <v>6</v>
      </c>
      <c r="G668" s="2" t="s">
        <v>2649</v>
      </c>
      <c r="H668" s="2" t="s">
        <v>350</v>
      </c>
    </row>
    <row r="669" spans="1:9">
      <c r="A669" s="79">
        <v>42759</v>
      </c>
      <c r="B669" s="3">
        <v>0.47664890274508981</v>
      </c>
      <c r="C669" s="7">
        <v>101</v>
      </c>
      <c r="F669" s="2" t="s">
        <v>6</v>
      </c>
      <c r="G669" s="2" t="s">
        <v>3381</v>
      </c>
    </row>
    <row r="670" spans="1:9">
      <c r="A670" s="79">
        <v>42790</v>
      </c>
      <c r="B670" s="3">
        <v>1.1882474329999999</v>
      </c>
      <c r="C670" s="7">
        <v>101</v>
      </c>
      <c r="F670" s="2" t="s">
        <v>6</v>
      </c>
      <c r="G670" s="2" t="s">
        <v>3443</v>
      </c>
    </row>
    <row r="671" spans="1:9">
      <c r="A671" s="79">
        <v>42824</v>
      </c>
      <c r="B671" s="3">
        <v>1.3749546980383054</v>
      </c>
      <c r="C671" s="7">
        <v>101</v>
      </c>
      <c r="F671" s="2" t="s">
        <v>6</v>
      </c>
      <c r="G671" s="2" t="s">
        <v>3452</v>
      </c>
    </row>
    <row r="672" spans="1:9">
      <c r="A672" s="79">
        <v>42852</v>
      </c>
      <c r="B672" s="3">
        <v>0.18622275156759341</v>
      </c>
      <c r="C672" s="7">
        <v>101</v>
      </c>
      <c r="F672" s="2" t="s">
        <v>6</v>
      </c>
      <c r="G672" s="2" t="s">
        <v>4206</v>
      </c>
    </row>
    <row r="673" spans="1:12">
      <c r="A673" s="79">
        <v>42887</v>
      </c>
      <c r="B673" s="3">
        <v>0.78634969175161396</v>
      </c>
      <c r="C673" s="7">
        <v>101</v>
      </c>
      <c r="F673" s="2" t="s">
        <v>6</v>
      </c>
      <c r="G673" s="2" t="s">
        <v>4249</v>
      </c>
    </row>
    <row r="674" spans="1:12">
      <c r="A674" s="79">
        <v>42915</v>
      </c>
      <c r="B674" s="3">
        <v>1.6141657731926353</v>
      </c>
      <c r="C674" s="7">
        <v>101</v>
      </c>
      <c r="F674" s="2" t="s">
        <v>6</v>
      </c>
      <c r="G674" s="2" t="s">
        <v>4331</v>
      </c>
    </row>
    <row r="675" spans="1:12">
      <c r="A675" s="79">
        <v>42951</v>
      </c>
      <c r="B675" s="3">
        <v>1.0456069743054963</v>
      </c>
      <c r="C675" s="7">
        <v>101</v>
      </c>
      <c r="F675" s="2" t="s">
        <v>6</v>
      </c>
      <c r="G675" s="2" t="s">
        <v>5195</v>
      </c>
    </row>
    <row r="676" spans="1:12">
      <c r="A676" s="79">
        <v>41965</v>
      </c>
      <c r="B676" s="3">
        <v>-0.37201202900000002</v>
      </c>
      <c r="C676" s="7">
        <v>102</v>
      </c>
      <c r="F676" s="2" t="s">
        <v>6</v>
      </c>
      <c r="G676" s="2" t="s">
        <v>1274</v>
      </c>
    </row>
    <row r="677" spans="1:12">
      <c r="A677" s="79">
        <v>41965</v>
      </c>
      <c r="B677" s="3">
        <v>25.089994000000001</v>
      </c>
      <c r="C677" s="7">
        <v>102</v>
      </c>
      <c r="F677" s="2" t="s">
        <v>6</v>
      </c>
      <c r="H677" s="1"/>
    </row>
    <row r="678" spans="1:12">
      <c r="A678" s="79">
        <v>42165</v>
      </c>
      <c r="B678" s="3">
        <v>8.9159690000000005</v>
      </c>
      <c r="C678" s="7">
        <v>102</v>
      </c>
      <c r="F678" s="2" t="s">
        <v>6</v>
      </c>
      <c r="G678" s="2" t="s">
        <v>149</v>
      </c>
    </row>
    <row r="679" spans="1:12">
      <c r="A679" s="79">
        <v>42215</v>
      </c>
      <c r="B679" s="3">
        <v>0.98665199999999997</v>
      </c>
      <c r="C679" s="7">
        <v>102</v>
      </c>
      <c r="F679" s="2" t="s">
        <v>6</v>
      </c>
      <c r="G679" s="2" t="s">
        <v>174</v>
      </c>
      <c r="J679" s="21"/>
    </row>
    <row r="680" spans="1:12">
      <c r="A680" s="79">
        <v>42222</v>
      </c>
      <c r="B680" s="3">
        <v>1.5139819999999999</v>
      </c>
      <c r="C680" s="7">
        <v>102</v>
      </c>
      <c r="F680" s="2" t="s">
        <v>6</v>
      </c>
      <c r="G680" s="2" t="s">
        <v>178</v>
      </c>
      <c r="J680" s="21"/>
    </row>
    <row r="681" spans="1:12">
      <c r="A681" s="79">
        <v>42252</v>
      </c>
      <c r="B681" s="3">
        <v>4.5798990000000002</v>
      </c>
      <c r="C681" s="7">
        <v>102</v>
      </c>
      <c r="F681" s="2" t="s">
        <v>6</v>
      </c>
      <c r="G681" s="2" t="s">
        <v>179</v>
      </c>
      <c r="J681" s="21"/>
    </row>
    <row r="682" spans="1:12">
      <c r="A682" s="79">
        <v>42283</v>
      </c>
      <c r="B682" s="3">
        <v>4.4904909999999996</v>
      </c>
      <c r="C682" s="7">
        <v>102</v>
      </c>
      <c r="F682" s="2" t="s">
        <v>6</v>
      </c>
      <c r="G682" s="2" t="s">
        <v>196</v>
      </c>
    </row>
    <row r="683" spans="1:12">
      <c r="A683" s="79">
        <v>42309</v>
      </c>
      <c r="B683" s="3">
        <v>3.059015</v>
      </c>
      <c r="C683" s="7">
        <v>102</v>
      </c>
      <c r="F683" s="2" t="s">
        <v>6</v>
      </c>
      <c r="G683" s="2" t="s">
        <v>186</v>
      </c>
    </row>
    <row r="684" spans="1:12">
      <c r="A684" s="79">
        <v>42345</v>
      </c>
      <c r="B684" s="3">
        <v>2.0176270000000001</v>
      </c>
      <c r="C684" s="7">
        <v>102</v>
      </c>
      <c r="F684" s="2" t="s">
        <v>6</v>
      </c>
      <c r="G684" s="2" t="s">
        <v>432</v>
      </c>
      <c r="H684" s="2" t="s">
        <v>445</v>
      </c>
    </row>
    <row r="685" spans="1:12">
      <c r="A685" s="79">
        <v>42379</v>
      </c>
      <c r="B685" s="3">
        <v>3.5716350000000001</v>
      </c>
      <c r="C685" s="7">
        <v>102</v>
      </c>
      <c r="F685" s="2" t="s">
        <v>6</v>
      </c>
      <c r="G685" s="2" t="s">
        <v>445</v>
      </c>
      <c r="H685" s="2" t="s">
        <v>18</v>
      </c>
      <c r="L685" s="21"/>
    </row>
    <row r="686" spans="1:12">
      <c r="A686" s="79">
        <v>42403</v>
      </c>
      <c r="B686" s="3">
        <v>0.68067699999999998</v>
      </c>
      <c r="C686" s="7">
        <v>102</v>
      </c>
      <c r="F686" s="2" t="s">
        <v>6</v>
      </c>
      <c r="G686" s="2" t="s">
        <v>753</v>
      </c>
      <c r="H686" s="2" t="s">
        <v>445</v>
      </c>
      <c r="I686" s="2" t="s">
        <v>18</v>
      </c>
      <c r="L686" s="21"/>
    </row>
    <row r="687" spans="1:12">
      <c r="A687" s="79">
        <v>42435</v>
      </c>
      <c r="B687" s="3">
        <v>-2.3706245000000001E-2</v>
      </c>
      <c r="C687" s="7">
        <v>102</v>
      </c>
      <c r="F687" s="2" t="s">
        <v>6</v>
      </c>
      <c r="G687" s="2" t="s">
        <v>1273</v>
      </c>
      <c r="H687" s="2" t="s">
        <v>18</v>
      </c>
      <c r="I687" s="2" t="s">
        <v>445</v>
      </c>
      <c r="L687" s="21"/>
    </row>
    <row r="688" spans="1:12">
      <c r="A688" s="79">
        <v>42435</v>
      </c>
      <c r="B688" s="3">
        <v>0.81687299999999996</v>
      </c>
      <c r="C688" s="7">
        <v>102</v>
      </c>
      <c r="F688" s="2" t="s">
        <v>6</v>
      </c>
      <c r="G688" s="2" t="s">
        <v>739</v>
      </c>
      <c r="H688" s="2" t="s">
        <v>18</v>
      </c>
      <c r="I688" s="2" t="s">
        <v>445</v>
      </c>
      <c r="L688" s="21"/>
    </row>
    <row r="689" spans="1:9">
      <c r="A689" s="79">
        <v>42458</v>
      </c>
      <c r="B689" s="3">
        <v>-6.3212546999999994E-2</v>
      </c>
      <c r="C689" s="7">
        <v>102</v>
      </c>
      <c r="F689" s="2" t="s">
        <v>6</v>
      </c>
      <c r="G689" s="2" t="s">
        <v>1276</v>
      </c>
      <c r="H689" s="2" t="s">
        <v>445</v>
      </c>
      <c r="I689" s="2" t="s">
        <v>18</v>
      </c>
    </row>
    <row r="690" spans="1:9">
      <c r="A690" s="79">
        <v>42458</v>
      </c>
      <c r="B690" s="3">
        <v>1.6312629999999999</v>
      </c>
      <c r="C690" s="7">
        <v>102</v>
      </c>
      <c r="F690" s="2" t="s">
        <v>6</v>
      </c>
      <c r="G690" s="2" t="s">
        <v>1275</v>
      </c>
      <c r="H690" s="2" t="s">
        <v>445</v>
      </c>
      <c r="I690" s="2" t="s">
        <v>18</v>
      </c>
    </row>
    <row r="691" spans="1:9">
      <c r="A691" s="79">
        <v>42500</v>
      </c>
      <c r="B691" s="3">
        <v>-6.2466556806665414E-2</v>
      </c>
      <c r="C691" s="7">
        <v>102</v>
      </c>
      <c r="F691" s="2" t="s">
        <v>6</v>
      </c>
      <c r="G691" s="2" t="s">
        <v>1535</v>
      </c>
      <c r="H691" s="2" t="s">
        <v>445</v>
      </c>
    </row>
    <row r="692" spans="1:9">
      <c r="A692" s="79">
        <v>42500</v>
      </c>
      <c r="B692" s="3">
        <v>1.3138080000000001</v>
      </c>
      <c r="C692" s="7">
        <v>102</v>
      </c>
      <c r="F692" s="2" t="s">
        <v>6</v>
      </c>
      <c r="G692" s="2" t="s">
        <v>1269</v>
      </c>
      <c r="H692" s="2" t="s">
        <v>445</v>
      </c>
    </row>
    <row r="693" spans="1:9">
      <c r="A693" s="79">
        <v>42520</v>
      </c>
      <c r="B693" s="3">
        <v>-0.19509018104707854</v>
      </c>
      <c r="C693" s="7">
        <v>102</v>
      </c>
      <c r="F693" s="2" t="s">
        <v>6</v>
      </c>
      <c r="G693" s="2" t="s">
        <v>1675</v>
      </c>
      <c r="H693" s="2" t="s">
        <v>445</v>
      </c>
      <c r="I693" s="2" t="s">
        <v>18</v>
      </c>
    </row>
    <row r="694" spans="1:9">
      <c r="A694" s="79">
        <v>42520</v>
      </c>
      <c r="B694" s="3">
        <v>4.6537899999999999</v>
      </c>
      <c r="C694" s="7">
        <v>102</v>
      </c>
      <c r="F694" s="2" t="s">
        <v>6</v>
      </c>
      <c r="G694" s="2" t="s">
        <v>1674</v>
      </c>
      <c r="H694" s="2" t="s">
        <v>445</v>
      </c>
      <c r="I694" s="2" t="s">
        <v>18</v>
      </c>
    </row>
    <row r="695" spans="1:9">
      <c r="A695" s="79">
        <v>42545</v>
      </c>
      <c r="B695" s="3">
        <v>-4.9285187284432493E-2</v>
      </c>
      <c r="C695" s="7">
        <v>102</v>
      </c>
      <c r="F695" s="2" t="s">
        <v>6</v>
      </c>
      <c r="G695" s="2" t="s">
        <v>1933</v>
      </c>
      <c r="H695" s="2" t="s">
        <v>445</v>
      </c>
      <c r="I695" s="2" t="s">
        <v>18</v>
      </c>
    </row>
    <row r="696" spans="1:9">
      <c r="A696" s="79">
        <v>42545</v>
      </c>
      <c r="B696" s="3">
        <v>1.2945580000000001</v>
      </c>
      <c r="C696" s="7">
        <v>102</v>
      </c>
      <c r="F696" s="2" t="s">
        <v>6</v>
      </c>
      <c r="G696" s="2" t="s">
        <v>1932</v>
      </c>
      <c r="H696" s="2" t="s">
        <v>445</v>
      </c>
      <c r="I696" s="2" t="s">
        <v>18</v>
      </c>
    </row>
    <row r="697" spans="1:9">
      <c r="A697" s="79">
        <v>42588</v>
      </c>
      <c r="B697" s="3">
        <v>2.5676638619898107</v>
      </c>
      <c r="C697" s="7">
        <v>102</v>
      </c>
      <c r="F697" s="2" t="s">
        <v>6</v>
      </c>
      <c r="G697" s="2" t="s">
        <v>2100</v>
      </c>
    </row>
    <row r="698" spans="1:9">
      <c r="A698" s="79">
        <v>42606</v>
      </c>
      <c r="B698" s="3">
        <v>1.420692760238683</v>
      </c>
      <c r="C698" s="7">
        <v>102</v>
      </c>
      <c r="F698" s="2" t="s">
        <v>6</v>
      </c>
      <c r="G698" s="2" t="s">
        <v>445</v>
      </c>
      <c r="H698" s="2" t="s">
        <v>18</v>
      </c>
    </row>
    <row r="699" spans="1:9">
      <c r="A699" s="79">
        <v>42643</v>
      </c>
      <c r="B699" s="3">
        <v>0.80998570341943776</v>
      </c>
      <c r="C699" s="7">
        <v>102</v>
      </c>
      <c r="F699" s="2" t="s">
        <v>6</v>
      </c>
      <c r="G699" s="2" t="s">
        <v>445</v>
      </c>
      <c r="H699" s="2" t="s">
        <v>18</v>
      </c>
    </row>
    <row r="700" spans="1:9">
      <c r="A700" s="79">
        <v>42704</v>
      </c>
      <c r="B700" s="3">
        <v>0.82501504238497347</v>
      </c>
      <c r="C700" s="7">
        <v>102</v>
      </c>
      <c r="F700" s="2" t="s">
        <v>6</v>
      </c>
      <c r="G700" s="2" t="s">
        <v>18</v>
      </c>
    </row>
    <row r="701" spans="1:9">
      <c r="A701" s="79">
        <v>42735</v>
      </c>
      <c r="B701" s="3">
        <v>0.89120926793978417</v>
      </c>
      <c r="C701" s="7">
        <v>102</v>
      </c>
      <c r="F701" s="2" t="s">
        <v>6</v>
      </c>
      <c r="G701" s="2" t="s">
        <v>2649</v>
      </c>
      <c r="H701" s="2" t="s">
        <v>445</v>
      </c>
    </row>
    <row r="702" spans="1:9">
      <c r="A702" s="79">
        <v>42759</v>
      </c>
      <c r="B702" s="3">
        <v>1.5559860740067106</v>
      </c>
      <c r="C702" s="7">
        <v>102</v>
      </c>
      <c r="F702" s="2" t="s">
        <v>6</v>
      </c>
      <c r="G702" s="2" t="s">
        <v>3381</v>
      </c>
    </row>
    <row r="703" spans="1:9">
      <c r="A703" s="79">
        <v>42790</v>
      </c>
      <c r="B703" s="3">
        <v>2.034168502</v>
      </c>
      <c r="C703" s="7">
        <v>102</v>
      </c>
      <c r="F703" s="2" t="s">
        <v>6</v>
      </c>
      <c r="G703" s="2" t="s">
        <v>3443</v>
      </c>
    </row>
    <row r="704" spans="1:9">
      <c r="A704" s="79">
        <v>42824</v>
      </c>
      <c r="B704" s="3">
        <v>0.82145757445796785</v>
      </c>
      <c r="C704" s="7">
        <v>102</v>
      </c>
      <c r="F704" s="2" t="s">
        <v>6</v>
      </c>
      <c r="G704" s="2" t="s">
        <v>3452</v>
      </c>
    </row>
    <row r="705" spans="1:12">
      <c r="A705" s="79">
        <v>42852</v>
      </c>
      <c r="B705" s="3">
        <v>1.7210438137401425</v>
      </c>
      <c r="C705" s="7">
        <v>102</v>
      </c>
      <c r="F705" s="2" t="s">
        <v>6</v>
      </c>
      <c r="G705" s="2" t="s">
        <v>4206</v>
      </c>
    </row>
    <row r="706" spans="1:12">
      <c r="A706" s="79">
        <v>42887</v>
      </c>
      <c r="B706" s="3">
        <v>2.4107877040817938</v>
      </c>
      <c r="C706" s="7">
        <v>102</v>
      </c>
      <c r="F706" s="2" t="s">
        <v>6</v>
      </c>
      <c r="G706" s="2" t="s">
        <v>4249</v>
      </c>
    </row>
    <row r="707" spans="1:12">
      <c r="A707" s="79">
        <v>42915</v>
      </c>
      <c r="B707" s="3">
        <v>2.1945159093158573</v>
      </c>
      <c r="C707" s="7">
        <v>102</v>
      </c>
      <c r="F707" s="2" t="s">
        <v>6</v>
      </c>
      <c r="G707" s="2" t="s">
        <v>4331</v>
      </c>
    </row>
    <row r="708" spans="1:12">
      <c r="A708" s="79">
        <v>42951</v>
      </c>
      <c r="B708" s="3">
        <v>0.7389877114152682</v>
      </c>
      <c r="C708" s="7">
        <v>102</v>
      </c>
      <c r="F708" s="2" t="s">
        <v>6</v>
      </c>
      <c r="G708" s="2" t="s">
        <v>5195</v>
      </c>
    </row>
    <row r="709" spans="1:12">
      <c r="A709" s="79">
        <v>41965</v>
      </c>
      <c r="B709" s="3">
        <v>-0.425728622</v>
      </c>
      <c r="C709" s="7">
        <v>103</v>
      </c>
      <c r="F709" s="2" t="s">
        <v>6</v>
      </c>
      <c r="G709" s="2" t="s">
        <v>1274</v>
      </c>
    </row>
    <row r="710" spans="1:12">
      <c r="A710" s="79">
        <v>41965</v>
      </c>
      <c r="B710" s="3">
        <v>28.712858000000001</v>
      </c>
      <c r="C710" s="7">
        <v>103</v>
      </c>
      <c r="F710" s="2" t="s">
        <v>6</v>
      </c>
      <c r="H710" s="1"/>
    </row>
    <row r="711" spans="1:12">
      <c r="A711" s="79">
        <v>42165</v>
      </c>
      <c r="B711" s="3">
        <v>21.089476000000001</v>
      </c>
      <c r="C711" s="7">
        <v>103</v>
      </c>
      <c r="F711" s="2" t="s">
        <v>6</v>
      </c>
      <c r="G711" s="2" t="s">
        <v>149</v>
      </c>
    </row>
    <row r="712" spans="1:12">
      <c r="A712" s="79">
        <v>42215</v>
      </c>
      <c r="B712" s="3">
        <v>1.3537859999999999</v>
      </c>
      <c r="C712" s="7">
        <v>103</v>
      </c>
      <c r="F712" s="2" t="s">
        <v>6</v>
      </c>
      <c r="G712" s="2" t="s">
        <v>174</v>
      </c>
      <c r="J712" s="21"/>
    </row>
    <row r="713" spans="1:12">
      <c r="A713" s="79">
        <v>42222</v>
      </c>
      <c r="B713" s="3">
        <v>6.3287100000000001</v>
      </c>
      <c r="C713" s="7">
        <v>103</v>
      </c>
      <c r="F713" s="2" t="s">
        <v>6</v>
      </c>
      <c r="G713" s="2" t="s">
        <v>178</v>
      </c>
      <c r="J713" s="21"/>
    </row>
    <row r="714" spans="1:12">
      <c r="A714" s="79">
        <v>42252</v>
      </c>
      <c r="B714" s="3">
        <v>1.739579</v>
      </c>
      <c r="C714" s="7">
        <v>103</v>
      </c>
      <c r="F714" s="2" t="s">
        <v>6</v>
      </c>
      <c r="G714" s="2" t="s">
        <v>179</v>
      </c>
      <c r="J714" s="21"/>
    </row>
    <row r="715" spans="1:12">
      <c r="A715" s="79">
        <v>42283</v>
      </c>
      <c r="B715" s="3">
        <v>0.55644499999999997</v>
      </c>
      <c r="C715" s="7">
        <v>103</v>
      </c>
      <c r="F715" s="2" t="s">
        <v>6</v>
      </c>
      <c r="G715" s="2" t="s">
        <v>196</v>
      </c>
    </row>
    <row r="716" spans="1:12">
      <c r="A716" s="79">
        <v>42309</v>
      </c>
      <c r="B716" s="3">
        <v>0.56763799999999998</v>
      </c>
      <c r="C716" s="7">
        <v>103</v>
      </c>
      <c r="F716" s="2" t="s">
        <v>6</v>
      </c>
      <c r="G716" s="2" t="s">
        <v>186</v>
      </c>
    </row>
    <row r="717" spans="1:12">
      <c r="A717" s="79">
        <v>42345</v>
      </c>
      <c r="B717" s="3">
        <v>1.194375</v>
      </c>
      <c r="C717" s="7">
        <v>103</v>
      </c>
      <c r="F717" s="2" t="s">
        <v>6</v>
      </c>
      <c r="G717" s="2" t="s">
        <v>432</v>
      </c>
      <c r="H717" s="2" t="s">
        <v>447</v>
      </c>
    </row>
    <row r="718" spans="1:12">
      <c r="A718" s="79">
        <v>42379</v>
      </c>
      <c r="B718" s="3">
        <v>1.3450470000000001</v>
      </c>
      <c r="C718" s="7">
        <v>103</v>
      </c>
      <c r="F718" s="2" t="s">
        <v>6</v>
      </c>
      <c r="G718" s="2" t="s">
        <v>447</v>
      </c>
      <c r="H718" s="2" t="s">
        <v>725</v>
      </c>
      <c r="L718" s="21"/>
    </row>
    <row r="719" spans="1:12">
      <c r="A719" s="79">
        <v>42403</v>
      </c>
      <c r="B719" s="3">
        <v>0.73687499999999995</v>
      </c>
      <c r="C719" s="7">
        <v>103</v>
      </c>
      <c r="F719" s="2" t="s">
        <v>6</v>
      </c>
      <c r="G719" s="2" t="s">
        <v>753</v>
      </c>
      <c r="H719" s="2" t="s">
        <v>447</v>
      </c>
      <c r="I719" s="2" t="s">
        <v>725</v>
      </c>
      <c r="L719" s="21"/>
    </row>
    <row r="720" spans="1:12">
      <c r="A720" s="79">
        <v>42435</v>
      </c>
      <c r="B720" s="3">
        <v>-1.2454708E-2</v>
      </c>
      <c r="C720" s="7">
        <v>103</v>
      </c>
      <c r="F720" s="2" t="s">
        <v>6</v>
      </c>
      <c r="G720" s="2" t="s">
        <v>1273</v>
      </c>
      <c r="H720" s="2" t="s">
        <v>725</v>
      </c>
      <c r="I720" s="2" t="s">
        <v>447</v>
      </c>
      <c r="L720" s="21"/>
    </row>
    <row r="721" spans="1:12">
      <c r="A721" s="79">
        <v>42435</v>
      </c>
      <c r="B721" s="3">
        <v>0.42916599999999999</v>
      </c>
      <c r="C721" s="7">
        <v>103</v>
      </c>
      <c r="F721" s="2" t="s">
        <v>6</v>
      </c>
      <c r="G721" s="2" t="s">
        <v>739</v>
      </c>
      <c r="H721" s="2" t="s">
        <v>725</v>
      </c>
      <c r="I721" s="2" t="s">
        <v>447</v>
      </c>
      <c r="L721" s="21"/>
    </row>
    <row r="722" spans="1:12">
      <c r="A722" s="79">
        <v>42458</v>
      </c>
      <c r="B722" s="3">
        <v>-8.4485740000000004E-2</v>
      </c>
      <c r="C722" s="7">
        <v>103</v>
      </c>
      <c r="F722" s="2" t="s">
        <v>6</v>
      </c>
      <c r="G722" s="2" t="s">
        <v>1276</v>
      </c>
      <c r="H722" s="2" t="s">
        <v>447</v>
      </c>
      <c r="I722" s="2" t="s">
        <v>725</v>
      </c>
    </row>
    <row r="723" spans="1:12">
      <c r="A723" s="79">
        <v>42458</v>
      </c>
      <c r="B723" s="3">
        <v>2.1802389999999998</v>
      </c>
      <c r="C723" s="7">
        <v>103</v>
      </c>
      <c r="F723" s="2" t="s">
        <v>6</v>
      </c>
      <c r="G723" s="2" t="s">
        <v>1275</v>
      </c>
      <c r="H723" s="2" t="s">
        <v>447</v>
      </c>
      <c r="I723" s="2" t="s">
        <v>725</v>
      </c>
    </row>
    <row r="724" spans="1:12">
      <c r="A724" s="79">
        <v>42500</v>
      </c>
      <c r="B724" s="3">
        <v>-6.5583066524224229E-2</v>
      </c>
      <c r="C724" s="7">
        <v>103</v>
      </c>
      <c r="F724" s="2" t="s">
        <v>6</v>
      </c>
      <c r="G724" s="2" t="s">
        <v>1535</v>
      </c>
      <c r="H724" s="2" t="s">
        <v>447</v>
      </c>
    </row>
    <row r="725" spans="1:12">
      <c r="A725" s="79">
        <v>42500</v>
      </c>
      <c r="B725" s="3">
        <v>1.3793550000000001</v>
      </c>
      <c r="C725" s="7">
        <v>103</v>
      </c>
      <c r="F725" s="2" t="s">
        <v>6</v>
      </c>
      <c r="G725" s="2" t="s">
        <v>1269</v>
      </c>
      <c r="H725" s="2" t="s">
        <v>447</v>
      </c>
    </row>
    <row r="726" spans="1:12">
      <c r="A726" s="79">
        <v>42520</v>
      </c>
      <c r="B726" s="3">
        <v>-7.0329327169502173E-2</v>
      </c>
      <c r="C726" s="7">
        <v>103</v>
      </c>
      <c r="F726" s="2" t="s">
        <v>6</v>
      </c>
      <c r="G726" s="2" t="s">
        <v>1675</v>
      </c>
      <c r="H726" s="2" t="s">
        <v>447</v>
      </c>
      <c r="I726" s="2" t="s">
        <v>725</v>
      </c>
    </row>
    <row r="727" spans="1:12">
      <c r="A727" s="79">
        <v>42520</v>
      </c>
      <c r="B727" s="3">
        <v>1.677675</v>
      </c>
      <c r="C727" s="7">
        <v>103</v>
      </c>
      <c r="F727" s="2" t="s">
        <v>6</v>
      </c>
      <c r="G727" s="2" t="s">
        <v>1674</v>
      </c>
      <c r="H727" s="2" t="s">
        <v>447</v>
      </c>
      <c r="I727" s="2" t="s">
        <v>725</v>
      </c>
    </row>
    <row r="728" spans="1:12">
      <c r="A728" s="79">
        <v>42545</v>
      </c>
      <c r="B728" s="3">
        <v>-3.2477197735718485E-2</v>
      </c>
      <c r="C728" s="7">
        <v>103</v>
      </c>
      <c r="F728" s="2" t="s">
        <v>6</v>
      </c>
      <c r="G728" s="2" t="s">
        <v>1933</v>
      </c>
      <c r="H728" s="2" t="s">
        <v>447</v>
      </c>
      <c r="I728" s="2" t="s">
        <v>725</v>
      </c>
    </row>
    <row r="729" spans="1:12">
      <c r="A729" s="79">
        <v>42545</v>
      </c>
      <c r="B729" s="3">
        <v>0.85306800000000005</v>
      </c>
      <c r="C729" s="7">
        <v>103</v>
      </c>
      <c r="F729" s="2" t="s">
        <v>6</v>
      </c>
      <c r="G729" s="2" t="s">
        <v>1932</v>
      </c>
      <c r="H729" s="2" t="s">
        <v>447</v>
      </c>
      <c r="I729" s="2" t="s">
        <v>725</v>
      </c>
    </row>
    <row r="730" spans="1:12">
      <c r="A730" s="79">
        <v>42588</v>
      </c>
      <c r="B730" s="3">
        <v>0.22163229687988056</v>
      </c>
      <c r="C730" s="7">
        <v>103</v>
      </c>
      <c r="F730" s="2" t="s">
        <v>6</v>
      </c>
      <c r="G730" s="2" t="s">
        <v>2100</v>
      </c>
    </row>
    <row r="731" spans="1:12">
      <c r="A731" s="79">
        <v>42606</v>
      </c>
      <c r="B731" s="3">
        <v>2.3365741991912463</v>
      </c>
      <c r="C731" s="7">
        <v>103</v>
      </c>
      <c r="F731" s="2" t="s">
        <v>6</v>
      </c>
      <c r="G731" s="2" t="s">
        <v>447</v>
      </c>
      <c r="H731" s="2" t="s">
        <v>725</v>
      </c>
    </row>
    <row r="732" spans="1:12">
      <c r="A732" s="79">
        <v>42643</v>
      </c>
      <c r="B732" s="3">
        <v>0.24721089992856402</v>
      </c>
      <c r="C732" s="7">
        <v>103</v>
      </c>
      <c r="F732" s="2" t="s">
        <v>6</v>
      </c>
      <c r="G732" s="2" t="s">
        <v>447</v>
      </c>
      <c r="H732" s="2" t="s">
        <v>725</v>
      </c>
    </row>
    <row r="733" spans="1:12">
      <c r="A733" s="79">
        <v>42704</v>
      </c>
      <c r="B733" s="3">
        <v>0.4860935681263201</v>
      </c>
      <c r="C733" s="7">
        <v>103</v>
      </c>
      <c r="F733" s="2" t="s">
        <v>6</v>
      </c>
      <c r="G733" s="2" t="s">
        <v>725</v>
      </c>
    </row>
    <row r="734" spans="1:12">
      <c r="A734" s="79">
        <v>42735</v>
      </c>
      <c r="B734" s="3">
        <v>0.3486021671060921</v>
      </c>
      <c r="C734" s="7">
        <v>103</v>
      </c>
      <c r="F734" s="2" t="s">
        <v>6</v>
      </c>
      <c r="G734" s="2" t="s">
        <v>2649</v>
      </c>
      <c r="H734" s="2" t="s">
        <v>447</v>
      </c>
    </row>
    <row r="735" spans="1:12">
      <c r="A735" s="79">
        <v>42759</v>
      </c>
      <c r="B735" s="3">
        <v>1.7055871111225795</v>
      </c>
      <c r="C735" s="7">
        <v>103</v>
      </c>
      <c r="F735" s="2" t="s">
        <v>6</v>
      </c>
      <c r="G735" s="2" t="s">
        <v>3381</v>
      </c>
    </row>
    <row r="736" spans="1:12">
      <c r="A736" s="79">
        <v>42790</v>
      </c>
      <c r="B736" s="3">
        <v>1.5541601839999999</v>
      </c>
      <c r="C736" s="7">
        <v>103</v>
      </c>
      <c r="F736" s="2" t="s">
        <v>6</v>
      </c>
      <c r="G736" s="2" t="s">
        <v>3443</v>
      </c>
    </row>
    <row r="737" spans="1:12">
      <c r="A737" s="79">
        <v>42824</v>
      </c>
      <c r="B737" s="3">
        <v>1.3080328314078209</v>
      </c>
      <c r="C737" s="7">
        <v>103</v>
      </c>
      <c r="F737" s="2" t="s">
        <v>6</v>
      </c>
      <c r="G737" s="2" t="s">
        <v>3452</v>
      </c>
    </row>
    <row r="738" spans="1:12">
      <c r="A738" s="79">
        <v>42852</v>
      </c>
      <c r="B738" s="3">
        <v>1.5085558027848833</v>
      </c>
      <c r="C738" s="7">
        <v>103</v>
      </c>
      <c r="F738" s="2" t="s">
        <v>6</v>
      </c>
      <c r="G738" s="2" t="s">
        <v>4206</v>
      </c>
    </row>
    <row r="739" spans="1:12">
      <c r="A739" s="79">
        <v>42887</v>
      </c>
      <c r="B739" s="3">
        <v>1.0056044838234448</v>
      </c>
      <c r="C739" s="7">
        <v>103</v>
      </c>
      <c r="F739" s="2" t="s">
        <v>6</v>
      </c>
      <c r="G739" s="2" t="s">
        <v>4249</v>
      </c>
    </row>
    <row r="740" spans="1:12">
      <c r="A740" s="79">
        <v>42915</v>
      </c>
      <c r="B740" s="3">
        <v>0.88028120735592363</v>
      </c>
      <c r="C740" s="7">
        <v>103</v>
      </c>
      <c r="F740" s="2" t="s">
        <v>6</v>
      </c>
      <c r="G740" s="2" t="s">
        <v>4331</v>
      </c>
    </row>
    <row r="741" spans="1:12">
      <c r="A741" s="79">
        <v>42951</v>
      </c>
      <c r="B741" s="3">
        <v>1.4613010206791484</v>
      </c>
      <c r="C741" s="7">
        <v>103</v>
      </c>
      <c r="F741" s="2" t="s">
        <v>6</v>
      </c>
      <c r="G741" s="2" t="s">
        <v>5195</v>
      </c>
    </row>
    <row r="742" spans="1:12">
      <c r="A742" s="79">
        <v>41965</v>
      </c>
      <c r="B742" s="3">
        <v>-0.17027267500000001</v>
      </c>
      <c r="C742" s="7">
        <v>108</v>
      </c>
      <c r="F742" s="2" t="s">
        <v>6</v>
      </c>
      <c r="G742" s="2" t="s">
        <v>1274</v>
      </c>
    </row>
    <row r="743" spans="1:12">
      <c r="A743" s="79">
        <v>41965</v>
      </c>
      <c r="B743" s="3">
        <v>11.483877</v>
      </c>
      <c r="C743" s="7">
        <v>108</v>
      </c>
      <c r="F743" s="2" t="s">
        <v>6</v>
      </c>
      <c r="H743" s="1"/>
    </row>
    <row r="744" spans="1:12">
      <c r="A744" s="79">
        <v>42165</v>
      </c>
      <c r="B744" s="3">
        <v>18.336988999999999</v>
      </c>
      <c r="C744" s="7">
        <v>108</v>
      </c>
      <c r="F744" s="2" t="s">
        <v>6</v>
      </c>
      <c r="G744" s="2" t="s">
        <v>149</v>
      </c>
    </row>
    <row r="745" spans="1:12">
      <c r="A745" s="79">
        <v>42215</v>
      </c>
      <c r="B745" s="3">
        <v>3.6131280000000001</v>
      </c>
      <c r="C745" s="7">
        <v>108</v>
      </c>
      <c r="F745" s="2" t="s">
        <v>6</v>
      </c>
      <c r="G745" s="2" t="s">
        <v>174</v>
      </c>
      <c r="J745" s="21"/>
    </row>
    <row r="746" spans="1:12">
      <c r="A746" s="79">
        <v>42222</v>
      </c>
      <c r="B746" s="3">
        <v>3.641127</v>
      </c>
      <c r="C746" s="7">
        <v>108</v>
      </c>
      <c r="F746" s="2" t="s">
        <v>6</v>
      </c>
      <c r="G746" s="2" t="s">
        <v>178</v>
      </c>
      <c r="J746" s="21"/>
    </row>
    <row r="747" spans="1:12">
      <c r="A747" s="79">
        <v>42252</v>
      </c>
      <c r="B747" s="3">
        <v>3.4291179999999999</v>
      </c>
      <c r="C747" s="7">
        <v>108</v>
      </c>
      <c r="F747" s="2" t="s">
        <v>6</v>
      </c>
      <c r="G747" s="2" t="s">
        <v>179</v>
      </c>
      <c r="J747" s="21"/>
    </row>
    <row r="748" spans="1:12">
      <c r="A748" s="79">
        <v>42283</v>
      </c>
      <c r="B748" s="3">
        <v>2.6132049999999998</v>
      </c>
      <c r="C748" s="7">
        <v>108</v>
      </c>
      <c r="F748" s="2" t="s">
        <v>6</v>
      </c>
      <c r="G748" s="2" t="s">
        <v>196</v>
      </c>
    </row>
    <row r="749" spans="1:12">
      <c r="A749" s="79">
        <v>42309</v>
      </c>
      <c r="B749" s="3">
        <v>2.668625</v>
      </c>
      <c r="C749" s="7">
        <v>108</v>
      </c>
      <c r="F749" s="2" t="s">
        <v>6</v>
      </c>
      <c r="G749" s="2" t="s">
        <v>186</v>
      </c>
    </row>
    <row r="750" spans="1:12">
      <c r="A750" s="79">
        <v>42345</v>
      </c>
      <c r="B750" s="3">
        <v>3.5537169999999998</v>
      </c>
      <c r="C750" s="7">
        <v>108</v>
      </c>
      <c r="F750" s="2" t="s">
        <v>6</v>
      </c>
      <c r="G750" s="2" t="s">
        <v>432</v>
      </c>
      <c r="H750" s="2" t="s">
        <v>440</v>
      </c>
    </row>
    <row r="751" spans="1:12">
      <c r="A751" s="79">
        <v>42379</v>
      </c>
      <c r="B751" s="3">
        <v>2.804027</v>
      </c>
      <c r="C751" s="7">
        <v>108</v>
      </c>
      <c r="F751" s="2" t="s">
        <v>6</v>
      </c>
      <c r="G751" s="2" t="s">
        <v>440</v>
      </c>
      <c r="H751" s="2" t="s">
        <v>27</v>
      </c>
      <c r="L751" s="21"/>
    </row>
    <row r="752" spans="1:12">
      <c r="A752" s="79">
        <v>42403</v>
      </c>
      <c r="B752" s="3">
        <v>2.5176970000000001</v>
      </c>
      <c r="C752" s="7">
        <v>108</v>
      </c>
      <c r="F752" s="2" t="s">
        <v>6</v>
      </c>
      <c r="G752" s="2" t="s">
        <v>753</v>
      </c>
      <c r="H752" s="2" t="s">
        <v>440</v>
      </c>
      <c r="I752" s="2" t="s">
        <v>27</v>
      </c>
      <c r="L752" s="21"/>
    </row>
    <row r="753" spans="1:12">
      <c r="A753" s="79">
        <v>42435</v>
      </c>
      <c r="B753" s="3">
        <v>-9.4802866E-2</v>
      </c>
      <c r="C753" s="7">
        <v>108</v>
      </c>
      <c r="F753" s="2" t="s">
        <v>6</v>
      </c>
      <c r="G753" s="2" t="s">
        <v>1273</v>
      </c>
      <c r="H753" s="2" t="s">
        <v>27</v>
      </c>
      <c r="I753" s="2" t="s">
        <v>440</v>
      </c>
      <c r="L753" s="21"/>
    </row>
    <row r="754" spans="1:12">
      <c r="A754" s="79">
        <v>42435</v>
      </c>
      <c r="B754" s="3">
        <v>3.2667299999999999</v>
      </c>
      <c r="C754" s="7">
        <v>108</v>
      </c>
      <c r="F754" s="2" t="s">
        <v>6</v>
      </c>
      <c r="G754" s="2" t="s">
        <v>739</v>
      </c>
      <c r="H754" s="2" t="s">
        <v>27</v>
      </c>
      <c r="I754" s="2" t="s">
        <v>440</v>
      </c>
      <c r="L754" s="21"/>
    </row>
    <row r="755" spans="1:12">
      <c r="A755" s="79">
        <v>42458</v>
      </c>
      <c r="B755" s="3">
        <v>-0.12486383</v>
      </c>
      <c r="C755" s="7">
        <v>108</v>
      </c>
      <c r="F755" s="2" t="s">
        <v>6</v>
      </c>
      <c r="G755" s="2" t="s">
        <v>1276</v>
      </c>
      <c r="H755" s="2" t="s">
        <v>440</v>
      </c>
      <c r="I755" s="2" t="s">
        <v>27</v>
      </c>
    </row>
    <row r="756" spans="1:12">
      <c r="A756" s="79">
        <v>42458</v>
      </c>
      <c r="B756" s="3">
        <v>3.2222360000000001</v>
      </c>
      <c r="C756" s="7">
        <v>108</v>
      </c>
      <c r="F756" s="2" t="s">
        <v>6</v>
      </c>
      <c r="G756" s="2" t="s">
        <v>1275</v>
      </c>
      <c r="H756" s="2" t="s">
        <v>440</v>
      </c>
      <c r="I756" s="2" t="s">
        <v>27</v>
      </c>
    </row>
    <row r="757" spans="1:12">
      <c r="A757" s="79">
        <v>42500</v>
      </c>
      <c r="B757" s="3">
        <v>-0.17461259971591725</v>
      </c>
      <c r="C757" s="7">
        <v>108</v>
      </c>
      <c r="F757" s="2" t="s">
        <v>6</v>
      </c>
      <c r="G757" s="2" t="s">
        <v>1535</v>
      </c>
      <c r="H757" s="2" t="s">
        <v>440</v>
      </c>
    </row>
    <row r="758" spans="1:12">
      <c r="A758" s="79">
        <v>42500</v>
      </c>
      <c r="B758" s="3">
        <v>3.6724839999999999</v>
      </c>
      <c r="C758" s="7">
        <v>108</v>
      </c>
      <c r="F758" s="2" t="s">
        <v>6</v>
      </c>
      <c r="G758" s="2" t="s">
        <v>1269</v>
      </c>
      <c r="H758" s="2" t="s">
        <v>440</v>
      </c>
    </row>
    <row r="759" spans="1:12">
      <c r="A759" s="79">
        <v>42520</v>
      </c>
      <c r="B759" s="3">
        <v>-0.15364636103210433</v>
      </c>
      <c r="C759" s="7">
        <v>108</v>
      </c>
      <c r="F759" s="2" t="s">
        <v>6</v>
      </c>
      <c r="G759" s="2" t="s">
        <v>1675</v>
      </c>
      <c r="H759" s="2" t="s">
        <v>440</v>
      </c>
      <c r="I759" s="2" t="s">
        <v>27</v>
      </c>
    </row>
    <row r="760" spans="1:12">
      <c r="A760" s="79">
        <v>42520</v>
      </c>
      <c r="B760" s="3">
        <v>3.6651660000000001</v>
      </c>
      <c r="C760" s="7">
        <v>108</v>
      </c>
      <c r="F760" s="2" t="s">
        <v>6</v>
      </c>
      <c r="G760" s="2" t="s">
        <v>1674</v>
      </c>
      <c r="H760" s="2" t="s">
        <v>440</v>
      </c>
      <c r="I760" s="2" t="s">
        <v>27</v>
      </c>
    </row>
    <row r="761" spans="1:12">
      <c r="A761" s="79">
        <v>42545</v>
      </c>
      <c r="B761" s="3">
        <v>-0.20965268676081589</v>
      </c>
      <c r="C761" s="7">
        <v>108</v>
      </c>
      <c r="F761" s="2" t="s">
        <v>6</v>
      </c>
      <c r="G761" s="2" t="s">
        <v>1933</v>
      </c>
      <c r="H761" s="2" t="s">
        <v>440</v>
      </c>
      <c r="I761" s="2" t="s">
        <v>27</v>
      </c>
    </row>
    <row r="762" spans="1:12">
      <c r="A762" s="79">
        <v>42545</v>
      </c>
      <c r="B762" s="3">
        <v>5.5068789999999996</v>
      </c>
      <c r="C762" s="7">
        <v>108</v>
      </c>
      <c r="F762" s="2" t="s">
        <v>6</v>
      </c>
      <c r="G762" s="2" t="s">
        <v>1932</v>
      </c>
      <c r="H762" s="2" t="s">
        <v>440</v>
      </c>
      <c r="I762" s="2" t="s">
        <v>27</v>
      </c>
    </row>
    <row r="763" spans="1:12">
      <c r="A763" s="79">
        <v>42588</v>
      </c>
      <c r="B763" s="3">
        <v>6.302746493081222</v>
      </c>
      <c r="C763" s="7">
        <v>108</v>
      </c>
      <c r="F763" s="2" t="s">
        <v>6</v>
      </c>
      <c r="G763" s="2" t="s">
        <v>2100</v>
      </c>
    </row>
    <row r="764" spans="1:12">
      <c r="A764" s="79">
        <v>42606</v>
      </c>
      <c r="B764" s="3">
        <v>3.9361803619026134</v>
      </c>
      <c r="C764" s="7">
        <v>108</v>
      </c>
      <c r="F764" s="2" t="s">
        <v>6</v>
      </c>
      <c r="G764" s="2" t="s">
        <v>440</v>
      </c>
      <c r="H764" s="2" t="s">
        <v>27</v>
      </c>
    </row>
    <row r="765" spans="1:12">
      <c r="A765" s="79">
        <v>42643</v>
      </c>
      <c r="B765" s="3">
        <v>4.9257248324514675</v>
      </c>
      <c r="C765" s="7">
        <v>108</v>
      </c>
      <c r="F765" s="2" t="s">
        <v>6</v>
      </c>
      <c r="G765" s="2" t="s">
        <v>440</v>
      </c>
      <c r="H765" s="2" t="s">
        <v>27</v>
      </c>
    </row>
    <row r="766" spans="1:12">
      <c r="A766" s="79">
        <v>42704</v>
      </c>
      <c r="B766" s="3">
        <v>4.7525451364673152</v>
      </c>
      <c r="C766" s="7">
        <v>108</v>
      </c>
      <c r="F766" s="2" t="s">
        <v>6</v>
      </c>
      <c r="G766" s="2" t="s">
        <v>27</v>
      </c>
    </row>
    <row r="767" spans="1:12">
      <c r="A767" s="79">
        <v>42735</v>
      </c>
      <c r="B767" s="3">
        <v>6.0901207289327681</v>
      </c>
      <c r="C767" s="7">
        <v>108</v>
      </c>
      <c r="F767" s="2" t="s">
        <v>6</v>
      </c>
      <c r="G767" s="2" t="s">
        <v>2649</v>
      </c>
      <c r="H767" s="2" t="s">
        <v>440</v>
      </c>
    </row>
    <row r="768" spans="1:12">
      <c r="A768" s="79">
        <v>42759</v>
      </c>
      <c r="B768" s="3">
        <v>4.7824921739648758</v>
      </c>
      <c r="C768" s="7">
        <v>108</v>
      </c>
      <c r="F768" s="2" t="s">
        <v>6</v>
      </c>
      <c r="G768" s="2" t="s">
        <v>3381</v>
      </c>
    </row>
    <row r="769" spans="1:12">
      <c r="A769" s="79">
        <v>42790</v>
      </c>
      <c r="B769" s="3">
        <v>6.7578336510000003</v>
      </c>
      <c r="C769" s="7">
        <v>108</v>
      </c>
      <c r="F769" s="2" t="s">
        <v>6</v>
      </c>
      <c r="G769" s="2" t="s">
        <v>3443</v>
      </c>
    </row>
    <row r="770" spans="1:12">
      <c r="A770" s="79">
        <v>42824</v>
      </c>
      <c r="B770" s="3">
        <v>4.5989505649594209</v>
      </c>
      <c r="C770" s="7">
        <v>108</v>
      </c>
      <c r="F770" s="2" t="s">
        <v>6</v>
      </c>
      <c r="G770" s="2" t="s">
        <v>3452</v>
      </c>
    </row>
    <row r="771" spans="1:12">
      <c r="A771" s="79">
        <v>42852</v>
      </c>
      <c r="B771" s="3">
        <v>4.1998673320865416</v>
      </c>
      <c r="C771" s="7">
        <v>108</v>
      </c>
      <c r="F771" s="2" t="s">
        <v>6</v>
      </c>
      <c r="G771" s="2" t="s">
        <v>4206</v>
      </c>
    </row>
    <row r="772" spans="1:12">
      <c r="A772" s="79">
        <v>42887</v>
      </c>
      <c r="B772" s="3">
        <v>5.3033946789544455</v>
      </c>
      <c r="C772" s="7">
        <v>108</v>
      </c>
      <c r="F772" s="2" t="s">
        <v>6</v>
      </c>
      <c r="G772" s="2" t="s">
        <v>4249</v>
      </c>
    </row>
    <row r="773" spans="1:12">
      <c r="A773" s="79">
        <v>42915</v>
      </c>
      <c r="B773" s="3">
        <v>7.328257624801422</v>
      </c>
      <c r="C773" s="7">
        <v>108</v>
      </c>
      <c r="F773" s="2" t="s">
        <v>6</v>
      </c>
      <c r="G773" s="2" t="s">
        <v>4331</v>
      </c>
    </row>
    <row r="774" spans="1:12">
      <c r="A774" s="79">
        <v>42951</v>
      </c>
      <c r="B774" s="3">
        <v>7.0423513342426052</v>
      </c>
      <c r="C774" s="7">
        <v>108</v>
      </c>
      <c r="F774" s="2" t="s">
        <v>6</v>
      </c>
      <c r="G774" s="2" t="s">
        <v>5195</v>
      </c>
    </row>
    <row r="775" spans="1:12">
      <c r="A775" s="79">
        <v>41965</v>
      </c>
      <c r="B775" s="3">
        <v>-0.18289518399999999</v>
      </c>
      <c r="C775" s="7">
        <v>109</v>
      </c>
      <c r="F775" s="2" t="s">
        <v>6</v>
      </c>
      <c r="G775" s="2" t="s">
        <v>1274</v>
      </c>
    </row>
    <row r="776" spans="1:12">
      <c r="A776" s="79">
        <v>41965</v>
      </c>
      <c r="B776" s="3">
        <v>12.335190000000001</v>
      </c>
      <c r="C776" s="7">
        <v>109</v>
      </c>
      <c r="F776" s="2" t="s">
        <v>6</v>
      </c>
      <c r="H776" s="1"/>
    </row>
    <row r="777" spans="1:12">
      <c r="A777" s="79">
        <v>42165</v>
      </c>
      <c r="B777" s="3">
        <v>198.45017100000001</v>
      </c>
      <c r="C777" s="7">
        <v>109</v>
      </c>
      <c r="F777" s="2" t="s">
        <v>6</v>
      </c>
      <c r="G777" s="2" t="s">
        <v>149</v>
      </c>
    </row>
    <row r="778" spans="1:12">
      <c r="A778" s="79">
        <v>42215</v>
      </c>
      <c r="B778" s="3">
        <v>0.31056499999999998</v>
      </c>
      <c r="C778" s="7">
        <v>109</v>
      </c>
      <c r="F778" s="2" t="s">
        <v>6</v>
      </c>
      <c r="G778" s="2" t="s">
        <v>174</v>
      </c>
      <c r="J778" s="21"/>
    </row>
    <row r="779" spans="1:12">
      <c r="A779" s="79">
        <v>42222</v>
      </c>
      <c r="B779" s="3">
        <v>9.0945280000000004</v>
      </c>
      <c r="C779" s="7">
        <v>109</v>
      </c>
      <c r="F779" s="2" t="s">
        <v>6</v>
      </c>
      <c r="G779" s="2" t="s">
        <v>178</v>
      </c>
      <c r="J779" s="21"/>
    </row>
    <row r="780" spans="1:12">
      <c r="A780" s="79">
        <v>42252</v>
      </c>
      <c r="B780" s="3">
        <v>1.4172959999999999</v>
      </c>
      <c r="C780" s="7">
        <v>109</v>
      </c>
      <c r="F780" s="2" t="s">
        <v>6</v>
      </c>
      <c r="G780" s="2" t="s">
        <v>179</v>
      </c>
      <c r="J780" s="21"/>
    </row>
    <row r="781" spans="1:12">
      <c r="A781" s="79">
        <v>42283</v>
      </c>
      <c r="B781" s="3">
        <v>1.535188</v>
      </c>
      <c r="C781" s="7">
        <v>109</v>
      </c>
      <c r="F781" s="2" t="s">
        <v>6</v>
      </c>
      <c r="G781" s="2" t="s">
        <v>196</v>
      </c>
    </row>
    <row r="782" spans="1:12">
      <c r="A782" s="79">
        <v>42309</v>
      </c>
      <c r="B782" s="3">
        <v>1.822616</v>
      </c>
      <c r="C782" s="7">
        <v>109</v>
      </c>
      <c r="F782" s="2" t="s">
        <v>6</v>
      </c>
      <c r="G782" s="2" t="s">
        <v>186</v>
      </c>
    </row>
    <row r="783" spans="1:12">
      <c r="A783" s="79">
        <v>42345</v>
      </c>
      <c r="B783" s="3">
        <v>2.5841280000000002</v>
      </c>
      <c r="C783" s="7">
        <v>109</v>
      </c>
      <c r="F783" s="2" t="s">
        <v>6</v>
      </c>
      <c r="G783" s="2" t="s">
        <v>432</v>
      </c>
      <c r="H783" s="2" t="s">
        <v>443</v>
      </c>
    </row>
    <row r="784" spans="1:12">
      <c r="A784" s="79">
        <v>42379</v>
      </c>
      <c r="B784" s="3">
        <v>4.0463550000000001</v>
      </c>
      <c r="C784" s="7">
        <v>109</v>
      </c>
      <c r="F784" s="2" t="s">
        <v>6</v>
      </c>
      <c r="G784" s="2" t="s">
        <v>443</v>
      </c>
      <c r="H784" s="2" t="s">
        <v>725</v>
      </c>
      <c r="L784" s="21"/>
    </row>
    <row r="785" spans="1:12">
      <c r="A785" s="79">
        <v>42403</v>
      </c>
      <c r="B785" s="3">
        <v>20.648084999999998</v>
      </c>
      <c r="C785" s="7">
        <v>109</v>
      </c>
      <c r="F785" s="2" t="s">
        <v>6</v>
      </c>
      <c r="G785" s="2" t="s">
        <v>753</v>
      </c>
      <c r="H785" s="2" t="s">
        <v>443</v>
      </c>
      <c r="I785" s="2" t="s">
        <v>725</v>
      </c>
      <c r="L785" s="21"/>
    </row>
    <row r="786" spans="1:12">
      <c r="A786" s="79">
        <v>42435</v>
      </c>
      <c r="B786" s="3">
        <v>-5.9402805409999999</v>
      </c>
      <c r="C786" s="7">
        <v>109</v>
      </c>
      <c r="F786" s="2" t="s">
        <v>6</v>
      </c>
      <c r="G786" s="2" t="s">
        <v>1273</v>
      </c>
      <c r="H786" s="2" t="s">
        <v>725</v>
      </c>
      <c r="I786" s="2" t="s">
        <v>443</v>
      </c>
      <c r="L786" s="21"/>
    </row>
    <row r="787" spans="1:12">
      <c r="A787" s="79">
        <v>42435</v>
      </c>
      <c r="B787" s="3">
        <v>204.69099199999999</v>
      </c>
      <c r="C787" s="7">
        <v>109</v>
      </c>
      <c r="F787" s="2" t="s">
        <v>6</v>
      </c>
      <c r="G787" s="2" t="s">
        <v>739</v>
      </c>
      <c r="H787" s="2" t="s">
        <v>725</v>
      </c>
      <c r="I787" s="2" t="s">
        <v>443</v>
      </c>
      <c r="L787" s="21"/>
    </row>
    <row r="788" spans="1:12">
      <c r="A788" s="79">
        <v>42458</v>
      </c>
      <c r="B788" s="3">
        <v>-0.73485247600000003</v>
      </c>
      <c r="C788" s="7">
        <v>109</v>
      </c>
      <c r="F788" s="2" t="s">
        <v>6</v>
      </c>
      <c r="G788" s="2" t="s">
        <v>1276</v>
      </c>
      <c r="H788" s="2" t="s">
        <v>443</v>
      </c>
      <c r="I788" s="2" t="s">
        <v>725</v>
      </c>
    </row>
    <row r="789" spans="1:12">
      <c r="A789" s="79">
        <v>42458</v>
      </c>
      <c r="B789" s="3">
        <v>18.963602999999999</v>
      </c>
      <c r="C789" s="7">
        <v>109</v>
      </c>
      <c r="F789" s="2" t="s">
        <v>6</v>
      </c>
      <c r="G789" s="2" t="s">
        <v>1275</v>
      </c>
      <c r="H789" s="2" t="s">
        <v>443</v>
      </c>
      <c r="I789" s="2" t="s">
        <v>725</v>
      </c>
    </row>
    <row r="790" spans="1:12">
      <c r="A790" s="79">
        <v>42500</v>
      </c>
      <c r="B790" s="3">
        <v>-5.8649786892298113E-2</v>
      </c>
      <c r="C790" s="7">
        <v>109</v>
      </c>
      <c r="F790" s="2" t="s">
        <v>6</v>
      </c>
      <c r="G790" s="2" t="s">
        <v>1535</v>
      </c>
      <c r="H790" s="2" t="s">
        <v>443</v>
      </c>
    </row>
    <row r="791" spans="1:12">
      <c r="A791" s="79">
        <v>42500</v>
      </c>
      <c r="B791" s="3">
        <v>1.233533</v>
      </c>
      <c r="C791" s="7">
        <v>109</v>
      </c>
      <c r="F791" s="2" t="s">
        <v>6</v>
      </c>
      <c r="G791" s="2" t="s">
        <v>1269</v>
      </c>
      <c r="H791" s="2" t="s">
        <v>443</v>
      </c>
    </row>
    <row r="792" spans="1:12">
      <c r="A792" s="79">
        <v>42520</v>
      </c>
      <c r="B792" s="3">
        <v>-0.15585377985920995</v>
      </c>
      <c r="C792" s="7">
        <v>109</v>
      </c>
      <c r="F792" s="2" t="s">
        <v>6</v>
      </c>
      <c r="G792" s="2" t="s">
        <v>1675</v>
      </c>
      <c r="H792" s="2" t="s">
        <v>443</v>
      </c>
      <c r="I792" s="2" t="s">
        <v>725</v>
      </c>
    </row>
    <row r="793" spans="1:12">
      <c r="A793" s="79">
        <v>42520</v>
      </c>
      <c r="B793" s="3">
        <v>3.7178230000000001</v>
      </c>
      <c r="C793" s="7">
        <v>109</v>
      </c>
      <c r="F793" s="2" t="s">
        <v>6</v>
      </c>
      <c r="G793" s="2" t="s">
        <v>1674</v>
      </c>
      <c r="H793" s="2" t="s">
        <v>443</v>
      </c>
      <c r="I793" s="2" t="s">
        <v>725</v>
      </c>
    </row>
    <row r="794" spans="1:12">
      <c r="A794" s="79">
        <v>42545</v>
      </c>
      <c r="B794" s="3">
        <v>-5.7531263327565536E-2</v>
      </c>
      <c r="C794" s="7">
        <v>109</v>
      </c>
      <c r="F794" s="2" t="s">
        <v>6</v>
      </c>
      <c r="G794" s="2" t="s">
        <v>1933</v>
      </c>
      <c r="H794" s="2" t="s">
        <v>443</v>
      </c>
      <c r="I794" s="2" t="s">
        <v>725</v>
      </c>
    </row>
    <row r="795" spans="1:12">
      <c r="A795" s="79">
        <v>42545</v>
      </c>
      <c r="B795" s="3">
        <v>1.511155</v>
      </c>
      <c r="C795" s="7">
        <v>109</v>
      </c>
      <c r="F795" s="2" t="s">
        <v>6</v>
      </c>
      <c r="G795" s="2" t="s">
        <v>1932</v>
      </c>
      <c r="H795" s="2" t="s">
        <v>443</v>
      </c>
      <c r="I795" s="2" t="s">
        <v>725</v>
      </c>
    </row>
    <row r="796" spans="1:12">
      <c r="A796" s="79">
        <v>42588</v>
      </c>
      <c r="B796" s="3">
        <v>1.2255938169000338</v>
      </c>
      <c r="C796" s="7">
        <v>109</v>
      </c>
      <c r="F796" s="2" t="s">
        <v>6</v>
      </c>
      <c r="G796" s="2" t="s">
        <v>2100</v>
      </c>
    </row>
    <row r="797" spans="1:12">
      <c r="A797" s="79">
        <v>42606</v>
      </c>
      <c r="B797" s="3">
        <v>1.5919854265515716</v>
      </c>
      <c r="C797" s="7">
        <v>109</v>
      </c>
      <c r="F797" s="2" t="s">
        <v>6</v>
      </c>
      <c r="G797" s="2" t="s">
        <v>443</v>
      </c>
      <c r="H797" s="2" t="s">
        <v>725</v>
      </c>
    </row>
    <row r="798" spans="1:12">
      <c r="A798" s="79">
        <v>42643</v>
      </c>
      <c r="B798" s="3">
        <v>1.4922066198158468</v>
      </c>
      <c r="C798" s="7">
        <v>109</v>
      </c>
      <c r="F798" s="2" t="s">
        <v>6</v>
      </c>
      <c r="G798" s="2" t="s">
        <v>443</v>
      </c>
      <c r="H798" s="2" t="s">
        <v>725</v>
      </c>
    </row>
    <row r="799" spans="1:12">
      <c r="A799" s="79">
        <v>42704</v>
      </c>
      <c r="B799" s="3">
        <v>13.791752971980225</v>
      </c>
      <c r="C799" s="7">
        <v>109</v>
      </c>
      <c r="F799" s="2" t="s">
        <v>6</v>
      </c>
      <c r="G799" s="2" t="s">
        <v>725</v>
      </c>
    </row>
    <row r="800" spans="1:12">
      <c r="A800" s="79">
        <v>42735</v>
      </c>
      <c r="B800" s="3">
        <v>3.3023231536185906</v>
      </c>
      <c r="C800" s="7">
        <v>109</v>
      </c>
      <c r="F800" s="2" t="s">
        <v>6</v>
      </c>
      <c r="G800" s="2" t="s">
        <v>2649</v>
      </c>
      <c r="H800" s="2" t="s">
        <v>443</v>
      </c>
    </row>
    <row r="801" spans="1:10">
      <c r="A801" s="79">
        <v>42759</v>
      </c>
      <c r="B801" s="3">
        <v>24.275583558005625</v>
      </c>
      <c r="C801" s="7">
        <v>109</v>
      </c>
      <c r="F801" s="2" t="s">
        <v>6</v>
      </c>
      <c r="G801" s="2" t="s">
        <v>3381</v>
      </c>
    </row>
    <row r="802" spans="1:10">
      <c r="A802" s="79">
        <v>42790</v>
      </c>
      <c r="B802" s="3">
        <v>173.9678648</v>
      </c>
      <c r="C802" s="7">
        <v>109</v>
      </c>
      <c r="F802" s="2" t="s">
        <v>6</v>
      </c>
      <c r="G802" s="2" t="s">
        <v>3443</v>
      </c>
    </row>
    <row r="803" spans="1:10">
      <c r="A803" s="79">
        <v>42824</v>
      </c>
      <c r="B803" s="3">
        <v>17.61299827747543</v>
      </c>
      <c r="C803" s="7">
        <v>109</v>
      </c>
      <c r="F803" s="2" t="s">
        <v>6</v>
      </c>
      <c r="G803" s="2" t="s">
        <v>3452</v>
      </c>
    </row>
    <row r="804" spans="1:10">
      <c r="A804" s="79">
        <v>42852</v>
      </c>
      <c r="B804" s="3">
        <v>26.677105754655152</v>
      </c>
      <c r="C804" s="7">
        <v>109</v>
      </c>
      <c r="F804" s="2" t="s">
        <v>6</v>
      </c>
      <c r="G804" s="2" t="s">
        <v>4206</v>
      </c>
    </row>
    <row r="805" spans="1:10">
      <c r="A805" s="79">
        <v>42887</v>
      </c>
      <c r="B805" s="3">
        <v>1.9417007343094888</v>
      </c>
      <c r="C805" s="7">
        <v>109</v>
      </c>
      <c r="F805" s="2" t="s">
        <v>6</v>
      </c>
      <c r="G805" s="2" t="s">
        <v>4249</v>
      </c>
    </row>
    <row r="806" spans="1:10">
      <c r="A806" s="79">
        <v>42915</v>
      </c>
      <c r="B806" s="3">
        <v>3.3390253466639734</v>
      </c>
      <c r="C806" s="7">
        <v>109</v>
      </c>
      <c r="F806" s="2" t="s">
        <v>6</v>
      </c>
      <c r="G806" s="2" t="s">
        <v>4331</v>
      </c>
    </row>
    <row r="807" spans="1:10">
      <c r="A807" s="79">
        <v>42951</v>
      </c>
      <c r="B807" s="3">
        <v>3.9636342972255441</v>
      </c>
      <c r="C807" s="7">
        <v>109</v>
      </c>
      <c r="F807" s="2" t="s">
        <v>6</v>
      </c>
      <c r="G807" s="2" t="s">
        <v>5195</v>
      </c>
    </row>
    <row r="808" spans="1:10">
      <c r="A808" s="79">
        <v>41965</v>
      </c>
      <c r="B808" s="3">
        <v>-4.246477198</v>
      </c>
      <c r="C808" s="7">
        <v>110</v>
      </c>
      <c r="F808" s="2" t="s">
        <v>6</v>
      </c>
      <c r="G808" s="2" t="s">
        <v>1274</v>
      </c>
    </row>
    <row r="809" spans="1:10">
      <c r="A809" s="79">
        <v>41965</v>
      </c>
      <c r="B809" s="3">
        <v>286.39957600000002</v>
      </c>
      <c r="C809" s="7">
        <v>110</v>
      </c>
      <c r="F809" s="2" t="s">
        <v>6</v>
      </c>
      <c r="H809" s="1"/>
    </row>
    <row r="810" spans="1:10">
      <c r="A810" s="79">
        <v>42165</v>
      </c>
      <c r="B810" s="3">
        <v>299.71256699999998</v>
      </c>
      <c r="C810" s="7">
        <v>110</v>
      </c>
      <c r="F810" s="2" t="s">
        <v>6</v>
      </c>
      <c r="G810" s="2" t="s">
        <v>149</v>
      </c>
    </row>
    <row r="811" spans="1:10">
      <c r="A811" s="79">
        <v>42215</v>
      </c>
      <c r="B811" s="3">
        <v>94.343243999999999</v>
      </c>
      <c r="C811" s="7">
        <v>110</v>
      </c>
      <c r="F811" s="2" t="s">
        <v>6</v>
      </c>
      <c r="G811" s="2" t="s">
        <v>174</v>
      </c>
      <c r="I811" s="2" t="s">
        <v>170</v>
      </c>
      <c r="J811" s="21"/>
    </row>
    <row r="812" spans="1:10">
      <c r="A812" s="79">
        <v>42222</v>
      </c>
      <c r="B812" s="3">
        <v>86.540411000000006</v>
      </c>
      <c r="C812" s="7">
        <v>110</v>
      </c>
      <c r="F812" s="2" t="s">
        <v>6</v>
      </c>
      <c r="G812" s="2" t="s">
        <v>178</v>
      </c>
      <c r="J812" s="21"/>
    </row>
    <row r="813" spans="1:10">
      <c r="A813" s="79">
        <v>42252</v>
      </c>
      <c r="B813" s="3">
        <v>78.031616</v>
      </c>
      <c r="C813" s="7">
        <v>110</v>
      </c>
      <c r="F813" s="2" t="s">
        <v>6</v>
      </c>
      <c r="G813" s="2" t="s">
        <v>179</v>
      </c>
      <c r="J813" s="21"/>
    </row>
    <row r="814" spans="1:10">
      <c r="A814" s="79">
        <v>42283</v>
      </c>
      <c r="B814" s="3">
        <v>67.062129999999996</v>
      </c>
      <c r="C814" s="7">
        <v>110</v>
      </c>
      <c r="F814" s="2" t="s">
        <v>6</v>
      </c>
      <c r="G814" s="2" t="s">
        <v>196</v>
      </c>
    </row>
    <row r="815" spans="1:10">
      <c r="A815" s="79">
        <v>42309</v>
      </c>
      <c r="B815" s="3">
        <v>72.351975999999993</v>
      </c>
      <c r="C815" s="7">
        <v>110</v>
      </c>
      <c r="F815" s="2" t="s">
        <v>6</v>
      </c>
      <c r="G815" s="2" t="s">
        <v>186</v>
      </c>
    </row>
    <row r="816" spans="1:10">
      <c r="A816" s="79">
        <v>42345</v>
      </c>
      <c r="B816" s="3">
        <v>62.794497</v>
      </c>
      <c r="C816" s="7">
        <v>110</v>
      </c>
      <c r="F816" s="2" t="s">
        <v>6</v>
      </c>
      <c r="G816" s="2" t="s">
        <v>432</v>
      </c>
      <c r="H816" s="2" t="s">
        <v>433</v>
      </c>
    </row>
    <row r="817" spans="1:12">
      <c r="A817" s="79">
        <v>42379</v>
      </c>
      <c r="B817" s="3">
        <v>75.600651999999997</v>
      </c>
      <c r="C817" s="7">
        <v>110</v>
      </c>
      <c r="F817" s="2" t="s">
        <v>6</v>
      </c>
      <c r="G817" s="2" t="s">
        <v>433</v>
      </c>
      <c r="H817" s="2" t="s">
        <v>30</v>
      </c>
      <c r="L817" s="21"/>
    </row>
    <row r="818" spans="1:12">
      <c r="A818" s="79">
        <v>42403</v>
      </c>
      <c r="B818" s="3">
        <v>54.261108999999998</v>
      </c>
      <c r="C818" s="7">
        <v>110</v>
      </c>
      <c r="F818" s="2" t="s">
        <v>6</v>
      </c>
      <c r="G818" s="2" t="s">
        <v>753</v>
      </c>
      <c r="H818" s="2" t="s">
        <v>433</v>
      </c>
      <c r="I818" s="2" t="s">
        <v>30</v>
      </c>
      <c r="L818" s="21"/>
    </row>
    <row r="819" spans="1:12">
      <c r="A819" s="79">
        <v>42435</v>
      </c>
      <c r="B819" s="3">
        <v>-1.7619165130000001</v>
      </c>
      <c r="C819" s="7">
        <v>110</v>
      </c>
      <c r="F819" s="2" t="s">
        <v>6</v>
      </c>
      <c r="G819" s="2" t="s">
        <v>1273</v>
      </c>
      <c r="H819" s="2" t="s">
        <v>30</v>
      </c>
      <c r="I819" s="2" t="s">
        <v>433</v>
      </c>
      <c r="L819" s="21"/>
    </row>
    <row r="820" spans="1:12">
      <c r="A820" s="79">
        <v>42435</v>
      </c>
      <c r="B820" s="3">
        <v>60.712358000000002</v>
      </c>
      <c r="C820" s="7">
        <v>110</v>
      </c>
      <c r="F820" s="2" t="s">
        <v>6</v>
      </c>
      <c r="G820" s="2" t="s">
        <v>739</v>
      </c>
      <c r="H820" s="2" t="s">
        <v>30</v>
      </c>
      <c r="I820" s="2" t="s">
        <v>433</v>
      </c>
      <c r="L820" s="21"/>
    </row>
    <row r="821" spans="1:12">
      <c r="A821" s="79">
        <v>42458</v>
      </c>
      <c r="B821" s="3">
        <v>-2.944505038</v>
      </c>
      <c r="C821" s="7">
        <v>110</v>
      </c>
      <c r="F821" s="2" t="s">
        <v>6</v>
      </c>
      <c r="G821" s="2" t="s">
        <v>1276</v>
      </c>
      <c r="H821" s="2" t="s">
        <v>433</v>
      </c>
      <c r="I821" s="2" t="s">
        <v>30</v>
      </c>
    </row>
    <row r="822" spans="1:12">
      <c r="A822" s="79">
        <v>42458</v>
      </c>
      <c r="B822" s="3">
        <v>75.985896999999994</v>
      </c>
      <c r="C822" s="7">
        <v>110</v>
      </c>
      <c r="F822" s="2" t="s">
        <v>6</v>
      </c>
      <c r="G822" s="2" t="s">
        <v>1275</v>
      </c>
      <c r="H822" s="2" t="s">
        <v>433</v>
      </c>
      <c r="I822" s="2" t="s">
        <v>30</v>
      </c>
    </row>
    <row r="823" spans="1:12">
      <c r="A823" s="79">
        <v>42500</v>
      </c>
      <c r="B823" s="3">
        <v>-3.130597699401183</v>
      </c>
      <c r="C823" s="7">
        <v>110</v>
      </c>
      <c r="F823" s="2" t="s">
        <v>6</v>
      </c>
      <c r="G823" s="2" t="s">
        <v>1535</v>
      </c>
      <c r="H823" s="2" t="s">
        <v>433</v>
      </c>
    </row>
    <row r="824" spans="1:12">
      <c r="A824" s="79">
        <v>42500</v>
      </c>
      <c r="B824" s="3">
        <v>65.843300999999997</v>
      </c>
      <c r="C824" s="7">
        <v>110</v>
      </c>
      <c r="F824" s="2" t="s">
        <v>6</v>
      </c>
      <c r="G824" s="2" t="s">
        <v>1269</v>
      </c>
      <c r="H824" s="2" t="s">
        <v>433</v>
      </c>
    </row>
    <row r="825" spans="1:12">
      <c r="A825" s="79">
        <v>42520</v>
      </c>
      <c r="B825" s="3">
        <v>-2.7995286083232274</v>
      </c>
      <c r="C825" s="7">
        <v>110</v>
      </c>
      <c r="F825" s="2" t="s">
        <v>6</v>
      </c>
      <c r="G825" s="2" t="s">
        <v>1675</v>
      </c>
      <c r="H825" s="2" t="s">
        <v>433</v>
      </c>
      <c r="I825" s="2" t="s">
        <v>30</v>
      </c>
    </row>
    <row r="826" spans="1:12">
      <c r="A826" s="79">
        <v>42520</v>
      </c>
      <c r="B826" s="3">
        <v>66.781516999999994</v>
      </c>
      <c r="C826" s="7">
        <v>110</v>
      </c>
      <c r="F826" s="2" t="s">
        <v>6</v>
      </c>
      <c r="G826" s="2" t="s">
        <v>1674</v>
      </c>
      <c r="H826" s="2" t="s">
        <v>433</v>
      </c>
      <c r="I826" s="2" t="s">
        <v>30</v>
      </c>
    </row>
    <row r="827" spans="1:12">
      <c r="A827" s="79">
        <v>42545</v>
      </c>
      <c r="B827" s="3">
        <v>-2.6984106598991291</v>
      </c>
      <c r="C827" s="7">
        <v>110</v>
      </c>
      <c r="F827" s="2" t="s">
        <v>6</v>
      </c>
      <c r="G827" s="2" t="s">
        <v>1933</v>
      </c>
      <c r="H827" s="2" t="s">
        <v>433</v>
      </c>
      <c r="I827" s="2" t="s">
        <v>30</v>
      </c>
    </row>
    <row r="828" spans="1:12">
      <c r="A828" s="79">
        <v>42545</v>
      </c>
      <c r="B828" s="3">
        <v>70.878276</v>
      </c>
      <c r="C828" s="7">
        <v>110</v>
      </c>
      <c r="F828" s="2" t="s">
        <v>6</v>
      </c>
      <c r="G828" s="2" t="s">
        <v>1932</v>
      </c>
      <c r="H828" s="2" t="s">
        <v>433</v>
      </c>
      <c r="I828" s="2" t="s">
        <v>30</v>
      </c>
    </row>
    <row r="829" spans="1:12">
      <c r="A829" s="79">
        <v>42588</v>
      </c>
      <c r="B829" s="3">
        <v>73.000412797191117</v>
      </c>
      <c r="C829" s="7">
        <v>110</v>
      </c>
      <c r="F829" s="2" t="s">
        <v>6</v>
      </c>
      <c r="G829" s="2" t="s">
        <v>2100</v>
      </c>
    </row>
    <row r="830" spans="1:12">
      <c r="A830" s="79">
        <v>42606</v>
      </c>
      <c r="B830" s="3">
        <v>73.767002426133573</v>
      </c>
      <c r="C830" s="7">
        <v>110</v>
      </c>
      <c r="F830" s="2" t="s">
        <v>6</v>
      </c>
      <c r="G830" s="2" t="s">
        <v>433</v>
      </c>
      <c r="H830" s="2" t="s">
        <v>30</v>
      </c>
    </row>
    <row r="831" spans="1:12">
      <c r="A831" s="79">
        <v>42643</v>
      </c>
      <c r="B831" s="3">
        <v>73.695899383995041</v>
      </c>
      <c r="C831" s="7">
        <v>110</v>
      </c>
      <c r="F831" s="2" t="s">
        <v>6</v>
      </c>
      <c r="G831" s="2" t="s">
        <v>433</v>
      </c>
      <c r="H831" s="2" t="s">
        <v>30</v>
      </c>
    </row>
    <row r="832" spans="1:12">
      <c r="A832" s="79">
        <v>42704</v>
      </c>
      <c r="B832" s="3">
        <v>62.784721935970417</v>
      </c>
      <c r="C832" s="7">
        <v>110</v>
      </c>
      <c r="F832" s="2" t="s">
        <v>6</v>
      </c>
      <c r="G832" s="2" t="s">
        <v>30</v>
      </c>
    </row>
    <row r="833" spans="1:10">
      <c r="A833" s="79">
        <v>42735</v>
      </c>
      <c r="B833" s="3">
        <v>68.79179663003157</v>
      </c>
      <c r="C833" s="7">
        <v>110</v>
      </c>
      <c r="F833" s="2" t="s">
        <v>6</v>
      </c>
      <c r="G833" s="2" t="s">
        <v>2649</v>
      </c>
      <c r="H833" s="2" t="s">
        <v>433</v>
      </c>
    </row>
    <row r="834" spans="1:10">
      <c r="A834" s="79">
        <v>42759</v>
      </c>
      <c r="B834" s="3">
        <v>70.176260931718616</v>
      </c>
      <c r="C834" s="7">
        <v>110</v>
      </c>
      <c r="F834" s="2" t="s">
        <v>6</v>
      </c>
      <c r="G834" s="2" t="s">
        <v>3381</v>
      </c>
    </row>
    <row r="835" spans="1:10">
      <c r="A835" s="79">
        <v>42790</v>
      </c>
      <c r="B835" s="3">
        <v>66.796887080000005</v>
      </c>
      <c r="C835" s="7">
        <v>110</v>
      </c>
      <c r="F835" s="2" t="s">
        <v>6</v>
      </c>
      <c r="G835" s="2" t="s">
        <v>3443</v>
      </c>
    </row>
    <row r="836" spans="1:10">
      <c r="A836" s="79">
        <v>42824</v>
      </c>
      <c r="B836" s="3">
        <v>62.644056846902735</v>
      </c>
      <c r="C836" s="7">
        <v>110</v>
      </c>
      <c r="F836" s="2" t="s">
        <v>6</v>
      </c>
      <c r="G836" s="2" t="s">
        <v>3452</v>
      </c>
    </row>
    <row r="837" spans="1:10">
      <c r="A837" s="79">
        <v>42852</v>
      </c>
      <c r="B837" s="3">
        <v>55.129964367002259</v>
      </c>
      <c r="C837" s="7">
        <v>110</v>
      </c>
      <c r="F837" s="2" t="s">
        <v>6</v>
      </c>
      <c r="G837" s="2" t="s">
        <v>4206</v>
      </c>
    </row>
    <row r="838" spans="1:10">
      <c r="A838" s="79">
        <v>42887</v>
      </c>
      <c r="B838" s="3">
        <v>60.696661676216941</v>
      </c>
      <c r="C838" s="7">
        <v>110</v>
      </c>
      <c r="F838" s="2" t="s">
        <v>6</v>
      </c>
      <c r="G838" s="2" t="s">
        <v>4249</v>
      </c>
    </row>
    <row r="839" spans="1:10">
      <c r="A839" s="79">
        <v>42915</v>
      </c>
      <c r="B839" s="3">
        <v>68.275104577235211</v>
      </c>
      <c r="C839" s="7">
        <v>110</v>
      </c>
      <c r="F839" s="2" t="s">
        <v>6</v>
      </c>
      <c r="G839" s="2" t="s">
        <v>4331</v>
      </c>
    </row>
    <row r="840" spans="1:10">
      <c r="A840" s="79">
        <v>42951</v>
      </c>
      <c r="B840" s="3">
        <v>52.682135022188142</v>
      </c>
      <c r="C840" s="7">
        <v>110</v>
      </c>
      <c r="F840" s="2" t="s">
        <v>6</v>
      </c>
      <c r="G840" s="2" t="s">
        <v>5195</v>
      </c>
    </row>
    <row r="841" spans="1:10">
      <c r="A841" s="79">
        <v>41965</v>
      </c>
      <c r="B841" s="3">
        <v>-0.16154362999999999</v>
      </c>
      <c r="C841" s="7">
        <v>111</v>
      </c>
      <c r="F841" s="2" t="s">
        <v>6</v>
      </c>
      <c r="G841" s="2" t="s">
        <v>1274</v>
      </c>
    </row>
    <row r="842" spans="1:10">
      <c r="A842" s="79">
        <v>41965</v>
      </c>
      <c r="B842" s="3">
        <v>10.895155000000001</v>
      </c>
      <c r="C842" s="7">
        <v>111</v>
      </c>
      <c r="F842" s="2" t="s">
        <v>6</v>
      </c>
      <c r="H842" s="1"/>
    </row>
    <row r="843" spans="1:10">
      <c r="A843" s="79">
        <v>42165</v>
      </c>
      <c r="B843" s="3">
        <v>7.9038409999999999</v>
      </c>
      <c r="C843" s="7">
        <v>111</v>
      </c>
      <c r="F843" s="2" t="s">
        <v>6</v>
      </c>
      <c r="G843" s="2" t="s">
        <v>149</v>
      </c>
    </row>
    <row r="844" spans="1:10">
      <c r="A844" s="79">
        <v>42215</v>
      </c>
      <c r="B844" s="3">
        <v>1.5332140000000001</v>
      </c>
      <c r="C844" s="7">
        <v>111</v>
      </c>
      <c r="F844" s="2" t="s">
        <v>6</v>
      </c>
      <c r="G844" s="2" t="s">
        <v>174</v>
      </c>
      <c r="J844" s="21"/>
    </row>
    <row r="845" spans="1:10">
      <c r="A845" s="79">
        <v>42222</v>
      </c>
      <c r="B845" s="3">
        <v>1.549652</v>
      </c>
      <c r="C845" s="7">
        <v>111</v>
      </c>
      <c r="F845" s="2" t="s">
        <v>6</v>
      </c>
      <c r="G845" s="2" t="s">
        <v>178</v>
      </c>
      <c r="J845" s="21"/>
    </row>
    <row r="846" spans="1:10">
      <c r="A846" s="79">
        <v>42252</v>
      </c>
      <c r="B846" s="3">
        <v>1.9532510000000001</v>
      </c>
      <c r="C846" s="7">
        <v>111</v>
      </c>
      <c r="F846" s="2" t="s">
        <v>6</v>
      </c>
      <c r="G846" s="2" t="s">
        <v>179</v>
      </c>
      <c r="J846" s="21"/>
    </row>
    <row r="847" spans="1:10">
      <c r="A847" s="79">
        <v>42283</v>
      </c>
      <c r="B847" s="3">
        <v>2.6544340000000002</v>
      </c>
      <c r="C847" s="7">
        <v>111</v>
      </c>
      <c r="F847" s="2" t="s">
        <v>6</v>
      </c>
      <c r="G847" s="2" t="s">
        <v>196</v>
      </c>
    </row>
    <row r="848" spans="1:10">
      <c r="A848" s="79">
        <v>42309</v>
      </c>
      <c r="B848" s="3">
        <v>3.1253570000000002</v>
      </c>
      <c r="C848" s="7">
        <v>111</v>
      </c>
      <c r="F848" s="2" t="s">
        <v>6</v>
      </c>
      <c r="G848" s="2" t="s">
        <v>186</v>
      </c>
    </row>
    <row r="849" spans="1:12">
      <c r="A849" s="79">
        <v>42345</v>
      </c>
      <c r="B849" s="3">
        <v>3.0238179999999999</v>
      </c>
      <c r="C849" s="7">
        <v>111</v>
      </c>
      <c r="F849" s="2" t="s">
        <v>6</v>
      </c>
      <c r="G849" s="2" t="s">
        <v>432</v>
      </c>
      <c r="H849" s="2" t="s">
        <v>442</v>
      </c>
    </row>
    <row r="850" spans="1:12">
      <c r="A850" s="79">
        <v>42379</v>
      </c>
      <c r="B850" s="3">
        <v>2.1108380000000002</v>
      </c>
      <c r="C850" s="7">
        <v>111</v>
      </c>
      <c r="F850" s="2" t="s">
        <v>6</v>
      </c>
      <c r="G850" s="2" t="s">
        <v>442</v>
      </c>
      <c r="H850" s="2" t="s">
        <v>32</v>
      </c>
      <c r="L850" s="21"/>
    </row>
    <row r="851" spans="1:12">
      <c r="A851" s="79">
        <v>42403</v>
      </c>
      <c r="B851" s="3">
        <v>1.8428979999999999</v>
      </c>
      <c r="C851" s="7">
        <v>111</v>
      </c>
      <c r="F851" s="2" t="s">
        <v>6</v>
      </c>
      <c r="G851" s="2" t="s">
        <v>753</v>
      </c>
      <c r="H851" s="2" t="s">
        <v>442</v>
      </c>
      <c r="I851" s="2" t="s">
        <v>32</v>
      </c>
      <c r="L851" s="21"/>
    </row>
    <row r="852" spans="1:12">
      <c r="A852" s="79">
        <v>42435</v>
      </c>
      <c r="B852" s="3">
        <v>-4.7810015999999997E-2</v>
      </c>
      <c r="C852" s="7">
        <v>111</v>
      </c>
      <c r="F852" s="2" t="s">
        <v>6</v>
      </c>
      <c r="G852" s="2" t="s">
        <v>1273</v>
      </c>
      <c r="H852" s="2" t="s">
        <v>32</v>
      </c>
      <c r="I852" s="2" t="s">
        <v>442</v>
      </c>
      <c r="L852" s="21"/>
    </row>
    <row r="853" spans="1:12">
      <c r="A853" s="79">
        <v>42435</v>
      </c>
      <c r="B853" s="3">
        <v>1.6474439999999999</v>
      </c>
      <c r="C853" s="7">
        <v>111</v>
      </c>
      <c r="F853" s="2" t="s">
        <v>6</v>
      </c>
      <c r="G853" s="2" t="s">
        <v>739</v>
      </c>
      <c r="H853" s="2" t="s">
        <v>32</v>
      </c>
      <c r="I853" s="2" t="s">
        <v>442</v>
      </c>
      <c r="L853" s="21"/>
    </row>
    <row r="854" spans="1:12">
      <c r="A854" s="79">
        <v>42458</v>
      </c>
      <c r="B854" s="3">
        <v>-6.0849337000000003E-2</v>
      </c>
      <c r="C854" s="7">
        <v>111</v>
      </c>
      <c r="F854" s="2" t="s">
        <v>6</v>
      </c>
      <c r="G854" s="2" t="s">
        <v>1276</v>
      </c>
      <c r="H854" s="2" t="s">
        <v>442</v>
      </c>
      <c r="I854" s="2" t="s">
        <v>32</v>
      </c>
    </row>
    <row r="855" spans="1:12">
      <c r="A855" s="79">
        <v>42458</v>
      </c>
      <c r="B855" s="3">
        <v>1.5702780000000001</v>
      </c>
      <c r="C855" s="7">
        <v>111</v>
      </c>
      <c r="F855" s="2" t="s">
        <v>6</v>
      </c>
      <c r="G855" s="2" t="s">
        <v>1275</v>
      </c>
      <c r="H855" s="2" t="s">
        <v>442</v>
      </c>
      <c r="I855" s="2" t="s">
        <v>32</v>
      </c>
    </row>
    <row r="856" spans="1:12">
      <c r="A856" s="79">
        <v>42500</v>
      </c>
      <c r="B856" s="3">
        <v>-0.11716901196354543</v>
      </c>
      <c r="C856" s="7">
        <v>111</v>
      </c>
      <c r="F856" s="2" t="s">
        <v>6</v>
      </c>
      <c r="G856" s="2" t="s">
        <v>1535</v>
      </c>
      <c r="H856" s="2" t="s">
        <v>442</v>
      </c>
    </row>
    <row r="857" spans="1:12">
      <c r="A857" s="79">
        <v>42500</v>
      </c>
      <c r="B857" s="3">
        <v>2.4643199999999998</v>
      </c>
      <c r="C857" s="7">
        <v>111</v>
      </c>
      <c r="F857" s="2" t="s">
        <v>6</v>
      </c>
      <c r="G857" s="2" t="s">
        <v>1269</v>
      </c>
      <c r="H857" s="2" t="s">
        <v>442</v>
      </c>
    </row>
    <row r="858" spans="1:12">
      <c r="A858" s="79">
        <v>42520</v>
      </c>
      <c r="B858" s="3">
        <v>-0.15740354658764621</v>
      </c>
      <c r="C858" s="7">
        <v>111</v>
      </c>
      <c r="F858" s="2" t="s">
        <v>6</v>
      </c>
      <c r="G858" s="2" t="s">
        <v>1675</v>
      </c>
      <c r="H858" s="2" t="s">
        <v>442</v>
      </c>
      <c r="I858" s="2" t="s">
        <v>32</v>
      </c>
    </row>
    <row r="859" spans="1:12">
      <c r="A859" s="79">
        <v>42520</v>
      </c>
      <c r="B859" s="3">
        <v>3.7547920000000001</v>
      </c>
      <c r="C859" s="7">
        <v>111</v>
      </c>
      <c r="F859" s="2" t="s">
        <v>6</v>
      </c>
      <c r="G859" s="2" t="s">
        <v>1674</v>
      </c>
      <c r="H859" s="2" t="s">
        <v>442</v>
      </c>
      <c r="I859" s="2" t="s">
        <v>32</v>
      </c>
    </row>
    <row r="860" spans="1:12">
      <c r="A860" s="79">
        <v>42545</v>
      </c>
      <c r="B860" s="3">
        <v>-0.10618283406335763</v>
      </c>
      <c r="C860" s="7">
        <v>111</v>
      </c>
      <c r="F860" s="2" t="s">
        <v>6</v>
      </c>
      <c r="G860" s="2" t="s">
        <v>1933</v>
      </c>
      <c r="H860" s="2" t="s">
        <v>442</v>
      </c>
      <c r="I860" s="2" t="s">
        <v>32</v>
      </c>
    </row>
    <row r="861" spans="1:12">
      <c r="A861" s="79">
        <v>42545</v>
      </c>
      <c r="B861" s="3">
        <v>2.7890700000000002</v>
      </c>
      <c r="C861" s="7">
        <v>111</v>
      </c>
      <c r="F861" s="2" t="s">
        <v>6</v>
      </c>
      <c r="G861" s="2" t="s">
        <v>1932</v>
      </c>
      <c r="H861" s="2" t="s">
        <v>442</v>
      </c>
      <c r="I861" s="2" t="s">
        <v>32</v>
      </c>
    </row>
    <row r="862" spans="1:12">
      <c r="A862" s="79">
        <v>42588</v>
      </c>
      <c r="B862" s="3">
        <v>2.5373756713477169</v>
      </c>
      <c r="C862" s="7">
        <v>111</v>
      </c>
      <c r="F862" s="2" t="s">
        <v>6</v>
      </c>
      <c r="G862" s="2" t="s">
        <v>2100</v>
      </c>
    </row>
    <row r="863" spans="1:12">
      <c r="A863" s="79">
        <v>42606</v>
      </c>
      <c r="B863" s="3">
        <v>2.2059821438134848</v>
      </c>
      <c r="C863" s="7">
        <v>111</v>
      </c>
      <c r="F863" s="2" t="s">
        <v>6</v>
      </c>
      <c r="G863" s="2" t="s">
        <v>442</v>
      </c>
      <c r="H863" s="2" t="s">
        <v>32</v>
      </c>
    </row>
    <row r="864" spans="1:12">
      <c r="A864" s="79">
        <v>42643</v>
      </c>
      <c r="B864" s="3">
        <v>2.7647598562349227</v>
      </c>
      <c r="C864" s="7">
        <v>111</v>
      </c>
      <c r="F864" s="2" t="s">
        <v>6</v>
      </c>
      <c r="G864" s="2" t="s">
        <v>442</v>
      </c>
      <c r="H864" s="2" t="s">
        <v>32</v>
      </c>
    </row>
    <row r="865" spans="1:10">
      <c r="A865" s="79">
        <v>42704</v>
      </c>
      <c r="B865" s="3">
        <v>2.9757818556917206</v>
      </c>
      <c r="C865" s="7">
        <v>111</v>
      </c>
      <c r="F865" s="2" t="s">
        <v>6</v>
      </c>
      <c r="G865" s="2" t="s">
        <v>32</v>
      </c>
    </row>
    <row r="866" spans="1:10">
      <c r="A866" s="79">
        <v>42735</v>
      </c>
      <c r="B866" s="3">
        <v>2.5608645317446483</v>
      </c>
      <c r="C866" s="7">
        <v>111</v>
      </c>
      <c r="F866" s="2" t="s">
        <v>6</v>
      </c>
      <c r="G866" s="2" t="s">
        <v>2649</v>
      </c>
      <c r="H866" s="2" t="s">
        <v>442</v>
      </c>
    </row>
    <row r="867" spans="1:10">
      <c r="A867" s="79">
        <v>42759</v>
      </c>
      <c r="B867" s="3">
        <v>2.7717544701158374</v>
      </c>
      <c r="C867" s="7">
        <v>111</v>
      </c>
      <c r="F867" s="2" t="s">
        <v>6</v>
      </c>
      <c r="G867" s="2" t="s">
        <v>3381</v>
      </c>
    </row>
    <row r="868" spans="1:10">
      <c r="A868" s="79">
        <v>42790</v>
      </c>
      <c r="B868" s="3">
        <v>2.5020003860000002</v>
      </c>
      <c r="C868" s="7">
        <v>111</v>
      </c>
      <c r="F868" s="2" t="s">
        <v>6</v>
      </c>
      <c r="G868" s="2" t="s">
        <v>3443</v>
      </c>
    </row>
    <row r="869" spans="1:10">
      <c r="A869" s="79">
        <v>42824</v>
      </c>
      <c r="B869" s="3">
        <v>2.7023058877957151</v>
      </c>
      <c r="C869" s="7">
        <v>111</v>
      </c>
      <c r="F869" s="2" t="s">
        <v>6</v>
      </c>
      <c r="G869" s="2" t="s">
        <v>3452</v>
      </c>
    </row>
    <row r="870" spans="1:10">
      <c r="A870" s="79">
        <v>42852</v>
      </c>
      <c r="B870" s="3">
        <v>3.4764085712255994</v>
      </c>
      <c r="C870" s="7">
        <v>111</v>
      </c>
      <c r="F870" s="2" t="s">
        <v>6</v>
      </c>
      <c r="G870" s="2" t="s">
        <v>4206</v>
      </c>
    </row>
    <row r="871" spans="1:10">
      <c r="A871" s="79">
        <v>42887</v>
      </c>
      <c r="B871" s="3">
        <v>3.5043066408040153</v>
      </c>
      <c r="C871" s="7">
        <v>111</v>
      </c>
      <c r="F871" s="2" t="s">
        <v>6</v>
      </c>
      <c r="G871" s="2" t="s">
        <v>4249</v>
      </c>
    </row>
    <row r="872" spans="1:10">
      <c r="A872" s="79">
        <v>42915</v>
      </c>
      <c r="B872" s="3">
        <v>4.8382865309102288</v>
      </c>
      <c r="C872" s="7">
        <v>111</v>
      </c>
      <c r="F872" s="2" t="s">
        <v>6</v>
      </c>
      <c r="G872" s="2" t="s">
        <v>4331</v>
      </c>
    </row>
    <row r="873" spans="1:10">
      <c r="A873" s="79">
        <v>42951</v>
      </c>
      <c r="B873" s="3">
        <v>5.0288966832677868</v>
      </c>
      <c r="C873" s="7">
        <v>111</v>
      </c>
      <c r="F873" s="2" t="s">
        <v>6</v>
      </c>
      <c r="G873" s="2" t="s">
        <v>5195</v>
      </c>
    </row>
    <row r="874" spans="1:10">
      <c r="A874" s="79">
        <v>41965</v>
      </c>
      <c r="B874" s="3">
        <v>-0.125173849</v>
      </c>
      <c r="C874" s="7">
        <v>112</v>
      </c>
      <c r="F874" s="2" t="s">
        <v>6</v>
      </c>
      <c r="G874" s="2" t="s">
        <v>1274</v>
      </c>
    </row>
    <row r="875" spans="1:10">
      <c r="A875" s="79">
        <v>41965</v>
      </c>
      <c r="B875" s="3">
        <v>8.4422300000000003</v>
      </c>
      <c r="C875" s="7">
        <v>112</v>
      </c>
      <c r="F875" s="2" t="s">
        <v>6</v>
      </c>
      <c r="H875" s="1"/>
    </row>
    <row r="876" spans="1:10">
      <c r="A876" s="79">
        <v>42165</v>
      </c>
      <c r="B876" s="3">
        <v>8.127205</v>
      </c>
      <c r="C876" s="7">
        <v>112</v>
      </c>
      <c r="F876" s="2" t="s">
        <v>6</v>
      </c>
      <c r="G876" s="2" t="s">
        <v>149</v>
      </c>
    </row>
    <row r="877" spans="1:10">
      <c r="A877" s="79">
        <v>42215</v>
      </c>
      <c r="B877" s="3">
        <v>0.93487299999999995</v>
      </c>
      <c r="C877" s="7">
        <v>112</v>
      </c>
      <c r="F877" s="2" t="s">
        <v>6</v>
      </c>
      <c r="G877" s="2" t="s">
        <v>174</v>
      </c>
      <c r="J877" s="21"/>
    </row>
    <row r="878" spans="1:10">
      <c r="A878" s="79">
        <v>42222</v>
      </c>
      <c r="B878" s="3">
        <v>0.90654000000000001</v>
      </c>
      <c r="C878" s="7">
        <v>112</v>
      </c>
      <c r="F878" s="2" t="s">
        <v>6</v>
      </c>
      <c r="G878" s="2" t="s">
        <v>178</v>
      </c>
      <c r="J878" s="21"/>
    </row>
    <row r="879" spans="1:10">
      <c r="A879" s="79">
        <v>42252</v>
      </c>
      <c r="B879" s="3">
        <v>1.642072</v>
      </c>
      <c r="C879" s="7">
        <v>112</v>
      </c>
      <c r="F879" s="2" t="s">
        <v>6</v>
      </c>
      <c r="G879" s="2" t="s">
        <v>179</v>
      </c>
      <c r="J879" s="21"/>
    </row>
    <row r="880" spans="1:10">
      <c r="A880" s="79">
        <v>42283</v>
      </c>
      <c r="B880" s="3">
        <v>0.92064299999999999</v>
      </c>
      <c r="C880" s="7">
        <v>112</v>
      </c>
      <c r="F880" s="2" t="s">
        <v>6</v>
      </c>
      <c r="G880" s="2" t="s">
        <v>196</v>
      </c>
    </row>
    <row r="881" spans="1:12">
      <c r="A881" s="79">
        <v>42309</v>
      </c>
      <c r="B881" s="3">
        <v>0.83280299999999996</v>
      </c>
      <c r="C881" s="7">
        <v>112</v>
      </c>
      <c r="F881" s="2" t="s">
        <v>6</v>
      </c>
      <c r="G881" s="2" t="s">
        <v>186</v>
      </c>
    </row>
    <row r="882" spans="1:12">
      <c r="A882" s="79">
        <v>42345</v>
      </c>
      <c r="B882" s="3">
        <v>2.430612</v>
      </c>
      <c r="C882" s="7">
        <v>112</v>
      </c>
      <c r="F882" s="2" t="s">
        <v>6</v>
      </c>
      <c r="G882" s="2" t="s">
        <v>432</v>
      </c>
      <c r="H882" s="2" t="s">
        <v>444</v>
      </c>
    </row>
    <row r="883" spans="1:12">
      <c r="A883" s="79">
        <v>42379</v>
      </c>
      <c r="B883" s="3">
        <v>0.91968899999999998</v>
      </c>
      <c r="C883" s="7">
        <v>112</v>
      </c>
      <c r="F883" s="2" t="s">
        <v>6</v>
      </c>
      <c r="G883" s="2" t="s">
        <v>444</v>
      </c>
      <c r="H883" s="2" t="s">
        <v>34</v>
      </c>
      <c r="L883" s="21"/>
    </row>
    <row r="884" spans="1:12">
      <c r="A884" s="79">
        <v>42403</v>
      </c>
      <c r="B884" s="3">
        <v>2.100247</v>
      </c>
      <c r="C884" s="7">
        <v>112</v>
      </c>
      <c r="F884" s="2" t="s">
        <v>6</v>
      </c>
      <c r="G884" s="2" t="s">
        <v>753</v>
      </c>
      <c r="H884" s="2" t="s">
        <v>444</v>
      </c>
      <c r="I884" s="2" t="s">
        <v>34</v>
      </c>
      <c r="L884" s="21"/>
    </row>
    <row r="885" spans="1:12">
      <c r="A885" s="79">
        <v>42435</v>
      </c>
      <c r="B885" s="3">
        <v>-5.4210216999999998E-2</v>
      </c>
      <c r="C885" s="7">
        <v>112</v>
      </c>
      <c r="F885" s="2" t="s">
        <v>6</v>
      </c>
      <c r="G885" s="2" t="s">
        <v>1273</v>
      </c>
      <c r="H885" s="2" t="s">
        <v>34</v>
      </c>
      <c r="I885" s="2" t="s">
        <v>444</v>
      </c>
      <c r="L885" s="21"/>
    </row>
    <row r="886" spans="1:12">
      <c r="A886" s="79">
        <v>42435</v>
      </c>
      <c r="B886" s="3">
        <v>1.8679829999999999</v>
      </c>
      <c r="C886" s="7">
        <v>112</v>
      </c>
      <c r="F886" s="2" t="s">
        <v>6</v>
      </c>
      <c r="G886" s="2" t="s">
        <v>739</v>
      </c>
      <c r="H886" s="2" t="s">
        <v>34</v>
      </c>
      <c r="I886" s="2" t="s">
        <v>444</v>
      </c>
      <c r="L886" s="21"/>
    </row>
    <row r="887" spans="1:12">
      <c r="A887" s="79">
        <v>42458</v>
      </c>
      <c r="B887" s="3">
        <v>-0.132569092</v>
      </c>
      <c r="C887" s="7">
        <v>112</v>
      </c>
      <c r="F887" s="2" t="s">
        <v>6</v>
      </c>
      <c r="G887" s="2" t="s">
        <v>1276</v>
      </c>
      <c r="H887" s="2" t="s">
        <v>444</v>
      </c>
      <c r="I887" s="2" t="s">
        <v>34</v>
      </c>
    </row>
    <row r="888" spans="1:12">
      <c r="A888" s="79">
        <v>42458</v>
      </c>
      <c r="B888" s="3">
        <v>3.4210780000000001</v>
      </c>
      <c r="C888" s="7">
        <v>112</v>
      </c>
      <c r="F888" s="2" t="s">
        <v>6</v>
      </c>
      <c r="G888" s="2" t="s">
        <v>1275</v>
      </c>
      <c r="H888" s="2" t="s">
        <v>444</v>
      </c>
      <c r="I888" s="2" t="s">
        <v>34</v>
      </c>
    </row>
    <row r="889" spans="1:12">
      <c r="A889" s="79">
        <v>42500</v>
      </c>
      <c r="B889" s="3">
        <v>-8.5818199393556671E-2</v>
      </c>
      <c r="C889" s="7">
        <v>112</v>
      </c>
      <c r="F889" s="2" t="s">
        <v>6</v>
      </c>
      <c r="G889" s="2" t="s">
        <v>1535</v>
      </c>
      <c r="H889" s="2" t="s">
        <v>444</v>
      </c>
    </row>
    <row r="890" spans="1:12">
      <c r="A890" s="79">
        <v>42500</v>
      </c>
      <c r="B890" s="3">
        <v>1.8049440000000001</v>
      </c>
      <c r="C890" s="7">
        <v>112</v>
      </c>
      <c r="F890" s="2" t="s">
        <v>6</v>
      </c>
      <c r="G890" s="2" t="s">
        <v>1269</v>
      </c>
      <c r="H890" s="2" t="s">
        <v>444</v>
      </c>
    </row>
    <row r="891" spans="1:12">
      <c r="A891" s="79">
        <v>42520</v>
      </c>
      <c r="B891" s="3">
        <v>-9.681805964979992E-2</v>
      </c>
      <c r="C891" s="7">
        <v>112</v>
      </c>
      <c r="F891" s="2" t="s">
        <v>6</v>
      </c>
      <c r="G891" s="2" t="s">
        <v>1675</v>
      </c>
      <c r="H891" s="2" t="s">
        <v>444</v>
      </c>
      <c r="I891" s="2" t="s">
        <v>34</v>
      </c>
    </row>
    <row r="892" spans="1:12">
      <c r="A892" s="79">
        <v>42520</v>
      </c>
      <c r="B892" s="3">
        <v>2.309552</v>
      </c>
      <c r="C892" s="7">
        <v>112</v>
      </c>
      <c r="F892" s="2" t="s">
        <v>6</v>
      </c>
      <c r="G892" s="2" t="s">
        <v>1674</v>
      </c>
      <c r="H892" s="2" t="s">
        <v>444</v>
      </c>
      <c r="I892" s="2" t="s">
        <v>34</v>
      </c>
    </row>
    <row r="893" spans="1:12">
      <c r="A893" s="79">
        <v>42545</v>
      </c>
      <c r="B893" s="3">
        <v>-0.16985743298975495</v>
      </c>
      <c r="C893" s="7">
        <v>112</v>
      </c>
      <c r="F893" s="2" t="s">
        <v>6</v>
      </c>
      <c r="G893" s="2" t="s">
        <v>1933</v>
      </c>
      <c r="H893" s="2" t="s">
        <v>444</v>
      </c>
      <c r="I893" s="2" t="s">
        <v>34</v>
      </c>
    </row>
    <row r="894" spans="1:12">
      <c r="A894" s="79">
        <v>42545</v>
      </c>
      <c r="B894" s="3">
        <v>4.4615900000000002</v>
      </c>
      <c r="C894" s="7">
        <v>112</v>
      </c>
      <c r="F894" s="2" t="s">
        <v>6</v>
      </c>
      <c r="G894" s="2" t="s">
        <v>1932</v>
      </c>
      <c r="H894" s="2" t="s">
        <v>444</v>
      </c>
      <c r="I894" s="2" t="s">
        <v>34</v>
      </c>
    </row>
    <row r="895" spans="1:12">
      <c r="A895" s="79">
        <v>42588</v>
      </c>
      <c r="B895" s="3">
        <v>2.6273332440183532</v>
      </c>
      <c r="C895" s="7">
        <v>112</v>
      </c>
      <c r="F895" s="2" t="s">
        <v>6</v>
      </c>
      <c r="G895" s="2" t="s">
        <v>2100</v>
      </c>
    </row>
    <row r="896" spans="1:12">
      <c r="A896" s="79">
        <v>42606</v>
      </c>
      <c r="B896" s="3">
        <v>2.7551286253151792</v>
      </c>
      <c r="C896" s="7">
        <v>112</v>
      </c>
      <c r="F896" s="2" t="s">
        <v>6</v>
      </c>
      <c r="G896" s="2" t="s">
        <v>444</v>
      </c>
      <c r="H896" s="2" t="s">
        <v>34</v>
      </c>
    </row>
    <row r="897" spans="1:10">
      <c r="A897" s="79">
        <v>42643</v>
      </c>
      <c r="B897" s="3">
        <v>3.3144838470102642</v>
      </c>
      <c r="C897" s="7">
        <v>112</v>
      </c>
      <c r="F897" s="2" t="s">
        <v>6</v>
      </c>
      <c r="G897" s="2" t="s">
        <v>444</v>
      </c>
      <c r="H897" s="2" t="s">
        <v>34</v>
      </c>
    </row>
    <row r="898" spans="1:10">
      <c r="A898" s="79">
        <v>42704</v>
      </c>
      <c r="B898" s="3">
        <v>2.9869365303751607</v>
      </c>
      <c r="C898" s="7">
        <v>112</v>
      </c>
      <c r="F898" s="2" t="s">
        <v>6</v>
      </c>
      <c r="G898" s="2" t="s">
        <v>34</v>
      </c>
    </row>
    <row r="899" spans="1:10">
      <c r="A899" s="79">
        <v>42735</v>
      </c>
      <c r="B899" s="3">
        <v>2.2304608054478332</v>
      </c>
      <c r="C899" s="7">
        <v>112</v>
      </c>
      <c r="F899" s="2" t="s">
        <v>6</v>
      </c>
      <c r="G899" s="2" t="s">
        <v>2649</v>
      </c>
      <c r="H899" s="2" t="s">
        <v>444</v>
      </c>
    </row>
    <row r="900" spans="1:10">
      <c r="A900" s="79">
        <v>42759</v>
      </c>
      <c r="B900" s="3">
        <v>1.7709871903535692</v>
      </c>
      <c r="C900" s="7">
        <v>112</v>
      </c>
      <c r="F900" s="2" t="s">
        <v>6</v>
      </c>
      <c r="G900" s="2" t="s">
        <v>3381</v>
      </c>
    </row>
    <row r="901" spans="1:10">
      <c r="A901" s="79">
        <v>42790</v>
      </c>
      <c r="B901" s="3">
        <v>2.605270032</v>
      </c>
      <c r="C901" s="7">
        <v>112</v>
      </c>
      <c r="F901" s="2" t="s">
        <v>6</v>
      </c>
      <c r="G901" s="2" t="s">
        <v>3443</v>
      </c>
    </row>
    <row r="902" spans="1:10">
      <c r="A902" s="79">
        <v>42824</v>
      </c>
      <c r="B902" s="3">
        <v>2.7454771228105446</v>
      </c>
      <c r="C902" s="7">
        <v>112</v>
      </c>
      <c r="F902" s="2" t="s">
        <v>6</v>
      </c>
      <c r="G902" s="2" t="s">
        <v>3452</v>
      </c>
    </row>
    <row r="903" spans="1:10">
      <c r="A903" s="79">
        <v>42852</v>
      </c>
      <c r="B903" s="3">
        <v>2.3488398354676785</v>
      </c>
      <c r="C903" s="7">
        <v>112</v>
      </c>
      <c r="F903" s="2" t="s">
        <v>6</v>
      </c>
      <c r="G903" s="2" t="s">
        <v>4206</v>
      </c>
    </row>
    <row r="904" spans="1:10">
      <c r="A904" s="79">
        <v>42887</v>
      </c>
      <c r="B904" s="3">
        <v>2.1698542328654256</v>
      </c>
      <c r="C904" s="7">
        <v>112</v>
      </c>
      <c r="F904" s="2" t="s">
        <v>6</v>
      </c>
      <c r="G904" s="2" t="s">
        <v>4249</v>
      </c>
    </row>
    <row r="905" spans="1:10">
      <c r="A905" s="79">
        <v>42915</v>
      </c>
      <c r="B905" s="3">
        <v>3.106443065081324</v>
      </c>
      <c r="C905" s="7">
        <v>112</v>
      </c>
      <c r="F905" s="2" t="s">
        <v>6</v>
      </c>
      <c r="G905" s="2" t="s">
        <v>4331</v>
      </c>
    </row>
    <row r="906" spans="1:10">
      <c r="A906" s="79">
        <v>42951</v>
      </c>
      <c r="B906" s="3">
        <v>2.6455963896685519</v>
      </c>
      <c r="C906" s="7">
        <v>112</v>
      </c>
      <c r="F906" s="2" t="s">
        <v>6</v>
      </c>
      <c r="G906" s="2" t="s">
        <v>5195</v>
      </c>
    </row>
    <row r="907" spans="1:10">
      <c r="A907" s="79">
        <v>41965</v>
      </c>
      <c r="B907" s="3">
        <v>-0.44764891299999998</v>
      </c>
      <c r="C907" s="7">
        <v>113</v>
      </c>
      <c r="F907" s="2" t="s">
        <v>6</v>
      </c>
      <c r="G907" s="2" t="s">
        <v>1274</v>
      </c>
    </row>
    <row r="908" spans="1:10">
      <c r="A908" s="79">
        <v>41965</v>
      </c>
      <c r="B908" s="3">
        <v>30.191251000000001</v>
      </c>
      <c r="C908" s="7">
        <v>113</v>
      </c>
      <c r="F908" s="2" t="s">
        <v>6</v>
      </c>
      <c r="H908" s="1"/>
    </row>
    <row r="909" spans="1:10">
      <c r="A909" s="79">
        <v>42165</v>
      </c>
      <c r="B909" s="3">
        <v>16.735012000000001</v>
      </c>
      <c r="C909" s="7">
        <v>113</v>
      </c>
      <c r="F909" s="2" t="s">
        <v>6</v>
      </c>
      <c r="G909" s="2" t="s">
        <v>149</v>
      </c>
    </row>
    <row r="910" spans="1:10">
      <c r="A910" s="79">
        <v>42215</v>
      </c>
      <c r="B910" s="3">
        <v>6.4604809999999997</v>
      </c>
      <c r="C910" s="7">
        <v>113</v>
      </c>
      <c r="F910" s="2" t="s">
        <v>6</v>
      </c>
      <c r="G910" s="2" t="s">
        <v>174</v>
      </c>
      <c r="J910" s="21"/>
    </row>
    <row r="911" spans="1:10">
      <c r="A911" s="79">
        <v>42222</v>
      </c>
      <c r="B911" s="3">
        <v>2.853745</v>
      </c>
      <c r="C911" s="7">
        <v>113</v>
      </c>
      <c r="F911" s="2" t="s">
        <v>6</v>
      </c>
      <c r="G911" s="2" t="s">
        <v>178</v>
      </c>
      <c r="J911" s="21"/>
    </row>
    <row r="912" spans="1:10">
      <c r="A912" s="79">
        <v>42252</v>
      </c>
      <c r="B912" s="3">
        <v>3.204707</v>
      </c>
      <c r="C912" s="7">
        <v>113</v>
      </c>
      <c r="F912" s="2" t="s">
        <v>6</v>
      </c>
      <c r="G912" s="2" t="s">
        <v>179</v>
      </c>
      <c r="J912" s="21"/>
    </row>
    <row r="913" spans="1:12">
      <c r="A913" s="79">
        <v>42283</v>
      </c>
      <c r="B913" s="3">
        <v>5.9036980000000003</v>
      </c>
      <c r="C913" s="7">
        <v>113</v>
      </c>
      <c r="F913" s="2" t="s">
        <v>6</v>
      </c>
      <c r="G913" s="2" t="s">
        <v>196</v>
      </c>
    </row>
    <row r="914" spans="1:12">
      <c r="A914" s="79">
        <v>42309</v>
      </c>
      <c r="B914" s="3">
        <v>3.7850139999999999</v>
      </c>
      <c r="C914" s="7">
        <v>113</v>
      </c>
      <c r="F914" s="2" t="s">
        <v>6</v>
      </c>
      <c r="G914" s="2" t="s">
        <v>186</v>
      </c>
    </row>
    <row r="915" spans="1:12">
      <c r="A915" s="79">
        <v>42345</v>
      </c>
      <c r="B915" s="3">
        <v>5.1929660000000002</v>
      </c>
      <c r="C915" s="7">
        <v>113</v>
      </c>
      <c r="F915" s="2" t="s">
        <v>6</v>
      </c>
      <c r="G915" s="2" t="s">
        <v>432</v>
      </c>
      <c r="H915" s="2" t="s">
        <v>438</v>
      </c>
    </row>
    <row r="916" spans="1:12">
      <c r="A916" s="79">
        <v>42379</v>
      </c>
      <c r="B916" s="3">
        <v>4.7590130000000004</v>
      </c>
      <c r="C916" s="7">
        <v>113</v>
      </c>
      <c r="F916" s="2" t="s">
        <v>6</v>
      </c>
      <c r="G916" s="2" t="s">
        <v>438</v>
      </c>
      <c r="H916" s="2" t="s">
        <v>36</v>
      </c>
      <c r="L916" s="21"/>
    </row>
    <row r="917" spans="1:12">
      <c r="A917" s="79">
        <v>42403</v>
      </c>
      <c r="B917" s="3">
        <v>7.240132</v>
      </c>
      <c r="C917" s="7">
        <v>113</v>
      </c>
      <c r="F917" s="2" t="s">
        <v>6</v>
      </c>
      <c r="G917" s="2" t="s">
        <v>753</v>
      </c>
      <c r="H917" s="2" t="s">
        <v>438</v>
      </c>
      <c r="I917" s="2" t="s">
        <v>36</v>
      </c>
      <c r="L917" s="21"/>
    </row>
    <row r="918" spans="1:12">
      <c r="A918" s="79">
        <v>42435</v>
      </c>
      <c r="B918" s="3">
        <v>-0.18737949400000001</v>
      </c>
      <c r="C918" s="7">
        <v>113</v>
      </c>
      <c r="F918" s="2" t="s">
        <v>6</v>
      </c>
      <c r="G918" s="2" t="s">
        <v>1273</v>
      </c>
      <c r="H918" s="2" t="s">
        <v>36</v>
      </c>
      <c r="I918" s="2" t="s">
        <v>438</v>
      </c>
      <c r="L918" s="21"/>
    </row>
    <row r="919" spans="1:12">
      <c r="A919" s="79">
        <v>42435</v>
      </c>
      <c r="B919" s="3">
        <v>6.4567480000000002</v>
      </c>
      <c r="C919" s="7">
        <v>113</v>
      </c>
      <c r="F919" s="2" t="s">
        <v>6</v>
      </c>
      <c r="G919" s="2" t="s">
        <v>739</v>
      </c>
      <c r="H919" s="2" t="s">
        <v>36</v>
      </c>
      <c r="I919" s="2" t="s">
        <v>438</v>
      </c>
      <c r="L919" s="21"/>
    </row>
    <row r="920" spans="1:12">
      <c r="A920" s="79">
        <v>42458</v>
      </c>
      <c r="B920" s="3">
        <v>-0.59925955200000003</v>
      </c>
      <c r="C920" s="7">
        <v>113</v>
      </c>
      <c r="F920" s="2" t="s">
        <v>6</v>
      </c>
      <c r="G920" s="2" t="s">
        <v>1276</v>
      </c>
      <c r="H920" s="2" t="s">
        <v>438</v>
      </c>
      <c r="I920" s="2" t="s">
        <v>36</v>
      </c>
    </row>
    <row r="921" spans="1:12">
      <c r="A921" s="79">
        <v>42458</v>
      </c>
      <c r="B921" s="3">
        <v>15.464492</v>
      </c>
      <c r="C921" s="7">
        <v>113</v>
      </c>
      <c r="F921" s="2" t="s">
        <v>6</v>
      </c>
      <c r="G921" s="2" t="s">
        <v>1275</v>
      </c>
      <c r="H921" s="2" t="s">
        <v>438</v>
      </c>
      <c r="I921" s="2" t="s">
        <v>36</v>
      </c>
    </row>
    <row r="922" spans="1:12">
      <c r="A922" s="79">
        <v>42500</v>
      </c>
      <c r="B922" s="3">
        <v>-0.30624378198931029</v>
      </c>
      <c r="C922" s="7">
        <v>113</v>
      </c>
      <c r="F922" s="2" t="s">
        <v>6</v>
      </c>
      <c r="G922" s="2" t="s">
        <v>1535</v>
      </c>
      <c r="H922" s="2" t="s">
        <v>438</v>
      </c>
    </row>
    <row r="923" spans="1:12">
      <c r="A923" s="79">
        <v>42500</v>
      </c>
      <c r="B923" s="3">
        <v>6.4409749999999999</v>
      </c>
      <c r="C923" s="7">
        <v>113</v>
      </c>
      <c r="F923" s="2" t="s">
        <v>6</v>
      </c>
      <c r="G923" s="2" t="s">
        <v>1269</v>
      </c>
      <c r="H923" s="2" t="s">
        <v>438</v>
      </c>
    </row>
    <row r="924" spans="1:12">
      <c r="A924" s="79">
        <v>42520</v>
      </c>
      <c r="B924" s="3">
        <v>-0.33860531256630544</v>
      </c>
      <c r="C924" s="7">
        <v>113</v>
      </c>
      <c r="F924" s="2" t="s">
        <v>6</v>
      </c>
      <c r="G924" s="2" t="s">
        <v>1675</v>
      </c>
      <c r="H924" s="2" t="s">
        <v>438</v>
      </c>
      <c r="I924" s="2" t="s">
        <v>36</v>
      </c>
    </row>
    <row r="925" spans="1:12">
      <c r="A925" s="79">
        <v>42520</v>
      </c>
      <c r="B925" s="3">
        <v>8.07728</v>
      </c>
      <c r="C925" s="7">
        <v>113</v>
      </c>
      <c r="F925" s="2" t="s">
        <v>6</v>
      </c>
      <c r="G925" s="2" t="s">
        <v>1674</v>
      </c>
      <c r="H925" s="2" t="s">
        <v>438</v>
      </c>
      <c r="I925" s="2" t="s">
        <v>36</v>
      </c>
    </row>
    <row r="926" spans="1:12">
      <c r="A926" s="79">
        <v>42545</v>
      </c>
      <c r="B926" s="3">
        <v>-0.2556775832097069</v>
      </c>
      <c r="C926" s="7">
        <v>113</v>
      </c>
      <c r="F926" s="2" t="s">
        <v>6</v>
      </c>
      <c r="G926" s="2" t="s">
        <v>1933</v>
      </c>
      <c r="H926" s="2" t="s">
        <v>438</v>
      </c>
      <c r="I926" s="2" t="s">
        <v>36</v>
      </c>
    </row>
    <row r="927" spans="1:12">
      <c r="A927" s="79">
        <v>42545</v>
      </c>
      <c r="B927" s="3">
        <v>6.7157999999999998</v>
      </c>
      <c r="C927" s="7">
        <v>113</v>
      </c>
      <c r="F927" s="2" t="s">
        <v>6</v>
      </c>
      <c r="G927" s="2" t="s">
        <v>1932</v>
      </c>
      <c r="H927" s="2" t="s">
        <v>438</v>
      </c>
      <c r="I927" s="2" t="s">
        <v>36</v>
      </c>
    </row>
    <row r="928" spans="1:12">
      <c r="A928" s="79">
        <v>42588</v>
      </c>
      <c r="B928" s="3">
        <v>5.8216257531067805</v>
      </c>
      <c r="C928" s="7">
        <v>113</v>
      </c>
      <c r="F928" s="2" t="s">
        <v>6</v>
      </c>
      <c r="G928" s="2" t="s">
        <v>2100</v>
      </c>
    </row>
    <row r="929" spans="1:10">
      <c r="A929" s="79">
        <v>42606</v>
      </c>
      <c r="B929" s="3">
        <v>8.5662060772548134</v>
      </c>
      <c r="C929" s="7">
        <v>113</v>
      </c>
      <c r="F929" s="2" t="s">
        <v>6</v>
      </c>
      <c r="G929" s="2" t="s">
        <v>438</v>
      </c>
      <c r="H929" s="2" t="s">
        <v>36</v>
      </c>
    </row>
    <row r="930" spans="1:10">
      <c r="A930" s="79">
        <v>42643</v>
      </c>
      <c r="B930" s="3">
        <v>9.5093497326785599</v>
      </c>
      <c r="C930" s="7">
        <v>113</v>
      </c>
      <c r="F930" s="2" t="s">
        <v>6</v>
      </c>
      <c r="G930" s="2" t="s">
        <v>438</v>
      </c>
      <c r="H930" s="2" t="s">
        <v>36</v>
      </c>
    </row>
    <row r="931" spans="1:10">
      <c r="A931" s="79">
        <v>42704</v>
      </c>
      <c r="B931" s="3">
        <v>6.2993592307363189</v>
      </c>
      <c r="C931" s="7">
        <v>113</v>
      </c>
      <c r="F931" s="2" t="s">
        <v>6</v>
      </c>
      <c r="G931" s="2" t="s">
        <v>36</v>
      </c>
    </row>
    <row r="932" spans="1:10">
      <c r="A932" s="79">
        <v>42735</v>
      </c>
      <c r="B932" s="3">
        <v>5.2259158542195117</v>
      </c>
      <c r="C932" s="7">
        <v>113</v>
      </c>
      <c r="F932" s="2" t="s">
        <v>6</v>
      </c>
      <c r="G932" s="2" t="s">
        <v>2649</v>
      </c>
      <c r="H932" s="2" t="s">
        <v>438</v>
      </c>
    </row>
    <row r="933" spans="1:10">
      <c r="A933" s="79">
        <v>42759</v>
      </c>
      <c r="B933" s="3">
        <v>3.7295183619771159</v>
      </c>
      <c r="C933" s="7">
        <v>113</v>
      </c>
      <c r="F933" s="2" t="s">
        <v>6</v>
      </c>
      <c r="G933" s="2" t="s">
        <v>3381</v>
      </c>
    </row>
    <row r="934" spans="1:10">
      <c r="A934" s="79">
        <v>42790</v>
      </c>
      <c r="B934" s="3">
        <v>9.1307023590000007</v>
      </c>
      <c r="C934" s="7">
        <v>113</v>
      </c>
      <c r="F934" s="2" t="s">
        <v>6</v>
      </c>
      <c r="G934" s="2" t="s">
        <v>3443</v>
      </c>
    </row>
    <row r="935" spans="1:10">
      <c r="A935" s="79">
        <v>42824</v>
      </c>
      <c r="B935" s="3">
        <v>6.4580316021094193</v>
      </c>
      <c r="C935" s="7">
        <v>113</v>
      </c>
      <c r="F935" s="2" t="s">
        <v>6</v>
      </c>
      <c r="G935" s="2" t="s">
        <v>3452</v>
      </c>
    </row>
    <row r="936" spans="1:10">
      <c r="A936" s="79">
        <v>42852</v>
      </c>
      <c r="B936" s="3">
        <v>5.0844824185085544</v>
      </c>
      <c r="C936" s="7">
        <v>113</v>
      </c>
      <c r="F936" s="2" t="s">
        <v>6</v>
      </c>
      <c r="G936" s="2" t="s">
        <v>4206</v>
      </c>
    </row>
    <row r="937" spans="1:10">
      <c r="A937" s="79">
        <v>42887</v>
      </c>
      <c r="B937" s="3">
        <v>6.4897005076391743</v>
      </c>
      <c r="C937" s="7">
        <v>113</v>
      </c>
      <c r="F937" s="2" t="s">
        <v>6</v>
      </c>
      <c r="G937" s="2" t="s">
        <v>4249</v>
      </c>
    </row>
    <row r="938" spans="1:10">
      <c r="A938" s="79">
        <v>42915</v>
      </c>
      <c r="B938" s="3">
        <v>6.5726747388648716</v>
      </c>
      <c r="C938" s="7">
        <v>113</v>
      </c>
      <c r="F938" s="2" t="s">
        <v>6</v>
      </c>
      <c r="G938" s="2" t="s">
        <v>4331</v>
      </c>
    </row>
    <row r="939" spans="1:10">
      <c r="A939" s="79">
        <v>42951</v>
      </c>
      <c r="B939" s="3">
        <v>8.448538409728279</v>
      </c>
      <c r="C939" s="7">
        <v>113</v>
      </c>
      <c r="F939" s="2" t="s">
        <v>6</v>
      </c>
      <c r="G939" s="2" t="s">
        <v>5195</v>
      </c>
    </row>
    <row r="940" spans="1:10">
      <c r="A940" s="79">
        <v>41965</v>
      </c>
      <c r="B940" s="3">
        <v>-0.47973033999999998</v>
      </c>
      <c r="C940" s="7">
        <v>116</v>
      </c>
      <c r="F940" s="2" t="s">
        <v>6</v>
      </c>
      <c r="G940" s="2" t="s">
        <v>1274</v>
      </c>
    </row>
    <row r="941" spans="1:10">
      <c r="A941" s="79">
        <v>41965</v>
      </c>
      <c r="B941" s="3">
        <v>32.354951999999997</v>
      </c>
      <c r="C941" s="7">
        <v>116</v>
      </c>
      <c r="F941" s="2" t="s">
        <v>6</v>
      </c>
      <c r="H941" s="1"/>
    </row>
    <row r="942" spans="1:10">
      <c r="A942" s="79">
        <v>42165</v>
      </c>
      <c r="B942" s="3">
        <v>35.527473000000001</v>
      </c>
      <c r="C942" s="7">
        <v>116</v>
      </c>
      <c r="F942" s="2" t="s">
        <v>6</v>
      </c>
      <c r="G942" s="2" t="s">
        <v>149</v>
      </c>
    </row>
    <row r="943" spans="1:10">
      <c r="A943" s="79">
        <v>42215</v>
      </c>
      <c r="B943" s="3">
        <v>9.8389889999999998</v>
      </c>
      <c r="C943" s="7">
        <v>116</v>
      </c>
      <c r="F943" s="2" t="s">
        <v>6</v>
      </c>
      <c r="G943" s="2" t="s">
        <v>174</v>
      </c>
      <c r="J943" s="21"/>
    </row>
    <row r="944" spans="1:10">
      <c r="A944" s="79">
        <v>42222</v>
      </c>
      <c r="B944" s="3">
        <v>6.6502619999999997</v>
      </c>
      <c r="C944" s="7">
        <v>116</v>
      </c>
      <c r="F944" s="2" t="s">
        <v>6</v>
      </c>
      <c r="G944" s="2" t="s">
        <v>178</v>
      </c>
      <c r="J944" s="21"/>
    </row>
    <row r="945" spans="1:12">
      <c r="A945" s="79">
        <v>42252</v>
      </c>
      <c r="B945" s="3">
        <v>7.9209769999999997</v>
      </c>
      <c r="C945" s="7">
        <v>116</v>
      </c>
      <c r="F945" s="2" t="s">
        <v>6</v>
      </c>
      <c r="G945" s="2" t="s">
        <v>179</v>
      </c>
      <c r="J945" s="21"/>
    </row>
    <row r="946" spans="1:12">
      <c r="A946" s="79">
        <v>42283</v>
      </c>
      <c r="B946" s="3">
        <v>7.327547</v>
      </c>
      <c r="C946" s="7">
        <v>116</v>
      </c>
      <c r="F946" s="2" t="s">
        <v>6</v>
      </c>
      <c r="G946" s="2" t="s">
        <v>196</v>
      </c>
    </row>
    <row r="947" spans="1:12">
      <c r="A947" s="79">
        <v>42309</v>
      </c>
      <c r="B947" s="3">
        <v>9.7518619999999991</v>
      </c>
      <c r="C947" s="7">
        <v>116</v>
      </c>
      <c r="F947" s="2" t="s">
        <v>6</v>
      </c>
      <c r="G947" s="2" t="s">
        <v>186</v>
      </c>
    </row>
    <row r="948" spans="1:12">
      <c r="A948" s="79">
        <v>42345</v>
      </c>
      <c r="B948" s="3">
        <v>10.438041999999999</v>
      </c>
      <c r="C948" s="7">
        <v>116</v>
      </c>
      <c r="F948" s="2" t="s">
        <v>6</v>
      </c>
      <c r="G948" s="2" t="s">
        <v>432</v>
      </c>
      <c r="H948" s="2" t="s">
        <v>435</v>
      </c>
    </row>
    <row r="949" spans="1:12">
      <c r="A949" s="79">
        <v>42379</v>
      </c>
      <c r="B949" s="3">
        <v>6.6448739999999997</v>
      </c>
      <c r="C949" s="7">
        <v>116</v>
      </c>
      <c r="F949" s="2" t="s">
        <v>6</v>
      </c>
      <c r="G949" s="2" t="s">
        <v>435</v>
      </c>
      <c r="H949" s="2" t="s">
        <v>737</v>
      </c>
      <c r="L949" s="21"/>
    </row>
    <row r="950" spans="1:12">
      <c r="A950" s="79">
        <v>42403</v>
      </c>
      <c r="B950" s="3">
        <v>9.6185939999999999</v>
      </c>
      <c r="C950" s="7">
        <v>116</v>
      </c>
      <c r="F950" s="2" t="s">
        <v>6</v>
      </c>
      <c r="G950" s="2" t="s">
        <v>753</v>
      </c>
      <c r="H950" s="2" t="s">
        <v>435</v>
      </c>
      <c r="I950" s="2" t="s">
        <v>737</v>
      </c>
      <c r="L950" s="21"/>
    </row>
    <row r="951" spans="1:12">
      <c r="A951" s="79">
        <v>42435</v>
      </c>
      <c r="B951" s="3">
        <v>-0.180772549</v>
      </c>
      <c r="C951" s="7">
        <v>116</v>
      </c>
      <c r="F951" s="2" t="s">
        <v>6</v>
      </c>
      <c r="G951" s="2" t="s">
        <v>1273</v>
      </c>
      <c r="H951" s="2" t="s">
        <v>737</v>
      </c>
      <c r="I951" s="2" t="s">
        <v>435</v>
      </c>
      <c r="L951" s="21"/>
    </row>
    <row r="952" spans="1:12">
      <c r="A952" s="79">
        <v>42435</v>
      </c>
      <c r="B952" s="3">
        <v>6.2290850000000004</v>
      </c>
      <c r="C952" s="7">
        <v>116</v>
      </c>
      <c r="F952" s="2" t="s">
        <v>6</v>
      </c>
      <c r="G952" s="2" t="s">
        <v>739</v>
      </c>
      <c r="H952" s="2" t="s">
        <v>737</v>
      </c>
      <c r="I952" s="2" t="s">
        <v>435</v>
      </c>
      <c r="L952" s="21"/>
    </row>
    <row r="953" spans="1:12">
      <c r="A953" s="79">
        <v>42458</v>
      </c>
      <c r="B953" s="3">
        <v>-0.45041684100000001</v>
      </c>
      <c r="C953" s="7">
        <v>116</v>
      </c>
      <c r="F953" s="2" t="s">
        <v>6</v>
      </c>
      <c r="G953" s="2" t="s">
        <v>1276</v>
      </c>
      <c r="H953" s="2" t="s">
        <v>435</v>
      </c>
      <c r="I953" s="2" t="s">
        <v>737</v>
      </c>
    </row>
    <row r="954" spans="1:12">
      <c r="A954" s="79">
        <v>42458</v>
      </c>
      <c r="B954" s="3">
        <v>11.623457</v>
      </c>
      <c r="C954" s="7">
        <v>116</v>
      </c>
      <c r="F954" s="2" t="s">
        <v>6</v>
      </c>
      <c r="G954" s="2" t="s">
        <v>1275</v>
      </c>
      <c r="H954" s="2" t="s">
        <v>435</v>
      </c>
      <c r="I954" s="2" t="s">
        <v>737</v>
      </c>
    </row>
    <row r="955" spans="1:12">
      <c r="A955" s="79">
        <v>42500</v>
      </c>
      <c r="B955" s="3">
        <v>-0.42941573740397299</v>
      </c>
      <c r="C955" s="7">
        <v>116</v>
      </c>
      <c r="F955" s="2" t="s">
        <v>6</v>
      </c>
      <c r="G955" s="2" t="s">
        <v>1535</v>
      </c>
      <c r="H955" s="2" t="s">
        <v>435</v>
      </c>
    </row>
    <row r="956" spans="1:12">
      <c r="A956" s="79">
        <v>42500</v>
      </c>
      <c r="B956" s="3">
        <v>9.0315499999999993</v>
      </c>
      <c r="C956" s="7">
        <v>116</v>
      </c>
      <c r="F956" s="2" t="s">
        <v>6</v>
      </c>
      <c r="G956" s="2" t="s">
        <v>1269</v>
      </c>
      <c r="H956" s="2" t="s">
        <v>435</v>
      </c>
    </row>
    <row r="957" spans="1:12">
      <c r="A957" s="79">
        <v>42520</v>
      </c>
      <c r="B957" s="3">
        <v>-0.3895917114841676</v>
      </c>
      <c r="C957" s="7">
        <v>116</v>
      </c>
      <c r="F957" s="2" t="s">
        <v>6</v>
      </c>
      <c r="G957" s="2" t="s">
        <v>1675</v>
      </c>
      <c r="H957" s="2" t="s">
        <v>435</v>
      </c>
      <c r="I957" s="2" t="s">
        <v>737</v>
      </c>
    </row>
    <row r="958" spans="1:12">
      <c r="A958" s="79">
        <v>42520</v>
      </c>
      <c r="B958" s="3">
        <v>9.2935379999999999</v>
      </c>
      <c r="C958" s="7">
        <v>116</v>
      </c>
      <c r="F958" s="2" t="s">
        <v>6</v>
      </c>
      <c r="G958" s="2" t="s">
        <v>1674</v>
      </c>
      <c r="H958" s="2" t="s">
        <v>435</v>
      </c>
      <c r="I958" s="2" t="s">
        <v>737</v>
      </c>
    </row>
    <row r="959" spans="1:12">
      <c r="A959" s="79">
        <v>42545</v>
      </c>
      <c r="B959" s="3">
        <v>-0.39343190463852795</v>
      </c>
      <c r="C959" s="7">
        <v>116</v>
      </c>
      <c r="F959" s="2" t="s">
        <v>6</v>
      </c>
      <c r="G959" s="2" t="s">
        <v>1933</v>
      </c>
      <c r="H959" s="2" t="s">
        <v>435</v>
      </c>
      <c r="I959" s="2" t="s">
        <v>737</v>
      </c>
    </row>
    <row r="960" spans="1:12">
      <c r="A960" s="79">
        <v>42545</v>
      </c>
      <c r="B960" s="3">
        <v>10.334148000000001</v>
      </c>
      <c r="C960" s="7">
        <v>116</v>
      </c>
      <c r="F960" s="2" t="s">
        <v>6</v>
      </c>
      <c r="G960" s="2" t="s">
        <v>1932</v>
      </c>
      <c r="H960" s="2" t="s">
        <v>435</v>
      </c>
      <c r="I960" s="2" t="s">
        <v>737</v>
      </c>
    </row>
    <row r="961" spans="1:10">
      <c r="A961" s="79">
        <v>42588</v>
      </c>
      <c r="B961" s="3">
        <v>10.301804421334403</v>
      </c>
      <c r="C961" s="7">
        <v>116</v>
      </c>
      <c r="F961" s="2" t="s">
        <v>6</v>
      </c>
      <c r="G961" s="2" t="s">
        <v>2100</v>
      </c>
    </row>
    <row r="962" spans="1:10">
      <c r="A962" s="79">
        <v>42606</v>
      </c>
      <c r="B962" s="3">
        <v>9.8739309354333464</v>
      </c>
      <c r="C962" s="7">
        <v>116</v>
      </c>
      <c r="F962" s="2" t="s">
        <v>6</v>
      </c>
      <c r="G962" s="2" t="s">
        <v>435</v>
      </c>
      <c r="H962" s="2" t="s">
        <v>737</v>
      </c>
    </row>
    <row r="963" spans="1:10">
      <c r="A963" s="79">
        <v>42643</v>
      </c>
      <c r="B963" s="3">
        <v>10.114692112642299</v>
      </c>
      <c r="C963" s="7">
        <v>116</v>
      </c>
      <c r="F963" s="2" t="s">
        <v>6</v>
      </c>
      <c r="G963" s="2" t="s">
        <v>435</v>
      </c>
      <c r="H963" s="2" t="s">
        <v>737</v>
      </c>
    </row>
    <row r="964" spans="1:10">
      <c r="A964" s="79">
        <v>42704</v>
      </c>
      <c r="B964" s="3">
        <v>8.8848941073544143</v>
      </c>
      <c r="C964" s="7">
        <v>116</v>
      </c>
      <c r="F964" s="2" t="s">
        <v>6</v>
      </c>
      <c r="G964" s="2" t="s">
        <v>737</v>
      </c>
    </row>
    <row r="965" spans="1:10">
      <c r="A965" s="79">
        <v>42735</v>
      </c>
      <c r="B965" s="3">
        <v>8.4797058759488895</v>
      </c>
      <c r="C965" s="7">
        <v>116</v>
      </c>
      <c r="F965" s="2" t="s">
        <v>6</v>
      </c>
      <c r="G965" s="2" t="s">
        <v>2649</v>
      </c>
      <c r="H965" s="2" t="s">
        <v>435</v>
      </c>
    </row>
    <row r="966" spans="1:10">
      <c r="A966" s="79">
        <v>42759</v>
      </c>
      <c r="B966" s="3">
        <v>9.461597810859903</v>
      </c>
      <c r="C966" s="7">
        <v>116</v>
      </c>
      <c r="F966" s="2" t="s">
        <v>6</v>
      </c>
      <c r="G966" s="2" t="s">
        <v>3381</v>
      </c>
    </row>
    <row r="967" spans="1:10">
      <c r="A967" s="79">
        <v>42790</v>
      </c>
      <c r="B967" s="3">
        <v>9.3227142129999994</v>
      </c>
      <c r="C967" s="7">
        <v>116</v>
      </c>
      <c r="F967" s="2" t="s">
        <v>6</v>
      </c>
      <c r="G967" s="2" t="s">
        <v>3443</v>
      </c>
    </row>
    <row r="968" spans="1:10">
      <c r="A968" s="79">
        <v>42824</v>
      </c>
      <c r="B968" s="3">
        <v>10.076643726916148</v>
      </c>
      <c r="C968" s="7">
        <v>116</v>
      </c>
      <c r="F968" s="2" t="s">
        <v>6</v>
      </c>
      <c r="G968" s="2" t="s">
        <v>3452</v>
      </c>
    </row>
    <row r="969" spans="1:10">
      <c r="A969" s="79">
        <v>42852</v>
      </c>
      <c r="B969" s="3">
        <v>11.312128322638735</v>
      </c>
      <c r="C969" s="7">
        <v>116</v>
      </c>
      <c r="F969" s="2" t="s">
        <v>6</v>
      </c>
      <c r="G969" s="2" t="s">
        <v>4206</v>
      </c>
    </row>
    <row r="970" spans="1:10">
      <c r="A970" s="79">
        <v>42887</v>
      </c>
      <c r="B970" s="3">
        <v>12.69135902345254</v>
      </c>
      <c r="C970" s="7">
        <v>116</v>
      </c>
      <c r="F970" s="2" t="s">
        <v>6</v>
      </c>
      <c r="G970" s="2" t="s">
        <v>4249</v>
      </c>
    </row>
    <row r="971" spans="1:10">
      <c r="A971" s="79">
        <v>42915</v>
      </c>
      <c r="B971" s="3">
        <v>16.268877959315049</v>
      </c>
      <c r="C971" s="7">
        <v>116</v>
      </c>
      <c r="F971" s="2" t="s">
        <v>6</v>
      </c>
      <c r="G971" s="2" t="s">
        <v>4331</v>
      </c>
    </row>
    <row r="972" spans="1:10">
      <c r="A972" s="79">
        <v>42951</v>
      </c>
      <c r="B972" s="3">
        <v>18.602189493612993</v>
      </c>
      <c r="C972" s="7">
        <v>116</v>
      </c>
      <c r="F972" s="2" t="s">
        <v>6</v>
      </c>
      <c r="G972" s="2" t="s">
        <v>5195</v>
      </c>
    </row>
    <row r="973" spans="1:10">
      <c r="A973" s="79">
        <v>41965</v>
      </c>
      <c r="B973" s="3">
        <v>-0.26441399599999998</v>
      </c>
      <c r="C973" s="7">
        <v>117</v>
      </c>
      <c r="F973" s="2" t="s">
        <v>6</v>
      </c>
      <c r="G973" s="2" t="s">
        <v>1274</v>
      </c>
    </row>
    <row r="974" spans="1:10">
      <c r="A974" s="79">
        <v>41965</v>
      </c>
      <c r="B974" s="3">
        <v>17.833148000000001</v>
      </c>
      <c r="C974" s="7">
        <v>117</v>
      </c>
      <c r="F974" s="2" t="s">
        <v>6</v>
      </c>
      <c r="H974" s="1"/>
    </row>
    <row r="975" spans="1:10">
      <c r="A975" s="79">
        <v>42165</v>
      </c>
      <c r="B975" s="3">
        <v>8.7238939999999996</v>
      </c>
      <c r="C975" s="7">
        <v>117</v>
      </c>
      <c r="F975" s="2" t="s">
        <v>6</v>
      </c>
      <c r="G975" s="2" t="s">
        <v>149</v>
      </c>
    </row>
    <row r="976" spans="1:10">
      <c r="A976" s="79">
        <v>42215</v>
      </c>
      <c r="B976" s="3">
        <v>3.1204640000000001</v>
      </c>
      <c r="C976" s="7">
        <v>117</v>
      </c>
      <c r="F976" s="2" t="s">
        <v>6</v>
      </c>
      <c r="G976" s="2" t="s">
        <v>174</v>
      </c>
      <c r="J976" s="21"/>
    </row>
    <row r="977" spans="1:12">
      <c r="A977" s="79">
        <v>42222</v>
      </c>
      <c r="B977" s="3">
        <v>4.5724720000000003</v>
      </c>
      <c r="C977" s="7">
        <v>117</v>
      </c>
      <c r="F977" s="2" t="s">
        <v>6</v>
      </c>
      <c r="G977" s="2" t="s">
        <v>178</v>
      </c>
      <c r="J977" s="21"/>
    </row>
    <row r="978" spans="1:12">
      <c r="A978" s="79">
        <v>42252</v>
      </c>
      <c r="B978" s="3">
        <v>5.9003870000000003</v>
      </c>
      <c r="C978" s="7">
        <v>117</v>
      </c>
      <c r="F978" s="2" t="s">
        <v>6</v>
      </c>
      <c r="G978" s="2" t="s">
        <v>179</v>
      </c>
      <c r="J978" s="21"/>
    </row>
    <row r="979" spans="1:12">
      <c r="A979" s="79">
        <v>42283</v>
      </c>
      <c r="B979" s="3">
        <v>2.2052659999999999</v>
      </c>
      <c r="C979" s="7">
        <v>117</v>
      </c>
      <c r="F979" s="2" t="s">
        <v>6</v>
      </c>
      <c r="G979" s="2" t="s">
        <v>196</v>
      </c>
    </row>
    <row r="980" spans="1:12">
      <c r="A980" s="79">
        <v>42309</v>
      </c>
      <c r="B980" s="3">
        <v>6.5079609999999999</v>
      </c>
      <c r="C980" s="7">
        <v>117</v>
      </c>
      <c r="F980" s="2" t="s">
        <v>6</v>
      </c>
      <c r="G980" s="2" t="s">
        <v>186</v>
      </c>
    </row>
    <row r="981" spans="1:12">
      <c r="A981" s="79">
        <v>42345</v>
      </c>
      <c r="B981" s="3">
        <v>5.1487379999999998</v>
      </c>
      <c r="C981" s="7">
        <v>117</v>
      </c>
      <c r="F981" s="2" t="s">
        <v>6</v>
      </c>
      <c r="G981" s="2" t="s">
        <v>432</v>
      </c>
      <c r="H981" s="2" t="s">
        <v>439</v>
      </c>
    </row>
    <row r="982" spans="1:12">
      <c r="A982" s="79">
        <v>42379</v>
      </c>
      <c r="B982" s="3">
        <v>3.2890969999999999</v>
      </c>
      <c r="C982" s="7">
        <v>117</v>
      </c>
      <c r="F982" s="2" t="s">
        <v>6</v>
      </c>
      <c r="G982" s="2" t="s">
        <v>439</v>
      </c>
      <c r="H982" s="2" t="s">
        <v>44</v>
      </c>
      <c r="L982" s="21"/>
    </row>
    <row r="983" spans="1:12">
      <c r="A983" s="79">
        <v>42403</v>
      </c>
      <c r="B983" s="3">
        <v>10.359078999999999</v>
      </c>
      <c r="C983" s="7">
        <v>117</v>
      </c>
      <c r="F983" s="2" t="s">
        <v>6</v>
      </c>
      <c r="G983" s="2" t="s">
        <v>753</v>
      </c>
      <c r="H983" s="2" t="s">
        <v>439</v>
      </c>
      <c r="I983" s="2" t="s">
        <v>44</v>
      </c>
      <c r="L983" s="21"/>
    </row>
    <row r="984" spans="1:12">
      <c r="A984" s="79">
        <v>42435</v>
      </c>
      <c r="B984" s="3">
        <v>-0.17782546599999999</v>
      </c>
      <c r="C984" s="7">
        <v>117</v>
      </c>
      <c r="F984" s="2" t="s">
        <v>6</v>
      </c>
      <c r="G984" s="2" t="s">
        <v>1273</v>
      </c>
      <c r="H984" s="2" t="s">
        <v>44</v>
      </c>
      <c r="I984" s="2" t="s">
        <v>439</v>
      </c>
      <c r="L984" s="21"/>
    </row>
    <row r="985" spans="1:12">
      <c r="A985" s="79">
        <v>42435</v>
      </c>
      <c r="B985" s="3">
        <v>6.1275339999999998</v>
      </c>
      <c r="C985" s="7">
        <v>117</v>
      </c>
      <c r="F985" s="2" t="s">
        <v>6</v>
      </c>
      <c r="G985" s="2" t="s">
        <v>739</v>
      </c>
      <c r="H985" s="2" t="s">
        <v>44</v>
      </c>
      <c r="I985" s="2" t="s">
        <v>439</v>
      </c>
      <c r="L985" s="21"/>
    </row>
    <row r="986" spans="1:12">
      <c r="A986" s="79">
        <v>42458</v>
      </c>
      <c r="B986" s="3">
        <v>-0.34715267799999999</v>
      </c>
      <c r="C986" s="7">
        <v>117</v>
      </c>
      <c r="F986" s="2" t="s">
        <v>6</v>
      </c>
      <c r="G986" s="2" t="s">
        <v>1276</v>
      </c>
      <c r="H986" s="2" t="s">
        <v>439</v>
      </c>
      <c r="I986" s="2" t="s">
        <v>44</v>
      </c>
    </row>
    <row r="987" spans="1:12">
      <c r="A987" s="79">
        <v>42458</v>
      </c>
      <c r="B987" s="3">
        <v>8.9586220000000001</v>
      </c>
      <c r="C987" s="7">
        <v>117</v>
      </c>
      <c r="F987" s="2" t="s">
        <v>6</v>
      </c>
      <c r="G987" s="2" t="s">
        <v>1275</v>
      </c>
      <c r="H987" s="2" t="s">
        <v>439</v>
      </c>
      <c r="I987" s="2" t="s">
        <v>44</v>
      </c>
    </row>
    <row r="988" spans="1:12">
      <c r="A988" s="79">
        <v>42500</v>
      </c>
      <c r="B988" s="3">
        <v>-0.32583556744398928</v>
      </c>
      <c r="C988" s="7">
        <v>117</v>
      </c>
      <c r="F988" s="2" t="s">
        <v>6</v>
      </c>
      <c r="G988" s="2" t="s">
        <v>1535</v>
      </c>
      <c r="H988" s="2" t="s">
        <v>439</v>
      </c>
    </row>
    <row r="989" spans="1:12">
      <c r="A989" s="79">
        <v>42500</v>
      </c>
      <c r="B989" s="3">
        <v>6.8530329999999999</v>
      </c>
      <c r="C989" s="7">
        <v>117</v>
      </c>
      <c r="F989" s="2" t="s">
        <v>6</v>
      </c>
      <c r="G989" s="2" t="s">
        <v>1269</v>
      </c>
      <c r="H989" s="2" t="s">
        <v>439</v>
      </c>
    </row>
    <row r="990" spans="1:12">
      <c r="A990" s="79">
        <v>42520</v>
      </c>
      <c r="B990" s="3">
        <v>-0.21939639560201779</v>
      </c>
      <c r="C990" s="7">
        <v>117</v>
      </c>
      <c r="F990" s="2" t="s">
        <v>6</v>
      </c>
      <c r="G990" s="2" t="s">
        <v>1675</v>
      </c>
      <c r="H990" s="2" t="s">
        <v>439</v>
      </c>
      <c r="I990" s="2" t="s">
        <v>44</v>
      </c>
    </row>
    <row r="991" spans="1:12">
      <c r="A991" s="79">
        <v>42520</v>
      </c>
      <c r="B991" s="3">
        <v>5.2336039999999997</v>
      </c>
      <c r="C991" s="7">
        <v>117</v>
      </c>
      <c r="F991" s="2" t="s">
        <v>6</v>
      </c>
      <c r="G991" s="2" t="s">
        <v>1674</v>
      </c>
      <c r="H991" s="2" t="s">
        <v>439</v>
      </c>
      <c r="I991" s="2" t="s">
        <v>44</v>
      </c>
    </row>
    <row r="992" spans="1:12">
      <c r="A992" s="79">
        <v>42545</v>
      </c>
      <c r="B992" s="3">
        <v>-0.27993078611350491</v>
      </c>
      <c r="C992" s="7">
        <v>117</v>
      </c>
      <c r="F992" s="2" t="s">
        <v>6</v>
      </c>
      <c r="G992" s="2" t="s">
        <v>1933</v>
      </c>
      <c r="H992" s="2" t="s">
        <v>439</v>
      </c>
      <c r="I992" s="2" t="s">
        <v>44</v>
      </c>
    </row>
    <row r="993" spans="1:9">
      <c r="A993" s="79">
        <v>42545</v>
      </c>
      <c r="B993" s="3">
        <v>7.3528510000000002</v>
      </c>
      <c r="C993" s="7">
        <v>117</v>
      </c>
      <c r="F993" s="2" t="s">
        <v>6</v>
      </c>
      <c r="G993" s="2" t="s">
        <v>1932</v>
      </c>
      <c r="H993" s="2" t="s">
        <v>439</v>
      </c>
      <c r="I993" s="2" t="s">
        <v>44</v>
      </c>
    </row>
    <row r="994" spans="1:9">
      <c r="A994" s="79">
        <v>42588</v>
      </c>
      <c r="B994" s="3">
        <v>5.6054229347859099</v>
      </c>
      <c r="C994" s="7">
        <v>117</v>
      </c>
      <c r="F994" s="2" t="s">
        <v>6</v>
      </c>
      <c r="G994" s="2" t="s">
        <v>2100</v>
      </c>
    </row>
    <row r="995" spans="1:9">
      <c r="A995" s="79">
        <v>42606</v>
      </c>
      <c r="B995" s="3">
        <v>6.0050286459369193</v>
      </c>
      <c r="C995" s="7">
        <v>117</v>
      </c>
      <c r="F995" s="2" t="s">
        <v>6</v>
      </c>
      <c r="G995" s="2" t="s">
        <v>439</v>
      </c>
      <c r="H995" s="2" t="s">
        <v>44</v>
      </c>
    </row>
    <row r="996" spans="1:9">
      <c r="A996" s="79">
        <v>42643</v>
      </c>
      <c r="B996" s="3">
        <v>7.6544597567947417</v>
      </c>
      <c r="C996" s="7">
        <v>117</v>
      </c>
      <c r="F996" s="2" t="s">
        <v>6</v>
      </c>
      <c r="G996" s="2" t="s">
        <v>439</v>
      </c>
      <c r="H996" s="2" t="s">
        <v>44</v>
      </c>
    </row>
    <row r="997" spans="1:9">
      <c r="A997" s="79">
        <v>42704</v>
      </c>
      <c r="B997" s="3">
        <v>5.1645433860718946</v>
      </c>
      <c r="C997" s="7">
        <v>117</v>
      </c>
      <c r="F997" s="2" t="s">
        <v>6</v>
      </c>
      <c r="G997" s="2" t="s">
        <v>44</v>
      </c>
    </row>
    <row r="998" spans="1:9">
      <c r="A998" s="79">
        <v>42735</v>
      </c>
      <c r="B998" s="3">
        <v>4.9423281831639994</v>
      </c>
      <c r="C998" s="7">
        <v>117</v>
      </c>
      <c r="F998" s="2" t="s">
        <v>6</v>
      </c>
      <c r="G998" s="2" t="s">
        <v>2649</v>
      </c>
      <c r="H998" s="2" t="s">
        <v>439</v>
      </c>
    </row>
    <row r="999" spans="1:9">
      <c r="A999" s="79">
        <v>42759</v>
      </c>
      <c r="B999" s="3">
        <v>6.9422405133435241</v>
      </c>
      <c r="C999" s="7">
        <v>117</v>
      </c>
      <c r="F999" s="2" t="s">
        <v>6</v>
      </c>
      <c r="G999" s="2" t="s">
        <v>3381</v>
      </c>
    </row>
    <row r="1000" spans="1:9">
      <c r="A1000" s="79">
        <v>42790</v>
      </c>
      <c r="B1000" s="3">
        <v>7.5958678019999999</v>
      </c>
      <c r="C1000" s="7">
        <v>117</v>
      </c>
      <c r="F1000" s="2" t="s">
        <v>6</v>
      </c>
      <c r="G1000" s="2" t="s">
        <v>3443</v>
      </c>
    </row>
    <row r="1001" spans="1:9">
      <c r="A1001" s="79">
        <v>42824</v>
      </c>
      <c r="B1001" s="3">
        <v>7.0238557065224576</v>
      </c>
      <c r="C1001" s="7">
        <v>117</v>
      </c>
      <c r="F1001" s="2" t="s">
        <v>6</v>
      </c>
      <c r="G1001" s="2" t="s">
        <v>3452</v>
      </c>
    </row>
    <row r="1002" spans="1:9">
      <c r="A1002" s="79">
        <v>42852</v>
      </c>
      <c r="B1002" s="3">
        <v>10.299626768061835</v>
      </c>
      <c r="C1002" s="7">
        <v>117</v>
      </c>
      <c r="F1002" s="2" t="s">
        <v>6</v>
      </c>
      <c r="G1002" s="2" t="s">
        <v>4206</v>
      </c>
    </row>
    <row r="1003" spans="1:9">
      <c r="A1003" s="79">
        <v>42887</v>
      </c>
      <c r="B1003" s="3">
        <v>11.208707398822179</v>
      </c>
      <c r="C1003" s="7">
        <v>117</v>
      </c>
      <c r="F1003" s="2" t="s">
        <v>6</v>
      </c>
      <c r="G1003" s="2" t="s">
        <v>4249</v>
      </c>
    </row>
    <row r="1004" spans="1:9">
      <c r="A1004" s="79">
        <v>42915</v>
      </c>
      <c r="B1004" s="3">
        <v>10.615108311315016</v>
      </c>
      <c r="C1004" s="7">
        <v>117</v>
      </c>
      <c r="F1004" s="2" t="s">
        <v>6</v>
      </c>
      <c r="G1004" s="2" t="s">
        <v>4331</v>
      </c>
    </row>
    <row r="1005" spans="1:9">
      <c r="A1005" s="79">
        <v>42951</v>
      </c>
      <c r="B1005" s="3">
        <v>11.615764836538034</v>
      </c>
      <c r="C1005" s="7">
        <v>117</v>
      </c>
      <c r="F1005" s="2" t="s">
        <v>6</v>
      </c>
      <c r="G1005" s="2" t="s">
        <v>5195</v>
      </c>
    </row>
    <row r="1006" spans="1:9">
      <c r="A1006" s="79">
        <v>42704</v>
      </c>
      <c r="B1006" s="3">
        <v>0.44840254059611839</v>
      </c>
      <c r="C1006" s="7">
        <v>120</v>
      </c>
      <c r="F1006" s="2" t="s">
        <v>6</v>
      </c>
      <c r="G1006" s="2" t="s">
        <v>725</v>
      </c>
    </row>
    <row r="1007" spans="1:9">
      <c r="A1007" s="79">
        <v>42735</v>
      </c>
      <c r="B1007" s="3">
        <v>1.7033855333020094</v>
      </c>
      <c r="C1007" s="7">
        <v>120</v>
      </c>
      <c r="F1007" s="2" t="s">
        <v>6</v>
      </c>
      <c r="G1007" s="2" t="s">
        <v>2649</v>
      </c>
      <c r="H1007" s="2" t="s">
        <v>49</v>
      </c>
    </row>
    <row r="1008" spans="1:9">
      <c r="A1008" s="79">
        <v>42759</v>
      </c>
      <c r="B1008" s="3">
        <v>4.6070835660030811</v>
      </c>
      <c r="C1008" s="7">
        <v>120</v>
      </c>
      <c r="F1008" s="2" t="s">
        <v>6</v>
      </c>
      <c r="G1008" s="2" t="s">
        <v>3381</v>
      </c>
    </row>
    <row r="1009" spans="1:12">
      <c r="A1009" s="79">
        <v>42790</v>
      </c>
      <c r="B1009" s="3">
        <v>1.8240704780000001</v>
      </c>
      <c r="C1009" s="7">
        <v>120</v>
      </c>
      <c r="F1009" s="2" t="s">
        <v>6</v>
      </c>
      <c r="G1009" s="2" t="s">
        <v>3443</v>
      </c>
    </row>
    <row r="1010" spans="1:12">
      <c r="A1010" s="79">
        <v>42824</v>
      </c>
      <c r="B1010" s="3">
        <v>0.56447903604226113</v>
      </c>
      <c r="C1010" s="7">
        <v>120</v>
      </c>
      <c r="F1010" s="2" t="s">
        <v>6</v>
      </c>
      <c r="G1010" s="2" t="s">
        <v>3452</v>
      </c>
    </row>
    <row r="1011" spans="1:12">
      <c r="A1011" s="79">
        <v>42852</v>
      </c>
      <c r="B1011" s="3">
        <v>0.96591562316297852</v>
      </c>
      <c r="C1011" s="7">
        <v>120</v>
      </c>
      <c r="F1011" s="2" t="s">
        <v>6</v>
      </c>
      <c r="G1011" s="2" t="s">
        <v>4206</v>
      </c>
    </row>
    <row r="1012" spans="1:12">
      <c r="A1012" s="79">
        <v>42887</v>
      </c>
      <c r="B1012" s="3">
        <v>0.72159869101006924</v>
      </c>
      <c r="C1012" s="7">
        <v>120</v>
      </c>
      <c r="F1012" s="2" t="s">
        <v>6</v>
      </c>
      <c r="G1012" s="2" t="s">
        <v>4249</v>
      </c>
    </row>
    <row r="1013" spans="1:12">
      <c r="A1013" s="79">
        <v>42915</v>
      </c>
      <c r="B1013" s="3">
        <v>3.7813150312358723</v>
      </c>
      <c r="C1013" s="7">
        <v>120</v>
      </c>
      <c r="F1013" s="2" t="s">
        <v>6</v>
      </c>
      <c r="G1013" s="2" t="s">
        <v>4331</v>
      </c>
    </row>
    <row r="1014" spans="1:12">
      <c r="A1014" s="79">
        <v>42951</v>
      </c>
      <c r="B1014" s="3">
        <v>2.5761331107186609</v>
      </c>
      <c r="C1014" s="7">
        <v>120</v>
      </c>
      <c r="F1014" s="2" t="s">
        <v>6</v>
      </c>
      <c r="G1014" s="2" t="s">
        <v>5195</v>
      </c>
    </row>
    <row r="1015" spans="1:12">
      <c r="A1015" s="79">
        <v>41965</v>
      </c>
      <c r="B1015" s="3">
        <v>-0.206121358</v>
      </c>
      <c r="C1015" s="7">
        <v>121</v>
      </c>
      <c r="F1015" s="2" t="s">
        <v>6</v>
      </c>
      <c r="G1015" s="2" t="s">
        <v>1274</v>
      </c>
    </row>
    <row r="1016" spans="1:12">
      <c r="A1016" s="79">
        <v>41965</v>
      </c>
      <c r="B1016" s="3">
        <v>13.901657</v>
      </c>
      <c r="C1016" s="7">
        <v>121</v>
      </c>
      <c r="F1016" s="2" t="s">
        <v>6</v>
      </c>
      <c r="H1016" s="1"/>
    </row>
    <row r="1017" spans="1:12">
      <c r="A1017" s="79">
        <v>42165</v>
      </c>
      <c r="B1017" s="3">
        <v>19.280365</v>
      </c>
      <c r="C1017" s="7">
        <v>121</v>
      </c>
      <c r="F1017" s="2" t="s">
        <v>6</v>
      </c>
      <c r="G1017" s="2" t="s">
        <v>149</v>
      </c>
    </row>
    <row r="1018" spans="1:12">
      <c r="A1018" s="79">
        <v>42215</v>
      </c>
      <c r="B1018" s="3">
        <v>1.987965</v>
      </c>
      <c r="C1018" s="7">
        <v>121</v>
      </c>
      <c r="F1018" s="2" t="s">
        <v>6</v>
      </c>
      <c r="G1018" s="2" t="s">
        <v>174</v>
      </c>
      <c r="J1018" s="21"/>
    </row>
    <row r="1019" spans="1:12">
      <c r="A1019" s="79">
        <v>42222</v>
      </c>
      <c r="B1019" s="3">
        <v>2.6164869999999998</v>
      </c>
      <c r="C1019" s="7">
        <v>121</v>
      </c>
      <c r="F1019" s="2" t="s">
        <v>6</v>
      </c>
      <c r="G1019" s="2" t="s">
        <v>178</v>
      </c>
      <c r="J1019" s="21"/>
    </row>
    <row r="1020" spans="1:12">
      <c r="A1020" s="79">
        <v>42252</v>
      </c>
      <c r="B1020" s="3">
        <v>5.4356970000000002</v>
      </c>
      <c r="C1020" s="7">
        <v>121</v>
      </c>
      <c r="F1020" s="2" t="s">
        <v>6</v>
      </c>
      <c r="G1020" s="2" t="s">
        <v>179</v>
      </c>
      <c r="J1020" s="21"/>
    </row>
    <row r="1021" spans="1:12">
      <c r="A1021" s="79">
        <v>42283</v>
      </c>
      <c r="B1021" s="3">
        <v>1.732559</v>
      </c>
      <c r="C1021" s="7">
        <v>121</v>
      </c>
      <c r="F1021" s="2" t="s">
        <v>6</v>
      </c>
      <c r="G1021" s="2" t="s">
        <v>196</v>
      </c>
    </row>
    <row r="1022" spans="1:12">
      <c r="A1022" s="79">
        <v>42309</v>
      </c>
      <c r="B1022" s="3">
        <v>3.8689930000000001</v>
      </c>
      <c r="C1022" s="7">
        <v>121</v>
      </c>
      <c r="F1022" s="2" t="s">
        <v>6</v>
      </c>
      <c r="G1022" s="2" t="s">
        <v>186</v>
      </c>
    </row>
    <row r="1023" spans="1:12">
      <c r="A1023" s="79">
        <v>42345</v>
      </c>
      <c r="B1023" s="3">
        <v>3.0075539999999998</v>
      </c>
      <c r="C1023" s="7">
        <v>121</v>
      </c>
      <c r="F1023" s="2" t="s">
        <v>6</v>
      </c>
      <c r="G1023" s="2" t="s">
        <v>432</v>
      </c>
      <c r="H1023" s="2" t="s">
        <v>51</v>
      </c>
    </row>
    <row r="1024" spans="1:12">
      <c r="A1024" s="79">
        <v>42379</v>
      </c>
      <c r="B1024" s="3">
        <v>1.8108169999999999</v>
      </c>
      <c r="C1024" s="7">
        <v>121</v>
      </c>
      <c r="F1024" s="2" t="s">
        <v>6</v>
      </c>
      <c r="G1024" s="2" t="s">
        <v>51</v>
      </c>
      <c r="H1024" s="2" t="s">
        <v>50</v>
      </c>
      <c r="L1024" s="21"/>
    </row>
    <row r="1025" spans="1:12">
      <c r="A1025" s="79">
        <v>42403</v>
      </c>
      <c r="B1025" s="3">
        <v>1.767709</v>
      </c>
      <c r="C1025" s="7">
        <v>121</v>
      </c>
      <c r="F1025" s="2" t="s">
        <v>6</v>
      </c>
      <c r="G1025" s="2" t="s">
        <v>753</v>
      </c>
      <c r="H1025" s="2" t="s">
        <v>51</v>
      </c>
      <c r="I1025" s="2" t="s">
        <v>50</v>
      </c>
      <c r="L1025" s="21"/>
    </row>
    <row r="1026" spans="1:12">
      <c r="A1026" s="79">
        <v>42435</v>
      </c>
      <c r="B1026" s="3">
        <v>-6.4371707E-2</v>
      </c>
      <c r="C1026" s="7">
        <v>121</v>
      </c>
      <c r="F1026" s="2" t="s">
        <v>6</v>
      </c>
      <c r="G1026" s="2" t="s">
        <v>1273</v>
      </c>
      <c r="H1026" s="2" t="s">
        <v>50</v>
      </c>
      <c r="I1026" s="2" t="s">
        <v>51</v>
      </c>
      <c r="L1026" s="21"/>
    </row>
    <row r="1027" spans="1:12">
      <c r="A1027" s="79">
        <v>42435</v>
      </c>
      <c r="B1027" s="3">
        <v>2.2181289999999998</v>
      </c>
      <c r="C1027" s="7">
        <v>121</v>
      </c>
      <c r="F1027" s="2" t="s">
        <v>6</v>
      </c>
      <c r="G1027" s="2" t="s">
        <v>739</v>
      </c>
      <c r="H1027" s="2" t="s">
        <v>50</v>
      </c>
      <c r="I1027" s="2" t="s">
        <v>51</v>
      </c>
      <c r="L1027" s="21"/>
    </row>
    <row r="1028" spans="1:12">
      <c r="A1028" s="79">
        <v>42458</v>
      </c>
      <c r="B1028" s="3">
        <v>-0.125861156</v>
      </c>
      <c r="C1028" s="7">
        <v>121</v>
      </c>
      <c r="F1028" s="2" t="s">
        <v>6</v>
      </c>
      <c r="G1028" s="2" t="s">
        <v>1276</v>
      </c>
      <c r="H1028" s="2" t="s">
        <v>51</v>
      </c>
      <c r="I1028" s="2" t="s">
        <v>50</v>
      </c>
    </row>
    <row r="1029" spans="1:12">
      <c r="A1029" s="79">
        <v>42458</v>
      </c>
      <c r="B1029" s="3">
        <v>3.247973</v>
      </c>
      <c r="C1029" s="7">
        <v>121</v>
      </c>
      <c r="F1029" s="2" t="s">
        <v>6</v>
      </c>
      <c r="G1029" s="2" t="s">
        <v>1275</v>
      </c>
      <c r="H1029" s="2" t="s">
        <v>51</v>
      </c>
      <c r="I1029" s="2" t="s">
        <v>50</v>
      </c>
    </row>
    <row r="1030" spans="1:12">
      <c r="A1030" s="79">
        <v>42500</v>
      </c>
      <c r="B1030" s="3">
        <v>-0.16063582839773305</v>
      </c>
      <c r="C1030" s="7">
        <v>121</v>
      </c>
      <c r="F1030" s="2" t="s">
        <v>6</v>
      </c>
      <c r="G1030" s="2" t="s">
        <v>1535</v>
      </c>
      <c r="H1030" s="2" t="s">
        <v>51</v>
      </c>
    </row>
    <row r="1031" spans="1:12">
      <c r="A1031" s="79">
        <v>42500</v>
      </c>
      <c r="B1031" s="3">
        <v>3.3785219999999998</v>
      </c>
      <c r="C1031" s="7">
        <v>121</v>
      </c>
      <c r="F1031" s="2" t="s">
        <v>6</v>
      </c>
      <c r="G1031" s="2" t="s">
        <v>1269</v>
      </c>
      <c r="H1031" s="2" t="s">
        <v>51</v>
      </c>
    </row>
    <row r="1032" spans="1:12">
      <c r="A1032" s="79">
        <v>42520</v>
      </c>
      <c r="B1032" s="3">
        <v>-0.14898762868704277</v>
      </c>
      <c r="C1032" s="7">
        <v>121</v>
      </c>
      <c r="F1032" s="2" t="s">
        <v>6</v>
      </c>
      <c r="G1032" s="2" t="s">
        <v>1675</v>
      </c>
      <c r="H1032" s="2" t="s">
        <v>51</v>
      </c>
      <c r="I1032" s="2" t="s">
        <v>50</v>
      </c>
    </row>
    <row r="1033" spans="1:12">
      <c r="A1033" s="79">
        <v>42520</v>
      </c>
      <c r="B1033" s="3">
        <v>3.5540340000000001</v>
      </c>
      <c r="C1033" s="7">
        <v>121</v>
      </c>
      <c r="F1033" s="2" t="s">
        <v>6</v>
      </c>
      <c r="G1033" s="2" t="s">
        <v>1674</v>
      </c>
      <c r="H1033" s="2" t="s">
        <v>51</v>
      </c>
      <c r="I1033" s="2" t="s">
        <v>50</v>
      </c>
    </row>
    <row r="1034" spans="1:12">
      <c r="A1034" s="79">
        <v>42545</v>
      </c>
      <c r="B1034" s="3">
        <v>-0.17354895465185713</v>
      </c>
      <c r="C1034" s="7">
        <v>121</v>
      </c>
      <c r="F1034" s="2" t="s">
        <v>6</v>
      </c>
      <c r="G1034" s="2" t="s">
        <v>1933</v>
      </c>
      <c r="H1034" s="2" t="s">
        <v>51</v>
      </c>
      <c r="I1034" s="2" t="s">
        <v>50</v>
      </c>
    </row>
    <row r="1035" spans="1:12">
      <c r="A1035" s="79">
        <v>42545</v>
      </c>
      <c r="B1035" s="3">
        <v>4.558554</v>
      </c>
      <c r="C1035" s="7">
        <v>121</v>
      </c>
      <c r="F1035" s="2" t="s">
        <v>6</v>
      </c>
      <c r="G1035" s="2" t="s">
        <v>1932</v>
      </c>
      <c r="H1035" s="2" t="s">
        <v>51</v>
      </c>
      <c r="I1035" s="2" t="s">
        <v>50</v>
      </c>
    </row>
    <row r="1036" spans="1:12">
      <c r="A1036" s="79">
        <v>42588</v>
      </c>
      <c r="B1036" s="3">
        <v>4.6836507602659561</v>
      </c>
      <c r="C1036" s="7">
        <v>121</v>
      </c>
      <c r="F1036" s="2" t="s">
        <v>6</v>
      </c>
      <c r="G1036" s="2" t="s">
        <v>2100</v>
      </c>
    </row>
    <row r="1037" spans="1:12">
      <c r="A1037" s="79">
        <v>42606</v>
      </c>
      <c r="B1037" s="3">
        <v>4.2163010220415922</v>
      </c>
      <c r="C1037" s="7">
        <v>121</v>
      </c>
      <c r="F1037" s="2" t="s">
        <v>6</v>
      </c>
      <c r="G1037" s="2" t="s">
        <v>51</v>
      </c>
      <c r="H1037" s="2" t="s">
        <v>50</v>
      </c>
    </row>
    <row r="1038" spans="1:12">
      <c r="A1038" s="79">
        <v>42643</v>
      </c>
      <c r="B1038" s="3">
        <v>14.295666589466526</v>
      </c>
      <c r="C1038" s="7">
        <v>121</v>
      </c>
      <c r="F1038" s="2" t="s">
        <v>6</v>
      </c>
      <c r="G1038" s="2" t="s">
        <v>51</v>
      </c>
      <c r="H1038" s="2" t="s">
        <v>50</v>
      </c>
    </row>
    <row r="1039" spans="1:12">
      <c r="A1039" s="79">
        <v>42704</v>
      </c>
      <c r="B1039" s="3">
        <v>10.511492769055566</v>
      </c>
      <c r="C1039" s="7">
        <v>121</v>
      </c>
      <c r="F1039" s="2" t="s">
        <v>6</v>
      </c>
      <c r="G1039" s="2" t="s">
        <v>50</v>
      </c>
    </row>
    <row r="1040" spans="1:12">
      <c r="A1040" s="79">
        <v>42735</v>
      </c>
      <c r="B1040" s="3">
        <v>6.4087640627505182</v>
      </c>
      <c r="C1040" s="7">
        <v>121</v>
      </c>
      <c r="F1040" s="2" t="s">
        <v>6</v>
      </c>
      <c r="G1040" s="2" t="s">
        <v>2649</v>
      </c>
      <c r="H1040" s="2" t="s">
        <v>51</v>
      </c>
    </row>
    <row r="1041" spans="1:10">
      <c r="A1041" s="79">
        <v>42759</v>
      </c>
      <c r="B1041" s="3">
        <v>5.4900187543060763</v>
      </c>
      <c r="C1041" s="7">
        <v>121</v>
      </c>
      <c r="F1041" s="2" t="s">
        <v>6</v>
      </c>
      <c r="G1041" s="2" t="s">
        <v>3381</v>
      </c>
    </row>
    <row r="1042" spans="1:10">
      <c r="A1042" s="79">
        <v>42790</v>
      </c>
      <c r="B1042" s="3">
        <v>8.9399418609999994</v>
      </c>
      <c r="C1042" s="7">
        <v>121</v>
      </c>
      <c r="F1042" s="2" t="s">
        <v>6</v>
      </c>
      <c r="G1042" s="2" t="s">
        <v>3443</v>
      </c>
    </row>
    <row r="1043" spans="1:10">
      <c r="A1043" s="79">
        <v>42824</v>
      </c>
      <c r="B1043" s="3">
        <v>7.0153038511613923</v>
      </c>
      <c r="C1043" s="7">
        <v>121</v>
      </c>
      <c r="F1043" s="2" t="s">
        <v>6</v>
      </c>
      <c r="G1043" s="2" t="s">
        <v>3452</v>
      </c>
    </row>
    <row r="1044" spans="1:10">
      <c r="A1044" s="79">
        <v>42852</v>
      </c>
      <c r="B1044" s="3">
        <v>3.4405724766065173</v>
      </c>
      <c r="C1044" s="7">
        <v>121</v>
      </c>
      <c r="F1044" s="2" t="s">
        <v>6</v>
      </c>
      <c r="G1044" s="2" t="s">
        <v>4206</v>
      </c>
    </row>
    <row r="1045" spans="1:10">
      <c r="A1045" s="79">
        <v>42887</v>
      </c>
      <c r="B1045" s="3">
        <v>7.0349925832736924</v>
      </c>
      <c r="C1045" s="7">
        <v>121</v>
      </c>
      <c r="F1045" s="2" t="s">
        <v>6</v>
      </c>
      <c r="G1045" s="2" t="s">
        <v>4249</v>
      </c>
    </row>
    <row r="1046" spans="1:10">
      <c r="A1046" s="79">
        <v>42915</v>
      </c>
      <c r="B1046" s="3">
        <v>4.1875901113883769</v>
      </c>
      <c r="C1046" s="7">
        <v>121</v>
      </c>
      <c r="F1046" s="2" t="s">
        <v>6</v>
      </c>
      <c r="G1046" s="2" t="s">
        <v>4331</v>
      </c>
    </row>
    <row r="1047" spans="1:10">
      <c r="A1047" s="79">
        <v>42951</v>
      </c>
      <c r="B1047" s="3">
        <v>3.4620427176599526</v>
      </c>
      <c r="C1047" s="7">
        <v>121</v>
      </c>
      <c r="F1047" s="2" t="s">
        <v>6</v>
      </c>
      <c r="G1047" s="2" t="s">
        <v>5195</v>
      </c>
    </row>
    <row r="1048" spans="1:10">
      <c r="A1048" s="79">
        <v>41965</v>
      </c>
      <c r="B1048" s="3">
        <v>-8.5529485000000002E-2</v>
      </c>
      <c r="C1048" s="7">
        <v>122</v>
      </c>
      <c r="F1048" s="2" t="s">
        <v>6</v>
      </c>
      <c r="G1048" s="2" t="s">
        <v>1274</v>
      </c>
    </row>
    <row r="1049" spans="1:10">
      <c r="A1049" s="79">
        <v>41965</v>
      </c>
      <c r="B1049" s="3">
        <v>5.7684540000000002</v>
      </c>
      <c r="C1049" s="7">
        <v>122</v>
      </c>
      <c r="F1049" s="2" t="s">
        <v>6</v>
      </c>
      <c r="H1049" s="1"/>
    </row>
    <row r="1050" spans="1:10">
      <c r="A1050" s="79">
        <v>42165</v>
      </c>
      <c r="B1050" s="3">
        <v>5.4283099999999997</v>
      </c>
      <c r="C1050" s="7">
        <v>122</v>
      </c>
      <c r="F1050" s="2" t="s">
        <v>6</v>
      </c>
      <c r="G1050" s="2" t="s">
        <v>149</v>
      </c>
    </row>
    <row r="1051" spans="1:10">
      <c r="A1051" s="79">
        <v>42215</v>
      </c>
      <c r="B1051" s="3">
        <v>1.192593</v>
      </c>
      <c r="C1051" s="7">
        <v>122</v>
      </c>
      <c r="F1051" s="2" t="s">
        <v>6</v>
      </c>
      <c r="G1051" s="2" t="s">
        <v>174</v>
      </c>
      <c r="J1051" s="21"/>
    </row>
    <row r="1052" spans="1:10">
      <c r="A1052" s="79">
        <v>42222</v>
      </c>
      <c r="B1052" s="3">
        <v>0.92476800000000003</v>
      </c>
      <c r="C1052" s="7">
        <v>122</v>
      </c>
      <c r="F1052" s="2" t="s">
        <v>6</v>
      </c>
      <c r="G1052" s="2" t="s">
        <v>178</v>
      </c>
      <c r="J1052" s="21"/>
    </row>
    <row r="1053" spans="1:10">
      <c r="A1053" s="79">
        <v>42252</v>
      </c>
      <c r="B1053" s="3">
        <v>1.251954</v>
      </c>
      <c r="C1053" s="7">
        <v>122</v>
      </c>
      <c r="F1053" s="2" t="s">
        <v>6</v>
      </c>
      <c r="G1053" s="2" t="s">
        <v>179</v>
      </c>
      <c r="J1053" s="21"/>
    </row>
    <row r="1054" spans="1:10">
      <c r="A1054" s="79">
        <v>42283</v>
      </c>
      <c r="B1054" s="3">
        <v>0.167906</v>
      </c>
      <c r="C1054" s="7">
        <v>122</v>
      </c>
      <c r="F1054" s="2" t="s">
        <v>6</v>
      </c>
      <c r="G1054" s="2" t="s">
        <v>196</v>
      </c>
    </row>
    <row r="1055" spans="1:10">
      <c r="A1055" s="79">
        <v>42309</v>
      </c>
      <c r="B1055" s="3">
        <v>0.28034199999999998</v>
      </c>
      <c r="C1055" s="7">
        <v>122</v>
      </c>
      <c r="F1055" s="2" t="s">
        <v>6</v>
      </c>
      <c r="G1055" s="2" t="s">
        <v>186</v>
      </c>
    </row>
    <row r="1056" spans="1:10">
      <c r="A1056" s="79">
        <v>42345</v>
      </c>
      <c r="B1056" s="3">
        <v>1.273226</v>
      </c>
      <c r="C1056" s="7">
        <v>122</v>
      </c>
      <c r="F1056" s="2" t="s">
        <v>6</v>
      </c>
      <c r="G1056" s="2" t="s">
        <v>432</v>
      </c>
      <c r="H1056" s="2" t="s">
        <v>53</v>
      </c>
    </row>
    <row r="1057" spans="1:12">
      <c r="A1057" s="79">
        <v>42379</v>
      </c>
      <c r="B1057" s="3">
        <v>1.03603</v>
      </c>
      <c r="C1057" s="7">
        <v>122</v>
      </c>
      <c r="F1057" s="2" t="s">
        <v>6</v>
      </c>
      <c r="G1057" s="2" t="s">
        <v>53</v>
      </c>
      <c r="H1057" s="2" t="s">
        <v>52</v>
      </c>
      <c r="L1057" s="21"/>
    </row>
    <row r="1058" spans="1:12">
      <c r="A1058" s="79">
        <v>42403</v>
      </c>
      <c r="B1058" s="3">
        <v>0.214057</v>
      </c>
      <c r="C1058" s="7">
        <v>122</v>
      </c>
      <c r="F1058" s="2" t="s">
        <v>6</v>
      </c>
      <c r="G1058" s="2" t="s">
        <v>753</v>
      </c>
      <c r="H1058" s="2" t="s">
        <v>53</v>
      </c>
      <c r="I1058" s="2" t="s">
        <v>52</v>
      </c>
      <c r="L1058" s="21"/>
    </row>
    <row r="1059" spans="1:12">
      <c r="A1059" s="79">
        <v>42435</v>
      </c>
      <c r="B1059" s="3">
        <v>-2.3268612000000001E-2</v>
      </c>
      <c r="C1059" s="7">
        <v>122</v>
      </c>
      <c r="F1059" s="2" t="s">
        <v>6</v>
      </c>
      <c r="G1059" s="2" t="s">
        <v>1273</v>
      </c>
      <c r="H1059" s="2" t="s">
        <v>52</v>
      </c>
      <c r="I1059" s="2" t="s">
        <v>53</v>
      </c>
      <c r="L1059" s="21"/>
    </row>
    <row r="1060" spans="1:12">
      <c r="A1060" s="79">
        <v>42435</v>
      </c>
      <c r="B1060" s="3">
        <v>0.80179299999999998</v>
      </c>
      <c r="C1060" s="7">
        <v>122</v>
      </c>
      <c r="F1060" s="2" t="s">
        <v>6</v>
      </c>
      <c r="G1060" s="2" t="s">
        <v>739</v>
      </c>
      <c r="H1060" s="2" t="s">
        <v>52</v>
      </c>
      <c r="I1060" s="2" t="s">
        <v>53</v>
      </c>
      <c r="L1060" s="21"/>
    </row>
    <row r="1061" spans="1:12">
      <c r="A1061" s="79">
        <v>42458</v>
      </c>
      <c r="B1061" s="3">
        <v>-9.5615360000000007E-3</v>
      </c>
      <c r="C1061" s="7">
        <v>122</v>
      </c>
      <c r="F1061" s="2" t="s">
        <v>6</v>
      </c>
      <c r="G1061" s="2" t="s">
        <v>1276</v>
      </c>
      <c r="H1061" s="2" t="s">
        <v>53</v>
      </c>
      <c r="I1061" s="2" t="s">
        <v>52</v>
      </c>
    </row>
    <row r="1062" spans="1:12">
      <c r="A1062" s="79">
        <v>42458</v>
      </c>
      <c r="B1062" s="3">
        <v>0.24674499999999999</v>
      </c>
      <c r="C1062" s="7">
        <v>122</v>
      </c>
      <c r="F1062" s="2" t="s">
        <v>6</v>
      </c>
      <c r="G1062" s="2" t="s">
        <v>1275</v>
      </c>
      <c r="H1062" s="2" t="s">
        <v>53</v>
      </c>
      <c r="I1062" s="2" t="s">
        <v>52</v>
      </c>
    </row>
    <row r="1063" spans="1:12">
      <c r="A1063" s="79">
        <v>42500</v>
      </c>
      <c r="B1063" s="3">
        <v>-5.8077093106953311E-2</v>
      </c>
      <c r="C1063" s="7">
        <v>122</v>
      </c>
      <c r="F1063" s="2" t="s">
        <v>6</v>
      </c>
      <c r="G1063" s="2" t="s">
        <v>1535</v>
      </c>
      <c r="H1063" s="2" t="s">
        <v>53</v>
      </c>
    </row>
    <row r="1064" spans="1:12">
      <c r="A1064" s="79">
        <v>42500</v>
      </c>
      <c r="B1064" s="3">
        <v>1.2214879999999999</v>
      </c>
      <c r="C1064" s="7">
        <v>122</v>
      </c>
      <c r="F1064" s="2" t="s">
        <v>6</v>
      </c>
      <c r="G1064" s="2" t="s">
        <v>1269</v>
      </c>
      <c r="H1064" s="2" t="s">
        <v>53</v>
      </c>
    </row>
    <row r="1065" spans="1:12">
      <c r="A1065" s="79">
        <v>42520</v>
      </c>
      <c r="B1065" s="3">
        <v>-9.3173347359220365E-2</v>
      </c>
      <c r="C1065" s="7">
        <v>122</v>
      </c>
      <c r="F1065" s="2" t="s">
        <v>6</v>
      </c>
      <c r="G1065" s="2" t="s">
        <v>1675</v>
      </c>
      <c r="H1065" s="2" t="s">
        <v>53</v>
      </c>
      <c r="I1065" s="2" t="s">
        <v>52</v>
      </c>
    </row>
    <row r="1066" spans="1:12">
      <c r="A1066" s="79">
        <v>42520</v>
      </c>
      <c r="B1066" s="3">
        <v>2.2226089999999998</v>
      </c>
      <c r="C1066" s="7">
        <v>122</v>
      </c>
      <c r="F1066" s="2" t="s">
        <v>6</v>
      </c>
      <c r="G1066" s="2" t="s">
        <v>1674</v>
      </c>
      <c r="H1066" s="2" t="s">
        <v>53</v>
      </c>
      <c r="I1066" s="2" t="s">
        <v>52</v>
      </c>
    </row>
    <row r="1067" spans="1:12">
      <c r="A1067" s="79">
        <v>42545</v>
      </c>
      <c r="B1067" s="3">
        <v>-5.8975260327708619E-2</v>
      </c>
      <c r="C1067" s="7">
        <v>122</v>
      </c>
      <c r="F1067" s="2" t="s">
        <v>6</v>
      </c>
      <c r="G1067" s="2" t="s">
        <v>1933</v>
      </c>
      <c r="H1067" s="2" t="s">
        <v>53</v>
      </c>
      <c r="I1067" s="2" t="s">
        <v>52</v>
      </c>
    </row>
    <row r="1068" spans="1:12">
      <c r="A1068" s="79">
        <v>42545</v>
      </c>
      <c r="B1068" s="3">
        <v>1.5490839999999999</v>
      </c>
      <c r="C1068" s="7">
        <v>122</v>
      </c>
      <c r="F1068" s="2" t="s">
        <v>6</v>
      </c>
      <c r="G1068" s="2" t="s">
        <v>1932</v>
      </c>
      <c r="H1068" s="2" t="s">
        <v>53</v>
      </c>
      <c r="I1068" s="2" t="s">
        <v>52</v>
      </c>
    </row>
    <row r="1069" spans="1:12">
      <c r="A1069" s="79">
        <v>42588</v>
      </c>
      <c r="B1069" s="3">
        <v>0.96731278045789282</v>
      </c>
      <c r="C1069" s="7">
        <v>122</v>
      </c>
      <c r="F1069" s="2" t="s">
        <v>6</v>
      </c>
      <c r="G1069" s="2" t="s">
        <v>2100</v>
      </c>
    </row>
    <row r="1070" spans="1:12">
      <c r="A1070" s="79">
        <v>42606</v>
      </c>
      <c r="B1070" s="3">
        <v>2.20844168548886</v>
      </c>
      <c r="C1070" s="7">
        <v>122</v>
      </c>
      <c r="F1070" s="2" t="s">
        <v>6</v>
      </c>
      <c r="G1070" s="2" t="s">
        <v>53</v>
      </c>
      <c r="H1070" s="2" t="s">
        <v>52</v>
      </c>
    </row>
    <row r="1071" spans="1:12">
      <c r="A1071" s="79">
        <v>42643</v>
      </c>
      <c r="B1071" s="3">
        <v>2.8984161755133369</v>
      </c>
      <c r="C1071" s="7">
        <v>122</v>
      </c>
      <c r="F1071" s="2" t="s">
        <v>6</v>
      </c>
      <c r="G1071" s="2" t="s">
        <v>53</v>
      </c>
      <c r="H1071" s="2" t="s">
        <v>52</v>
      </c>
    </row>
    <row r="1072" spans="1:12">
      <c r="A1072" s="79">
        <v>42704</v>
      </c>
      <c r="B1072" s="3">
        <v>3.0346207186864693</v>
      </c>
      <c r="C1072" s="7">
        <v>122</v>
      </c>
      <c r="F1072" s="2" t="s">
        <v>6</v>
      </c>
      <c r="G1072" s="2" t="s">
        <v>52</v>
      </c>
    </row>
    <row r="1073" spans="1:10">
      <c r="A1073" s="79">
        <v>42735</v>
      </c>
      <c r="B1073" s="3">
        <v>1.0801055030000697</v>
      </c>
      <c r="C1073" s="7">
        <v>122</v>
      </c>
      <c r="F1073" s="2" t="s">
        <v>6</v>
      </c>
      <c r="G1073" s="2" t="s">
        <v>2649</v>
      </c>
      <c r="H1073" s="2" t="s">
        <v>53</v>
      </c>
    </row>
    <row r="1074" spans="1:10">
      <c r="A1074" s="79">
        <v>42759</v>
      </c>
      <c r="B1074" s="3">
        <v>2.4157304462330291</v>
      </c>
      <c r="C1074" s="7">
        <v>122</v>
      </c>
      <c r="F1074" s="2" t="s">
        <v>6</v>
      </c>
      <c r="G1074" s="2" t="s">
        <v>3381</v>
      </c>
    </row>
    <row r="1075" spans="1:10">
      <c r="A1075" s="79">
        <v>42790</v>
      </c>
      <c r="B1075" s="3">
        <v>1.6838134259999999</v>
      </c>
      <c r="C1075" s="7">
        <v>122</v>
      </c>
      <c r="F1075" s="2" t="s">
        <v>6</v>
      </c>
      <c r="G1075" s="2" t="s">
        <v>3443</v>
      </c>
    </row>
    <row r="1076" spans="1:10">
      <c r="A1076" s="79">
        <v>42824</v>
      </c>
      <c r="B1076" s="3">
        <v>2.4458415526390946</v>
      </c>
      <c r="C1076" s="7">
        <v>122</v>
      </c>
      <c r="F1076" s="2" t="s">
        <v>6</v>
      </c>
      <c r="G1076" s="2" t="s">
        <v>3452</v>
      </c>
    </row>
    <row r="1077" spans="1:10">
      <c r="A1077" s="79">
        <v>42852</v>
      </c>
      <c r="B1077" s="3">
        <v>1.2187484924958412</v>
      </c>
      <c r="C1077" s="7">
        <v>122</v>
      </c>
      <c r="F1077" s="2" t="s">
        <v>6</v>
      </c>
      <c r="G1077" s="2" t="s">
        <v>4206</v>
      </c>
    </row>
    <row r="1078" spans="1:10">
      <c r="A1078" s="79">
        <v>42887</v>
      </c>
      <c r="B1078" s="3">
        <v>2.5187043833856921</v>
      </c>
      <c r="C1078" s="7">
        <v>122</v>
      </c>
      <c r="F1078" s="2" t="s">
        <v>6</v>
      </c>
      <c r="G1078" s="2" t="s">
        <v>4249</v>
      </c>
    </row>
    <row r="1079" spans="1:10">
      <c r="A1079" s="79">
        <v>42915</v>
      </c>
      <c r="B1079" s="3">
        <v>2.8518765150054639</v>
      </c>
      <c r="C1079" s="7">
        <v>122</v>
      </c>
      <c r="F1079" s="2" t="s">
        <v>6</v>
      </c>
      <c r="G1079" s="2" t="s">
        <v>4331</v>
      </c>
    </row>
    <row r="1080" spans="1:10">
      <c r="A1080" s="79">
        <v>42951</v>
      </c>
      <c r="B1080" s="3">
        <v>2.8537669178902738</v>
      </c>
      <c r="C1080" s="7">
        <v>122</v>
      </c>
      <c r="F1080" s="2" t="s">
        <v>6</v>
      </c>
      <c r="G1080" s="2" t="s">
        <v>5195</v>
      </c>
    </row>
    <row r="1081" spans="1:10">
      <c r="A1081" s="79">
        <v>41965</v>
      </c>
      <c r="B1081" s="3">
        <v>-0.27516594700000002</v>
      </c>
      <c r="C1081" s="7">
        <v>123</v>
      </c>
      <c r="F1081" s="2" t="s">
        <v>6</v>
      </c>
      <c r="G1081" s="2" t="s">
        <v>1274</v>
      </c>
    </row>
    <row r="1082" spans="1:10">
      <c r="A1082" s="79">
        <v>41965</v>
      </c>
      <c r="B1082" s="3">
        <v>18.558302999999999</v>
      </c>
      <c r="C1082" s="7">
        <v>123</v>
      </c>
      <c r="F1082" s="2" t="s">
        <v>6</v>
      </c>
      <c r="H1082" s="1"/>
    </row>
    <row r="1083" spans="1:10">
      <c r="A1083" s="79">
        <v>42165</v>
      </c>
      <c r="B1083" s="3">
        <v>8.0168520000000001</v>
      </c>
      <c r="C1083" s="7">
        <v>123</v>
      </c>
      <c r="F1083" s="2" t="s">
        <v>6</v>
      </c>
      <c r="G1083" s="2" t="s">
        <v>149</v>
      </c>
    </row>
    <row r="1084" spans="1:10">
      <c r="A1084" s="79">
        <v>42215</v>
      </c>
      <c r="B1084" s="3">
        <v>0.93232099999999996</v>
      </c>
      <c r="C1084" s="7">
        <v>123</v>
      </c>
      <c r="F1084" s="2" t="s">
        <v>6</v>
      </c>
      <c r="G1084" s="2" t="s">
        <v>174</v>
      </c>
      <c r="J1084" s="21"/>
    </row>
    <row r="1085" spans="1:10">
      <c r="A1085" s="79">
        <v>42222</v>
      </c>
      <c r="B1085" s="3">
        <v>1.559126</v>
      </c>
      <c r="C1085" s="7">
        <v>123</v>
      </c>
      <c r="F1085" s="2" t="s">
        <v>6</v>
      </c>
      <c r="G1085" s="2" t="s">
        <v>178</v>
      </c>
      <c r="J1085" s="21"/>
    </row>
    <row r="1086" spans="1:10">
      <c r="A1086" s="79">
        <v>42252</v>
      </c>
      <c r="B1086" s="3">
        <v>0.61543000000000003</v>
      </c>
      <c r="C1086" s="7">
        <v>123</v>
      </c>
      <c r="F1086" s="2" t="s">
        <v>6</v>
      </c>
      <c r="G1086" s="2" t="s">
        <v>179</v>
      </c>
      <c r="J1086" s="21"/>
    </row>
    <row r="1087" spans="1:10">
      <c r="A1087" s="79">
        <v>42283</v>
      </c>
      <c r="B1087" s="3">
        <v>0.46244299999999999</v>
      </c>
      <c r="C1087" s="7">
        <v>123</v>
      </c>
      <c r="F1087" s="2" t="s">
        <v>6</v>
      </c>
      <c r="G1087" s="2" t="s">
        <v>196</v>
      </c>
    </row>
    <row r="1088" spans="1:10">
      <c r="A1088" s="79">
        <v>42309</v>
      </c>
      <c r="B1088" s="3">
        <v>1.50098</v>
      </c>
      <c r="C1088" s="7">
        <v>123</v>
      </c>
      <c r="F1088" s="2" t="s">
        <v>6</v>
      </c>
      <c r="G1088" s="2" t="s">
        <v>186</v>
      </c>
    </row>
    <row r="1089" spans="1:12">
      <c r="A1089" s="79">
        <v>42345</v>
      </c>
      <c r="B1089" s="3">
        <v>0.89952100000000002</v>
      </c>
      <c r="C1089" s="7">
        <v>123</v>
      </c>
      <c r="F1089" s="2" t="s">
        <v>6</v>
      </c>
      <c r="G1089" s="2" t="s">
        <v>432</v>
      </c>
      <c r="H1089" s="2" t="s">
        <v>55</v>
      </c>
    </row>
    <row r="1090" spans="1:12">
      <c r="A1090" s="79">
        <v>42379</v>
      </c>
      <c r="B1090" s="3">
        <v>0.30185699999999999</v>
      </c>
      <c r="C1090" s="7">
        <v>123</v>
      </c>
      <c r="F1090" s="2" t="s">
        <v>6</v>
      </c>
      <c r="G1090" s="2" t="s">
        <v>55</v>
      </c>
      <c r="H1090" s="2" t="s">
        <v>54</v>
      </c>
      <c r="L1090" s="21"/>
    </row>
    <row r="1091" spans="1:12">
      <c r="A1091" s="79">
        <v>42403</v>
      </c>
      <c r="B1091" s="3">
        <v>0.40677999999999997</v>
      </c>
      <c r="C1091" s="7">
        <v>123</v>
      </c>
      <c r="F1091" s="2" t="s">
        <v>6</v>
      </c>
      <c r="G1091" s="2" t="s">
        <v>753</v>
      </c>
      <c r="H1091" s="2" t="s">
        <v>55</v>
      </c>
      <c r="I1091" s="2" t="s">
        <v>54</v>
      </c>
      <c r="L1091" s="21"/>
    </row>
    <row r="1092" spans="1:12">
      <c r="A1092" s="79">
        <v>42435</v>
      </c>
      <c r="B1092" s="3">
        <v>-3.3697092999999997E-2</v>
      </c>
      <c r="C1092" s="7">
        <v>123</v>
      </c>
      <c r="F1092" s="2" t="s">
        <v>6</v>
      </c>
      <c r="G1092" s="2" t="s">
        <v>1273</v>
      </c>
      <c r="H1092" s="2" t="s">
        <v>54</v>
      </c>
      <c r="I1092" s="2" t="s">
        <v>55</v>
      </c>
      <c r="L1092" s="21"/>
    </row>
    <row r="1093" spans="1:12">
      <c r="A1093" s="79">
        <v>42435</v>
      </c>
      <c r="B1093" s="3">
        <v>1.1611389999999999</v>
      </c>
      <c r="C1093" s="7">
        <v>123</v>
      </c>
      <c r="F1093" s="2" t="s">
        <v>6</v>
      </c>
      <c r="G1093" s="2" t="s">
        <v>739</v>
      </c>
      <c r="H1093" s="2" t="s">
        <v>54</v>
      </c>
      <c r="I1093" s="2" t="s">
        <v>55</v>
      </c>
      <c r="L1093" s="21"/>
    </row>
    <row r="1094" spans="1:12">
      <c r="A1094" s="79">
        <v>42458</v>
      </c>
      <c r="B1094" s="3">
        <v>-6.2287569000000001E-2</v>
      </c>
      <c r="C1094" s="7">
        <v>123</v>
      </c>
      <c r="F1094" s="2" t="s">
        <v>6</v>
      </c>
      <c r="G1094" s="2" t="s">
        <v>1276</v>
      </c>
      <c r="H1094" s="2" t="s">
        <v>55</v>
      </c>
      <c r="I1094" s="2" t="s">
        <v>54</v>
      </c>
    </row>
    <row r="1095" spans="1:12">
      <c r="A1095" s="79">
        <v>42458</v>
      </c>
      <c r="B1095" s="3">
        <v>1.6073930000000001</v>
      </c>
      <c r="C1095" s="7">
        <v>123</v>
      </c>
      <c r="F1095" s="2" t="s">
        <v>6</v>
      </c>
      <c r="G1095" s="2" t="s">
        <v>1275</v>
      </c>
      <c r="H1095" s="2" t="s">
        <v>55</v>
      </c>
      <c r="I1095" s="2" t="s">
        <v>54</v>
      </c>
    </row>
    <row r="1096" spans="1:12">
      <c r="A1096" s="79">
        <v>42500</v>
      </c>
      <c r="B1096" s="3">
        <v>-6.1357827343779939E-2</v>
      </c>
      <c r="C1096" s="7">
        <v>123</v>
      </c>
      <c r="F1096" s="2" t="s">
        <v>6</v>
      </c>
      <c r="G1096" s="2" t="s">
        <v>1535</v>
      </c>
      <c r="H1096" s="2" t="s">
        <v>55</v>
      </c>
    </row>
    <row r="1097" spans="1:12">
      <c r="A1097" s="79">
        <v>42500</v>
      </c>
      <c r="B1097" s="3">
        <v>1.290489</v>
      </c>
      <c r="C1097" s="7">
        <v>123</v>
      </c>
      <c r="F1097" s="2" t="s">
        <v>6</v>
      </c>
      <c r="G1097" s="2" t="s">
        <v>1269</v>
      </c>
      <c r="H1097" s="2" t="s">
        <v>55</v>
      </c>
    </row>
    <row r="1098" spans="1:12">
      <c r="A1098" s="79">
        <v>42520</v>
      </c>
      <c r="B1098" s="3">
        <v>-3.8353131827914236E-2</v>
      </c>
      <c r="C1098" s="7">
        <v>123</v>
      </c>
      <c r="F1098" s="2" t="s">
        <v>6</v>
      </c>
      <c r="G1098" s="2" t="s">
        <v>1675</v>
      </c>
      <c r="H1098" s="2" t="s">
        <v>55</v>
      </c>
      <c r="I1098" s="2" t="s">
        <v>54</v>
      </c>
    </row>
    <row r="1099" spans="1:12">
      <c r="A1099" s="79">
        <v>42520</v>
      </c>
      <c r="B1099" s="3">
        <v>0.91489699999999996</v>
      </c>
      <c r="C1099" s="7">
        <v>123</v>
      </c>
      <c r="F1099" s="2" t="s">
        <v>6</v>
      </c>
      <c r="G1099" s="2" t="s">
        <v>1674</v>
      </c>
      <c r="H1099" s="2" t="s">
        <v>55</v>
      </c>
      <c r="I1099" s="2" t="s">
        <v>54</v>
      </c>
    </row>
    <row r="1100" spans="1:12">
      <c r="A1100" s="79">
        <v>42545</v>
      </c>
      <c r="B1100" s="3">
        <v>-1.736040053956734E-2</v>
      </c>
      <c r="C1100" s="7">
        <v>123</v>
      </c>
      <c r="F1100" s="2" t="s">
        <v>6</v>
      </c>
      <c r="G1100" s="2" t="s">
        <v>1933</v>
      </c>
      <c r="H1100" s="2" t="s">
        <v>55</v>
      </c>
      <c r="I1100" s="2" t="s">
        <v>54</v>
      </c>
    </row>
    <row r="1101" spans="1:12">
      <c r="A1101" s="79">
        <v>42545</v>
      </c>
      <c r="B1101" s="3">
        <v>0.45600000000000002</v>
      </c>
      <c r="C1101" s="7">
        <v>123</v>
      </c>
      <c r="F1101" s="2" t="s">
        <v>6</v>
      </c>
      <c r="G1101" s="2" t="s">
        <v>1932</v>
      </c>
      <c r="H1101" s="2" t="s">
        <v>55</v>
      </c>
      <c r="I1101" s="2" t="s">
        <v>54</v>
      </c>
    </row>
    <row r="1102" spans="1:12">
      <c r="A1102" s="79">
        <v>42588</v>
      </c>
      <c r="B1102" s="3">
        <v>0.32714846930845909</v>
      </c>
      <c r="C1102" s="7">
        <v>123</v>
      </c>
      <c r="F1102" s="2" t="s">
        <v>6</v>
      </c>
      <c r="G1102" s="2" t="s">
        <v>2100</v>
      </c>
    </row>
    <row r="1103" spans="1:12">
      <c r="A1103" s="79">
        <v>42606</v>
      </c>
      <c r="B1103" s="3">
        <v>0.61135174920241786</v>
      </c>
      <c r="C1103" s="7">
        <v>123</v>
      </c>
      <c r="F1103" s="2" t="s">
        <v>6</v>
      </c>
      <c r="G1103" s="2" t="s">
        <v>55</v>
      </c>
      <c r="H1103" s="2" t="s">
        <v>54</v>
      </c>
    </row>
    <row r="1104" spans="1:12">
      <c r="A1104" s="79">
        <v>42643</v>
      </c>
      <c r="B1104" s="3">
        <v>0.50232380148774158</v>
      </c>
      <c r="C1104" s="7">
        <v>123</v>
      </c>
      <c r="F1104" s="2" t="s">
        <v>6</v>
      </c>
      <c r="G1104" s="2" t="s">
        <v>55</v>
      </c>
      <c r="H1104" s="2" t="s">
        <v>54</v>
      </c>
    </row>
    <row r="1105" spans="1:12">
      <c r="A1105" s="79">
        <v>42704</v>
      </c>
      <c r="B1105" s="3">
        <v>1.0962196645346123</v>
      </c>
      <c r="C1105" s="7">
        <v>123</v>
      </c>
      <c r="F1105" s="2" t="s">
        <v>6</v>
      </c>
      <c r="G1105" s="2" t="s">
        <v>54</v>
      </c>
    </row>
    <row r="1106" spans="1:12">
      <c r="A1106" s="79">
        <v>42735</v>
      </c>
      <c r="B1106" s="3">
        <v>0.49596908349367075</v>
      </c>
      <c r="C1106" s="7">
        <v>123</v>
      </c>
      <c r="F1106" s="2" t="s">
        <v>6</v>
      </c>
      <c r="G1106" s="2" t="s">
        <v>2649</v>
      </c>
      <c r="H1106" s="2" t="s">
        <v>55</v>
      </c>
    </row>
    <row r="1107" spans="1:12">
      <c r="A1107" s="79">
        <v>42759</v>
      </c>
      <c r="B1107" s="3">
        <v>0.76716801897455777</v>
      </c>
      <c r="C1107" s="7">
        <v>123</v>
      </c>
      <c r="F1107" s="2" t="s">
        <v>6</v>
      </c>
      <c r="G1107" s="2" t="s">
        <v>3381</v>
      </c>
    </row>
    <row r="1108" spans="1:12">
      <c r="A1108" s="79">
        <v>42790</v>
      </c>
      <c r="B1108" s="3">
        <v>3.3511490030000002</v>
      </c>
      <c r="C1108" s="7">
        <v>123</v>
      </c>
      <c r="F1108" s="2" t="s">
        <v>6</v>
      </c>
      <c r="G1108" s="2" t="s">
        <v>3443</v>
      </c>
    </row>
    <row r="1109" spans="1:12">
      <c r="A1109" s="79">
        <v>42824</v>
      </c>
      <c r="B1109" s="3">
        <v>0.78245356971658608</v>
      </c>
      <c r="C1109" s="7">
        <v>123</v>
      </c>
      <c r="F1109" s="2" t="s">
        <v>6</v>
      </c>
      <c r="G1109" s="2" t="s">
        <v>3452</v>
      </c>
    </row>
    <row r="1110" spans="1:12">
      <c r="A1110" s="79">
        <v>42852</v>
      </c>
      <c r="B1110" s="3">
        <v>0.87353504986214436</v>
      </c>
      <c r="C1110" s="7">
        <v>123</v>
      </c>
      <c r="F1110" s="2" t="s">
        <v>6</v>
      </c>
      <c r="G1110" s="2" t="s">
        <v>4206</v>
      </c>
    </row>
    <row r="1111" spans="1:12">
      <c r="A1111" s="79">
        <v>42887</v>
      </c>
      <c r="B1111" s="3">
        <v>1.4861455587164185</v>
      </c>
      <c r="C1111" s="7">
        <v>123</v>
      </c>
      <c r="F1111" s="2" t="s">
        <v>6</v>
      </c>
      <c r="G1111" s="2" t="s">
        <v>4249</v>
      </c>
    </row>
    <row r="1112" spans="1:12">
      <c r="A1112" s="79">
        <v>42915</v>
      </c>
      <c r="B1112" s="3">
        <v>3.5143802202703038</v>
      </c>
      <c r="C1112" s="7">
        <v>123</v>
      </c>
      <c r="F1112" s="2" t="s">
        <v>6</v>
      </c>
      <c r="G1112" s="2" t="s">
        <v>4331</v>
      </c>
    </row>
    <row r="1113" spans="1:12">
      <c r="A1113" s="79">
        <v>42951</v>
      </c>
      <c r="B1113" s="3">
        <v>4.6081079287678932</v>
      </c>
      <c r="C1113" s="7">
        <v>123</v>
      </c>
      <c r="F1113" s="2" t="s">
        <v>6</v>
      </c>
      <c r="G1113" s="2" t="s">
        <v>5195</v>
      </c>
    </row>
    <row r="1114" spans="1:12">
      <c r="A1114" s="79">
        <v>42403</v>
      </c>
      <c r="B1114" s="3">
        <v>1.3054539999999999</v>
      </c>
      <c r="C1114" s="7">
        <v>125</v>
      </c>
      <c r="F1114" s="2" t="s">
        <v>6</v>
      </c>
      <c r="G1114" s="2" t="s">
        <v>753</v>
      </c>
      <c r="H1114" s="2" t="s">
        <v>59</v>
      </c>
      <c r="I1114" s="2" t="s">
        <v>58</v>
      </c>
      <c r="L1114" s="21"/>
    </row>
    <row r="1115" spans="1:12">
      <c r="A1115" s="79">
        <v>42435</v>
      </c>
      <c r="B1115" s="3">
        <v>-1.9704461E-2</v>
      </c>
      <c r="C1115" s="7">
        <v>125</v>
      </c>
      <c r="F1115" s="2" t="s">
        <v>6</v>
      </c>
      <c r="G1115" s="2" t="s">
        <v>1273</v>
      </c>
      <c r="H1115" s="2" t="s">
        <v>58</v>
      </c>
      <c r="I1115" s="2" t="s">
        <v>59</v>
      </c>
      <c r="L1115" s="21"/>
    </row>
    <row r="1116" spans="1:12">
      <c r="A1116" s="79">
        <v>42435</v>
      </c>
      <c r="B1116" s="3">
        <v>0.678979</v>
      </c>
      <c r="C1116" s="7">
        <v>125</v>
      </c>
      <c r="F1116" s="2" t="s">
        <v>6</v>
      </c>
      <c r="G1116" s="2" t="s">
        <v>739</v>
      </c>
      <c r="H1116" s="2" t="s">
        <v>58</v>
      </c>
      <c r="I1116" s="2" t="s">
        <v>59</v>
      </c>
      <c r="L1116" s="21"/>
    </row>
    <row r="1117" spans="1:12">
      <c r="A1117" s="79">
        <v>42458</v>
      </c>
      <c r="B1117" s="3">
        <v>-0.10237948500000001</v>
      </c>
      <c r="C1117" s="7">
        <v>125</v>
      </c>
      <c r="F1117" s="2" t="s">
        <v>6</v>
      </c>
      <c r="G1117" s="2" t="s">
        <v>1276</v>
      </c>
      <c r="H1117" s="2" t="s">
        <v>59</v>
      </c>
      <c r="I1117" s="2" t="s">
        <v>58</v>
      </c>
    </row>
    <row r="1118" spans="1:12">
      <c r="A1118" s="79">
        <v>42458</v>
      </c>
      <c r="B1118" s="3">
        <v>2.6420050000000002</v>
      </c>
      <c r="C1118" s="7">
        <v>125</v>
      </c>
      <c r="F1118" s="2" t="s">
        <v>6</v>
      </c>
      <c r="G1118" s="2" t="s">
        <v>1275</v>
      </c>
      <c r="H1118" s="2" t="s">
        <v>59</v>
      </c>
      <c r="I1118" s="2" t="s">
        <v>58</v>
      </c>
    </row>
    <row r="1119" spans="1:12">
      <c r="A1119" s="79">
        <v>42500</v>
      </c>
      <c r="B1119" s="3">
        <v>-0.12335391466053364</v>
      </c>
      <c r="C1119" s="7">
        <v>125</v>
      </c>
      <c r="F1119" s="2" t="s">
        <v>6</v>
      </c>
      <c r="G1119" s="2" t="s">
        <v>1535</v>
      </c>
      <c r="H1119" s="2" t="s">
        <v>59</v>
      </c>
    </row>
    <row r="1120" spans="1:12">
      <c r="A1120" s="79">
        <v>42500</v>
      </c>
      <c r="B1120" s="3">
        <v>2.5944020000000001</v>
      </c>
      <c r="C1120" s="7">
        <v>125</v>
      </c>
      <c r="F1120" s="2" t="s">
        <v>6</v>
      </c>
      <c r="G1120" s="2" t="s">
        <v>1269</v>
      </c>
      <c r="H1120" s="2" t="s">
        <v>59</v>
      </c>
    </row>
    <row r="1121" spans="1:9">
      <c r="A1121" s="79">
        <v>42520</v>
      </c>
      <c r="B1121" s="3">
        <v>-5.429859613662593E-2</v>
      </c>
      <c r="C1121" s="7">
        <v>125</v>
      </c>
      <c r="F1121" s="2" t="s">
        <v>6</v>
      </c>
      <c r="G1121" s="2" t="s">
        <v>1675</v>
      </c>
      <c r="H1121" s="2" t="s">
        <v>59</v>
      </c>
      <c r="I1121" s="2" t="s">
        <v>58</v>
      </c>
    </row>
    <row r="1122" spans="1:9">
      <c r="A1122" s="79">
        <v>42520</v>
      </c>
      <c r="B1122" s="3">
        <v>1.295269</v>
      </c>
      <c r="C1122" s="7">
        <v>125</v>
      </c>
      <c r="F1122" s="2" t="s">
        <v>6</v>
      </c>
      <c r="G1122" s="2" t="s">
        <v>1674</v>
      </c>
      <c r="H1122" s="2" t="s">
        <v>59</v>
      </c>
      <c r="I1122" s="2" t="s">
        <v>58</v>
      </c>
    </row>
    <row r="1123" spans="1:9">
      <c r="A1123" s="79">
        <v>42545</v>
      </c>
      <c r="B1123" s="3">
        <v>-1.0732953420426062E-2</v>
      </c>
      <c r="C1123" s="7">
        <v>125</v>
      </c>
      <c r="F1123" s="2" t="s">
        <v>6</v>
      </c>
      <c r="G1123" s="2" t="s">
        <v>1933</v>
      </c>
      <c r="H1123" s="2" t="s">
        <v>59</v>
      </c>
      <c r="I1123" s="2" t="s">
        <v>58</v>
      </c>
    </row>
    <row r="1124" spans="1:9">
      <c r="A1124" s="79">
        <v>42545</v>
      </c>
      <c r="B1124" s="3">
        <v>0.28191899999999998</v>
      </c>
      <c r="C1124" s="7">
        <v>125</v>
      </c>
      <c r="F1124" s="2" t="s">
        <v>6</v>
      </c>
      <c r="G1124" s="2" t="s">
        <v>1932</v>
      </c>
      <c r="H1124" s="2" t="s">
        <v>59</v>
      </c>
      <c r="I1124" s="2" t="s">
        <v>58</v>
      </c>
    </row>
    <row r="1125" spans="1:9">
      <c r="A1125" s="79">
        <v>42588</v>
      </c>
      <c r="B1125" s="3">
        <v>1.4024211208263841</v>
      </c>
      <c r="C1125" s="7">
        <v>125</v>
      </c>
      <c r="F1125" s="2" t="s">
        <v>6</v>
      </c>
      <c r="G1125" s="2" t="s">
        <v>2100</v>
      </c>
    </row>
    <row r="1126" spans="1:9">
      <c r="A1126" s="79">
        <v>42606</v>
      </c>
      <c r="B1126" s="3">
        <v>1.574058634316873</v>
      </c>
      <c r="C1126" s="7">
        <v>125</v>
      </c>
      <c r="F1126" s="2" t="s">
        <v>6</v>
      </c>
      <c r="G1126" s="2" t="s">
        <v>59</v>
      </c>
      <c r="H1126" s="2" t="s">
        <v>58</v>
      </c>
    </row>
    <row r="1127" spans="1:9">
      <c r="A1127" s="79">
        <v>42643</v>
      </c>
      <c r="B1127" s="3">
        <v>1.6668032272732138</v>
      </c>
      <c r="C1127" s="7">
        <v>125</v>
      </c>
      <c r="F1127" s="2" t="s">
        <v>6</v>
      </c>
      <c r="G1127" s="2" t="s">
        <v>59</v>
      </c>
      <c r="H1127" s="2" t="s">
        <v>58</v>
      </c>
    </row>
    <row r="1128" spans="1:9">
      <c r="A1128" s="79">
        <v>42704</v>
      </c>
      <c r="B1128" s="3">
        <v>3.0820840418754325</v>
      </c>
      <c r="C1128" s="7">
        <v>125</v>
      </c>
      <c r="F1128" s="2" t="s">
        <v>6</v>
      </c>
      <c r="G1128" s="2" t="s">
        <v>58</v>
      </c>
    </row>
    <row r="1129" spans="1:9">
      <c r="A1129" s="79">
        <v>42735</v>
      </c>
      <c r="B1129" s="3">
        <v>1.0403644761357858</v>
      </c>
      <c r="C1129" s="7">
        <v>125</v>
      </c>
      <c r="F1129" s="2" t="s">
        <v>6</v>
      </c>
      <c r="G1129" s="2" t="s">
        <v>2649</v>
      </c>
      <c r="H1129" s="2" t="s">
        <v>59</v>
      </c>
    </row>
    <row r="1130" spans="1:9">
      <c r="A1130" s="79">
        <v>42759</v>
      </c>
      <c r="B1130" s="3">
        <v>2.0545203822859945</v>
      </c>
      <c r="C1130" s="7">
        <v>125</v>
      </c>
      <c r="F1130" s="2" t="s">
        <v>6</v>
      </c>
      <c r="G1130" s="2" t="s">
        <v>3381</v>
      </c>
    </row>
    <row r="1131" spans="1:9">
      <c r="A1131" s="79">
        <v>42790</v>
      </c>
      <c r="B1131" s="3">
        <v>1.098396653</v>
      </c>
      <c r="C1131" s="7">
        <v>125</v>
      </c>
      <c r="F1131" s="2" t="s">
        <v>6</v>
      </c>
      <c r="G1131" s="2" t="s">
        <v>3443</v>
      </c>
    </row>
    <row r="1132" spans="1:9">
      <c r="A1132" s="79">
        <v>42824</v>
      </c>
      <c r="B1132" s="3">
        <v>1.670805216034277</v>
      </c>
      <c r="C1132" s="7">
        <v>125</v>
      </c>
      <c r="F1132" s="2" t="s">
        <v>6</v>
      </c>
      <c r="G1132" s="2" t="s">
        <v>3452</v>
      </c>
    </row>
    <row r="1133" spans="1:9">
      <c r="A1133" s="79">
        <v>42852</v>
      </c>
      <c r="B1133" s="3">
        <v>3.3604221852932805</v>
      </c>
      <c r="C1133" s="7">
        <v>125</v>
      </c>
      <c r="F1133" s="2" t="s">
        <v>6</v>
      </c>
      <c r="G1133" s="2" t="s">
        <v>4206</v>
      </c>
    </row>
    <row r="1134" spans="1:9">
      <c r="A1134" s="79">
        <v>42887</v>
      </c>
      <c r="B1134" s="3">
        <v>3.0095067791931505</v>
      </c>
      <c r="C1134" s="7">
        <v>125</v>
      </c>
      <c r="F1134" s="2" t="s">
        <v>6</v>
      </c>
      <c r="G1134" s="2" t="s">
        <v>4249</v>
      </c>
    </row>
    <row r="1135" spans="1:9">
      <c r="A1135" s="79">
        <v>42915</v>
      </c>
      <c r="B1135" s="3">
        <v>4.5716128464288852</v>
      </c>
      <c r="C1135" s="7">
        <v>125</v>
      </c>
      <c r="F1135" s="2" t="s">
        <v>6</v>
      </c>
      <c r="G1135" s="2" t="s">
        <v>4331</v>
      </c>
    </row>
    <row r="1136" spans="1:9">
      <c r="A1136" s="79">
        <v>42951</v>
      </c>
      <c r="B1136" s="3">
        <v>5.3888972539560038</v>
      </c>
      <c r="C1136" s="7">
        <v>125</v>
      </c>
      <c r="F1136" s="2" t="s">
        <v>6</v>
      </c>
      <c r="G1136" s="2" t="s">
        <v>5195</v>
      </c>
    </row>
    <row r="1137" spans="1:12">
      <c r="A1137" s="79">
        <v>42165</v>
      </c>
      <c r="B1137" s="3">
        <v>7.034033</v>
      </c>
      <c r="C1137" s="7">
        <v>127</v>
      </c>
      <c r="F1137" s="2" t="s">
        <v>6</v>
      </c>
      <c r="G1137" s="2" t="s">
        <v>149</v>
      </c>
    </row>
    <row r="1138" spans="1:12">
      <c r="A1138" s="79">
        <v>42215</v>
      </c>
      <c r="B1138" s="3">
        <v>3.6717149999999998</v>
      </c>
      <c r="C1138" s="7">
        <v>127</v>
      </c>
      <c r="F1138" s="2" t="s">
        <v>6</v>
      </c>
      <c r="G1138" s="2" t="s">
        <v>174</v>
      </c>
      <c r="J1138" s="21"/>
    </row>
    <row r="1139" spans="1:12">
      <c r="A1139" s="79">
        <v>42222</v>
      </c>
      <c r="B1139" s="3">
        <v>0.52829199999999998</v>
      </c>
      <c r="C1139" s="7">
        <v>127</v>
      </c>
      <c r="F1139" s="2" t="s">
        <v>6</v>
      </c>
      <c r="G1139" s="2" t="s">
        <v>178</v>
      </c>
      <c r="J1139" s="21"/>
    </row>
    <row r="1140" spans="1:12">
      <c r="A1140" s="79">
        <v>42252</v>
      </c>
      <c r="B1140" s="3">
        <v>2.034043</v>
      </c>
      <c r="C1140" s="7">
        <v>127</v>
      </c>
      <c r="F1140" s="2" t="s">
        <v>6</v>
      </c>
      <c r="G1140" s="2" t="s">
        <v>179</v>
      </c>
      <c r="J1140" s="21"/>
    </row>
    <row r="1141" spans="1:12">
      <c r="A1141" s="79">
        <v>42283</v>
      </c>
      <c r="B1141" s="3">
        <v>1.880997</v>
      </c>
      <c r="C1141" s="7">
        <v>127</v>
      </c>
      <c r="F1141" s="2" t="s">
        <v>6</v>
      </c>
      <c r="G1141" s="2" t="s">
        <v>196</v>
      </c>
    </row>
    <row r="1142" spans="1:12">
      <c r="A1142" s="79">
        <v>42309</v>
      </c>
      <c r="B1142" s="3">
        <v>1.6159289999999999</v>
      </c>
      <c r="C1142" s="7">
        <v>127</v>
      </c>
      <c r="F1142" s="2" t="s">
        <v>6</v>
      </c>
      <c r="G1142" s="2" t="s">
        <v>186</v>
      </c>
    </row>
    <row r="1143" spans="1:12">
      <c r="A1143" s="79">
        <v>42345</v>
      </c>
      <c r="B1143" s="3">
        <v>0.78229000000000004</v>
      </c>
      <c r="C1143" s="7">
        <v>127</v>
      </c>
      <c r="F1143" s="2" t="s">
        <v>6</v>
      </c>
      <c r="G1143" s="2" t="s">
        <v>432</v>
      </c>
      <c r="H1143" s="2" t="s">
        <v>63</v>
      </c>
    </row>
    <row r="1144" spans="1:12">
      <c r="A1144" s="79">
        <v>42379</v>
      </c>
      <c r="B1144" s="3">
        <v>0.47888900000000001</v>
      </c>
      <c r="C1144" s="7">
        <v>127</v>
      </c>
      <c r="F1144" s="2" t="s">
        <v>6</v>
      </c>
      <c r="G1144" s="2" t="s">
        <v>63</v>
      </c>
      <c r="H1144" s="2" t="s">
        <v>148</v>
      </c>
      <c r="L1144" s="21"/>
    </row>
    <row r="1145" spans="1:12">
      <c r="A1145" s="79">
        <v>42403</v>
      </c>
      <c r="B1145" s="3">
        <v>0.99303799999999998</v>
      </c>
      <c r="C1145" s="7">
        <v>127</v>
      </c>
      <c r="F1145" s="2" t="s">
        <v>6</v>
      </c>
      <c r="G1145" s="2" t="s">
        <v>753</v>
      </c>
      <c r="H1145" s="2" t="s">
        <v>63</v>
      </c>
      <c r="I1145" s="2" t="s">
        <v>148</v>
      </c>
      <c r="L1145" s="21"/>
    </row>
    <row r="1146" spans="1:12">
      <c r="A1146" s="79">
        <v>42435</v>
      </c>
      <c r="B1146" s="3">
        <v>-0.121785492</v>
      </c>
      <c r="C1146" s="7">
        <v>127</v>
      </c>
      <c r="F1146" s="2" t="s">
        <v>6</v>
      </c>
      <c r="G1146" s="2" t="s">
        <v>1273</v>
      </c>
      <c r="H1146" s="2" t="s">
        <v>148</v>
      </c>
      <c r="I1146" s="2" t="s">
        <v>63</v>
      </c>
      <c r="L1146" s="21"/>
    </row>
    <row r="1147" spans="1:12">
      <c r="A1147" s="79">
        <v>42435</v>
      </c>
      <c r="B1147" s="3">
        <v>4.1965009999999996</v>
      </c>
      <c r="C1147" s="7">
        <v>127</v>
      </c>
      <c r="F1147" s="2" t="s">
        <v>6</v>
      </c>
      <c r="G1147" s="2" t="s">
        <v>739</v>
      </c>
      <c r="H1147" s="2" t="s">
        <v>148</v>
      </c>
      <c r="I1147" s="2" t="s">
        <v>63</v>
      </c>
      <c r="L1147" s="21"/>
    </row>
    <row r="1148" spans="1:12">
      <c r="A1148" s="79">
        <v>42458</v>
      </c>
      <c r="B1148" s="3">
        <v>-0.162632411</v>
      </c>
      <c r="C1148" s="7">
        <v>127</v>
      </c>
      <c r="F1148" s="2" t="s">
        <v>6</v>
      </c>
      <c r="G1148" s="2" t="s">
        <v>1276</v>
      </c>
      <c r="H1148" s="2" t="s">
        <v>63</v>
      </c>
      <c r="I1148" s="2" t="s">
        <v>148</v>
      </c>
    </row>
    <row r="1149" spans="1:12">
      <c r="A1149" s="79">
        <v>42458</v>
      </c>
      <c r="B1149" s="3">
        <v>4.1968920000000001</v>
      </c>
      <c r="C1149" s="7">
        <v>127</v>
      </c>
      <c r="F1149" s="2" t="s">
        <v>6</v>
      </c>
      <c r="G1149" s="2" t="s">
        <v>1275</v>
      </c>
      <c r="H1149" s="2" t="s">
        <v>63</v>
      </c>
      <c r="I1149" s="2" t="s">
        <v>148</v>
      </c>
    </row>
    <row r="1150" spans="1:12">
      <c r="A1150" s="79">
        <v>42500</v>
      </c>
      <c r="B1150" s="3">
        <v>-0.10032587140141795</v>
      </c>
      <c r="C1150" s="7">
        <v>127</v>
      </c>
      <c r="F1150" s="2" t="s">
        <v>6</v>
      </c>
      <c r="G1150" s="2" t="s">
        <v>1535</v>
      </c>
      <c r="H1150" s="2" t="s">
        <v>63</v>
      </c>
    </row>
    <row r="1151" spans="1:12">
      <c r="A1151" s="79">
        <v>42500</v>
      </c>
      <c r="B1151" s="3">
        <v>2.1100720000000002</v>
      </c>
      <c r="C1151" s="7">
        <v>127</v>
      </c>
      <c r="F1151" s="2" t="s">
        <v>6</v>
      </c>
      <c r="G1151" s="2" t="s">
        <v>1269</v>
      </c>
      <c r="H1151" s="2" t="s">
        <v>63</v>
      </c>
    </row>
    <row r="1152" spans="1:12">
      <c r="A1152" s="79">
        <v>42520</v>
      </c>
      <c r="B1152" s="3">
        <v>-0.16252768265526177</v>
      </c>
      <c r="C1152" s="7">
        <v>127</v>
      </c>
      <c r="F1152" s="2" t="s">
        <v>6</v>
      </c>
      <c r="G1152" s="2" t="s">
        <v>1675</v>
      </c>
      <c r="H1152" s="2" t="s">
        <v>63</v>
      </c>
      <c r="I1152" s="2" t="s">
        <v>148</v>
      </c>
    </row>
    <row r="1153" spans="1:9">
      <c r="A1153" s="79">
        <v>42520</v>
      </c>
      <c r="B1153" s="3">
        <v>3.8770259999999999</v>
      </c>
      <c r="C1153" s="7">
        <v>127</v>
      </c>
      <c r="F1153" s="2" t="s">
        <v>6</v>
      </c>
      <c r="G1153" s="2" t="s">
        <v>1674</v>
      </c>
      <c r="H1153" s="2" t="s">
        <v>63</v>
      </c>
      <c r="I1153" s="2" t="s">
        <v>148</v>
      </c>
    </row>
    <row r="1154" spans="1:9">
      <c r="A1154" s="79">
        <v>42545</v>
      </c>
      <c r="B1154" s="3">
        <v>-0.12537391929666541</v>
      </c>
      <c r="C1154" s="7">
        <v>127</v>
      </c>
      <c r="F1154" s="2" t="s">
        <v>6</v>
      </c>
      <c r="G1154" s="2" t="s">
        <v>1933</v>
      </c>
      <c r="H1154" s="2" t="s">
        <v>63</v>
      </c>
      <c r="I1154" s="2" t="s">
        <v>148</v>
      </c>
    </row>
    <row r="1155" spans="1:9">
      <c r="A1155" s="79">
        <v>42545</v>
      </c>
      <c r="B1155" s="3">
        <v>3.2931560000000002</v>
      </c>
      <c r="C1155" s="7">
        <v>127</v>
      </c>
      <c r="F1155" s="2" t="s">
        <v>6</v>
      </c>
      <c r="G1155" s="2" t="s">
        <v>1932</v>
      </c>
      <c r="H1155" s="2" t="s">
        <v>63</v>
      </c>
      <c r="I1155" s="2" t="s">
        <v>148</v>
      </c>
    </row>
    <row r="1156" spans="1:9">
      <c r="A1156" s="79">
        <v>42588</v>
      </c>
      <c r="B1156" s="3">
        <v>5.2740822417416942</v>
      </c>
      <c r="C1156" s="7">
        <v>127</v>
      </c>
      <c r="F1156" s="2" t="s">
        <v>6</v>
      </c>
      <c r="G1156" s="2" t="s">
        <v>2100</v>
      </c>
    </row>
    <row r="1157" spans="1:9">
      <c r="A1157" s="79">
        <v>42606</v>
      </c>
      <c r="B1157" s="3">
        <v>0.77619580468518168</v>
      </c>
      <c r="C1157" s="7">
        <v>127</v>
      </c>
      <c r="F1157" s="2" t="s">
        <v>6</v>
      </c>
      <c r="G1157" s="2" t="s">
        <v>63</v>
      </c>
      <c r="H1157" s="2" t="s">
        <v>148</v>
      </c>
    </row>
    <row r="1158" spans="1:9">
      <c r="A1158" s="79">
        <v>42643</v>
      </c>
      <c r="B1158" s="3">
        <v>4.7385561423698768</v>
      </c>
      <c r="C1158" s="7">
        <v>127</v>
      </c>
      <c r="F1158" s="2" t="s">
        <v>6</v>
      </c>
      <c r="G1158" s="2" t="s">
        <v>63</v>
      </c>
      <c r="H1158" s="2" t="s">
        <v>148</v>
      </c>
    </row>
    <row r="1159" spans="1:9">
      <c r="A1159" s="79">
        <v>42704</v>
      </c>
      <c r="B1159" s="3">
        <v>4.3010918963688045</v>
      </c>
      <c r="C1159" s="7">
        <v>127</v>
      </c>
      <c r="F1159" s="2" t="s">
        <v>6</v>
      </c>
      <c r="G1159" s="2" t="s">
        <v>148</v>
      </c>
    </row>
    <row r="1160" spans="1:9">
      <c r="A1160" s="79">
        <v>42735</v>
      </c>
      <c r="B1160" s="3">
        <v>1.851187653448275</v>
      </c>
      <c r="C1160" s="7">
        <v>127</v>
      </c>
      <c r="F1160" s="2" t="s">
        <v>6</v>
      </c>
      <c r="G1160" s="2" t="s">
        <v>2649</v>
      </c>
      <c r="H1160" s="2" t="s">
        <v>63</v>
      </c>
    </row>
    <row r="1161" spans="1:9">
      <c r="A1161" s="79">
        <v>42759</v>
      </c>
      <c r="B1161" s="3">
        <v>3.7659165703226209</v>
      </c>
      <c r="C1161" s="7">
        <v>127</v>
      </c>
      <c r="F1161" s="2" t="s">
        <v>6</v>
      </c>
      <c r="G1161" s="2" t="s">
        <v>3381</v>
      </c>
    </row>
    <row r="1162" spans="1:9">
      <c r="A1162" s="79">
        <v>42790</v>
      </c>
      <c r="B1162" s="3">
        <v>1.7684614569999999</v>
      </c>
      <c r="C1162" s="7">
        <v>127</v>
      </c>
      <c r="F1162" s="2" t="s">
        <v>6</v>
      </c>
      <c r="G1162" s="2" t="s">
        <v>3443</v>
      </c>
    </row>
    <row r="1163" spans="1:9">
      <c r="A1163" s="79">
        <v>42824</v>
      </c>
      <c r="B1163" s="3">
        <v>3.6059744381437304</v>
      </c>
      <c r="C1163" s="7">
        <v>127</v>
      </c>
      <c r="F1163" s="2" t="s">
        <v>6</v>
      </c>
      <c r="G1163" s="2" t="s">
        <v>3452</v>
      </c>
    </row>
    <row r="1164" spans="1:9">
      <c r="A1164" s="79">
        <v>42852</v>
      </c>
      <c r="B1164" s="3">
        <v>1.7784678335377533</v>
      </c>
      <c r="C1164" s="7">
        <v>127</v>
      </c>
      <c r="F1164" s="2" t="s">
        <v>6</v>
      </c>
      <c r="G1164" s="2" t="s">
        <v>4206</v>
      </c>
    </row>
    <row r="1165" spans="1:9">
      <c r="A1165" s="79">
        <v>42887</v>
      </c>
      <c r="B1165" s="3">
        <v>3.1850317782737245</v>
      </c>
      <c r="C1165" s="7">
        <v>127</v>
      </c>
      <c r="F1165" s="2" t="s">
        <v>6</v>
      </c>
      <c r="G1165" s="2" t="s">
        <v>4249</v>
      </c>
    </row>
    <row r="1166" spans="1:9">
      <c r="A1166" s="79">
        <v>42915</v>
      </c>
      <c r="B1166" s="3">
        <v>3.1194437882160946</v>
      </c>
      <c r="C1166" s="7">
        <v>127</v>
      </c>
      <c r="F1166" s="2" t="s">
        <v>6</v>
      </c>
      <c r="G1166" s="2" t="s">
        <v>4331</v>
      </c>
    </row>
    <row r="1167" spans="1:9">
      <c r="A1167" s="79">
        <v>42951</v>
      </c>
      <c r="B1167" s="3">
        <v>4.8543905256098743</v>
      </c>
      <c r="C1167" s="7">
        <v>127</v>
      </c>
      <c r="F1167" s="2" t="s">
        <v>6</v>
      </c>
      <c r="G1167" s="2" t="s">
        <v>5195</v>
      </c>
    </row>
    <row r="1168" spans="1:9">
      <c r="A1168" s="79">
        <v>42165</v>
      </c>
      <c r="B1168" s="3">
        <v>523.135987</v>
      </c>
      <c r="C1168" s="7">
        <v>129</v>
      </c>
      <c r="F1168" s="2" t="s">
        <v>6</v>
      </c>
      <c r="G1168" s="2" t="s">
        <v>149</v>
      </c>
    </row>
    <row r="1169" spans="1:12">
      <c r="A1169" s="79">
        <v>42215</v>
      </c>
      <c r="B1169" s="3">
        <v>296.63929100000001</v>
      </c>
      <c r="C1169" s="7">
        <v>129</v>
      </c>
      <c r="F1169" s="2" t="s">
        <v>6</v>
      </c>
      <c r="G1169" s="2" t="s">
        <v>174</v>
      </c>
      <c r="J1169" s="21"/>
    </row>
    <row r="1170" spans="1:12">
      <c r="A1170" s="79">
        <v>42222</v>
      </c>
      <c r="B1170" s="3">
        <v>226.77122199999999</v>
      </c>
      <c r="C1170" s="7">
        <v>129</v>
      </c>
      <c r="F1170" s="2" t="s">
        <v>6</v>
      </c>
      <c r="G1170" s="2" t="s">
        <v>178</v>
      </c>
      <c r="J1170" s="21"/>
    </row>
    <row r="1171" spans="1:12">
      <c r="A1171" s="79">
        <v>42252</v>
      </c>
      <c r="B1171" s="3">
        <v>96.710239000000001</v>
      </c>
      <c r="C1171" s="7">
        <v>129</v>
      </c>
      <c r="F1171" s="2" t="s">
        <v>6</v>
      </c>
      <c r="G1171" s="2" t="s">
        <v>179</v>
      </c>
      <c r="J1171" s="21"/>
    </row>
    <row r="1172" spans="1:12">
      <c r="A1172" s="79">
        <v>42283</v>
      </c>
      <c r="B1172" s="3">
        <v>7.9810299999999996</v>
      </c>
      <c r="C1172" s="7">
        <v>129</v>
      </c>
      <c r="F1172" s="2" t="s">
        <v>6</v>
      </c>
      <c r="G1172" s="2" t="s">
        <v>196</v>
      </c>
    </row>
    <row r="1173" spans="1:12">
      <c r="A1173" s="79">
        <v>42309</v>
      </c>
      <c r="B1173" s="3">
        <v>5.1308559999999996</v>
      </c>
      <c r="C1173" s="7">
        <v>129</v>
      </c>
      <c r="F1173" s="2" t="s">
        <v>6</v>
      </c>
      <c r="G1173" s="2" t="s">
        <v>186</v>
      </c>
    </row>
    <row r="1174" spans="1:12">
      <c r="A1174" s="79">
        <v>42345</v>
      </c>
      <c r="B1174" s="3">
        <v>2.166925</v>
      </c>
      <c r="C1174" s="7">
        <v>129</v>
      </c>
      <c r="F1174" s="2" t="s">
        <v>6</v>
      </c>
      <c r="G1174" s="2" t="s">
        <v>432</v>
      </c>
      <c r="H1174" s="2" t="s">
        <v>65</v>
      </c>
    </row>
    <row r="1175" spans="1:12">
      <c r="A1175" s="79">
        <v>42379</v>
      </c>
      <c r="B1175" s="3">
        <v>1.6579699999999999</v>
      </c>
      <c r="C1175" s="7">
        <v>129</v>
      </c>
      <c r="F1175" s="2" t="s">
        <v>6</v>
      </c>
      <c r="G1175" s="2" t="s">
        <v>65</v>
      </c>
      <c r="H1175" s="2" t="s">
        <v>30</v>
      </c>
      <c r="L1175" s="21"/>
    </row>
    <row r="1176" spans="1:12">
      <c r="A1176" s="79">
        <v>42403</v>
      </c>
      <c r="B1176" s="3">
        <v>1.1355550000000001</v>
      </c>
      <c r="C1176" s="7">
        <v>129</v>
      </c>
      <c r="F1176" s="2" t="s">
        <v>6</v>
      </c>
      <c r="G1176" s="2" t="s">
        <v>753</v>
      </c>
      <c r="H1176" s="2" t="s">
        <v>65</v>
      </c>
      <c r="I1176" s="2" t="s">
        <v>30</v>
      </c>
      <c r="L1176" s="21"/>
    </row>
    <row r="1177" spans="1:12">
      <c r="A1177" s="79">
        <v>42435</v>
      </c>
      <c r="B1177" s="3">
        <v>-1.9693463000000001E-2</v>
      </c>
      <c r="C1177" s="7">
        <v>129</v>
      </c>
      <c r="F1177" s="2" t="s">
        <v>6</v>
      </c>
      <c r="G1177" s="2" t="s">
        <v>1273</v>
      </c>
      <c r="H1177" s="2" t="s">
        <v>30</v>
      </c>
      <c r="I1177" s="2" t="s">
        <v>65</v>
      </c>
      <c r="L1177" s="21"/>
    </row>
    <row r="1178" spans="1:12">
      <c r="A1178" s="79">
        <v>42435</v>
      </c>
      <c r="B1178" s="3">
        <v>0.67859999999999998</v>
      </c>
      <c r="C1178" s="7">
        <v>129</v>
      </c>
      <c r="F1178" s="2" t="s">
        <v>6</v>
      </c>
      <c r="G1178" s="2" t="s">
        <v>739</v>
      </c>
      <c r="H1178" s="2" t="s">
        <v>30</v>
      </c>
      <c r="I1178" s="2" t="s">
        <v>65</v>
      </c>
      <c r="L1178" s="21"/>
    </row>
    <row r="1179" spans="1:12">
      <c r="A1179" s="79">
        <v>42458</v>
      </c>
      <c r="B1179" s="3">
        <v>-3.4009416000000001E-2</v>
      </c>
      <c r="C1179" s="7">
        <v>129</v>
      </c>
      <c r="F1179" s="2" t="s">
        <v>6</v>
      </c>
      <c r="G1179" s="2" t="s">
        <v>1276</v>
      </c>
      <c r="H1179" s="2" t="s">
        <v>65</v>
      </c>
      <c r="I1179" s="2" t="s">
        <v>30</v>
      </c>
    </row>
    <row r="1180" spans="1:12">
      <c r="A1180" s="79">
        <v>42458</v>
      </c>
      <c r="B1180" s="3">
        <v>0.87764699999999995</v>
      </c>
      <c r="C1180" s="7">
        <v>129</v>
      </c>
      <c r="F1180" s="2" t="s">
        <v>6</v>
      </c>
      <c r="G1180" s="2" t="s">
        <v>1275</v>
      </c>
      <c r="H1180" s="2" t="s">
        <v>65</v>
      </c>
      <c r="I1180" s="2" t="s">
        <v>30</v>
      </c>
    </row>
    <row r="1181" spans="1:12">
      <c r="A1181" s="79">
        <v>42500</v>
      </c>
      <c r="B1181" s="3">
        <v>-2.8248947077078059E-2</v>
      </c>
      <c r="C1181" s="7">
        <v>129</v>
      </c>
      <c r="F1181" s="2" t="s">
        <v>6</v>
      </c>
      <c r="G1181" s="2" t="s">
        <v>1535</v>
      </c>
      <c r="H1181" s="2" t="s">
        <v>65</v>
      </c>
    </row>
    <row r="1182" spans="1:12">
      <c r="A1182" s="79">
        <v>42500</v>
      </c>
      <c r="B1182" s="3">
        <v>0.59413700000000003</v>
      </c>
      <c r="C1182" s="7">
        <v>129</v>
      </c>
      <c r="F1182" s="2" t="s">
        <v>6</v>
      </c>
      <c r="G1182" s="2" t="s">
        <v>1269</v>
      </c>
      <c r="H1182" s="2" t="s">
        <v>65</v>
      </c>
    </row>
    <row r="1183" spans="1:12">
      <c r="A1183" s="79">
        <v>42520</v>
      </c>
      <c r="B1183" s="3">
        <v>-1.9228694316857132E-2</v>
      </c>
      <c r="C1183" s="7">
        <v>129</v>
      </c>
      <c r="F1183" s="2" t="s">
        <v>6</v>
      </c>
      <c r="G1183" s="2" t="s">
        <v>1675</v>
      </c>
      <c r="H1183" s="2" t="s">
        <v>65</v>
      </c>
      <c r="I1183" s="2" t="s">
        <v>30</v>
      </c>
    </row>
    <row r="1184" spans="1:12">
      <c r="A1184" s="79">
        <v>42520</v>
      </c>
      <c r="B1184" s="3">
        <v>0.45869199999999999</v>
      </c>
      <c r="C1184" s="7">
        <v>129</v>
      </c>
      <c r="F1184" s="2" t="s">
        <v>6</v>
      </c>
      <c r="G1184" s="2" t="s">
        <v>1674</v>
      </c>
      <c r="H1184" s="2" t="s">
        <v>65</v>
      </c>
      <c r="I1184" s="2" t="s">
        <v>30</v>
      </c>
    </row>
    <row r="1185" spans="1:12">
      <c r="A1185" s="79">
        <v>42545</v>
      </c>
      <c r="B1185" s="3">
        <v>-1.6433789160767934E-2</v>
      </c>
      <c r="C1185" s="7">
        <v>129</v>
      </c>
      <c r="F1185" s="2" t="s">
        <v>6</v>
      </c>
      <c r="G1185" s="2" t="s">
        <v>1933</v>
      </c>
      <c r="H1185" s="2" t="s">
        <v>65</v>
      </c>
      <c r="I1185" s="2" t="s">
        <v>30</v>
      </c>
    </row>
    <row r="1186" spans="1:12">
      <c r="A1186" s="79">
        <v>42545</v>
      </c>
      <c r="B1186" s="3">
        <v>0.43166100000000002</v>
      </c>
      <c r="C1186" s="7">
        <v>129</v>
      </c>
      <c r="F1186" s="2" t="s">
        <v>6</v>
      </c>
      <c r="G1186" s="2" t="s">
        <v>1932</v>
      </c>
      <c r="H1186" s="2" t="s">
        <v>65</v>
      </c>
      <c r="I1186" s="2" t="s">
        <v>30</v>
      </c>
    </row>
    <row r="1187" spans="1:12">
      <c r="A1187" s="79">
        <v>42588</v>
      </c>
      <c r="B1187" s="3">
        <v>1.8427519282464926</v>
      </c>
      <c r="C1187" s="7">
        <v>129</v>
      </c>
      <c r="F1187" s="2" t="s">
        <v>6</v>
      </c>
      <c r="G1187" s="2" t="s">
        <v>2100</v>
      </c>
    </row>
    <row r="1188" spans="1:12">
      <c r="A1188" s="79">
        <v>42606</v>
      </c>
      <c r="B1188" s="3">
        <v>0.22343398907237888</v>
      </c>
      <c r="C1188" s="7">
        <v>129</v>
      </c>
      <c r="F1188" s="2" t="s">
        <v>6</v>
      </c>
      <c r="G1188" s="2" t="s">
        <v>65</v>
      </c>
      <c r="H1188" s="2" t="s">
        <v>30</v>
      </c>
    </row>
    <row r="1189" spans="1:12">
      <c r="A1189" s="79">
        <v>42643</v>
      </c>
      <c r="B1189" s="3">
        <v>0.16303025204142774</v>
      </c>
      <c r="C1189" s="7">
        <v>129</v>
      </c>
      <c r="F1189" s="2" t="s">
        <v>6</v>
      </c>
      <c r="G1189" s="2" t="s">
        <v>65</v>
      </c>
      <c r="H1189" s="2" t="s">
        <v>30</v>
      </c>
    </row>
    <row r="1190" spans="1:12">
      <c r="A1190" s="79">
        <v>42704</v>
      </c>
      <c r="B1190" s="3">
        <v>0.17731919706276741</v>
      </c>
      <c r="C1190" s="7">
        <v>129</v>
      </c>
      <c r="F1190" s="2" t="s">
        <v>6</v>
      </c>
      <c r="G1190" s="2" t="s">
        <v>30</v>
      </c>
    </row>
    <row r="1191" spans="1:12">
      <c r="A1191" s="79">
        <v>42735</v>
      </c>
      <c r="B1191" s="3">
        <v>0.2629204380151377</v>
      </c>
      <c r="C1191" s="7">
        <v>129</v>
      </c>
      <c r="F1191" s="2" t="s">
        <v>6</v>
      </c>
      <c r="G1191" s="2" t="s">
        <v>2649</v>
      </c>
      <c r="H1191" s="2" t="s">
        <v>65</v>
      </c>
    </row>
    <row r="1192" spans="1:12">
      <c r="A1192" s="79">
        <v>42759</v>
      </c>
      <c r="B1192" s="3">
        <v>0.21396074370239526</v>
      </c>
      <c r="C1192" s="7">
        <v>129</v>
      </c>
      <c r="F1192" s="2" t="s">
        <v>6</v>
      </c>
      <c r="G1192" s="2" t="s">
        <v>3381</v>
      </c>
    </row>
    <row r="1193" spans="1:12">
      <c r="A1193" s="79">
        <v>42790</v>
      </c>
      <c r="B1193" s="3">
        <v>0.14293626400000001</v>
      </c>
      <c r="C1193" s="7">
        <v>129</v>
      </c>
      <c r="F1193" s="2" t="s">
        <v>6</v>
      </c>
      <c r="G1193" s="2" t="s">
        <v>3443</v>
      </c>
    </row>
    <row r="1194" spans="1:12">
      <c r="A1194" s="79">
        <v>42824</v>
      </c>
      <c r="B1194" s="3">
        <v>0.13234579365100385</v>
      </c>
      <c r="C1194" s="7">
        <v>129</v>
      </c>
      <c r="F1194" s="2" t="s">
        <v>6</v>
      </c>
      <c r="G1194" s="2" t="s">
        <v>3452</v>
      </c>
    </row>
    <row r="1195" spans="1:12">
      <c r="A1195" s="79">
        <v>42852</v>
      </c>
      <c r="B1195" s="3">
        <v>0.10528117072734935</v>
      </c>
      <c r="C1195" s="7">
        <v>129</v>
      </c>
      <c r="F1195" s="2" t="s">
        <v>6</v>
      </c>
      <c r="G1195" s="2" t="s">
        <v>4206</v>
      </c>
    </row>
    <row r="1196" spans="1:12">
      <c r="A1196" s="79">
        <v>42887</v>
      </c>
      <c r="B1196" s="3">
        <v>7.4552488943736728E-2</v>
      </c>
      <c r="C1196" s="7">
        <v>129</v>
      </c>
      <c r="F1196" s="2" t="s">
        <v>6</v>
      </c>
      <c r="G1196" s="2" t="s">
        <v>4249</v>
      </c>
    </row>
    <row r="1197" spans="1:12">
      <c r="A1197" s="79">
        <v>42915</v>
      </c>
      <c r="B1197" s="3">
        <v>0.1086603894813904</v>
      </c>
      <c r="C1197" s="7">
        <v>129</v>
      </c>
      <c r="F1197" s="2" t="s">
        <v>6</v>
      </c>
      <c r="G1197" s="2" t="s">
        <v>4331</v>
      </c>
    </row>
    <row r="1198" spans="1:12">
      <c r="A1198" s="79">
        <v>42951</v>
      </c>
      <c r="B1198" s="3">
        <v>-6.7509348232990098E-3</v>
      </c>
      <c r="C1198" s="7">
        <v>129</v>
      </c>
      <c r="F1198" s="2" t="s">
        <v>6</v>
      </c>
      <c r="G1198" s="2" t="s">
        <v>5195</v>
      </c>
    </row>
    <row r="1199" spans="1:12">
      <c r="A1199" s="79">
        <v>42403</v>
      </c>
      <c r="B1199" s="3">
        <v>3.9870480000000001</v>
      </c>
      <c r="C1199" s="7">
        <v>130</v>
      </c>
      <c r="F1199" s="2" t="s">
        <v>6</v>
      </c>
      <c r="G1199" s="2" t="s">
        <v>753</v>
      </c>
      <c r="H1199" s="2" t="s">
        <v>154</v>
      </c>
      <c r="I1199" s="2" t="s">
        <v>750</v>
      </c>
      <c r="L1199" s="21"/>
    </row>
    <row r="1200" spans="1:12">
      <c r="A1200" s="79">
        <v>42435</v>
      </c>
      <c r="B1200" s="3">
        <v>-4.7121788999999997E-2</v>
      </c>
      <c r="C1200" s="7">
        <v>130</v>
      </c>
      <c r="F1200" s="2" t="s">
        <v>6</v>
      </c>
      <c r="G1200" s="2" t="s">
        <v>1273</v>
      </c>
      <c r="H1200" s="2" t="s">
        <v>750</v>
      </c>
      <c r="I1200" s="2" t="s">
        <v>154</v>
      </c>
      <c r="L1200" s="21"/>
    </row>
    <row r="1201" spans="1:12">
      <c r="A1201" s="79">
        <v>42435</v>
      </c>
      <c r="B1201" s="3">
        <v>1.623729</v>
      </c>
      <c r="C1201" s="7">
        <v>130</v>
      </c>
      <c r="F1201" s="2" t="s">
        <v>6</v>
      </c>
      <c r="G1201" s="2" t="s">
        <v>739</v>
      </c>
      <c r="H1201" s="2" t="s">
        <v>750</v>
      </c>
      <c r="I1201" s="2" t="s">
        <v>154</v>
      </c>
      <c r="L1201" s="21"/>
    </row>
    <row r="1202" spans="1:12">
      <c r="A1202" s="79">
        <v>42458</v>
      </c>
      <c r="B1202" s="3">
        <v>-0.17214349400000001</v>
      </c>
      <c r="C1202" s="7">
        <v>130</v>
      </c>
      <c r="F1202" s="2" t="s">
        <v>6</v>
      </c>
      <c r="G1202" s="2" t="s">
        <v>1276</v>
      </c>
      <c r="H1202" s="2" t="s">
        <v>154</v>
      </c>
      <c r="I1202" s="2" t="s">
        <v>750</v>
      </c>
    </row>
    <row r="1203" spans="1:12">
      <c r="A1203" s="79">
        <v>42458</v>
      </c>
      <c r="B1203" s="3">
        <v>4.4423349999999999</v>
      </c>
      <c r="C1203" s="7">
        <v>130</v>
      </c>
      <c r="F1203" s="2" t="s">
        <v>6</v>
      </c>
      <c r="G1203" s="2" t="s">
        <v>1275</v>
      </c>
      <c r="H1203" s="2" t="s">
        <v>154</v>
      </c>
      <c r="I1203" s="2" t="s">
        <v>750</v>
      </c>
    </row>
    <row r="1204" spans="1:12">
      <c r="A1204" s="79">
        <v>42500</v>
      </c>
      <c r="B1204" s="3">
        <v>-7.4892228966750546E-2</v>
      </c>
      <c r="C1204" s="7">
        <v>130</v>
      </c>
      <c r="F1204" s="2" t="s">
        <v>6</v>
      </c>
      <c r="G1204" s="2" t="s">
        <v>1535</v>
      </c>
      <c r="H1204" s="2" t="s">
        <v>154</v>
      </c>
    </row>
    <row r="1205" spans="1:12">
      <c r="A1205" s="79">
        <v>42500</v>
      </c>
      <c r="B1205" s="3">
        <v>1.5751470000000001</v>
      </c>
      <c r="C1205" s="7">
        <v>130</v>
      </c>
      <c r="F1205" s="2" t="s">
        <v>6</v>
      </c>
      <c r="G1205" s="2" t="s">
        <v>1269</v>
      </c>
      <c r="H1205" s="2" t="s">
        <v>154</v>
      </c>
    </row>
    <row r="1206" spans="1:12">
      <c r="A1206" s="79">
        <v>42520</v>
      </c>
      <c r="B1206" s="3">
        <v>-0.11570530978360873</v>
      </c>
      <c r="C1206" s="7">
        <v>130</v>
      </c>
      <c r="F1206" s="2" t="s">
        <v>6</v>
      </c>
      <c r="G1206" s="2" t="s">
        <v>1675</v>
      </c>
      <c r="H1206" s="2" t="s">
        <v>154</v>
      </c>
      <c r="I1206" s="2" t="s">
        <v>750</v>
      </c>
    </row>
    <row r="1207" spans="1:12">
      <c r="A1207" s="79">
        <v>42520</v>
      </c>
      <c r="B1207" s="3">
        <v>2.7600989999999999</v>
      </c>
      <c r="C1207" s="7">
        <v>130</v>
      </c>
      <c r="F1207" s="2" t="s">
        <v>6</v>
      </c>
      <c r="G1207" s="2" t="s">
        <v>1674</v>
      </c>
      <c r="H1207" s="2" t="s">
        <v>154</v>
      </c>
      <c r="I1207" s="2" t="s">
        <v>750</v>
      </c>
    </row>
    <row r="1208" spans="1:12">
      <c r="A1208" s="79">
        <v>42545</v>
      </c>
      <c r="B1208" s="3">
        <v>-3.7108960213885822E-2</v>
      </c>
      <c r="C1208" s="7">
        <v>130</v>
      </c>
      <c r="F1208" s="2" t="s">
        <v>6</v>
      </c>
      <c r="G1208" s="2" t="s">
        <v>1933</v>
      </c>
      <c r="H1208" s="2" t="s">
        <v>154</v>
      </c>
      <c r="I1208" s="2" t="s">
        <v>750</v>
      </c>
    </row>
    <row r="1209" spans="1:12">
      <c r="A1209" s="79">
        <v>42545</v>
      </c>
      <c r="B1209" s="3">
        <v>0.97472899999999996</v>
      </c>
      <c r="C1209" s="7">
        <v>130</v>
      </c>
      <c r="F1209" s="2" t="s">
        <v>6</v>
      </c>
      <c r="G1209" s="2" t="s">
        <v>1932</v>
      </c>
      <c r="H1209" s="2" t="s">
        <v>154</v>
      </c>
      <c r="I1209" s="2" t="s">
        <v>750</v>
      </c>
    </row>
    <row r="1210" spans="1:12">
      <c r="A1210" s="79">
        <v>42588</v>
      </c>
      <c r="B1210" s="3">
        <v>0.98903358322659296</v>
      </c>
      <c r="C1210" s="7">
        <v>130</v>
      </c>
      <c r="F1210" s="2" t="s">
        <v>6</v>
      </c>
      <c r="G1210" s="2" t="s">
        <v>2100</v>
      </c>
    </row>
    <row r="1211" spans="1:12">
      <c r="A1211" s="79">
        <v>42606</v>
      </c>
      <c r="B1211" s="3">
        <v>9.7182160069034804</v>
      </c>
      <c r="C1211" s="7">
        <v>130</v>
      </c>
      <c r="F1211" s="2" t="s">
        <v>6</v>
      </c>
      <c r="G1211" s="2" t="s">
        <v>154</v>
      </c>
      <c r="H1211" s="2" t="s">
        <v>750</v>
      </c>
    </row>
    <row r="1212" spans="1:12">
      <c r="A1212" s="79">
        <v>42643</v>
      </c>
      <c r="B1212" s="3">
        <v>15.230938715897198</v>
      </c>
      <c r="C1212" s="7">
        <v>130</v>
      </c>
      <c r="F1212" s="2" t="s">
        <v>6</v>
      </c>
      <c r="G1212" s="2" t="s">
        <v>154</v>
      </c>
      <c r="H1212" s="2" t="s">
        <v>750</v>
      </c>
    </row>
    <row r="1213" spans="1:12">
      <c r="A1213" s="79">
        <v>42704</v>
      </c>
      <c r="B1213" s="3">
        <v>12.810942235906019</v>
      </c>
      <c r="C1213" s="7">
        <v>130</v>
      </c>
      <c r="F1213" s="2" t="s">
        <v>6</v>
      </c>
      <c r="G1213" s="2" t="s">
        <v>750</v>
      </c>
    </row>
    <row r="1214" spans="1:12">
      <c r="A1214" s="79">
        <v>42735</v>
      </c>
      <c r="B1214" s="3">
        <v>13.574617486008002</v>
      </c>
      <c r="C1214" s="7">
        <v>130</v>
      </c>
      <c r="F1214" s="2" t="s">
        <v>6</v>
      </c>
      <c r="G1214" s="2" t="s">
        <v>2649</v>
      </c>
      <c r="H1214" s="2" t="s">
        <v>154</v>
      </c>
    </row>
    <row r="1215" spans="1:12">
      <c r="A1215" s="79">
        <v>42759</v>
      </c>
      <c r="B1215" s="3">
        <v>6.2090418479475487</v>
      </c>
      <c r="C1215" s="7">
        <v>130</v>
      </c>
      <c r="F1215" s="2" t="s">
        <v>6</v>
      </c>
      <c r="G1215" s="2" t="s">
        <v>3381</v>
      </c>
    </row>
    <row r="1216" spans="1:12">
      <c r="A1216" s="79">
        <v>42790</v>
      </c>
      <c r="B1216" s="3">
        <v>11.70687785</v>
      </c>
      <c r="C1216" s="7">
        <v>130</v>
      </c>
      <c r="F1216" s="2" t="s">
        <v>6</v>
      </c>
      <c r="G1216" s="2" t="s">
        <v>3443</v>
      </c>
    </row>
    <row r="1217" spans="1:8">
      <c r="A1217" s="79">
        <v>42824</v>
      </c>
      <c r="B1217" s="3">
        <v>12.586035044890133</v>
      </c>
      <c r="C1217" s="7">
        <v>130</v>
      </c>
      <c r="F1217" s="2" t="s">
        <v>6</v>
      </c>
      <c r="G1217" s="2" t="s">
        <v>3452</v>
      </c>
    </row>
    <row r="1218" spans="1:8">
      <c r="A1218" s="79">
        <v>42852</v>
      </c>
      <c r="B1218" s="3">
        <v>13.200367250435525</v>
      </c>
      <c r="C1218" s="7">
        <v>130</v>
      </c>
      <c r="F1218" s="2" t="s">
        <v>6</v>
      </c>
      <c r="G1218" s="2" t="s">
        <v>4206</v>
      </c>
    </row>
    <row r="1219" spans="1:8">
      <c r="A1219" s="79">
        <v>42887</v>
      </c>
      <c r="B1219" s="3">
        <v>16.358981757220043</v>
      </c>
      <c r="C1219" s="7">
        <v>130</v>
      </c>
      <c r="F1219" s="2" t="s">
        <v>6</v>
      </c>
      <c r="G1219" s="2" t="s">
        <v>4249</v>
      </c>
    </row>
    <row r="1220" spans="1:8">
      <c r="A1220" s="79">
        <v>42915</v>
      </c>
      <c r="B1220" s="3">
        <v>15.09748639436086</v>
      </c>
      <c r="C1220" s="7">
        <v>130</v>
      </c>
      <c r="F1220" s="2" t="s">
        <v>6</v>
      </c>
      <c r="G1220" s="2" t="s">
        <v>4331</v>
      </c>
    </row>
    <row r="1221" spans="1:8">
      <c r="A1221" s="79">
        <v>42951</v>
      </c>
      <c r="B1221" s="3">
        <v>15.594114643464401</v>
      </c>
      <c r="C1221" s="7">
        <v>130</v>
      </c>
      <c r="F1221" s="2" t="s">
        <v>6</v>
      </c>
      <c r="G1221" s="2" t="s">
        <v>5195</v>
      </c>
    </row>
    <row r="1222" spans="1:8">
      <c r="A1222" s="79">
        <v>42588</v>
      </c>
      <c r="B1222" s="3">
        <v>1.7360081294368645E-3</v>
      </c>
      <c r="C1222" s="7">
        <v>132</v>
      </c>
      <c r="F1222" s="2" t="s">
        <v>6</v>
      </c>
      <c r="G1222" s="2" t="s">
        <v>2100</v>
      </c>
    </row>
    <row r="1223" spans="1:8">
      <c r="A1223" s="79">
        <v>42606</v>
      </c>
      <c r="B1223" s="3">
        <v>5.5046656363527471E-2</v>
      </c>
      <c r="C1223" s="7">
        <v>132</v>
      </c>
      <c r="F1223" s="2" t="s">
        <v>6</v>
      </c>
      <c r="G1223" s="2" t="s">
        <v>413</v>
      </c>
      <c r="H1223" s="2" t="s">
        <v>412</v>
      </c>
    </row>
    <row r="1224" spans="1:8">
      <c r="A1224" s="79">
        <v>42643</v>
      </c>
      <c r="B1224" s="3">
        <v>3.5637741692078668</v>
      </c>
      <c r="C1224" s="7">
        <v>132</v>
      </c>
      <c r="F1224" s="2" t="s">
        <v>6</v>
      </c>
      <c r="G1224" s="2" t="s">
        <v>413</v>
      </c>
      <c r="H1224" s="2" t="s">
        <v>412</v>
      </c>
    </row>
    <row r="1225" spans="1:8">
      <c r="A1225" s="79">
        <v>42704</v>
      </c>
      <c r="B1225" s="3">
        <v>0.51733809489807303</v>
      </c>
      <c r="C1225" s="7">
        <v>132</v>
      </c>
      <c r="F1225" s="2" t="s">
        <v>6</v>
      </c>
      <c r="G1225" s="2" t="s">
        <v>412</v>
      </c>
    </row>
    <row r="1226" spans="1:8">
      <c r="A1226" s="79">
        <v>42735</v>
      </c>
      <c r="B1226" s="3">
        <v>5.9003066095814338</v>
      </c>
      <c r="C1226" s="7">
        <v>132</v>
      </c>
      <c r="F1226" s="2" t="s">
        <v>6</v>
      </c>
      <c r="G1226" s="2" t="s">
        <v>2649</v>
      </c>
      <c r="H1226" s="2" t="s">
        <v>413</v>
      </c>
    </row>
    <row r="1227" spans="1:8">
      <c r="A1227" s="79">
        <v>42759</v>
      </c>
      <c r="B1227" s="3">
        <v>2.43037675694073</v>
      </c>
      <c r="C1227" s="7">
        <v>132</v>
      </c>
      <c r="F1227" s="2" t="s">
        <v>6</v>
      </c>
      <c r="G1227" s="2" t="s">
        <v>3381</v>
      </c>
    </row>
    <row r="1228" spans="1:8">
      <c r="A1228" s="79">
        <v>42790</v>
      </c>
      <c r="B1228" s="3">
        <v>4.7726475329999998</v>
      </c>
      <c r="C1228" s="7">
        <v>132</v>
      </c>
      <c r="F1228" s="2" t="s">
        <v>6</v>
      </c>
      <c r="G1228" s="2" t="s">
        <v>3443</v>
      </c>
    </row>
    <row r="1229" spans="1:8">
      <c r="A1229" s="79">
        <v>42824</v>
      </c>
      <c r="B1229" s="3">
        <v>3.3842108816123901</v>
      </c>
      <c r="C1229" s="7">
        <v>132</v>
      </c>
      <c r="F1229" s="2" t="s">
        <v>6</v>
      </c>
      <c r="G1229" s="2" t="s">
        <v>3452</v>
      </c>
    </row>
    <row r="1230" spans="1:8">
      <c r="A1230" s="79">
        <v>42852</v>
      </c>
      <c r="B1230" s="3">
        <v>1.7158538270429573</v>
      </c>
      <c r="C1230" s="7">
        <v>132</v>
      </c>
      <c r="F1230" s="2" t="s">
        <v>6</v>
      </c>
      <c r="G1230" s="2" t="s">
        <v>4206</v>
      </c>
    </row>
    <row r="1231" spans="1:8">
      <c r="A1231" s="79">
        <v>42887</v>
      </c>
      <c r="B1231" s="3">
        <v>1.630301624281314</v>
      </c>
      <c r="C1231" s="7">
        <v>132</v>
      </c>
      <c r="F1231" s="2" t="s">
        <v>6</v>
      </c>
      <c r="G1231" s="2" t="s">
        <v>4249</v>
      </c>
    </row>
    <row r="1232" spans="1:8">
      <c r="A1232" s="79">
        <v>42915</v>
      </c>
      <c r="B1232" s="3">
        <v>1.9216635552096724</v>
      </c>
      <c r="C1232" s="7">
        <v>132</v>
      </c>
      <c r="F1232" s="2" t="s">
        <v>6</v>
      </c>
      <c r="G1232" s="2" t="s">
        <v>4331</v>
      </c>
    </row>
    <row r="1233" spans="1:12">
      <c r="A1233" s="79">
        <v>42951</v>
      </c>
      <c r="B1233" s="3">
        <v>2.7321230706890924</v>
      </c>
      <c r="C1233" s="7">
        <v>132</v>
      </c>
      <c r="F1233" s="2" t="s">
        <v>6</v>
      </c>
      <c r="G1233" s="2" t="s">
        <v>5195</v>
      </c>
    </row>
    <row r="1234" spans="1:12">
      <c r="A1234" s="79">
        <v>42403</v>
      </c>
      <c r="B1234" s="3">
        <v>3.6308E-2</v>
      </c>
      <c r="C1234" s="7">
        <v>133</v>
      </c>
      <c r="F1234" s="2" t="s">
        <v>6</v>
      </c>
      <c r="G1234" s="2" t="s">
        <v>753</v>
      </c>
      <c r="H1234" s="2" t="s">
        <v>751</v>
      </c>
      <c r="I1234" s="2" t="s">
        <v>148</v>
      </c>
      <c r="L1234" s="21"/>
    </row>
    <row r="1235" spans="1:12">
      <c r="A1235" s="79">
        <v>42435</v>
      </c>
      <c r="B1235" s="3">
        <v>-6.8140222E-2</v>
      </c>
      <c r="C1235" s="7">
        <v>133</v>
      </c>
      <c r="F1235" s="2" t="s">
        <v>6</v>
      </c>
      <c r="G1235" s="2" t="s">
        <v>1273</v>
      </c>
      <c r="H1235" s="2" t="s">
        <v>148</v>
      </c>
      <c r="I1235" s="2" t="s">
        <v>751</v>
      </c>
      <c r="L1235" s="21"/>
    </row>
    <row r="1236" spans="1:12">
      <c r="A1236" s="79">
        <v>42435</v>
      </c>
      <c r="B1236" s="3">
        <v>2.347985</v>
      </c>
      <c r="C1236" s="7">
        <v>133</v>
      </c>
      <c r="F1236" s="2" t="s">
        <v>6</v>
      </c>
      <c r="G1236" s="2" t="s">
        <v>739</v>
      </c>
      <c r="H1236" s="2" t="s">
        <v>148</v>
      </c>
      <c r="I1236" s="2" t="s">
        <v>751</v>
      </c>
      <c r="L1236" s="21"/>
    </row>
    <row r="1237" spans="1:12">
      <c r="A1237" s="79">
        <v>42458</v>
      </c>
      <c r="B1237" s="3">
        <v>-0.11334910500000001</v>
      </c>
      <c r="C1237" s="7">
        <v>133</v>
      </c>
      <c r="F1237" s="2" t="s">
        <v>6</v>
      </c>
      <c r="G1237" s="2" t="s">
        <v>1276</v>
      </c>
      <c r="H1237" s="2" t="s">
        <v>751</v>
      </c>
      <c r="I1237" s="2" t="s">
        <v>148</v>
      </c>
    </row>
    <row r="1238" spans="1:12">
      <c r="A1238" s="79">
        <v>42458</v>
      </c>
      <c r="B1238" s="3">
        <v>2.925087</v>
      </c>
      <c r="C1238" s="7">
        <v>133</v>
      </c>
      <c r="F1238" s="2" t="s">
        <v>6</v>
      </c>
      <c r="G1238" s="2" t="s">
        <v>1275</v>
      </c>
      <c r="H1238" s="2" t="s">
        <v>751</v>
      </c>
      <c r="I1238" s="2" t="s">
        <v>148</v>
      </c>
    </row>
    <row r="1239" spans="1:12">
      <c r="A1239" s="79">
        <v>42500</v>
      </c>
      <c r="B1239" s="3">
        <v>-4.0127838122056073E-2</v>
      </c>
      <c r="C1239" s="7">
        <v>133</v>
      </c>
      <c r="F1239" s="2" t="s">
        <v>6</v>
      </c>
      <c r="G1239" s="2" t="s">
        <v>1535</v>
      </c>
      <c r="H1239" s="2" t="s">
        <v>751</v>
      </c>
    </row>
    <row r="1240" spans="1:12">
      <c r="A1240" s="79">
        <v>42500</v>
      </c>
      <c r="B1240" s="3">
        <v>0.84397599999999995</v>
      </c>
      <c r="C1240" s="7">
        <v>133</v>
      </c>
      <c r="F1240" s="2" t="s">
        <v>6</v>
      </c>
      <c r="G1240" s="2" t="s">
        <v>1269</v>
      </c>
      <c r="H1240" s="2" t="s">
        <v>751</v>
      </c>
    </row>
    <row r="1241" spans="1:12">
      <c r="A1241" s="79">
        <v>42520</v>
      </c>
      <c r="B1241" s="3">
        <v>-8.9377846274727418E-2</v>
      </c>
      <c r="C1241" s="7">
        <v>133</v>
      </c>
      <c r="F1241" s="2" t="s">
        <v>6</v>
      </c>
      <c r="G1241" s="2" t="s">
        <v>1675</v>
      </c>
      <c r="H1241" s="2" t="s">
        <v>751</v>
      </c>
      <c r="I1241" s="2" t="s">
        <v>148</v>
      </c>
    </row>
    <row r="1242" spans="1:12">
      <c r="A1242" s="79">
        <v>42520</v>
      </c>
      <c r="B1242" s="3">
        <v>2.132069</v>
      </c>
      <c r="C1242" s="7">
        <v>133</v>
      </c>
      <c r="F1242" s="2" t="s">
        <v>6</v>
      </c>
      <c r="G1242" s="2" t="s">
        <v>1674</v>
      </c>
      <c r="H1242" s="2" t="s">
        <v>751</v>
      </c>
      <c r="I1242" s="2" t="s">
        <v>148</v>
      </c>
    </row>
    <row r="1243" spans="1:12">
      <c r="A1243" s="79">
        <v>42545</v>
      </c>
      <c r="B1243" s="3">
        <v>-0.68011158453284348</v>
      </c>
      <c r="C1243" s="7">
        <v>133</v>
      </c>
      <c r="F1243" s="2" t="s">
        <v>6</v>
      </c>
      <c r="G1243" s="2" t="s">
        <v>1933</v>
      </c>
      <c r="H1243" s="2" t="s">
        <v>1934</v>
      </c>
      <c r="I1243" s="2" t="s">
        <v>148</v>
      </c>
    </row>
    <row r="1244" spans="1:12">
      <c r="A1244" s="79">
        <v>42545</v>
      </c>
      <c r="B1244" s="3">
        <v>-9.7478039892809565E-2</v>
      </c>
      <c r="C1244" s="7">
        <v>133</v>
      </c>
      <c r="F1244" s="2" t="s">
        <v>6</v>
      </c>
      <c r="G1244" s="2" t="s">
        <v>1933</v>
      </c>
      <c r="H1244" s="2" t="s">
        <v>751</v>
      </c>
      <c r="I1244" s="2" t="s">
        <v>148</v>
      </c>
    </row>
    <row r="1245" spans="1:12">
      <c r="A1245" s="79">
        <v>42545</v>
      </c>
      <c r="B1245" s="3">
        <v>2.5604239999999998</v>
      </c>
      <c r="C1245" s="7">
        <v>133</v>
      </c>
      <c r="F1245" s="2" t="s">
        <v>6</v>
      </c>
      <c r="G1245" s="2" t="s">
        <v>1932</v>
      </c>
      <c r="H1245" s="2" t="s">
        <v>751</v>
      </c>
      <c r="I1245" s="2" t="s">
        <v>148</v>
      </c>
    </row>
    <row r="1246" spans="1:12">
      <c r="A1246" s="79">
        <v>42545</v>
      </c>
      <c r="B1246" s="3">
        <v>17.864270000000001</v>
      </c>
      <c r="C1246" s="7">
        <v>133</v>
      </c>
      <c r="F1246" s="2" t="s">
        <v>6</v>
      </c>
      <c r="G1246" s="2" t="s">
        <v>1932</v>
      </c>
      <c r="H1246" s="2" t="s">
        <v>1934</v>
      </c>
      <c r="I1246" s="2" t="s">
        <v>148</v>
      </c>
    </row>
    <row r="1247" spans="1:12">
      <c r="A1247" s="79">
        <v>42588</v>
      </c>
      <c r="B1247" s="3">
        <v>0.65629484037431229</v>
      </c>
      <c r="C1247" s="7">
        <v>133</v>
      </c>
      <c r="F1247" s="2" t="s">
        <v>6</v>
      </c>
      <c r="G1247" s="2" t="s">
        <v>2100</v>
      </c>
    </row>
    <row r="1248" spans="1:12">
      <c r="A1248" s="79">
        <v>42588</v>
      </c>
      <c r="B1248" s="3">
        <v>12.689985455037915</v>
      </c>
      <c r="C1248" s="7">
        <v>133</v>
      </c>
      <c r="F1248" s="2" t="s">
        <v>6</v>
      </c>
      <c r="G1248" s="2" t="s">
        <v>2100</v>
      </c>
    </row>
    <row r="1249" spans="1:8">
      <c r="A1249" s="79">
        <v>42606</v>
      </c>
      <c r="B1249" s="3">
        <v>0.51679966543664091</v>
      </c>
      <c r="C1249" s="7">
        <v>133</v>
      </c>
      <c r="F1249" s="2" t="s">
        <v>6</v>
      </c>
      <c r="G1249" s="2" t="s">
        <v>751</v>
      </c>
      <c r="H1249" s="2" t="s">
        <v>148</v>
      </c>
    </row>
    <row r="1250" spans="1:8">
      <c r="A1250" s="79">
        <v>42606</v>
      </c>
      <c r="B1250" s="3">
        <v>4.2044145182885675</v>
      </c>
      <c r="C1250" s="7">
        <v>133</v>
      </c>
      <c r="F1250" s="2" t="s">
        <v>6</v>
      </c>
      <c r="G1250" s="2" t="s">
        <v>1934</v>
      </c>
      <c r="H1250" s="2" t="s">
        <v>148</v>
      </c>
    </row>
    <row r="1251" spans="1:8">
      <c r="A1251" s="79">
        <v>42643</v>
      </c>
      <c r="B1251" s="3">
        <v>2.6190082143409139</v>
      </c>
      <c r="C1251" s="7">
        <v>133</v>
      </c>
      <c r="F1251" s="2" t="s">
        <v>6</v>
      </c>
      <c r="G1251" s="2" t="s">
        <v>751</v>
      </c>
      <c r="H1251" s="2" t="s">
        <v>148</v>
      </c>
    </row>
    <row r="1252" spans="1:8">
      <c r="A1252" s="79">
        <v>42643</v>
      </c>
      <c r="B1252" s="3">
        <v>8.48361534973467</v>
      </c>
      <c r="C1252" s="7">
        <v>133</v>
      </c>
      <c r="F1252" s="2" t="s">
        <v>6</v>
      </c>
      <c r="G1252" s="2" t="s">
        <v>1934</v>
      </c>
      <c r="H1252" s="2" t="s">
        <v>148</v>
      </c>
    </row>
    <row r="1253" spans="1:8">
      <c r="A1253" s="79">
        <v>42704</v>
      </c>
      <c r="B1253" s="3">
        <v>1.52031520961264</v>
      </c>
      <c r="C1253" s="7">
        <v>133</v>
      </c>
      <c r="F1253" s="2" t="s">
        <v>6</v>
      </c>
      <c r="G1253" s="2" t="s">
        <v>148</v>
      </c>
    </row>
    <row r="1254" spans="1:8">
      <c r="A1254" s="79">
        <v>42704</v>
      </c>
      <c r="B1254" s="3">
        <v>10.698118867412155</v>
      </c>
      <c r="C1254" s="7">
        <v>133</v>
      </c>
      <c r="F1254" s="2" t="s">
        <v>6</v>
      </c>
      <c r="G1254" s="2" t="s">
        <v>148</v>
      </c>
    </row>
    <row r="1255" spans="1:8">
      <c r="A1255" s="79">
        <v>42735</v>
      </c>
      <c r="B1255" s="3">
        <v>1.2404068729157163</v>
      </c>
      <c r="C1255" s="7">
        <v>133</v>
      </c>
      <c r="F1255" s="2" t="s">
        <v>6</v>
      </c>
      <c r="G1255" s="2" t="s">
        <v>2649</v>
      </c>
      <c r="H1255" s="2" t="s">
        <v>751</v>
      </c>
    </row>
    <row r="1256" spans="1:8">
      <c r="A1256" s="79">
        <v>42735</v>
      </c>
      <c r="B1256" s="3">
        <v>5.0886199484477315</v>
      </c>
      <c r="C1256" s="7">
        <v>133</v>
      </c>
      <c r="F1256" s="2" t="s">
        <v>6</v>
      </c>
      <c r="G1256" s="2" t="s">
        <v>2649</v>
      </c>
      <c r="H1256" s="2" t="s">
        <v>1934</v>
      </c>
    </row>
    <row r="1257" spans="1:8">
      <c r="A1257" s="79">
        <v>42759</v>
      </c>
      <c r="B1257" s="3">
        <v>1.4847462604928732</v>
      </c>
      <c r="C1257" s="7">
        <v>133</v>
      </c>
      <c r="F1257" s="2" t="s">
        <v>6</v>
      </c>
      <c r="G1257" s="2" t="s">
        <v>3381</v>
      </c>
    </row>
    <row r="1258" spans="1:8">
      <c r="A1258" s="79">
        <v>42759</v>
      </c>
      <c r="B1258" s="3">
        <v>5.6806215498244619</v>
      </c>
      <c r="C1258" s="7">
        <v>133</v>
      </c>
      <c r="F1258" s="2" t="s">
        <v>6</v>
      </c>
      <c r="G1258" s="2" t="s">
        <v>3381</v>
      </c>
    </row>
    <row r="1259" spans="1:8">
      <c r="A1259" s="79">
        <v>42790</v>
      </c>
      <c r="B1259" s="3">
        <v>1.2942399200000001</v>
      </c>
      <c r="C1259" s="7">
        <v>133</v>
      </c>
      <c r="F1259" s="2" t="s">
        <v>6</v>
      </c>
      <c r="G1259" s="2" t="s">
        <v>3443</v>
      </c>
    </row>
    <row r="1260" spans="1:8">
      <c r="A1260" s="79">
        <v>42790</v>
      </c>
      <c r="B1260" s="3">
        <v>8.4169907899999998</v>
      </c>
      <c r="C1260" s="7">
        <v>133</v>
      </c>
      <c r="F1260" s="2" t="s">
        <v>6</v>
      </c>
      <c r="G1260" s="2" t="s">
        <v>3443</v>
      </c>
    </row>
    <row r="1261" spans="1:8">
      <c r="A1261" s="79">
        <v>42824</v>
      </c>
      <c r="B1261" s="3">
        <v>0.95955887099735948</v>
      </c>
      <c r="C1261" s="7">
        <v>133</v>
      </c>
      <c r="F1261" s="2" t="s">
        <v>6</v>
      </c>
      <c r="G1261" s="2" t="s">
        <v>3452</v>
      </c>
    </row>
    <row r="1262" spans="1:8">
      <c r="A1262" s="79">
        <v>42824</v>
      </c>
      <c r="B1262" s="3">
        <v>7.6539472769582622</v>
      </c>
      <c r="C1262" s="7">
        <v>133</v>
      </c>
      <c r="F1262" s="2" t="s">
        <v>6</v>
      </c>
      <c r="G1262" s="2" t="s">
        <v>3452</v>
      </c>
    </row>
    <row r="1263" spans="1:8">
      <c r="A1263" s="79">
        <v>42852</v>
      </c>
      <c r="B1263" s="3">
        <v>0.71314919041947622</v>
      </c>
      <c r="C1263" s="7">
        <v>133</v>
      </c>
      <c r="F1263" s="2" t="s">
        <v>6</v>
      </c>
      <c r="G1263" s="2" t="s">
        <v>4206</v>
      </c>
    </row>
    <row r="1264" spans="1:8">
      <c r="A1264" s="79">
        <v>42852</v>
      </c>
      <c r="B1264" s="3">
        <v>8.3492418646684285</v>
      </c>
      <c r="C1264" s="7">
        <v>133</v>
      </c>
      <c r="F1264" s="2" t="s">
        <v>6</v>
      </c>
      <c r="G1264" s="2" t="s">
        <v>4206</v>
      </c>
    </row>
    <row r="1265" spans="1:8">
      <c r="A1265" s="79">
        <v>42887</v>
      </c>
      <c r="B1265" s="3">
        <v>3.5650681210158002</v>
      </c>
      <c r="C1265" s="7">
        <v>133</v>
      </c>
      <c r="F1265" s="2" t="s">
        <v>6</v>
      </c>
      <c r="G1265" s="2" t="s">
        <v>4249</v>
      </c>
    </row>
    <row r="1266" spans="1:8">
      <c r="A1266" s="79">
        <v>42887</v>
      </c>
      <c r="B1266" s="3">
        <v>6.5562977913443303</v>
      </c>
      <c r="C1266" s="7">
        <v>133</v>
      </c>
      <c r="F1266" s="2" t="s">
        <v>6</v>
      </c>
      <c r="G1266" s="2" t="s">
        <v>4249</v>
      </c>
    </row>
    <row r="1267" spans="1:8">
      <c r="A1267" s="79">
        <v>42915</v>
      </c>
      <c r="B1267" s="3">
        <v>1.1745816767177466</v>
      </c>
      <c r="C1267" s="7">
        <v>133</v>
      </c>
      <c r="F1267" s="2" t="s">
        <v>6</v>
      </c>
      <c r="G1267" s="2" t="s">
        <v>4331</v>
      </c>
    </row>
    <row r="1268" spans="1:8">
      <c r="A1268" s="79">
        <v>42915</v>
      </c>
      <c r="B1268" s="3">
        <v>9.1927533446167278</v>
      </c>
      <c r="C1268" s="7">
        <v>133</v>
      </c>
      <c r="F1268" s="2" t="s">
        <v>6</v>
      </c>
      <c r="G1268" s="2" t="s">
        <v>4331</v>
      </c>
    </row>
    <row r="1269" spans="1:8">
      <c r="A1269" s="79">
        <v>42951</v>
      </c>
      <c r="B1269" s="3">
        <v>2.1183377618588586</v>
      </c>
      <c r="C1269" s="7">
        <v>133</v>
      </c>
      <c r="F1269" s="2" t="s">
        <v>6</v>
      </c>
      <c r="G1269" s="2" t="s">
        <v>5195</v>
      </c>
    </row>
    <row r="1270" spans="1:8">
      <c r="A1270" s="79">
        <v>42951</v>
      </c>
      <c r="B1270" s="3">
        <v>11.402299146150044</v>
      </c>
      <c r="C1270" s="7">
        <v>133</v>
      </c>
      <c r="F1270" s="2" t="s">
        <v>6</v>
      </c>
      <c r="G1270" s="2" t="s">
        <v>5195</v>
      </c>
    </row>
    <row r="1271" spans="1:8">
      <c r="A1271" s="79">
        <v>42606</v>
      </c>
      <c r="B1271" s="3">
        <v>8.4935852270139556E-2</v>
      </c>
      <c r="C1271" s="7">
        <v>135</v>
      </c>
      <c r="F1271" s="2" t="s">
        <v>6</v>
      </c>
      <c r="G1271" s="2" t="s">
        <v>1107</v>
      </c>
      <c r="H1271" s="2" t="s">
        <v>1106</v>
      </c>
    </row>
    <row r="1272" spans="1:8">
      <c r="A1272" s="79">
        <v>42643</v>
      </c>
      <c r="B1272" s="3">
        <v>103.04777411627914</v>
      </c>
      <c r="C1272" s="7">
        <v>135</v>
      </c>
      <c r="F1272" s="2" t="s">
        <v>6</v>
      </c>
      <c r="G1272" s="2" t="s">
        <v>1107</v>
      </c>
      <c r="H1272" s="2" t="s">
        <v>1106</v>
      </c>
    </row>
    <row r="1273" spans="1:8">
      <c r="A1273" s="79">
        <v>42704</v>
      </c>
      <c r="B1273" s="3">
        <v>113.42314493547696</v>
      </c>
      <c r="C1273" s="7">
        <v>135</v>
      </c>
      <c r="F1273" s="2" t="s">
        <v>6</v>
      </c>
      <c r="G1273" s="2" t="s">
        <v>1106</v>
      </c>
    </row>
    <row r="1274" spans="1:8">
      <c r="A1274" s="79">
        <v>42735</v>
      </c>
      <c r="B1274" s="3">
        <v>109.63535287098188</v>
      </c>
      <c r="C1274" s="7">
        <v>135</v>
      </c>
      <c r="F1274" s="2" t="s">
        <v>6</v>
      </c>
      <c r="G1274" s="2" t="s">
        <v>2649</v>
      </c>
      <c r="H1274" s="2" t="s">
        <v>1107</v>
      </c>
    </row>
    <row r="1275" spans="1:8">
      <c r="A1275" s="79">
        <v>42759</v>
      </c>
      <c r="B1275" s="3">
        <v>105.4895712548403</v>
      </c>
      <c r="C1275" s="7">
        <v>135</v>
      </c>
      <c r="F1275" s="2" t="s">
        <v>6</v>
      </c>
      <c r="G1275" s="2" t="s">
        <v>3381</v>
      </c>
    </row>
    <row r="1276" spans="1:8">
      <c r="A1276" s="79">
        <v>42790</v>
      </c>
      <c r="B1276" s="3">
        <v>105.0276952</v>
      </c>
      <c r="C1276" s="7">
        <v>135</v>
      </c>
      <c r="F1276" s="2" t="s">
        <v>6</v>
      </c>
      <c r="G1276" s="2" t="s">
        <v>3443</v>
      </c>
    </row>
    <row r="1277" spans="1:8">
      <c r="A1277" s="79">
        <v>42824</v>
      </c>
      <c r="B1277" s="3">
        <v>104.72913178059837</v>
      </c>
      <c r="C1277" s="7">
        <v>135</v>
      </c>
      <c r="F1277" s="2" t="s">
        <v>6</v>
      </c>
      <c r="G1277" s="2" t="s">
        <v>3452</v>
      </c>
    </row>
    <row r="1278" spans="1:8">
      <c r="A1278" s="79">
        <v>42852</v>
      </c>
      <c r="B1278" s="3">
        <v>88.946223057037201</v>
      </c>
      <c r="C1278" s="7">
        <v>135</v>
      </c>
      <c r="F1278" s="2" t="s">
        <v>6</v>
      </c>
      <c r="G1278" s="2" t="s">
        <v>4206</v>
      </c>
    </row>
    <row r="1279" spans="1:8">
      <c r="A1279" s="79">
        <v>42887</v>
      </c>
      <c r="B1279" s="3">
        <v>98.064293678726813</v>
      </c>
      <c r="C1279" s="7">
        <v>135</v>
      </c>
      <c r="F1279" s="2" t="s">
        <v>6</v>
      </c>
      <c r="G1279" s="2" t="s">
        <v>4249</v>
      </c>
    </row>
    <row r="1280" spans="1:8">
      <c r="A1280" s="79">
        <v>42915</v>
      </c>
      <c r="B1280" s="3">
        <v>94.321057522753705</v>
      </c>
      <c r="C1280" s="7">
        <v>135</v>
      </c>
      <c r="F1280" s="2" t="s">
        <v>6</v>
      </c>
      <c r="G1280" s="2" t="s">
        <v>4331</v>
      </c>
    </row>
    <row r="1281" spans="1:8">
      <c r="A1281" s="79">
        <v>42951</v>
      </c>
      <c r="B1281" s="3">
        <v>75.845009186554833</v>
      </c>
      <c r="C1281" s="7">
        <v>135</v>
      </c>
      <c r="F1281" s="2" t="s">
        <v>6</v>
      </c>
      <c r="G1281" s="2" t="s">
        <v>5195</v>
      </c>
    </row>
    <row r="1282" spans="1:8">
      <c r="A1282" s="79">
        <v>42643</v>
      </c>
      <c r="B1282" s="3">
        <v>99.734497929951885</v>
      </c>
      <c r="C1282" s="7">
        <v>136</v>
      </c>
      <c r="F1282" s="2" t="s">
        <v>6</v>
      </c>
      <c r="G1282" s="2" t="s">
        <v>1411</v>
      </c>
      <c r="H1282" s="2" t="s">
        <v>56</v>
      </c>
    </row>
    <row r="1283" spans="1:8">
      <c r="A1283" s="79">
        <v>42704</v>
      </c>
      <c r="B1283" s="3">
        <v>95.562809908646713</v>
      </c>
      <c r="C1283" s="7">
        <v>136</v>
      </c>
      <c r="F1283" s="2" t="s">
        <v>6</v>
      </c>
      <c r="G1283" s="2" t="s">
        <v>56</v>
      </c>
    </row>
    <row r="1284" spans="1:8">
      <c r="A1284" s="79">
        <v>42735</v>
      </c>
      <c r="B1284" s="3">
        <v>84.433139398275927</v>
      </c>
      <c r="C1284" s="7">
        <v>136</v>
      </c>
      <c r="F1284" s="2" t="s">
        <v>6</v>
      </c>
      <c r="G1284" s="2" t="s">
        <v>2649</v>
      </c>
      <c r="H1284" s="2" t="s">
        <v>1411</v>
      </c>
    </row>
    <row r="1285" spans="1:8">
      <c r="A1285" s="79">
        <v>42759</v>
      </c>
      <c r="B1285" s="3">
        <v>82.221206869308432</v>
      </c>
      <c r="C1285" s="7">
        <v>136</v>
      </c>
      <c r="F1285" s="2" t="s">
        <v>6</v>
      </c>
      <c r="G1285" s="2" t="s">
        <v>3381</v>
      </c>
    </row>
    <row r="1286" spans="1:8">
      <c r="A1286" s="79">
        <v>42790</v>
      </c>
      <c r="B1286" s="3">
        <v>93.900621889999996</v>
      </c>
      <c r="C1286" s="7">
        <v>136</v>
      </c>
      <c r="F1286" s="2" t="s">
        <v>6</v>
      </c>
      <c r="G1286" s="2" t="s">
        <v>3443</v>
      </c>
    </row>
    <row r="1287" spans="1:8">
      <c r="A1287" s="79">
        <v>42824</v>
      </c>
      <c r="B1287" s="3">
        <v>80.78883956864189</v>
      </c>
      <c r="C1287" s="7">
        <v>136</v>
      </c>
      <c r="F1287" s="2" t="s">
        <v>6</v>
      </c>
      <c r="G1287" s="2" t="s">
        <v>3452</v>
      </c>
    </row>
    <row r="1288" spans="1:8">
      <c r="A1288" s="79">
        <v>42852</v>
      </c>
      <c r="B1288" s="3">
        <v>72.94039927564296</v>
      </c>
      <c r="C1288" s="7">
        <v>136</v>
      </c>
      <c r="F1288" s="2" t="s">
        <v>6</v>
      </c>
      <c r="G1288" s="2" t="s">
        <v>4206</v>
      </c>
    </row>
    <row r="1289" spans="1:8">
      <c r="A1289" s="79">
        <v>42887</v>
      </c>
      <c r="B1289" s="3">
        <v>82.790476402989682</v>
      </c>
      <c r="C1289" s="7">
        <v>136</v>
      </c>
      <c r="F1289" s="2" t="s">
        <v>6</v>
      </c>
      <c r="G1289" s="2" t="s">
        <v>4249</v>
      </c>
    </row>
    <row r="1290" spans="1:8">
      <c r="A1290" s="79">
        <v>42915</v>
      </c>
      <c r="B1290" s="3">
        <v>80.460274100694306</v>
      </c>
      <c r="C1290" s="7">
        <v>136</v>
      </c>
      <c r="F1290" s="2" t="s">
        <v>6</v>
      </c>
      <c r="G1290" s="2" t="s">
        <v>4331</v>
      </c>
    </row>
    <row r="1291" spans="1:8">
      <c r="A1291" s="79">
        <v>42951</v>
      </c>
      <c r="B1291" s="3">
        <v>66.273581823663349</v>
      </c>
      <c r="C1291" s="7">
        <v>136</v>
      </c>
      <c r="F1291" s="2" t="s">
        <v>6</v>
      </c>
      <c r="G1291" s="2" t="s">
        <v>5195</v>
      </c>
    </row>
    <row r="1292" spans="1:8">
      <c r="A1292" s="79">
        <v>42704</v>
      </c>
      <c r="B1292" s="3">
        <v>8.7887172066232129</v>
      </c>
      <c r="C1292" s="7">
        <v>137</v>
      </c>
      <c r="F1292" s="2" t="s">
        <v>6</v>
      </c>
      <c r="G1292" s="2" t="s">
        <v>1406</v>
      </c>
    </row>
    <row r="1293" spans="1:8">
      <c r="A1293" s="79">
        <v>42735</v>
      </c>
      <c r="B1293" s="3">
        <v>3.2984537965640826</v>
      </c>
      <c r="C1293" s="7">
        <v>137</v>
      </c>
      <c r="F1293" s="2" t="s">
        <v>6</v>
      </c>
      <c r="G1293" s="2" t="s">
        <v>2649</v>
      </c>
      <c r="H1293" s="2" t="s">
        <v>1407</v>
      </c>
    </row>
    <row r="1294" spans="1:8">
      <c r="A1294" s="79">
        <v>42759</v>
      </c>
      <c r="B1294" s="3">
        <v>4.9324976905594378</v>
      </c>
      <c r="C1294" s="7">
        <v>137</v>
      </c>
      <c r="F1294" s="2" t="s">
        <v>6</v>
      </c>
      <c r="G1294" s="2" t="s">
        <v>3381</v>
      </c>
    </row>
    <row r="1295" spans="1:8">
      <c r="A1295" s="79">
        <v>42790</v>
      </c>
      <c r="B1295" s="3">
        <v>7.1028679820000002</v>
      </c>
      <c r="C1295" s="7">
        <v>137</v>
      </c>
      <c r="F1295" s="2" t="s">
        <v>6</v>
      </c>
      <c r="G1295" s="2" t="s">
        <v>3443</v>
      </c>
    </row>
    <row r="1296" spans="1:8">
      <c r="A1296" s="79">
        <v>42824</v>
      </c>
      <c r="B1296" s="3">
        <v>-6.5967910391136267E-2</v>
      </c>
      <c r="C1296" s="7">
        <v>137</v>
      </c>
      <c r="F1296" s="2" t="s">
        <v>6</v>
      </c>
      <c r="G1296" s="2" t="s">
        <v>3452</v>
      </c>
    </row>
    <row r="1297" spans="1:7">
      <c r="A1297" s="79">
        <v>42852</v>
      </c>
      <c r="B1297" s="3">
        <v>1.291770236929815</v>
      </c>
      <c r="C1297" s="7">
        <v>137</v>
      </c>
      <c r="F1297" s="2" t="s">
        <v>6</v>
      </c>
      <c r="G1297" s="2" t="s">
        <v>4206</v>
      </c>
    </row>
    <row r="1298" spans="1:7">
      <c r="A1298" s="79">
        <v>42887</v>
      </c>
      <c r="B1298" s="3">
        <v>3.517751036973138</v>
      </c>
      <c r="C1298" s="7">
        <v>137</v>
      </c>
      <c r="F1298" s="2" t="s">
        <v>6</v>
      </c>
      <c r="G1298" s="2" t="s">
        <v>4249</v>
      </c>
    </row>
    <row r="1299" spans="1:7">
      <c r="A1299" s="79">
        <v>42915</v>
      </c>
      <c r="B1299" s="3">
        <v>3.1656731046876136</v>
      </c>
      <c r="C1299" s="7">
        <v>137</v>
      </c>
      <c r="F1299" s="2" t="s">
        <v>6</v>
      </c>
      <c r="G1299" s="2" t="s">
        <v>4331</v>
      </c>
    </row>
    <row r="1300" spans="1:7">
      <c r="A1300" s="79">
        <v>42951</v>
      </c>
      <c r="B1300" s="3">
        <v>3.7798576363897309</v>
      </c>
      <c r="C1300" s="7">
        <v>137</v>
      </c>
      <c r="F1300" s="2" t="s">
        <v>6</v>
      </c>
      <c r="G1300" s="2" t="s">
        <v>5195</v>
      </c>
    </row>
    <row r="1301" spans="1:7">
      <c r="A1301" s="79">
        <v>42759</v>
      </c>
      <c r="B1301" s="3">
        <v>2.0255363124533616</v>
      </c>
      <c r="C1301" s="7">
        <v>138</v>
      </c>
      <c r="F1301" s="2" t="s">
        <v>6</v>
      </c>
      <c r="G1301" s="2" t="s">
        <v>3381</v>
      </c>
    </row>
    <row r="1302" spans="1:7">
      <c r="A1302" s="79">
        <v>42790</v>
      </c>
      <c r="B1302" s="3">
        <v>3.1107407810000001</v>
      </c>
      <c r="C1302" s="7">
        <v>138</v>
      </c>
      <c r="F1302" s="2" t="s">
        <v>6</v>
      </c>
      <c r="G1302" s="2" t="s">
        <v>3443</v>
      </c>
    </row>
    <row r="1303" spans="1:7">
      <c r="A1303" s="79">
        <v>42824</v>
      </c>
      <c r="B1303" s="3">
        <v>2.1508546578774967</v>
      </c>
      <c r="C1303" s="7">
        <v>138</v>
      </c>
      <c r="F1303" s="2" t="s">
        <v>6</v>
      </c>
      <c r="G1303" s="2" t="s">
        <v>3452</v>
      </c>
    </row>
    <row r="1304" spans="1:7">
      <c r="A1304" s="79">
        <v>42852</v>
      </c>
      <c r="B1304" s="3">
        <v>6.8119685982348663</v>
      </c>
      <c r="C1304" s="7">
        <v>138</v>
      </c>
      <c r="F1304" s="2" t="s">
        <v>6</v>
      </c>
      <c r="G1304" s="2" t="s">
        <v>4206</v>
      </c>
    </row>
    <row r="1305" spans="1:7">
      <c r="A1305" s="79">
        <v>42887</v>
      </c>
      <c r="B1305" s="3">
        <v>3.0577306175907215</v>
      </c>
      <c r="C1305" s="7">
        <v>138</v>
      </c>
      <c r="F1305" s="2" t="s">
        <v>6</v>
      </c>
      <c r="G1305" s="2" t="s">
        <v>4249</v>
      </c>
    </row>
    <row r="1306" spans="1:7">
      <c r="A1306" s="79">
        <v>42915</v>
      </c>
      <c r="B1306" s="3">
        <v>2.2411652124901416</v>
      </c>
      <c r="C1306" s="7">
        <v>138</v>
      </c>
      <c r="F1306" s="2" t="s">
        <v>6</v>
      </c>
      <c r="G1306" s="2" t="s">
        <v>4331</v>
      </c>
    </row>
    <row r="1307" spans="1:7">
      <c r="A1307" s="79">
        <v>42951</v>
      </c>
      <c r="B1307" s="3">
        <v>2.7578298128025072</v>
      </c>
      <c r="C1307" s="7">
        <v>138</v>
      </c>
      <c r="F1307" s="2" t="s">
        <v>6</v>
      </c>
      <c r="G1307" s="2" t="s">
        <v>5195</v>
      </c>
    </row>
    <row r="1308" spans="1:7">
      <c r="A1308" s="79">
        <v>42824</v>
      </c>
      <c r="B1308" s="3">
        <v>167.12997544930502</v>
      </c>
      <c r="C1308" s="7">
        <v>139</v>
      </c>
      <c r="F1308" s="2" t="s">
        <v>6</v>
      </c>
      <c r="G1308" s="2" t="s">
        <v>3452</v>
      </c>
    </row>
    <row r="1309" spans="1:7">
      <c r="A1309" s="79">
        <v>42852</v>
      </c>
      <c r="B1309" s="3">
        <v>253.64282754147968</v>
      </c>
      <c r="C1309" s="7">
        <v>139</v>
      </c>
      <c r="F1309" s="2" t="s">
        <v>6</v>
      </c>
      <c r="G1309" s="2" t="s">
        <v>4206</v>
      </c>
    </row>
    <row r="1310" spans="1:7">
      <c r="A1310" s="79">
        <v>42887</v>
      </c>
      <c r="B1310" s="3">
        <v>89.986162145764297</v>
      </c>
      <c r="C1310" s="7">
        <v>139</v>
      </c>
      <c r="F1310" s="2" t="s">
        <v>6</v>
      </c>
      <c r="G1310" s="2" t="s">
        <v>4249</v>
      </c>
    </row>
    <row r="1311" spans="1:7">
      <c r="A1311" s="79">
        <v>42915</v>
      </c>
      <c r="B1311" s="3">
        <v>67.476804178533243</v>
      </c>
      <c r="C1311" s="7">
        <v>139</v>
      </c>
      <c r="F1311" s="2" t="s">
        <v>6</v>
      </c>
      <c r="G1311" s="2" t="s">
        <v>4331</v>
      </c>
    </row>
    <row r="1312" spans="1:7">
      <c r="A1312" s="79">
        <v>42951</v>
      </c>
      <c r="B1312" s="3">
        <v>51.025455815019917</v>
      </c>
      <c r="C1312" s="7">
        <v>139</v>
      </c>
      <c r="F1312" s="2" t="s">
        <v>6</v>
      </c>
      <c r="G1312" s="2" t="s">
        <v>5195</v>
      </c>
    </row>
    <row r="1313" spans="1:8">
      <c r="A1313" s="79">
        <v>42759</v>
      </c>
      <c r="B1313" s="3">
        <v>5.0418268124397239</v>
      </c>
      <c r="C1313" s="7">
        <v>140</v>
      </c>
      <c r="F1313" s="2" t="s">
        <v>6</v>
      </c>
      <c r="G1313" s="2" t="s">
        <v>3381</v>
      </c>
    </row>
    <row r="1314" spans="1:8">
      <c r="A1314" s="79">
        <v>42790</v>
      </c>
      <c r="B1314" s="3">
        <v>4.096471706</v>
      </c>
      <c r="C1314" s="7">
        <v>140</v>
      </c>
      <c r="F1314" s="2" t="s">
        <v>6</v>
      </c>
      <c r="G1314" s="2" t="s">
        <v>3443</v>
      </c>
    </row>
    <row r="1315" spans="1:8">
      <c r="A1315" s="79">
        <v>42824</v>
      </c>
      <c r="B1315" s="3">
        <v>2.2912658984012406</v>
      </c>
      <c r="C1315" s="7">
        <v>140</v>
      </c>
      <c r="F1315" s="2" t="s">
        <v>6</v>
      </c>
      <c r="G1315" s="2" t="s">
        <v>3452</v>
      </c>
    </row>
    <row r="1316" spans="1:8">
      <c r="A1316" s="79">
        <v>42852</v>
      </c>
      <c r="B1316" s="3">
        <v>3.5719612437706632</v>
      </c>
      <c r="C1316" s="7">
        <v>140</v>
      </c>
      <c r="F1316" s="2" t="s">
        <v>6</v>
      </c>
      <c r="G1316" s="2" t="s">
        <v>4206</v>
      </c>
    </row>
    <row r="1317" spans="1:8">
      <c r="A1317" s="79">
        <v>42887</v>
      </c>
      <c r="B1317" s="3">
        <v>1.9154346527932897</v>
      </c>
      <c r="C1317" s="7">
        <v>140</v>
      </c>
      <c r="F1317" s="2" t="s">
        <v>6</v>
      </c>
      <c r="G1317" s="2" t="s">
        <v>4249</v>
      </c>
    </row>
    <row r="1318" spans="1:8">
      <c r="A1318" s="79">
        <v>42915</v>
      </c>
      <c r="B1318" s="3">
        <v>3.4796434477337912</v>
      </c>
      <c r="C1318" s="7">
        <v>140</v>
      </c>
      <c r="F1318" s="2" t="s">
        <v>6</v>
      </c>
      <c r="G1318" s="2" t="s">
        <v>4331</v>
      </c>
    </row>
    <row r="1319" spans="1:8">
      <c r="A1319" s="79">
        <v>42951</v>
      </c>
      <c r="B1319" s="3">
        <v>2.3196462124232067</v>
      </c>
      <c r="C1319" s="7">
        <v>140</v>
      </c>
      <c r="F1319" s="2" t="s">
        <v>6</v>
      </c>
      <c r="G1319" s="2" t="s">
        <v>5195</v>
      </c>
    </row>
    <row r="1320" spans="1:8">
      <c r="A1320" s="79">
        <v>42852</v>
      </c>
      <c r="B1320" s="3">
        <v>6.2635057969305254</v>
      </c>
      <c r="C1320" s="7">
        <v>142</v>
      </c>
      <c r="F1320" s="2" t="s">
        <v>6</v>
      </c>
      <c r="G1320" s="2" t="s">
        <v>4206</v>
      </c>
    </row>
    <row r="1321" spans="1:8">
      <c r="A1321" s="79">
        <v>42887</v>
      </c>
      <c r="B1321" s="3">
        <v>25.396497137726559</v>
      </c>
      <c r="C1321" s="7">
        <v>142</v>
      </c>
      <c r="F1321" s="2" t="s">
        <v>6</v>
      </c>
      <c r="G1321" s="2" t="s">
        <v>4249</v>
      </c>
    </row>
    <row r="1322" spans="1:8">
      <c r="A1322" s="79">
        <v>42915</v>
      </c>
      <c r="B1322" s="3">
        <v>13.328881681085422</v>
      </c>
      <c r="C1322" s="7">
        <v>142</v>
      </c>
      <c r="F1322" s="2" t="s">
        <v>6</v>
      </c>
      <c r="G1322" s="2" t="s">
        <v>4331</v>
      </c>
    </row>
    <row r="1323" spans="1:8">
      <c r="A1323" s="79">
        <v>42951</v>
      </c>
      <c r="B1323" s="3">
        <v>14.346915407428973</v>
      </c>
      <c r="C1323" s="7">
        <v>142</v>
      </c>
      <c r="F1323" s="2" t="s">
        <v>6</v>
      </c>
      <c r="G1323" s="2" t="s">
        <v>5195</v>
      </c>
    </row>
    <row r="1324" spans="1:8">
      <c r="A1324" s="79">
        <v>42915</v>
      </c>
      <c r="B1324" s="3">
        <v>102.72060392442542</v>
      </c>
      <c r="C1324" s="7">
        <v>144</v>
      </c>
      <c r="F1324" s="2" t="s">
        <v>6</v>
      </c>
      <c r="G1324" s="2" t="s">
        <v>4331</v>
      </c>
    </row>
    <row r="1325" spans="1:8">
      <c r="A1325" s="79">
        <v>42951</v>
      </c>
      <c r="B1325" s="3">
        <v>209.25368758109022</v>
      </c>
      <c r="C1325" s="7">
        <v>144</v>
      </c>
      <c r="F1325" s="2" t="s">
        <v>6</v>
      </c>
      <c r="G1325" s="2" t="s">
        <v>5195</v>
      </c>
    </row>
    <row r="1326" spans="1:8">
      <c r="A1326" s="79">
        <v>41965</v>
      </c>
      <c r="B1326" s="3">
        <v>-0.13607101599999999</v>
      </c>
      <c r="C1326" s="7">
        <v>12002</v>
      </c>
      <c r="F1326" s="2" t="s">
        <v>6</v>
      </c>
      <c r="G1326" s="2" t="s">
        <v>1274</v>
      </c>
    </row>
    <row r="1327" spans="1:8">
      <c r="A1327" s="79">
        <v>41965</v>
      </c>
      <c r="B1327" s="3">
        <v>9.1771790000000006</v>
      </c>
      <c r="C1327" s="7">
        <v>12002</v>
      </c>
      <c r="F1327" s="2" t="s">
        <v>6</v>
      </c>
      <c r="H1327" s="1"/>
    </row>
    <row r="1328" spans="1:8">
      <c r="A1328" s="79">
        <v>42165</v>
      </c>
      <c r="B1328" s="3">
        <v>7.1559049999999997</v>
      </c>
      <c r="C1328" s="7">
        <v>12002</v>
      </c>
      <c r="F1328" s="2" t="s">
        <v>6</v>
      </c>
      <c r="G1328" s="2" t="s">
        <v>149</v>
      </c>
    </row>
    <row r="1329" spans="1:12">
      <c r="A1329" s="79">
        <v>42215</v>
      </c>
      <c r="B1329" s="3">
        <v>0.18026200000000001</v>
      </c>
      <c r="C1329" s="7">
        <v>12002</v>
      </c>
      <c r="F1329" s="2" t="s">
        <v>6</v>
      </c>
      <c r="G1329" s="2" t="s">
        <v>174</v>
      </c>
      <c r="J1329" s="21"/>
    </row>
    <row r="1330" spans="1:12">
      <c r="A1330" s="79">
        <v>42222</v>
      </c>
      <c r="B1330" s="3">
        <v>0.13481299999999999</v>
      </c>
      <c r="C1330" s="7">
        <v>12002</v>
      </c>
      <c r="F1330" s="2" t="s">
        <v>6</v>
      </c>
      <c r="G1330" s="2" t="s">
        <v>178</v>
      </c>
      <c r="J1330" s="21"/>
    </row>
    <row r="1331" spans="1:12">
      <c r="A1331" s="79">
        <v>42252</v>
      </c>
      <c r="B1331" s="3">
        <v>6.2856420000000002</v>
      </c>
      <c r="C1331" s="7">
        <v>12002</v>
      </c>
      <c r="F1331" s="2" t="s">
        <v>6</v>
      </c>
      <c r="G1331" s="2" t="s">
        <v>179</v>
      </c>
      <c r="J1331" s="21"/>
    </row>
    <row r="1332" spans="1:12">
      <c r="A1332" s="79">
        <v>42283</v>
      </c>
      <c r="B1332" s="3">
        <v>1.109529</v>
      </c>
      <c r="C1332" s="7">
        <v>12002</v>
      </c>
      <c r="F1332" s="2" t="s">
        <v>6</v>
      </c>
      <c r="G1332" s="2" t="s">
        <v>196</v>
      </c>
    </row>
    <row r="1333" spans="1:12">
      <c r="A1333" s="79">
        <v>42309</v>
      </c>
      <c r="B1333" s="3">
        <v>2.9848870000000001</v>
      </c>
      <c r="C1333" s="7">
        <v>12002</v>
      </c>
      <c r="F1333" s="2" t="s">
        <v>6</v>
      </c>
      <c r="G1333" s="2" t="s">
        <v>186</v>
      </c>
    </row>
    <row r="1334" spans="1:12">
      <c r="A1334" s="79">
        <v>42345</v>
      </c>
      <c r="B1334" s="3">
        <v>1.061272</v>
      </c>
      <c r="C1334" s="7">
        <v>12002</v>
      </c>
      <c r="F1334" s="2" t="s">
        <v>6</v>
      </c>
      <c r="G1334" s="2" t="s">
        <v>432</v>
      </c>
      <c r="H1334" s="2" t="s">
        <v>69</v>
      </c>
    </row>
    <row r="1335" spans="1:12">
      <c r="A1335" s="79">
        <v>42379</v>
      </c>
      <c r="B1335" s="3">
        <v>0.362481</v>
      </c>
      <c r="C1335" s="7">
        <v>12002</v>
      </c>
      <c r="F1335" s="2" t="s">
        <v>6</v>
      </c>
      <c r="G1335" s="2" t="s">
        <v>69</v>
      </c>
      <c r="H1335" s="2" t="s">
        <v>68</v>
      </c>
      <c r="L1335" s="21"/>
    </row>
    <row r="1336" spans="1:12">
      <c r="A1336" s="79">
        <v>42403</v>
      </c>
      <c r="B1336" s="3">
        <v>5.9349660000000002</v>
      </c>
      <c r="C1336" s="7">
        <v>12002</v>
      </c>
      <c r="F1336" s="2" t="s">
        <v>6</v>
      </c>
      <c r="G1336" s="2" t="s">
        <v>753</v>
      </c>
      <c r="H1336" s="2" t="s">
        <v>69</v>
      </c>
      <c r="I1336" s="2" t="s">
        <v>68</v>
      </c>
      <c r="L1336" s="21"/>
    </row>
    <row r="1337" spans="1:12">
      <c r="A1337" s="79">
        <v>42435</v>
      </c>
      <c r="B1337" s="3">
        <v>-0.16523383799999999</v>
      </c>
      <c r="C1337" s="7">
        <v>12002</v>
      </c>
      <c r="F1337" s="2" t="s">
        <v>6</v>
      </c>
      <c r="G1337" s="2" t="s">
        <v>1273</v>
      </c>
      <c r="H1337" s="2" t="s">
        <v>68</v>
      </c>
      <c r="I1337" s="2" t="s">
        <v>69</v>
      </c>
      <c r="L1337" s="21"/>
    </row>
    <row r="1338" spans="1:12">
      <c r="A1338" s="79">
        <v>42435</v>
      </c>
      <c r="B1338" s="3">
        <v>5.6936499999999999</v>
      </c>
      <c r="C1338" s="7">
        <v>12002</v>
      </c>
      <c r="F1338" s="2" t="s">
        <v>6</v>
      </c>
      <c r="G1338" s="2" t="s">
        <v>739</v>
      </c>
      <c r="H1338" s="2" t="s">
        <v>68</v>
      </c>
      <c r="I1338" s="2" t="s">
        <v>69</v>
      </c>
      <c r="L1338" s="21"/>
    </row>
    <row r="1339" spans="1:12">
      <c r="A1339" s="79">
        <v>42458</v>
      </c>
      <c r="B1339" s="3">
        <v>-1.4894172000000001E-2</v>
      </c>
      <c r="C1339" s="7">
        <v>12002</v>
      </c>
      <c r="F1339" s="2" t="s">
        <v>6</v>
      </c>
      <c r="G1339" s="2" t="s">
        <v>1276</v>
      </c>
      <c r="H1339" s="2" t="s">
        <v>69</v>
      </c>
      <c r="I1339" s="2" t="s">
        <v>68</v>
      </c>
    </row>
    <row r="1340" spans="1:12">
      <c r="A1340" s="79">
        <v>42458</v>
      </c>
      <c r="B1340" s="3">
        <v>0.38435900000000001</v>
      </c>
      <c r="C1340" s="7">
        <v>12002</v>
      </c>
      <c r="F1340" s="2" t="s">
        <v>6</v>
      </c>
      <c r="G1340" s="2" t="s">
        <v>1275</v>
      </c>
      <c r="H1340" s="2" t="s">
        <v>69</v>
      </c>
      <c r="I1340" s="2" t="s">
        <v>68</v>
      </c>
    </row>
    <row r="1341" spans="1:12">
      <c r="A1341" s="79">
        <v>42500</v>
      </c>
      <c r="B1341" s="3">
        <v>-1.5188818638732976E-2</v>
      </c>
      <c r="C1341" s="7">
        <v>12002</v>
      </c>
      <c r="F1341" s="2" t="s">
        <v>6</v>
      </c>
      <c r="G1341" s="2" t="s">
        <v>1535</v>
      </c>
      <c r="H1341" s="2" t="s">
        <v>69</v>
      </c>
    </row>
    <row r="1342" spans="1:12">
      <c r="A1342" s="79">
        <v>42500</v>
      </c>
      <c r="B1342" s="3">
        <v>0.31945400000000002</v>
      </c>
      <c r="C1342" s="7">
        <v>12002</v>
      </c>
      <c r="F1342" s="2" t="s">
        <v>6</v>
      </c>
      <c r="G1342" s="2" t="s">
        <v>1269</v>
      </c>
      <c r="H1342" s="2" t="s">
        <v>69</v>
      </c>
    </row>
    <row r="1343" spans="1:12">
      <c r="A1343" s="79">
        <v>42520</v>
      </c>
      <c r="B1343" s="3">
        <v>-2.7530504044807735E-2</v>
      </c>
      <c r="C1343" s="7">
        <v>12002</v>
      </c>
      <c r="F1343" s="2" t="s">
        <v>6</v>
      </c>
      <c r="G1343" s="2" t="s">
        <v>1675</v>
      </c>
      <c r="H1343" s="2" t="s">
        <v>69</v>
      </c>
      <c r="I1343" s="2" t="s">
        <v>68</v>
      </c>
    </row>
    <row r="1344" spans="1:12">
      <c r="A1344" s="79">
        <v>42520</v>
      </c>
      <c r="B1344" s="3">
        <v>0.65672799999999998</v>
      </c>
      <c r="C1344" s="7">
        <v>12002</v>
      </c>
      <c r="F1344" s="2" t="s">
        <v>6</v>
      </c>
      <c r="G1344" s="2" t="s">
        <v>1674</v>
      </c>
      <c r="H1344" s="2" t="s">
        <v>69</v>
      </c>
      <c r="I1344" s="2" t="s">
        <v>68</v>
      </c>
    </row>
    <row r="1345" spans="1:9">
      <c r="A1345" s="79">
        <v>42545</v>
      </c>
      <c r="B1345" s="3">
        <v>-4.0515329682914873E-2</v>
      </c>
      <c r="C1345" s="7">
        <v>12002</v>
      </c>
      <c r="F1345" s="2" t="s">
        <v>6</v>
      </c>
      <c r="G1345" s="2" t="s">
        <v>1933</v>
      </c>
      <c r="H1345" s="2" t="s">
        <v>69</v>
      </c>
      <c r="I1345" s="2" t="s">
        <v>68</v>
      </c>
    </row>
    <row r="1346" spans="1:9">
      <c r="A1346" s="79">
        <v>42545</v>
      </c>
      <c r="B1346" s="3">
        <v>1.064203</v>
      </c>
      <c r="C1346" s="7">
        <v>12002</v>
      </c>
      <c r="F1346" s="2" t="s">
        <v>6</v>
      </c>
      <c r="G1346" s="2" t="s">
        <v>1932</v>
      </c>
      <c r="H1346" s="2" t="s">
        <v>69</v>
      </c>
      <c r="I1346" s="2" t="s">
        <v>68</v>
      </c>
    </row>
    <row r="1347" spans="1:9">
      <c r="A1347" s="79">
        <v>42588</v>
      </c>
      <c r="B1347" s="3">
        <v>0.51087936629529884</v>
      </c>
      <c r="C1347" s="7">
        <v>12002</v>
      </c>
      <c r="F1347" s="2" t="s">
        <v>6</v>
      </c>
      <c r="G1347" s="2" t="s">
        <v>2100</v>
      </c>
    </row>
    <row r="1348" spans="1:9">
      <c r="A1348" s="79">
        <v>42606</v>
      </c>
      <c r="B1348" s="3">
        <v>6.7625761287787274</v>
      </c>
      <c r="C1348" s="7">
        <v>12002</v>
      </c>
      <c r="F1348" s="2" t="s">
        <v>6</v>
      </c>
      <c r="G1348" s="2" t="s">
        <v>69</v>
      </c>
      <c r="H1348" s="2" t="s">
        <v>68</v>
      </c>
    </row>
    <row r="1349" spans="1:9">
      <c r="A1349" s="79">
        <v>42643</v>
      </c>
      <c r="B1349" s="3">
        <v>0.39003893912503362</v>
      </c>
      <c r="C1349" s="7">
        <v>12002</v>
      </c>
      <c r="F1349" s="2" t="s">
        <v>6</v>
      </c>
      <c r="G1349" s="2" t="s">
        <v>69</v>
      </c>
      <c r="H1349" s="2" t="s">
        <v>68</v>
      </c>
    </row>
    <row r="1350" spans="1:9">
      <c r="A1350" s="79">
        <v>42704</v>
      </c>
      <c r="B1350" s="3">
        <v>0.38869106316710461</v>
      </c>
      <c r="C1350" s="7">
        <v>12002</v>
      </c>
      <c r="F1350" s="2" t="s">
        <v>6</v>
      </c>
      <c r="G1350" s="2" t="s">
        <v>68</v>
      </c>
    </row>
    <row r="1351" spans="1:9">
      <c r="A1351" s="79">
        <v>42735</v>
      </c>
      <c r="B1351" s="3">
        <v>1.000487942646638</v>
      </c>
      <c r="C1351" s="7">
        <v>12002</v>
      </c>
      <c r="F1351" s="2" t="s">
        <v>6</v>
      </c>
      <c r="G1351" s="2" t="s">
        <v>2649</v>
      </c>
      <c r="H1351" s="2" t="s">
        <v>69</v>
      </c>
    </row>
    <row r="1352" spans="1:9">
      <c r="A1352" s="79">
        <v>42759</v>
      </c>
      <c r="B1352" s="3">
        <v>5.4667676124391793</v>
      </c>
      <c r="C1352" s="7">
        <v>12002</v>
      </c>
      <c r="F1352" s="2" t="s">
        <v>6</v>
      </c>
      <c r="G1352" s="2" t="s">
        <v>3381</v>
      </c>
    </row>
    <row r="1353" spans="1:9">
      <c r="A1353" s="79">
        <v>42790</v>
      </c>
      <c r="B1353" s="3">
        <v>1.1265591189999999</v>
      </c>
      <c r="C1353" s="7">
        <v>12002</v>
      </c>
      <c r="F1353" s="2" t="s">
        <v>6</v>
      </c>
      <c r="G1353" s="2" t="s">
        <v>3443</v>
      </c>
    </row>
    <row r="1354" spans="1:9">
      <c r="A1354" s="79">
        <v>42824</v>
      </c>
      <c r="B1354" s="3">
        <v>1.228202279099414</v>
      </c>
      <c r="C1354" s="7">
        <v>12002</v>
      </c>
      <c r="F1354" s="2" t="s">
        <v>6</v>
      </c>
      <c r="G1354" s="2" t="s">
        <v>3452</v>
      </c>
    </row>
    <row r="1355" spans="1:9">
      <c r="A1355" s="79">
        <v>42852</v>
      </c>
      <c r="B1355" s="3">
        <v>1.0030873907054669</v>
      </c>
      <c r="C1355" s="7">
        <v>12002</v>
      </c>
      <c r="F1355" s="2" t="s">
        <v>6</v>
      </c>
      <c r="G1355" s="2" t="s">
        <v>4206</v>
      </c>
    </row>
    <row r="1356" spans="1:9">
      <c r="A1356" s="79">
        <v>42887</v>
      </c>
      <c r="B1356" s="3">
        <v>0.55449965463163287</v>
      </c>
      <c r="C1356" s="7">
        <v>12002</v>
      </c>
      <c r="F1356" s="2" t="s">
        <v>6</v>
      </c>
      <c r="G1356" s="2" t="s">
        <v>4249</v>
      </c>
    </row>
    <row r="1357" spans="1:9">
      <c r="A1357" s="79">
        <v>42915</v>
      </c>
      <c r="B1357" s="3">
        <v>0.44019570831626792</v>
      </c>
      <c r="C1357" s="7">
        <v>12002</v>
      </c>
      <c r="F1357" s="2" t="s">
        <v>6</v>
      </c>
      <c r="G1357" s="2" t="s">
        <v>4331</v>
      </c>
    </row>
    <row r="1358" spans="1:9">
      <c r="A1358" s="79">
        <v>42951</v>
      </c>
      <c r="B1358" s="3">
        <v>0.60876403436222071</v>
      </c>
      <c r="C1358" s="7">
        <v>12002</v>
      </c>
      <c r="F1358" s="2" t="s">
        <v>6</v>
      </c>
      <c r="G1358" s="2" t="s">
        <v>5195</v>
      </c>
    </row>
    <row r="1359" spans="1:9">
      <c r="A1359" s="79">
        <v>41965</v>
      </c>
      <c r="B1359" s="3">
        <v>-2.2390842700000002</v>
      </c>
      <c r="C1359" s="7">
        <v>12003</v>
      </c>
      <c r="F1359" s="2" t="s">
        <v>6</v>
      </c>
      <c r="G1359" s="2" t="s">
        <v>1274</v>
      </c>
    </row>
    <row r="1360" spans="1:9">
      <c r="A1360" s="79">
        <v>41965</v>
      </c>
      <c r="B1360" s="3">
        <v>151.012888</v>
      </c>
      <c r="C1360" s="7">
        <v>12003</v>
      </c>
      <c r="F1360" s="2" t="s">
        <v>6</v>
      </c>
      <c r="H1360" s="1"/>
    </row>
    <row r="1361" spans="1:12">
      <c r="A1361" s="79">
        <v>42165</v>
      </c>
      <c r="B1361" s="3">
        <v>123.879182</v>
      </c>
      <c r="C1361" s="7">
        <v>12003</v>
      </c>
      <c r="F1361" s="2" t="s">
        <v>6</v>
      </c>
      <c r="G1361" s="2" t="s">
        <v>149</v>
      </c>
    </row>
    <row r="1362" spans="1:12">
      <c r="A1362" s="79">
        <v>42215</v>
      </c>
      <c r="B1362" s="3">
        <v>20.802638999999999</v>
      </c>
      <c r="C1362" s="7">
        <v>12003</v>
      </c>
      <c r="F1362" s="2" t="s">
        <v>6</v>
      </c>
      <c r="G1362" s="2" t="s">
        <v>174</v>
      </c>
      <c r="I1362" s="2" t="s">
        <v>171</v>
      </c>
      <c r="J1362" s="21"/>
    </row>
    <row r="1363" spans="1:12">
      <c r="A1363" s="79">
        <v>42222</v>
      </c>
      <c r="B1363" s="3">
        <v>27.516024999999999</v>
      </c>
      <c r="C1363" s="7">
        <v>12003</v>
      </c>
      <c r="F1363" s="2" t="s">
        <v>6</v>
      </c>
      <c r="G1363" s="2" t="s">
        <v>178</v>
      </c>
      <c r="J1363" s="21"/>
    </row>
    <row r="1364" spans="1:12">
      <c r="A1364" s="79">
        <v>42252</v>
      </c>
      <c r="B1364" s="3">
        <v>30.771312000000002</v>
      </c>
      <c r="C1364" s="7">
        <v>12003</v>
      </c>
      <c r="F1364" s="2" t="s">
        <v>6</v>
      </c>
      <c r="G1364" s="2" t="s">
        <v>179</v>
      </c>
      <c r="J1364" s="21"/>
    </row>
    <row r="1365" spans="1:12">
      <c r="A1365" s="79">
        <v>42283</v>
      </c>
      <c r="B1365" s="3">
        <v>26.650281</v>
      </c>
      <c r="C1365" s="7">
        <v>12003</v>
      </c>
      <c r="F1365" s="2" t="s">
        <v>6</v>
      </c>
      <c r="G1365" s="2" t="s">
        <v>196</v>
      </c>
    </row>
    <row r="1366" spans="1:12">
      <c r="A1366" s="79">
        <v>42309</v>
      </c>
      <c r="B1366" s="3">
        <v>17.905767999999998</v>
      </c>
      <c r="C1366" s="7">
        <v>12003</v>
      </c>
      <c r="F1366" s="2" t="s">
        <v>6</v>
      </c>
      <c r="G1366" s="2" t="s">
        <v>186</v>
      </c>
    </row>
    <row r="1367" spans="1:12">
      <c r="A1367" s="79">
        <v>42345</v>
      </c>
      <c r="B1367" s="3">
        <v>29.186547000000001</v>
      </c>
      <c r="C1367" s="7">
        <v>12003</v>
      </c>
      <c r="F1367" s="2" t="s">
        <v>6</v>
      </c>
      <c r="G1367" s="2" t="s">
        <v>432</v>
      </c>
      <c r="H1367" s="2" t="s">
        <v>70</v>
      </c>
    </row>
    <row r="1368" spans="1:12">
      <c r="A1368" s="79">
        <v>42379</v>
      </c>
      <c r="B1368" s="3">
        <v>24.515795000000001</v>
      </c>
      <c r="C1368" s="7">
        <v>12003</v>
      </c>
      <c r="F1368" s="2" t="s">
        <v>6</v>
      </c>
      <c r="G1368" s="2" t="s">
        <v>70</v>
      </c>
      <c r="H1368" s="2" t="s">
        <v>725</v>
      </c>
      <c r="L1368" s="21"/>
    </row>
    <row r="1369" spans="1:12">
      <c r="A1369" s="79">
        <v>42403</v>
      </c>
      <c r="B1369" s="3">
        <v>24.434242000000001</v>
      </c>
      <c r="C1369" s="7">
        <v>12003</v>
      </c>
      <c r="F1369" s="2" t="s">
        <v>6</v>
      </c>
      <c r="G1369" s="2" t="s">
        <v>753</v>
      </c>
      <c r="H1369" s="2" t="s">
        <v>70</v>
      </c>
      <c r="I1369" s="2" t="s">
        <v>725</v>
      </c>
      <c r="L1369" s="21"/>
    </row>
    <row r="1370" spans="1:12">
      <c r="A1370" s="79">
        <v>42435</v>
      </c>
      <c r="B1370" s="3">
        <v>-0.984287672</v>
      </c>
      <c r="C1370" s="7">
        <v>12003</v>
      </c>
      <c r="F1370" s="2" t="s">
        <v>6</v>
      </c>
      <c r="G1370" s="2" t="s">
        <v>1273</v>
      </c>
      <c r="H1370" s="2" t="s">
        <v>725</v>
      </c>
      <c r="I1370" s="2" t="s">
        <v>70</v>
      </c>
      <c r="L1370" s="21"/>
    </row>
    <row r="1371" spans="1:12">
      <c r="A1371" s="79">
        <v>42435</v>
      </c>
      <c r="B1371" s="3">
        <v>33.916718000000003</v>
      </c>
      <c r="C1371" s="7">
        <v>12003</v>
      </c>
      <c r="F1371" s="2" t="s">
        <v>6</v>
      </c>
      <c r="G1371" s="2" t="s">
        <v>739</v>
      </c>
      <c r="H1371" s="2" t="s">
        <v>725</v>
      </c>
      <c r="I1371" s="2" t="s">
        <v>70</v>
      </c>
      <c r="L1371" s="21"/>
    </row>
    <row r="1372" spans="1:12">
      <c r="A1372" s="79">
        <v>42458</v>
      </c>
      <c r="B1372" s="3">
        <v>-0.97940572000000004</v>
      </c>
      <c r="C1372" s="7">
        <v>12003</v>
      </c>
      <c r="F1372" s="2" t="s">
        <v>6</v>
      </c>
      <c r="G1372" s="2" t="s">
        <v>1276</v>
      </c>
      <c r="H1372" s="2" t="s">
        <v>70</v>
      </c>
      <c r="I1372" s="2" t="s">
        <v>725</v>
      </c>
    </row>
    <row r="1373" spans="1:12">
      <c r="A1373" s="79">
        <v>42458</v>
      </c>
      <c r="B1373" s="3">
        <v>25.274543999999999</v>
      </c>
      <c r="C1373" s="7">
        <v>12003</v>
      </c>
      <c r="F1373" s="2" t="s">
        <v>6</v>
      </c>
      <c r="G1373" s="2" t="s">
        <v>1275</v>
      </c>
      <c r="H1373" s="2" t="s">
        <v>70</v>
      </c>
      <c r="I1373" s="2" t="s">
        <v>725</v>
      </c>
    </row>
    <row r="1374" spans="1:12">
      <c r="A1374" s="79">
        <v>42500</v>
      </c>
      <c r="B1374" s="3">
        <v>-1.1865430720309598</v>
      </c>
      <c r="C1374" s="7">
        <v>12003</v>
      </c>
      <c r="F1374" s="2" t="s">
        <v>6</v>
      </c>
      <c r="G1374" s="2" t="s">
        <v>1535</v>
      </c>
      <c r="H1374" s="2" t="s">
        <v>70</v>
      </c>
    </row>
    <row r="1375" spans="1:12">
      <c r="A1375" s="79">
        <v>42500</v>
      </c>
      <c r="B1375" s="3">
        <v>24.955590000000001</v>
      </c>
      <c r="C1375" s="7">
        <v>12003</v>
      </c>
      <c r="F1375" s="2" t="s">
        <v>6</v>
      </c>
      <c r="G1375" s="2" t="s">
        <v>1269</v>
      </c>
      <c r="H1375" s="2" t="s">
        <v>70</v>
      </c>
    </row>
    <row r="1376" spans="1:12">
      <c r="A1376" s="79">
        <v>42520</v>
      </c>
      <c r="B1376" s="3">
        <v>-1.3264790010066754</v>
      </c>
      <c r="C1376" s="7">
        <v>12003</v>
      </c>
      <c r="F1376" s="2" t="s">
        <v>6</v>
      </c>
      <c r="G1376" s="2" t="s">
        <v>1675</v>
      </c>
      <c r="H1376" s="2" t="s">
        <v>70</v>
      </c>
      <c r="I1376" s="2" t="s">
        <v>725</v>
      </c>
    </row>
    <row r="1377" spans="1:9">
      <c r="A1377" s="79">
        <v>42520</v>
      </c>
      <c r="B1377" s="3">
        <v>31.642569999999999</v>
      </c>
      <c r="C1377" s="7">
        <v>12003</v>
      </c>
      <c r="F1377" s="2" t="s">
        <v>6</v>
      </c>
      <c r="G1377" s="2" t="s">
        <v>1674</v>
      </c>
      <c r="H1377" s="2" t="s">
        <v>70</v>
      </c>
      <c r="I1377" s="2" t="s">
        <v>725</v>
      </c>
    </row>
    <row r="1378" spans="1:9">
      <c r="A1378" s="79">
        <v>42545</v>
      </c>
      <c r="B1378" s="3">
        <v>-1.0680984909126654</v>
      </c>
      <c r="C1378" s="7">
        <v>12003</v>
      </c>
      <c r="F1378" s="2" t="s">
        <v>6</v>
      </c>
      <c r="G1378" s="2" t="s">
        <v>1933</v>
      </c>
      <c r="H1378" s="2" t="s">
        <v>70</v>
      </c>
      <c r="I1378" s="2" t="s">
        <v>725</v>
      </c>
    </row>
    <row r="1379" spans="1:9">
      <c r="A1379" s="79">
        <v>42545</v>
      </c>
      <c r="B1379" s="3">
        <v>28.055396000000002</v>
      </c>
      <c r="C1379" s="7">
        <v>12003</v>
      </c>
      <c r="F1379" s="2" t="s">
        <v>6</v>
      </c>
      <c r="G1379" s="2" t="s">
        <v>1932</v>
      </c>
      <c r="H1379" s="2" t="s">
        <v>70</v>
      </c>
      <c r="I1379" s="2" t="s">
        <v>725</v>
      </c>
    </row>
    <row r="1380" spans="1:9">
      <c r="A1380" s="79">
        <v>42588</v>
      </c>
      <c r="B1380" s="3">
        <v>38.14715625186367</v>
      </c>
      <c r="C1380" s="7">
        <v>12003</v>
      </c>
      <c r="F1380" s="2" t="s">
        <v>6</v>
      </c>
      <c r="G1380" s="2" t="s">
        <v>2100</v>
      </c>
    </row>
    <row r="1381" spans="1:9">
      <c r="A1381" s="79">
        <v>42606</v>
      </c>
      <c r="B1381" s="3">
        <v>15.098794883458142</v>
      </c>
      <c r="C1381" s="7">
        <v>12003</v>
      </c>
      <c r="F1381" s="2" t="s">
        <v>6</v>
      </c>
      <c r="G1381" s="2" t="s">
        <v>70</v>
      </c>
      <c r="H1381" s="2" t="s">
        <v>725</v>
      </c>
    </row>
    <row r="1382" spans="1:9">
      <c r="A1382" s="79">
        <v>42643</v>
      </c>
      <c r="B1382" s="3">
        <v>39.680292249538198</v>
      </c>
      <c r="C1382" s="7">
        <v>12003</v>
      </c>
      <c r="F1382" s="2" t="s">
        <v>6</v>
      </c>
      <c r="G1382" s="2" t="s">
        <v>70</v>
      </c>
      <c r="H1382" s="2" t="s">
        <v>725</v>
      </c>
    </row>
    <row r="1383" spans="1:9">
      <c r="A1383" s="79">
        <v>42704</v>
      </c>
      <c r="B1383" s="3">
        <v>23.728039012073275</v>
      </c>
      <c r="C1383" s="7">
        <v>12003</v>
      </c>
      <c r="F1383" s="2" t="s">
        <v>6</v>
      </c>
      <c r="G1383" s="2" t="s">
        <v>725</v>
      </c>
    </row>
    <row r="1384" spans="1:9">
      <c r="A1384" s="79">
        <v>42735</v>
      </c>
      <c r="B1384" s="3">
        <v>34.450731515861712</v>
      </c>
      <c r="C1384" s="7">
        <v>12003</v>
      </c>
      <c r="F1384" s="2" t="s">
        <v>6</v>
      </c>
      <c r="G1384" s="2" t="s">
        <v>2649</v>
      </c>
      <c r="H1384" s="2" t="s">
        <v>70</v>
      </c>
    </row>
    <row r="1385" spans="1:9">
      <c r="A1385" s="79">
        <v>42759</v>
      </c>
      <c r="B1385" s="3">
        <v>50.699576184723156</v>
      </c>
      <c r="C1385" s="7">
        <v>12003</v>
      </c>
      <c r="F1385" s="2" t="s">
        <v>6</v>
      </c>
      <c r="G1385" s="2" t="s">
        <v>3381</v>
      </c>
    </row>
    <row r="1386" spans="1:9">
      <c r="A1386" s="79">
        <v>42790</v>
      </c>
      <c r="B1386" s="3">
        <v>40.115307659999999</v>
      </c>
      <c r="C1386" s="7">
        <v>12003</v>
      </c>
      <c r="F1386" s="2" t="s">
        <v>6</v>
      </c>
      <c r="G1386" s="2" t="s">
        <v>3443</v>
      </c>
    </row>
    <row r="1387" spans="1:9">
      <c r="A1387" s="79">
        <v>42824</v>
      </c>
      <c r="B1387" s="3">
        <v>18.20070778585195</v>
      </c>
      <c r="C1387" s="7">
        <v>12003</v>
      </c>
      <c r="F1387" s="2" t="s">
        <v>6</v>
      </c>
      <c r="G1387" s="2" t="s">
        <v>3452</v>
      </c>
    </row>
    <row r="1388" spans="1:9">
      <c r="A1388" s="79">
        <v>42852</v>
      </c>
      <c r="B1388" s="3">
        <v>19.935926829769933</v>
      </c>
      <c r="C1388" s="7">
        <v>12003</v>
      </c>
      <c r="F1388" s="2" t="s">
        <v>6</v>
      </c>
      <c r="G1388" s="2" t="s">
        <v>4206</v>
      </c>
    </row>
    <row r="1389" spans="1:9">
      <c r="A1389" s="79">
        <v>42887</v>
      </c>
      <c r="B1389" s="3">
        <v>23.159006776626697</v>
      </c>
      <c r="C1389" s="7">
        <v>12003</v>
      </c>
      <c r="F1389" s="2" t="s">
        <v>6</v>
      </c>
      <c r="G1389" s="2" t="s">
        <v>4249</v>
      </c>
    </row>
    <row r="1390" spans="1:9">
      <c r="A1390" s="79">
        <v>42915</v>
      </c>
      <c r="B1390" s="3">
        <v>27.198780701059921</v>
      </c>
      <c r="C1390" s="7">
        <v>12003</v>
      </c>
      <c r="F1390" s="2" t="s">
        <v>6</v>
      </c>
      <c r="G1390" s="2" t="s">
        <v>4331</v>
      </c>
    </row>
    <row r="1391" spans="1:9">
      <c r="A1391" s="79">
        <v>42951</v>
      </c>
      <c r="B1391" s="3">
        <v>37.529231628984853</v>
      </c>
      <c r="C1391" s="7">
        <v>12003</v>
      </c>
      <c r="F1391" s="2" t="s">
        <v>6</v>
      </c>
      <c r="G1391" s="2" t="s">
        <v>5195</v>
      </c>
    </row>
    <row r="1392" spans="1:9">
      <c r="A1392" s="79">
        <v>41965</v>
      </c>
      <c r="B1392" s="3">
        <v>-2.7890493109999999</v>
      </c>
      <c r="C1392" s="7">
        <v>12004</v>
      </c>
      <c r="F1392" s="2" t="s">
        <v>6</v>
      </c>
      <c r="G1392" s="2" t="s">
        <v>1274</v>
      </c>
    </row>
    <row r="1393" spans="1:12">
      <c r="A1393" s="79">
        <v>41965</v>
      </c>
      <c r="B1393" s="3">
        <v>188.10475199999999</v>
      </c>
      <c r="C1393" s="7">
        <v>12004</v>
      </c>
      <c r="F1393" s="2" t="s">
        <v>6</v>
      </c>
      <c r="H1393" s="1"/>
    </row>
    <row r="1394" spans="1:12">
      <c r="A1394" s="79">
        <v>42165</v>
      </c>
      <c r="B1394" s="3">
        <v>158.532049</v>
      </c>
      <c r="C1394" s="7">
        <v>12004</v>
      </c>
      <c r="F1394" s="2" t="s">
        <v>6</v>
      </c>
      <c r="G1394" s="2" t="s">
        <v>149</v>
      </c>
    </row>
    <row r="1395" spans="1:12">
      <c r="A1395" s="79">
        <v>42215</v>
      </c>
      <c r="B1395" s="3">
        <v>15.304864</v>
      </c>
      <c r="C1395" s="7">
        <v>12004</v>
      </c>
      <c r="F1395" s="2" t="s">
        <v>6</v>
      </c>
      <c r="G1395" s="2" t="s">
        <v>174</v>
      </c>
      <c r="I1395" s="2" t="s">
        <v>172</v>
      </c>
      <c r="J1395" s="21"/>
    </row>
    <row r="1396" spans="1:12">
      <c r="A1396" s="79">
        <v>42222</v>
      </c>
      <c r="B1396" s="3">
        <v>31.293132</v>
      </c>
      <c r="C1396" s="7">
        <v>12004</v>
      </c>
      <c r="F1396" s="2" t="s">
        <v>6</v>
      </c>
      <c r="G1396" s="2" t="s">
        <v>178</v>
      </c>
      <c r="J1396" s="21"/>
    </row>
    <row r="1397" spans="1:12">
      <c r="A1397" s="79">
        <v>42252</v>
      </c>
      <c r="B1397" s="3">
        <v>28.556480000000001</v>
      </c>
      <c r="C1397" s="7">
        <v>12004</v>
      </c>
      <c r="F1397" s="2" t="s">
        <v>6</v>
      </c>
      <c r="G1397" s="2" t="s">
        <v>179</v>
      </c>
      <c r="J1397" s="21"/>
    </row>
    <row r="1398" spans="1:12">
      <c r="A1398" s="79">
        <v>42283</v>
      </c>
      <c r="B1398" s="3">
        <v>27.412348000000001</v>
      </c>
      <c r="C1398" s="7">
        <v>12004</v>
      </c>
      <c r="F1398" s="2" t="s">
        <v>6</v>
      </c>
      <c r="G1398" s="2" t="s">
        <v>196</v>
      </c>
    </row>
    <row r="1399" spans="1:12">
      <c r="A1399" s="79">
        <v>42309</v>
      </c>
      <c r="B1399" s="3">
        <v>25.290807000000001</v>
      </c>
      <c r="C1399" s="7">
        <v>12004</v>
      </c>
      <c r="F1399" s="2" t="s">
        <v>6</v>
      </c>
      <c r="G1399" s="2" t="s">
        <v>186</v>
      </c>
    </row>
    <row r="1400" spans="1:12">
      <c r="A1400" s="79">
        <v>42345</v>
      </c>
      <c r="B1400" s="3">
        <v>12.729108999999999</v>
      </c>
      <c r="C1400" s="7">
        <v>12004</v>
      </c>
      <c r="F1400" s="2" t="s">
        <v>6</v>
      </c>
      <c r="G1400" s="2" t="s">
        <v>432</v>
      </c>
      <c r="H1400" s="2" t="s">
        <v>434</v>
      </c>
    </row>
    <row r="1401" spans="1:12">
      <c r="A1401" s="79">
        <v>42379</v>
      </c>
      <c r="B1401" s="3">
        <v>21.312054</v>
      </c>
      <c r="C1401" s="7">
        <v>12004</v>
      </c>
      <c r="F1401" s="2" t="s">
        <v>6</v>
      </c>
      <c r="G1401" s="2" t="s">
        <v>434</v>
      </c>
      <c r="H1401" s="2" t="s">
        <v>21</v>
      </c>
      <c r="L1401" s="21"/>
    </row>
    <row r="1402" spans="1:12">
      <c r="A1402" s="79">
        <v>42403</v>
      </c>
      <c r="B1402" s="3">
        <v>9.5181050000000003</v>
      </c>
      <c r="C1402" s="7">
        <v>12004</v>
      </c>
      <c r="F1402" s="2" t="s">
        <v>6</v>
      </c>
      <c r="G1402" s="2" t="s">
        <v>753</v>
      </c>
      <c r="H1402" s="2" t="s">
        <v>434</v>
      </c>
      <c r="I1402" s="2" t="s">
        <v>21</v>
      </c>
      <c r="L1402" s="21"/>
    </row>
    <row r="1403" spans="1:12">
      <c r="A1403" s="79">
        <v>42435</v>
      </c>
      <c r="B1403" s="3">
        <v>-0.56591245300000004</v>
      </c>
      <c r="C1403" s="7">
        <v>12004</v>
      </c>
      <c r="F1403" s="2" t="s">
        <v>6</v>
      </c>
      <c r="G1403" s="2" t="s">
        <v>1273</v>
      </c>
      <c r="H1403" s="2" t="s">
        <v>21</v>
      </c>
      <c r="I1403" s="2" t="s">
        <v>434</v>
      </c>
      <c r="L1403" s="21"/>
    </row>
    <row r="1404" spans="1:12">
      <c r="A1404" s="79">
        <v>42435</v>
      </c>
      <c r="B1404" s="3">
        <v>19.500288000000001</v>
      </c>
      <c r="C1404" s="7">
        <v>12004</v>
      </c>
      <c r="F1404" s="2" t="s">
        <v>6</v>
      </c>
      <c r="G1404" s="2" t="s">
        <v>739</v>
      </c>
      <c r="H1404" s="2" t="s">
        <v>21</v>
      </c>
      <c r="I1404" s="2" t="s">
        <v>434</v>
      </c>
      <c r="L1404" s="21"/>
    </row>
    <row r="1405" spans="1:12">
      <c r="A1405" s="79">
        <v>42458</v>
      </c>
      <c r="B1405" s="3">
        <v>-0.75398368599999999</v>
      </c>
      <c r="C1405" s="7">
        <v>12004</v>
      </c>
      <c r="F1405" s="2" t="s">
        <v>6</v>
      </c>
      <c r="G1405" s="2" t="s">
        <v>1276</v>
      </c>
      <c r="H1405" s="2" t="s">
        <v>434</v>
      </c>
      <c r="I1405" s="2" t="s">
        <v>21</v>
      </c>
    </row>
    <row r="1406" spans="1:12">
      <c r="A1406" s="79">
        <v>42458</v>
      </c>
      <c r="B1406" s="3">
        <v>19.457303</v>
      </c>
      <c r="C1406" s="7">
        <v>12004</v>
      </c>
      <c r="F1406" s="2" t="s">
        <v>6</v>
      </c>
      <c r="G1406" s="2" t="s">
        <v>1275</v>
      </c>
      <c r="H1406" s="2" t="s">
        <v>434</v>
      </c>
      <c r="I1406" s="2" t="s">
        <v>21</v>
      </c>
    </row>
    <row r="1407" spans="1:12">
      <c r="A1407" s="79">
        <v>42500</v>
      </c>
      <c r="B1407" s="3">
        <v>-0.89587347050107324</v>
      </c>
      <c r="C1407" s="7">
        <v>12004</v>
      </c>
      <c r="F1407" s="2" t="s">
        <v>6</v>
      </c>
      <c r="G1407" s="2" t="s">
        <v>1535</v>
      </c>
      <c r="H1407" s="2" t="s">
        <v>434</v>
      </c>
    </row>
    <row r="1408" spans="1:12">
      <c r="A1408" s="79">
        <v>42500</v>
      </c>
      <c r="B1408" s="3">
        <v>18.842174</v>
      </c>
      <c r="C1408" s="7">
        <v>12004</v>
      </c>
      <c r="F1408" s="2" t="s">
        <v>6</v>
      </c>
      <c r="G1408" s="2" t="s">
        <v>1269</v>
      </c>
      <c r="H1408" s="2" t="s">
        <v>434</v>
      </c>
    </row>
    <row r="1409" spans="1:9">
      <c r="A1409" s="79">
        <v>42520</v>
      </c>
      <c r="B1409" s="3">
        <v>-0.93558749598787361</v>
      </c>
      <c r="C1409" s="7">
        <v>12004</v>
      </c>
      <c r="F1409" s="2" t="s">
        <v>6</v>
      </c>
      <c r="G1409" s="2" t="s">
        <v>1675</v>
      </c>
      <c r="H1409" s="2" t="s">
        <v>434</v>
      </c>
      <c r="I1409" s="2" t="s">
        <v>21</v>
      </c>
    </row>
    <row r="1410" spans="1:9">
      <c r="A1410" s="79">
        <v>42520</v>
      </c>
      <c r="B1410" s="3">
        <v>22.318026</v>
      </c>
      <c r="C1410" s="7">
        <v>12004</v>
      </c>
      <c r="F1410" s="2" t="s">
        <v>6</v>
      </c>
      <c r="G1410" s="2" t="s">
        <v>1674</v>
      </c>
      <c r="H1410" s="2" t="s">
        <v>434</v>
      </c>
      <c r="I1410" s="2" t="s">
        <v>21</v>
      </c>
    </row>
    <row r="1411" spans="1:9">
      <c r="A1411" s="79">
        <v>42545</v>
      </c>
      <c r="B1411" s="3">
        <v>-0.97149364871015287</v>
      </c>
      <c r="C1411" s="7">
        <v>12004</v>
      </c>
      <c r="F1411" s="2" t="s">
        <v>6</v>
      </c>
      <c r="G1411" s="2" t="s">
        <v>1933</v>
      </c>
      <c r="H1411" s="2" t="s">
        <v>434</v>
      </c>
      <c r="I1411" s="2" t="s">
        <v>21</v>
      </c>
    </row>
    <row r="1412" spans="1:9">
      <c r="A1412" s="79">
        <v>42545</v>
      </c>
      <c r="B1412" s="3">
        <v>25.517907999999998</v>
      </c>
      <c r="C1412" s="7">
        <v>12004</v>
      </c>
      <c r="F1412" s="2" t="s">
        <v>6</v>
      </c>
      <c r="G1412" s="2" t="s">
        <v>1932</v>
      </c>
      <c r="H1412" s="2" t="s">
        <v>434</v>
      </c>
      <c r="I1412" s="2" t="s">
        <v>21</v>
      </c>
    </row>
    <row r="1413" spans="1:9">
      <c r="A1413" s="79">
        <v>42588</v>
      </c>
      <c r="B1413" s="3">
        <v>24.142511963847429</v>
      </c>
      <c r="C1413" s="7">
        <v>12004</v>
      </c>
      <c r="F1413" s="2" t="s">
        <v>6</v>
      </c>
      <c r="G1413" s="2" t="s">
        <v>2100</v>
      </c>
    </row>
    <row r="1414" spans="1:9">
      <c r="A1414" s="79">
        <v>42606</v>
      </c>
      <c r="B1414" s="3">
        <v>18.30671936665912</v>
      </c>
      <c r="C1414" s="7">
        <v>12004</v>
      </c>
      <c r="F1414" s="2" t="s">
        <v>6</v>
      </c>
      <c r="G1414" s="2" t="s">
        <v>434</v>
      </c>
      <c r="H1414" s="2" t="s">
        <v>21</v>
      </c>
    </row>
    <row r="1415" spans="1:9">
      <c r="A1415" s="79">
        <v>42643</v>
      </c>
      <c r="B1415" s="3">
        <v>29.698658536080849</v>
      </c>
      <c r="C1415" s="7">
        <v>12004</v>
      </c>
      <c r="F1415" s="2" t="s">
        <v>6</v>
      </c>
      <c r="G1415" s="2" t="s">
        <v>434</v>
      </c>
      <c r="H1415" s="2" t="s">
        <v>21</v>
      </c>
    </row>
    <row r="1416" spans="1:9">
      <c r="A1416" s="79">
        <v>42704</v>
      </c>
      <c r="B1416" s="3">
        <v>24.500383638808994</v>
      </c>
      <c r="C1416" s="7">
        <v>12004</v>
      </c>
      <c r="F1416" s="2" t="s">
        <v>6</v>
      </c>
      <c r="G1416" s="2" t="s">
        <v>21</v>
      </c>
    </row>
    <row r="1417" spans="1:9">
      <c r="A1417" s="79">
        <v>42735</v>
      </c>
      <c r="B1417" s="3">
        <v>28.616860738242753</v>
      </c>
      <c r="C1417" s="7">
        <v>12004</v>
      </c>
      <c r="F1417" s="2" t="s">
        <v>6</v>
      </c>
      <c r="G1417" s="2" t="s">
        <v>2649</v>
      </c>
      <c r="H1417" s="2" t="s">
        <v>434</v>
      </c>
    </row>
    <row r="1418" spans="1:9">
      <c r="A1418" s="79">
        <v>42759</v>
      </c>
      <c r="B1418" s="3">
        <v>25.961778399940673</v>
      </c>
      <c r="C1418" s="7">
        <v>12004</v>
      </c>
      <c r="F1418" s="2" t="s">
        <v>6</v>
      </c>
      <c r="G1418" s="2" t="s">
        <v>3381</v>
      </c>
    </row>
    <row r="1419" spans="1:9">
      <c r="A1419" s="79">
        <v>42790</v>
      </c>
      <c r="B1419" s="3">
        <v>50.140997749999997</v>
      </c>
      <c r="C1419" s="7">
        <v>12004</v>
      </c>
      <c r="F1419" s="2" t="s">
        <v>6</v>
      </c>
      <c r="G1419" s="2" t="s">
        <v>3443</v>
      </c>
    </row>
    <row r="1420" spans="1:9">
      <c r="A1420" s="79">
        <v>42824</v>
      </c>
      <c r="B1420" s="3">
        <v>50.193058725075545</v>
      </c>
      <c r="C1420" s="7">
        <v>12004</v>
      </c>
      <c r="F1420" s="2" t="s">
        <v>6</v>
      </c>
      <c r="G1420" s="2" t="s">
        <v>3452</v>
      </c>
    </row>
    <row r="1421" spans="1:9">
      <c r="A1421" s="79">
        <v>42852</v>
      </c>
      <c r="B1421" s="3">
        <v>52.208539298747169</v>
      </c>
      <c r="C1421" s="7">
        <v>12004</v>
      </c>
      <c r="F1421" s="2" t="s">
        <v>6</v>
      </c>
      <c r="G1421" s="2" t="s">
        <v>4206</v>
      </c>
    </row>
    <row r="1422" spans="1:9">
      <c r="A1422" s="79">
        <v>42887</v>
      </c>
      <c r="B1422" s="3">
        <v>40.333478509856178</v>
      </c>
      <c r="C1422" s="7">
        <v>12004</v>
      </c>
      <c r="F1422" s="2" t="s">
        <v>6</v>
      </c>
      <c r="G1422" s="2" t="s">
        <v>4249</v>
      </c>
    </row>
    <row r="1423" spans="1:9">
      <c r="A1423" s="79">
        <v>42915</v>
      </c>
      <c r="B1423" s="3">
        <v>46.011317557998133</v>
      </c>
      <c r="C1423" s="7">
        <v>12004</v>
      </c>
      <c r="F1423" s="2" t="s">
        <v>6</v>
      </c>
      <c r="G1423" s="2" t="s">
        <v>4331</v>
      </c>
    </row>
    <row r="1424" spans="1:9">
      <c r="A1424" s="79">
        <v>42951</v>
      </c>
      <c r="B1424" s="3">
        <v>40.179952497181624</v>
      </c>
      <c r="C1424" s="7">
        <v>12004</v>
      </c>
      <c r="F1424" s="2" t="s">
        <v>6</v>
      </c>
      <c r="G1424" s="2" t="s">
        <v>5195</v>
      </c>
    </row>
    <row r="1425" spans="1:12">
      <c r="A1425" s="79">
        <v>41965</v>
      </c>
      <c r="B1425" s="3">
        <v>-0.79535778700000004</v>
      </c>
      <c r="C1425" s="7">
        <v>12005</v>
      </c>
      <c r="F1425" s="2" t="s">
        <v>6</v>
      </c>
      <c r="G1425" s="2" t="s">
        <v>1274</v>
      </c>
    </row>
    <row r="1426" spans="1:12">
      <c r="A1426" s="79">
        <v>41965</v>
      </c>
      <c r="B1426" s="3">
        <v>53.642142</v>
      </c>
      <c r="C1426" s="7">
        <v>12005</v>
      </c>
      <c r="F1426" s="2" t="s">
        <v>6</v>
      </c>
      <c r="H1426" s="1"/>
    </row>
    <row r="1427" spans="1:12">
      <c r="A1427" s="79">
        <v>42165</v>
      </c>
      <c r="B1427" s="3">
        <v>56.872819999999997</v>
      </c>
      <c r="C1427" s="7">
        <v>12005</v>
      </c>
      <c r="F1427" s="2" t="s">
        <v>6</v>
      </c>
      <c r="G1427" s="2" t="s">
        <v>149</v>
      </c>
    </row>
    <row r="1428" spans="1:12">
      <c r="A1428" s="79">
        <v>42215</v>
      </c>
      <c r="B1428" s="3">
        <v>12.217860999999999</v>
      </c>
      <c r="C1428" s="7">
        <v>12005</v>
      </c>
      <c r="F1428" s="2" t="s">
        <v>6</v>
      </c>
      <c r="G1428" s="2" t="s">
        <v>174</v>
      </c>
      <c r="I1428" s="2" t="s">
        <v>173</v>
      </c>
      <c r="J1428" s="21"/>
    </row>
    <row r="1429" spans="1:12">
      <c r="A1429" s="79">
        <v>42222</v>
      </c>
      <c r="B1429" s="3">
        <v>4.179735</v>
      </c>
      <c r="C1429" s="7">
        <v>12005</v>
      </c>
      <c r="F1429" s="2" t="s">
        <v>6</v>
      </c>
      <c r="G1429" s="2" t="s">
        <v>178</v>
      </c>
      <c r="J1429" s="21"/>
    </row>
    <row r="1430" spans="1:12">
      <c r="A1430" s="79">
        <v>42252</v>
      </c>
      <c r="B1430" s="3">
        <v>9.7459919999999993</v>
      </c>
      <c r="C1430" s="7">
        <v>12005</v>
      </c>
      <c r="F1430" s="2" t="s">
        <v>6</v>
      </c>
      <c r="G1430" s="2" t="s">
        <v>179</v>
      </c>
      <c r="J1430" s="21"/>
    </row>
    <row r="1431" spans="1:12">
      <c r="A1431" s="79">
        <v>42283</v>
      </c>
      <c r="B1431" s="3">
        <v>5.3199189999999996</v>
      </c>
      <c r="C1431" s="7">
        <v>12005</v>
      </c>
      <c r="F1431" s="2" t="s">
        <v>6</v>
      </c>
      <c r="G1431" s="2" t="s">
        <v>196</v>
      </c>
    </row>
    <row r="1432" spans="1:12">
      <c r="A1432" s="79">
        <v>42309</v>
      </c>
      <c r="B1432" s="3">
        <v>5.6830759999999998</v>
      </c>
      <c r="C1432" s="7">
        <v>12005</v>
      </c>
      <c r="F1432" s="2" t="s">
        <v>6</v>
      </c>
      <c r="G1432" s="2" t="s">
        <v>186</v>
      </c>
    </row>
    <row r="1433" spans="1:12">
      <c r="A1433" s="79">
        <v>42345</v>
      </c>
      <c r="B1433" s="3">
        <v>3.4155959999999999</v>
      </c>
      <c r="C1433" s="7">
        <v>12005</v>
      </c>
      <c r="F1433" s="2" t="s">
        <v>6</v>
      </c>
      <c r="G1433" s="2" t="s">
        <v>432</v>
      </c>
      <c r="H1433" s="2" t="s">
        <v>441</v>
      </c>
    </row>
    <row r="1434" spans="1:12">
      <c r="A1434" s="79">
        <v>42379</v>
      </c>
      <c r="B1434" s="3">
        <v>7.8498530000000004</v>
      </c>
      <c r="C1434" s="7">
        <v>12005</v>
      </c>
      <c r="F1434" s="2" t="s">
        <v>6</v>
      </c>
      <c r="G1434" s="2" t="s">
        <v>441</v>
      </c>
      <c r="H1434" s="2" t="s">
        <v>736</v>
      </c>
      <c r="L1434" s="21"/>
    </row>
    <row r="1435" spans="1:12">
      <c r="A1435" s="79">
        <v>42403</v>
      </c>
      <c r="B1435" s="3">
        <v>3.6032999999999999</v>
      </c>
      <c r="C1435" s="7">
        <v>12005</v>
      </c>
      <c r="F1435" s="2" t="s">
        <v>6</v>
      </c>
      <c r="G1435" s="2" t="s">
        <v>753</v>
      </c>
      <c r="H1435" s="2" t="s">
        <v>441</v>
      </c>
      <c r="I1435" s="2" t="s">
        <v>736</v>
      </c>
      <c r="L1435" s="21"/>
    </row>
    <row r="1436" spans="1:12">
      <c r="A1436" s="79">
        <v>42435</v>
      </c>
      <c r="B1436" s="3">
        <v>-8.7022584E-2</v>
      </c>
      <c r="C1436" s="7">
        <v>12005</v>
      </c>
      <c r="F1436" s="2" t="s">
        <v>6</v>
      </c>
      <c r="G1436" s="2" t="s">
        <v>1273</v>
      </c>
      <c r="H1436" s="2" t="s">
        <v>736</v>
      </c>
      <c r="I1436" s="2" t="s">
        <v>441</v>
      </c>
      <c r="L1436" s="21"/>
    </row>
    <row r="1437" spans="1:12">
      <c r="A1437" s="79">
        <v>42435</v>
      </c>
      <c r="B1437" s="3">
        <v>2.9986359999999999</v>
      </c>
      <c r="C1437" s="7">
        <v>12005</v>
      </c>
      <c r="F1437" s="2" t="s">
        <v>6</v>
      </c>
      <c r="G1437" s="2" t="s">
        <v>739</v>
      </c>
      <c r="H1437" s="2" t="s">
        <v>736</v>
      </c>
      <c r="I1437" s="2" t="s">
        <v>441</v>
      </c>
      <c r="L1437" s="21"/>
    </row>
    <row r="1438" spans="1:12">
      <c r="A1438" s="79">
        <v>42458</v>
      </c>
      <c r="B1438" s="3">
        <v>-0.106727699</v>
      </c>
      <c r="C1438" s="7">
        <v>12005</v>
      </c>
      <c r="F1438" s="2" t="s">
        <v>6</v>
      </c>
      <c r="G1438" s="2" t="s">
        <v>1276</v>
      </c>
      <c r="H1438" s="2" t="s">
        <v>441</v>
      </c>
      <c r="I1438" s="2" t="s">
        <v>736</v>
      </c>
    </row>
    <row r="1439" spans="1:12">
      <c r="A1439" s="79">
        <v>42458</v>
      </c>
      <c r="B1439" s="3">
        <v>2.7542149999999999</v>
      </c>
      <c r="C1439" s="7">
        <v>12005</v>
      </c>
      <c r="F1439" s="2" t="s">
        <v>6</v>
      </c>
      <c r="G1439" s="2" t="s">
        <v>1275</v>
      </c>
      <c r="H1439" s="2" t="s">
        <v>441</v>
      </c>
      <c r="I1439" s="2" t="s">
        <v>736</v>
      </c>
    </row>
    <row r="1440" spans="1:12">
      <c r="A1440" s="79">
        <v>42500</v>
      </c>
      <c r="B1440" s="3">
        <v>-0.47816821555862526</v>
      </c>
      <c r="C1440" s="7">
        <v>12005</v>
      </c>
      <c r="F1440" s="2" t="s">
        <v>6</v>
      </c>
      <c r="G1440" s="2" t="s">
        <v>1535</v>
      </c>
      <c r="H1440" s="2" t="s">
        <v>441</v>
      </c>
    </row>
    <row r="1441" spans="1:9">
      <c r="A1441" s="79">
        <v>42500</v>
      </c>
      <c r="B1441" s="3">
        <v>10.056921000000001</v>
      </c>
      <c r="C1441" s="7">
        <v>12005</v>
      </c>
      <c r="F1441" s="2" t="s">
        <v>6</v>
      </c>
      <c r="G1441" s="2" t="s">
        <v>1269</v>
      </c>
      <c r="H1441" s="2" t="s">
        <v>441</v>
      </c>
    </row>
    <row r="1442" spans="1:9">
      <c r="A1442" s="79">
        <v>42520</v>
      </c>
      <c r="B1442" s="3">
        <v>-0.14084641719914842</v>
      </c>
      <c r="C1442" s="7">
        <v>12005</v>
      </c>
      <c r="F1442" s="2" t="s">
        <v>6</v>
      </c>
      <c r="G1442" s="2" t="s">
        <v>1675</v>
      </c>
      <c r="H1442" s="2" t="s">
        <v>441</v>
      </c>
      <c r="I1442" s="2" t="s">
        <v>736</v>
      </c>
    </row>
    <row r="1443" spans="1:9">
      <c r="A1443" s="79">
        <v>42520</v>
      </c>
      <c r="B1443" s="3">
        <v>3.359829</v>
      </c>
      <c r="C1443" s="7">
        <v>12005</v>
      </c>
      <c r="F1443" s="2" t="s">
        <v>6</v>
      </c>
      <c r="G1443" s="2" t="s">
        <v>1674</v>
      </c>
      <c r="H1443" s="2" t="s">
        <v>441</v>
      </c>
      <c r="I1443" s="2" t="s">
        <v>736</v>
      </c>
    </row>
    <row r="1444" spans="1:9">
      <c r="A1444" s="79">
        <v>42545</v>
      </c>
      <c r="B1444" s="3">
        <v>-0.28250138173813677</v>
      </c>
      <c r="C1444" s="7">
        <v>12005</v>
      </c>
      <c r="F1444" s="2" t="s">
        <v>6</v>
      </c>
      <c r="G1444" s="2" t="s">
        <v>1933</v>
      </c>
      <c r="H1444" s="2" t="s">
        <v>441</v>
      </c>
      <c r="I1444" s="2" t="s">
        <v>736</v>
      </c>
    </row>
    <row r="1445" spans="1:9">
      <c r="A1445" s="79">
        <v>42545</v>
      </c>
      <c r="B1445" s="3">
        <v>7.4203720000000004</v>
      </c>
      <c r="C1445" s="7">
        <v>12005</v>
      </c>
      <c r="F1445" s="2" t="s">
        <v>6</v>
      </c>
      <c r="G1445" s="2" t="s">
        <v>1932</v>
      </c>
      <c r="H1445" s="2" t="s">
        <v>441</v>
      </c>
      <c r="I1445" s="2" t="s">
        <v>736</v>
      </c>
    </row>
    <row r="1446" spans="1:9">
      <c r="A1446" s="79">
        <v>42588</v>
      </c>
      <c r="B1446" s="3">
        <v>9.3117608145205786</v>
      </c>
      <c r="C1446" s="7">
        <v>12005</v>
      </c>
      <c r="F1446" s="2" t="s">
        <v>6</v>
      </c>
      <c r="G1446" s="2" t="s">
        <v>2100</v>
      </c>
    </row>
    <row r="1447" spans="1:9">
      <c r="A1447" s="79">
        <v>42606</v>
      </c>
      <c r="B1447" s="3">
        <v>7.9721124323941019</v>
      </c>
      <c r="C1447" s="7">
        <v>12005</v>
      </c>
      <c r="F1447" s="2" t="s">
        <v>6</v>
      </c>
      <c r="G1447" s="2" t="s">
        <v>441</v>
      </c>
      <c r="H1447" s="2" t="s">
        <v>736</v>
      </c>
    </row>
    <row r="1448" spans="1:9">
      <c r="A1448" s="79">
        <v>42643</v>
      </c>
      <c r="B1448" s="3">
        <v>2.4891718853795681</v>
      </c>
      <c r="C1448" s="7">
        <v>12005</v>
      </c>
      <c r="F1448" s="2" t="s">
        <v>6</v>
      </c>
      <c r="G1448" s="2" t="s">
        <v>441</v>
      </c>
      <c r="H1448" s="2" t="s">
        <v>736</v>
      </c>
    </row>
    <row r="1449" spans="1:9">
      <c r="A1449" s="79">
        <v>42704</v>
      </c>
      <c r="B1449" s="3">
        <v>3.1997874039952019</v>
      </c>
      <c r="C1449" s="7">
        <v>12005</v>
      </c>
      <c r="F1449" s="2" t="s">
        <v>6</v>
      </c>
      <c r="G1449" s="2" t="s">
        <v>736</v>
      </c>
    </row>
    <row r="1450" spans="1:9">
      <c r="A1450" s="79">
        <v>42735</v>
      </c>
      <c r="B1450" s="3">
        <v>6.8816455868458437</v>
      </c>
      <c r="C1450" s="7">
        <v>12005</v>
      </c>
      <c r="F1450" s="2" t="s">
        <v>6</v>
      </c>
      <c r="G1450" s="2" t="s">
        <v>2649</v>
      </c>
      <c r="H1450" s="2" t="s">
        <v>441</v>
      </c>
    </row>
    <row r="1451" spans="1:9">
      <c r="A1451" s="79">
        <v>42759</v>
      </c>
      <c r="B1451" s="3">
        <v>5.4344933146710623</v>
      </c>
      <c r="C1451" s="7">
        <v>12005</v>
      </c>
      <c r="F1451" s="2" t="s">
        <v>6</v>
      </c>
      <c r="G1451" s="2" t="s">
        <v>3381</v>
      </c>
    </row>
    <row r="1452" spans="1:9">
      <c r="A1452" s="79">
        <v>42790</v>
      </c>
      <c r="B1452" s="3">
        <v>6.6568307259999999</v>
      </c>
      <c r="C1452" s="7">
        <v>12005</v>
      </c>
      <c r="F1452" s="2" t="s">
        <v>6</v>
      </c>
      <c r="G1452" s="2" t="s">
        <v>3443</v>
      </c>
    </row>
    <row r="1453" spans="1:9">
      <c r="A1453" s="79">
        <v>42824</v>
      </c>
      <c r="B1453" s="3">
        <v>8.3728719274180285</v>
      </c>
      <c r="C1453" s="7">
        <v>12005</v>
      </c>
      <c r="F1453" s="2" t="s">
        <v>6</v>
      </c>
      <c r="G1453" s="2" t="s">
        <v>3452</v>
      </c>
    </row>
    <row r="1454" spans="1:9">
      <c r="A1454" s="79">
        <v>42852</v>
      </c>
      <c r="B1454" s="3">
        <v>2.6841899235585971</v>
      </c>
      <c r="C1454" s="7">
        <v>12005</v>
      </c>
      <c r="F1454" s="2" t="s">
        <v>6</v>
      </c>
      <c r="G1454" s="2" t="s">
        <v>4206</v>
      </c>
    </row>
    <row r="1455" spans="1:9">
      <c r="A1455" s="79">
        <v>42887</v>
      </c>
      <c r="B1455" s="3">
        <v>3.9941625558883316</v>
      </c>
      <c r="C1455" s="7">
        <v>12005</v>
      </c>
      <c r="F1455" s="2" t="s">
        <v>6</v>
      </c>
      <c r="G1455" s="2" t="s">
        <v>4249</v>
      </c>
    </row>
    <row r="1456" spans="1:9">
      <c r="A1456" s="79">
        <v>42915</v>
      </c>
      <c r="B1456" s="3">
        <v>2.9807240667578303</v>
      </c>
      <c r="C1456" s="7">
        <v>12005</v>
      </c>
      <c r="F1456" s="2" t="s">
        <v>6</v>
      </c>
      <c r="G1456" s="2" t="s">
        <v>4331</v>
      </c>
    </row>
    <row r="1457" spans="1:12">
      <c r="A1457" s="79">
        <v>42951</v>
      </c>
      <c r="B1457" s="3">
        <v>2.2794660932117736</v>
      </c>
      <c r="C1457" s="7">
        <v>12005</v>
      </c>
      <c r="F1457" s="2" t="s">
        <v>6</v>
      </c>
      <c r="G1457" s="2" t="s">
        <v>5195</v>
      </c>
    </row>
    <row r="1458" spans="1:12">
      <c r="A1458" s="79">
        <v>41965</v>
      </c>
      <c r="B1458" s="3">
        <v>-0.369432439</v>
      </c>
      <c r="C1458" s="7">
        <v>12006</v>
      </c>
      <c r="F1458" s="2" t="s">
        <v>6</v>
      </c>
      <c r="G1458" s="2" t="s">
        <v>1274</v>
      </c>
    </row>
    <row r="1459" spans="1:12">
      <c r="A1459" s="79">
        <v>41965</v>
      </c>
      <c r="B1459" s="3">
        <v>24.916015999999999</v>
      </c>
      <c r="C1459" s="7">
        <v>12006</v>
      </c>
      <c r="F1459" s="2" t="s">
        <v>6</v>
      </c>
      <c r="H1459" s="1"/>
    </row>
    <row r="1460" spans="1:12">
      <c r="A1460" s="79">
        <v>42165</v>
      </c>
      <c r="B1460" s="3">
        <v>14.405815</v>
      </c>
      <c r="C1460" s="7">
        <v>12006</v>
      </c>
      <c r="F1460" s="2" t="s">
        <v>6</v>
      </c>
      <c r="G1460" s="2" t="s">
        <v>149</v>
      </c>
    </row>
    <row r="1461" spans="1:12">
      <c r="A1461" s="79">
        <v>42215</v>
      </c>
      <c r="B1461" s="3">
        <v>2.579367</v>
      </c>
      <c r="C1461" s="7">
        <v>12006</v>
      </c>
      <c r="F1461" s="2" t="s">
        <v>6</v>
      </c>
      <c r="G1461" s="2" t="s">
        <v>174</v>
      </c>
      <c r="J1461" s="21"/>
    </row>
    <row r="1462" spans="1:12">
      <c r="A1462" s="79">
        <v>42222</v>
      </c>
      <c r="B1462" s="3">
        <v>2.7132019999999999</v>
      </c>
      <c r="C1462" s="7">
        <v>12006</v>
      </c>
      <c r="F1462" s="2" t="s">
        <v>6</v>
      </c>
      <c r="G1462" s="2" t="s">
        <v>178</v>
      </c>
      <c r="J1462" s="21"/>
    </row>
    <row r="1463" spans="1:12">
      <c r="A1463" s="79">
        <v>42252</v>
      </c>
      <c r="B1463" s="3">
        <v>3.829132</v>
      </c>
      <c r="C1463" s="7">
        <v>12006</v>
      </c>
      <c r="F1463" s="2" t="s">
        <v>6</v>
      </c>
      <c r="G1463" s="2" t="s">
        <v>179</v>
      </c>
      <c r="J1463" s="21"/>
    </row>
    <row r="1464" spans="1:12">
      <c r="A1464" s="79">
        <v>42283</v>
      </c>
      <c r="B1464" s="3">
        <v>1.69577</v>
      </c>
      <c r="C1464" s="7">
        <v>12006</v>
      </c>
      <c r="F1464" s="2" t="s">
        <v>6</v>
      </c>
      <c r="G1464" s="2" t="s">
        <v>196</v>
      </c>
    </row>
    <row r="1465" spans="1:12">
      <c r="A1465" s="79">
        <v>42309</v>
      </c>
      <c r="B1465" s="3">
        <v>2.3009200000000001</v>
      </c>
      <c r="C1465" s="7">
        <v>12006</v>
      </c>
      <c r="F1465" s="2" t="s">
        <v>6</v>
      </c>
      <c r="G1465" s="2" t="s">
        <v>186</v>
      </c>
    </row>
    <row r="1466" spans="1:12">
      <c r="A1466" s="79">
        <v>42345</v>
      </c>
      <c r="B1466" s="3">
        <v>1.3005709999999999</v>
      </c>
      <c r="C1466" s="7">
        <v>12006</v>
      </c>
      <c r="F1466" s="2" t="s">
        <v>6</v>
      </c>
      <c r="G1466" s="2" t="s">
        <v>432</v>
      </c>
      <c r="H1466" s="2" t="s">
        <v>446</v>
      </c>
    </row>
    <row r="1467" spans="1:12">
      <c r="A1467" s="79">
        <v>42379</v>
      </c>
      <c r="B1467" s="3">
        <v>2.1202359999999998</v>
      </c>
      <c r="C1467" s="7">
        <v>12006</v>
      </c>
      <c r="F1467" s="2" t="s">
        <v>6</v>
      </c>
      <c r="G1467" s="2" t="s">
        <v>446</v>
      </c>
      <c r="H1467" s="2" t="s">
        <v>32</v>
      </c>
      <c r="L1467" s="21"/>
    </row>
    <row r="1468" spans="1:12">
      <c r="A1468" s="79">
        <v>42403</v>
      </c>
      <c r="B1468" s="3">
        <v>0.62998399999999999</v>
      </c>
      <c r="C1468" s="7">
        <v>12006</v>
      </c>
      <c r="F1468" s="2" t="s">
        <v>6</v>
      </c>
      <c r="G1468" s="2" t="s">
        <v>753</v>
      </c>
      <c r="H1468" s="2" t="s">
        <v>446</v>
      </c>
      <c r="I1468" s="2" t="s">
        <v>32</v>
      </c>
      <c r="L1468" s="21"/>
    </row>
    <row r="1469" spans="1:12">
      <c r="A1469" s="79">
        <v>42435</v>
      </c>
      <c r="B1469" s="3">
        <v>-5.2733991000000001E-2</v>
      </c>
      <c r="C1469" s="7">
        <v>12006</v>
      </c>
      <c r="F1469" s="2" t="s">
        <v>6</v>
      </c>
      <c r="G1469" s="2" t="s">
        <v>1273</v>
      </c>
      <c r="H1469" s="2" t="s">
        <v>32</v>
      </c>
      <c r="I1469" s="2" t="s">
        <v>446</v>
      </c>
      <c r="L1469" s="21"/>
    </row>
    <row r="1470" spans="1:12">
      <c r="A1470" s="79">
        <v>42435</v>
      </c>
      <c r="B1470" s="3">
        <v>1.817115</v>
      </c>
      <c r="C1470" s="7">
        <v>12006</v>
      </c>
      <c r="F1470" s="2" t="s">
        <v>6</v>
      </c>
      <c r="G1470" s="2" t="s">
        <v>739</v>
      </c>
      <c r="H1470" s="2" t="s">
        <v>32</v>
      </c>
      <c r="I1470" s="2" t="s">
        <v>446</v>
      </c>
      <c r="L1470" s="21"/>
    </row>
    <row r="1471" spans="1:12">
      <c r="A1471" s="79">
        <v>42458</v>
      </c>
      <c r="B1471" s="3">
        <v>-0.18092432</v>
      </c>
      <c r="C1471" s="7">
        <v>12006</v>
      </c>
      <c r="F1471" s="2" t="s">
        <v>6</v>
      </c>
      <c r="G1471" s="2" t="s">
        <v>1276</v>
      </c>
      <c r="H1471" s="2" t="s">
        <v>446</v>
      </c>
      <c r="I1471" s="2" t="s">
        <v>32</v>
      </c>
    </row>
    <row r="1472" spans="1:12">
      <c r="A1472" s="79">
        <v>42458</v>
      </c>
      <c r="B1472" s="3">
        <v>4.668933</v>
      </c>
      <c r="C1472" s="7">
        <v>12006</v>
      </c>
      <c r="F1472" s="2" t="s">
        <v>6</v>
      </c>
      <c r="G1472" s="2" t="s">
        <v>1275</v>
      </c>
      <c r="H1472" s="2" t="s">
        <v>446</v>
      </c>
      <c r="I1472" s="2" t="s">
        <v>32</v>
      </c>
    </row>
    <row r="1473" spans="1:9">
      <c r="A1473" s="79">
        <v>42500</v>
      </c>
      <c r="B1473" s="3">
        <v>-0.1144651555762488</v>
      </c>
      <c r="C1473" s="7">
        <v>12006</v>
      </c>
      <c r="F1473" s="2" t="s">
        <v>6</v>
      </c>
      <c r="G1473" s="2" t="s">
        <v>1535</v>
      </c>
      <c r="H1473" s="2" t="s">
        <v>446</v>
      </c>
    </row>
    <row r="1474" spans="1:9">
      <c r="A1474" s="79">
        <v>42500</v>
      </c>
      <c r="B1474" s="3">
        <v>2.4074520000000001</v>
      </c>
      <c r="C1474" s="7">
        <v>12006</v>
      </c>
      <c r="F1474" s="2" t="s">
        <v>6</v>
      </c>
      <c r="G1474" s="2" t="s">
        <v>1269</v>
      </c>
      <c r="H1474" s="2" t="s">
        <v>446</v>
      </c>
    </row>
    <row r="1475" spans="1:9">
      <c r="A1475" s="79">
        <v>42520</v>
      </c>
      <c r="B1475" s="3">
        <v>-0.13251882623454037</v>
      </c>
      <c r="C1475" s="7">
        <v>12006</v>
      </c>
      <c r="F1475" s="2" t="s">
        <v>6</v>
      </c>
      <c r="G1475" s="2" t="s">
        <v>1675</v>
      </c>
      <c r="H1475" s="2" t="s">
        <v>446</v>
      </c>
      <c r="I1475" s="2" t="s">
        <v>32</v>
      </c>
    </row>
    <row r="1476" spans="1:9">
      <c r="A1476" s="79">
        <v>42520</v>
      </c>
      <c r="B1476" s="3">
        <v>3.161178</v>
      </c>
      <c r="C1476" s="7">
        <v>12006</v>
      </c>
      <c r="F1476" s="2" t="s">
        <v>6</v>
      </c>
      <c r="G1476" s="2" t="s">
        <v>1674</v>
      </c>
      <c r="H1476" s="2" t="s">
        <v>446</v>
      </c>
      <c r="I1476" s="2" t="s">
        <v>32</v>
      </c>
    </row>
    <row r="1477" spans="1:9">
      <c r="A1477" s="79">
        <v>42545</v>
      </c>
      <c r="B1477" s="3">
        <v>-2.595600692777443E-2</v>
      </c>
      <c r="C1477" s="7">
        <v>12006</v>
      </c>
      <c r="F1477" s="2" t="s">
        <v>6</v>
      </c>
      <c r="G1477" s="2" t="s">
        <v>1933</v>
      </c>
      <c r="H1477" s="2" t="s">
        <v>446</v>
      </c>
      <c r="I1477" s="2" t="s">
        <v>32</v>
      </c>
    </row>
    <row r="1478" spans="1:9">
      <c r="A1478" s="79">
        <v>42545</v>
      </c>
      <c r="B1478" s="3">
        <v>0.681778</v>
      </c>
      <c r="C1478" s="7">
        <v>12006</v>
      </c>
      <c r="F1478" s="2" t="s">
        <v>6</v>
      </c>
      <c r="G1478" s="2" t="s">
        <v>1932</v>
      </c>
      <c r="H1478" s="2" t="s">
        <v>446</v>
      </c>
      <c r="I1478" s="2" t="s">
        <v>32</v>
      </c>
    </row>
    <row r="1479" spans="1:9">
      <c r="A1479" s="79">
        <v>42588</v>
      </c>
      <c r="B1479" s="3">
        <v>1.3864176870386027</v>
      </c>
      <c r="C1479" s="7">
        <v>12006</v>
      </c>
      <c r="F1479" s="2" t="s">
        <v>6</v>
      </c>
      <c r="G1479" s="2" t="s">
        <v>2100</v>
      </c>
    </row>
    <row r="1480" spans="1:9">
      <c r="A1480" s="79">
        <v>42606</v>
      </c>
      <c r="B1480" s="3">
        <v>0.5776012650171598</v>
      </c>
      <c r="C1480" s="7">
        <v>12006</v>
      </c>
      <c r="F1480" s="2" t="s">
        <v>6</v>
      </c>
      <c r="G1480" s="2" t="s">
        <v>446</v>
      </c>
      <c r="H1480" s="2" t="s">
        <v>32</v>
      </c>
    </row>
    <row r="1481" spans="1:9">
      <c r="A1481" s="79">
        <v>42643</v>
      </c>
      <c r="B1481" s="3">
        <v>3.4066088533056402</v>
      </c>
      <c r="C1481" s="7">
        <v>12006</v>
      </c>
      <c r="F1481" s="2" t="s">
        <v>6</v>
      </c>
      <c r="G1481" s="2" t="s">
        <v>446</v>
      </c>
      <c r="H1481" s="2" t="s">
        <v>32</v>
      </c>
    </row>
    <row r="1482" spans="1:9">
      <c r="A1482" s="79">
        <v>42704</v>
      </c>
      <c r="B1482" s="3">
        <v>0.61974556129043112</v>
      </c>
      <c r="C1482" s="7">
        <v>12006</v>
      </c>
      <c r="F1482" s="2" t="s">
        <v>6</v>
      </c>
      <c r="G1482" s="2" t="s">
        <v>32</v>
      </c>
    </row>
    <row r="1483" spans="1:9">
      <c r="A1483" s="79">
        <v>42735</v>
      </c>
      <c r="B1483" s="3">
        <v>1.4768263693251704</v>
      </c>
      <c r="C1483" s="7">
        <v>12006</v>
      </c>
      <c r="F1483" s="2" t="s">
        <v>6</v>
      </c>
      <c r="G1483" s="2" t="s">
        <v>2649</v>
      </c>
      <c r="H1483" s="2" t="s">
        <v>446</v>
      </c>
    </row>
    <row r="1484" spans="1:9">
      <c r="A1484" s="79">
        <v>42759</v>
      </c>
      <c r="B1484" s="3">
        <v>0.55545515266842205</v>
      </c>
      <c r="C1484" s="7">
        <v>12006</v>
      </c>
      <c r="F1484" s="2" t="s">
        <v>6</v>
      </c>
      <c r="G1484" s="2" t="s">
        <v>3381</v>
      </c>
    </row>
    <row r="1485" spans="1:9">
      <c r="A1485" s="79">
        <v>42790</v>
      </c>
      <c r="B1485" s="3">
        <v>1.780635908</v>
      </c>
      <c r="C1485" s="7">
        <v>12006</v>
      </c>
      <c r="F1485" s="2" t="s">
        <v>6</v>
      </c>
      <c r="G1485" s="2" t="s">
        <v>3443</v>
      </c>
    </row>
    <row r="1486" spans="1:9">
      <c r="A1486" s="79">
        <v>42824</v>
      </c>
      <c r="B1486" s="3">
        <v>1.8250870398383667</v>
      </c>
      <c r="C1486" s="7">
        <v>12006</v>
      </c>
      <c r="F1486" s="2" t="s">
        <v>6</v>
      </c>
      <c r="G1486" s="2" t="s">
        <v>3452</v>
      </c>
    </row>
    <row r="1487" spans="1:9">
      <c r="A1487" s="79">
        <v>42852</v>
      </c>
      <c r="B1487" s="3">
        <v>1.0345575106536076</v>
      </c>
      <c r="C1487" s="7">
        <v>12006</v>
      </c>
      <c r="F1487" s="2" t="s">
        <v>6</v>
      </c>
      <c r="G1487" s="2" t="s">
        <v>4206</v>
      </c>
    </row>
    <row r="1488" spans="1:9">
      <c r="A1488" s="79">
        <v>42887</v>
      </c>
      <c r="B1488" s="3">
        <v>0.55478965711973094</v>
      </c>
      <c r="C1488" s="7">
        <v>12006</v>
      </c>
      <c r="F1488" s="2" t="s">
        <v>6</v>
      </c>
      <c r="G1488" s="2" t="s">
        <v>4249</v>
      </c>
    </row>
    <row r="1489" spans="1:12">
      <c r="A1489" s="79">
        <v>42915</v>
      </c>
      <c r="B1489" s="3">
        <v>1.0378963589331605</v>
      </c>
      <c r="C1489" s="7">
        <v>12006</v>
      </c>
      <c r="F1489" s="2" t="s">
        <v>6</v>
      </c>
      <c r="G1489" s="2" t="s">
        <v>4331</v>
      </c>
    </row>
    <row r="1490" spans="1:12">
      <c r="A1490" s="79">
        <v>42951</v>
      </c>
      <c r="B1490" s="3">
        <v>0.94812081596781461</v>
      </c>
      <c r="C1490" s="7">
        <v>12006</v>
      </c>
      <c r="F1490" s="2" t="s">
        <v>6</v>
      </c>
      <c r="G1490" s="2" t="s">
        <v>5195</v>
      </c>
    </row>
    <row r="1491" spans="1:12">
      <c r="A1491" s="79">
        <v>41965</v>
      </c>
      <c r="B1491" s="3">
        <v>-0.65002804300000006</v>
      </c>
      <c r="C1491" s="7">
        <v>12007</v>
      </c>
      <c r="F1491" s="2" t="s">
        <v>6</v>
      </c>
      <c r="G1491" s="2" t="s">
        <v>1274</v>
      </c>
    </row>
    <row r="1492" spans="1:12">
      <c r="A1492" s="79">
        <v>41965</v>
      </c>
      <c r="B1492" s="3">
        <v>43.840516999999998</v>
      </c>
      <c r="C1492" s="7">
        <v>12007</v>
      </c>
      <c r="F1492" s="2" t="s">
        <v>6</v>
      </c>
      <c r="H1492" s="1"/>
    </row>
    <row r="1493" spans="1:12">
      <c r="A1493" s="79">
        <v>42165</v>
      </c>
      <c r="B1493" s="3">
        <v>72.986846</v>
      </c>
      <c r="C1493" s="7">
        <v>12007</v>
      </c>
      <c r="F1493" s="2" t="s">
        <v>6</v>
      </c>
      <c r="G1493" s="2" t="s">
        <v>149</v>
      </c>
    </row>
    <row r="1494" spans="1:12">
      <c r="A1494" s="79">
        <v>42215</v>
      </c>
      <c r="B1494" s="3">
        <v>7.3376200000000003</v>
      </c>
      <c r="C1494" s="7">
        <v>12007</v>
      </c>
      <c r="F1494" s="2" t="s">
        <v>6</v>
      </c>
      <c r="G1494" s="2" t="s">
        <v>174</v>
      </c>
      <c r="J1494" s="21"/>
    </row>
    <row r="1495" spans="1:12">
      <c r="A1495" s="79">
        <v>42222</v>
      </c>
      <c r="B1495" s="3">
        <v>3.3248259999999998</v>
      </c>
      <c r="C1495" s="7">
        <v>12007</v>
      </c>
      <c r="F1495" s="2" t="s">
        <v>6</v>
      </c>
      <c r="G1495" s="2" t="s">
        <v>178</v>
      </c>
      <c r="J1495" s="21"/>
    </row>
    <row r="1496" spans="1:12">
      <c r="A1496" s="79">
        <v>42252</v>
      </c>
      <c r="B1496" s="3">
        <v>18.495692999999999</v>
      </c>
      <c r="C1496" s="7">
        <v>12007</v>
      </c>
      <c r="F1496" s="2" t="s">
        <v>6</v>
      </c>
      <c r="G1496" s="2" t="s">
        <v>179</v>
      </c>
      <c r="J1496" s="21"/>
    </row>
    <row r="1497" spans="1:12">
      <c r="A1497" s="79">
        <v>42283</v>
      </c>
      <c r="B1497" s="3">
        <v>7.652495</v>
      </c>
      <c r="C1497" s="7">
        <v>12007</v>
      </c>
      <c r="F1497" s="2" t="s">
        <v>6</v>
      </c>
      <c r="G1497" s="2" t="s">
        <v>196</v>
      </c>
    </row>
    <row r="1498" spans="1:12">
      <c r="A1498" s="79">
        <v>42309</v>
      </c>
      <c r="B1498" s="3">
        <v>2.402828</v>
      </c>
      <c r="C1498" s="7">
        <v>12007</v>
      </c>
      <c r="F1498" s="2" t="s">
        <v>6</v>
      </c>
      <c r="G1498" s="2" t="s">
        <v>186</v>
      </c>
    </row>
    <row r="1499" spans="1:12">
      <c r="A1499" s="79">
        <v>42345</v>
      </c>
      <c r="B1499" s="3">
        <v>8.6869399999999999</v>
      </c>
      <c r="C1499" s="7">
        <v>12007</v>
      </c>
      <c r="F1499" s="2" t="s">
        <v>6</v>
      </c>
      <c r="G1499" s="2" t="s">
        <v>432</v>
      </c>
      <c r="H1499" s="2" t="s">
        <v>437</v>
      </c>
    </row>
    <row r="1500" spans="1:12">
      <c r="A1500" s="79">
        <v>42379</v>
      </c>
      <c r="B1500" s="3">
        <v>11.274295</v>
      </c>
      <c r="C1500" s="7">
        <v>12007</v>
      </c>
      <c r="F1500" s="2" t="s">
        <v>6</v>
      </c>
      <c r="G1500" s="2" t="s">
        <v>437</v>
      </c>
      <c r="H1500" s="2" t="s">
        <v>27</v>
      </c>
      <c r="L1500" s="21"/>
    </row>
    <row r="1501" spans="1:12">
      <c r="A1501" s="79">
        <v>42403</v>
      </c>
      <c r="B1501" s="3">
        <v>3.1790159999999998</v>
      </c>
      <c r="C1501" s="7">
        <v>12007</v>
      </c>
      <c r="F1501" s="2" t="s">
        <v>6</v>
      </c>
      <c r="G1501" s="2" t="s">
        <v>753</v>
      </c>
      <c r="H1501" s="2" t="s">
        <v>437</v>
      </c>
      <c r="I1501" s="2" t="s">
        <v>27</v>
      </c>
      <c r="L1501" s="21"/>
    </row>
    <row r="1502" spans="1:12">
      <c r="A1502" s="79">
        <v>42435</v>
      </c>
      <c r="B1502" s="3">
        <v>-0.199780455</v>
      </c>
      <c r="C1502" s="7">
        <v>12007</v>
      </c>
      <c r="F1502" s="2" t="s">
        <v>6</v>
      </c>
      <c r="G1502" s="2" t="s">
        <v>1273</v>
      </c>
      <c r="H1502" s="2" t="s">
        <v>27</v>
      </c>
      <c r="I1502" s="2" t="s">
        <v>437</v>
      </c>
      <c r="L1502" s="21"/>
    </row>
    <row r="1503" spans="1:12">
      <c r="A1503" s="79">
        <v>42435</v>
      </c>
      <c r="B1503" s="3">
        <v>6.8840620000000001</v>
      </c>
      <c r="C1503" s="7">
        <v>12007</v>
      </c>
      <c r="F1503" s="2" t="s">
        <v>6</v>
      </c>
      <c r="G1503" s="2" t="s">
        <v>739</v>
      </c>
      <c r="H1503" s="2" t="s">
        <v>27</v>
      </c>
      <c r="I1503" s="2" t="s">
        <v>437</v>
      </c>
      <c r="L1503" s="21"/>
    </row>
    <row r="1504" spans="1:12">
      <c r="A1504" s="79">
        <v>42458</v>
      </c>
      <c r="B1504" s="3">
        <v>-0.13045477799999999</v>
      </c>
      <c r="C1504" s="7">
        <v>12007</v>
      </c>
      <c r="F1504" s="2" t="s">
        <v>6</v>
      </c>
      <c r="G1504" s="2" t="s">
        <v>1276</v>
      </c>
      <c r="H1504" s="2" t="s">
        <v>437</v>
      </c>
      <c r="I1504" s="2" t="s">
        <v>27</v>
      </c>
    </row>
    <row r="1505" spans="1:9">
      <c r="A1505" s="79">
        <v>42458</v>
      </c>
      <c r="B1505" s="3">
        <v>3.3665159999999998</v>
      </c>
      <c r="C1505" s="7">
        <v>12007</v>
      </c>
      <c r="F1505" s="2" t="s">
        <v>6</v>
      </c>
      <c r="G1505" s="2" t="s">
        <v>1275</v>
      </c>
      <c r="H1505" s="2" t="s">
        <v>437</v>
      </c>
      <c r="I1505" s="2" t="s">
        <v>27</v>
      </c>
    </row>
    <row r="1506" spans="1:9">
      <c r="A1506" s="79">
        <v>42500</v>
      </c>
      <c r="B1506" s="3">
        <v>-0.1243375976597033</v>
      </c>
      <c r="C1506" s="7">
        <v>12007</v>
      </c>
      <c r="F1506" s="2" t="s">
        <v>6</v>
      </c>
      <c r="G1506" s="2" t="s">
        <v>1535</v>
      </c>
      <c r="H1506" s="2" t="s">
        <v>437</v>
      </c>
    </row>
    <row r="1507" spans="1:9">
      <c r="A1507" s="79">
        <v>42500</v>
      </c>
      <c r="B1507" s="3">
        <v>2.6150910000000001</v>
      </c>
      <c r="C1507" s="7">
        <v>12007</v>
      </c>
      <c r="F1507" s="2" t="s">
        <v>6</v>
      </c>
      <c r="G1507" s="2" t="s">
        <v>1269</v>
      </c>
      <c r="H1507" s="2" t="s">
        <v>437</v>
      </c>
    </row>
    <row r="1508" spans="1:9">
      <c r="A1508" s="79">
        <v>42520</v>
      </c>
      <c r="B1508" s="3">
        <v>-0.40885897285423578</v>
      </c>
      <c r="C1508" s="7">
        <v>12007</v>
      </c>
      <c r="F1508" s="2" t="s">
        <v>6</v>
      </c>
      <c r="G1508" s="2" t="s">
        <v>1675</v>
      </c>
      <c r="H1508" s="2" t="s">
        <v>437</v>
      </c>
      <c r="I1508" s="2" t="s">
        <v>27</v>
      </c>
    </row>
    <row r="1509" spans="1:9">
      <c r="A1509" s="79">
        <v>42520</v>
      </c>
      <c r="B1509" s="3">
        <v>9.7531499999999998</v>
      </c>
      <c r="C1509" s="7">
        <v>12007</v>
      </c>
      <c r="F1509" s="2" t="s">
        <v>6</v>
      </c>
      <c r="G1509" s="2" t="s">
        <v>1674</v>
      </c>
      <c r="H1509" s="2" t="s">
        <v>437</v>
      </c>
      <c r="I1509" s="2" t="s">
        <v>27</v>
      </c>
    </row>
    <row r="1510" spans="1:9">
      <c r="A1510" s="79">
        <v>42545</v>
      </c>
      <c r="B1510" s="3">
        <v>-0.16288251136244558</v>
      </c>
      <c r="C1510" s="7">
        <v>12007</v>
      </c>
      <c r="F1510" s="2" t="s">
        <v>6</v>
      </c>
      <c r="G1510" s="2" t="s">
        <v>1933</v>
      </c>
      <c r="H1510" s="2" t="s">
        <v>437</v>
      </c>
      <c r="I1510" s="2" t="s">
        <v>27</v>
      </c>
    </row>
    <row r="1511" spans="1:9">
      <c r="A1511" s="79">
        <v>42545</v>
      </c>
      <c r="B1511" s="3">
        <v>4.2783819999999997</v>
      </c>
      <c r="C1511" s="7">
        <v>12007</v>
      </c>
      <c r="F1511" s="2" t="s">
        <v>6</v>
      </c>
      <c r="G1511" s="2" t="s">
        <v>1932</v>
      </c>
      <c r="H1511" s="2" t="s">
        <v>437</v>
      </c>
      <c r="I1511" s="2" t="s">
        <v>27</v>
      </c>
    </row>
    <row r="1512" spans="1:9">
      <c r="A1512" s="79">
        <v>42588</v>
      </c>
      <c r="B1512" s="3">
        <v>7.7356945899163669</v>
      </c>
      <c r="C1512" s="7">
        <v>12007</v>
      </c>
      <c r="F1512" s="2" t="s">
        <v>6</v>
      </c>
      <c r="G1512" s="2" t="s">
        <v>2100</v>
      </c>
    </row>
    <row r="1513" spans="1:9">
      <c r="A1513" s="79">
        <v>42606</v>
      </c>
      <c r="B1513" s="3">
        <v>4.088253055084297</v>
      </c>
      <c r="C1513" s="7">
        <v>12007</v>
      </c>
      <c r="F1513" s="2" t="s">
        <v>6</v>
      </c>
      <c r="G1513" s="2" t="s">
        <v>437</v>
      </c>
      <c r="H1513" s="2" t="s">
        <v>27</v>
      </c>
    </row>
    <row r="1514" spans="1:9">
      <c r="A1514" s="79">
        <v>42643</v>
      </c>
      <c r="B1514" s="3">
        <v>5.4337402028025457</v>
      </c>
      <c r="C1514" s="7">
        <v>12007</v>
      </c>
      <c r="F1514" s="2" t="s">
        <v>6</v>
      </c>
      <c r="G1514" s="2" t="s">
        <v>437</v>
      </c>
      <c r="H1514" s="2" t="s">
        <v>27</v>
      </c>
    </row>
    <row r="1515" spans="1:9">
      <c r="A1515" s="79">
        <v>42704</v>
      </c>
      <c r="B1515" s="3">
        <v>4.1949711351070187</v>
      </c>
      <c r="C1515" s="7">
        <v>12007</v>
      </c>
      <c r="F1515" s="2" t="s">
        <v>6</v>
      </c>
      <c r="G1515" s="2" t="s">
        <v>27</v>
      </c>
    </row>
    <row r="1516" spans="1:9">
      <c r="A1516" s="79">
        <v>42735</v>
      </c>
      <c r="B1516" s="3">
        <v>2.826153862946275</v>
      </c>
      <c r="C1516" s="7">
        <v>12007</v>
      </c>
      <c r="F1516" s="2" t="s">
        <v>6</v>
      </c>
      <c r="G1516" s="2" t="s">
        <v>2649</v>
      </c>
      <c r="H1516" s="2" t="s">
        <v>437</v>
      </c>
    </row>
    <row r="1517" spans="1:9">
      <c r="A1517" s="79">
        <v>42759</v>
      </c>
      <c r="B1517" s="3">
        <v>3.3587540773854432</v>
      </c>
      <c r="C1517" s="7">
        <v>12007</v>
      </c>
      <c r="F1517" s="2" t="s">
        <v>6</v>
      </c>
      <c r="G1517" s="2" t="s">
        <v>3381</v>
      </c>
    </row>
    <row r="1518" spans="1:9">
      <c r="A1518" s="79">
        <v>42790</v>
      </c>
      <c r="B1518" s="3">
        <v>8.0234559759999993</v>
      </c>
      <c r="C1518" s="7">
        <v>12007</v>
      </c>
      <c r="F1518" s="2" t="s">
        <v>6</v>
      </c>
      <c r="G1518" s="2" t="s">
        <v>3443</v>
      </c>
    </row>
    <row r="1519" spans="1:9">
      <c r="A1519" s="79">
        <v>42824</v>
      </c>
      <c r="B1519" s="3">
        <v>3.621146412297942</v>
      </c>
      <c r="C1519" s="7">
        <v>12007</v>
      </c>
      <c r="F1519" s="2" t="s">
        <v>6</v>
      </c>
      <c r="G1519" s="2" t="s">
        <v>3452</v>
      </c>
    </row>
    <row r="1520" spans="1:9">
      <c r="A1520" s="79">
        <v>42852</v>
      </c>
      <c r="B1520" s="3">
        <v>2.6699873672987988</v>
      </c>
      <c r="C1520" s="7">
        <v>12007</v>
      </c>
      <c r="F1520" s="2" t="s">
        <v>6</v>
      </c>
      <c r="G1520" s="2" t="s">
        <v>4206</v>
      </c>
    </row>
    <row r="1521" spans="1:12">
      <c r="A1521" s="79">
        <v>42887</v>
      </c>
      <c r="B1521" s="3">
        <v>6.6868217536502037</v>
      </c>
      <c r="C1521" s="7">
        <v>12007</v>
      </c>
      <c r="F1521" s="2" t="s">
        <v>6</v>
      </c>
      <c r="G1521" s="2" t="s">
        <v>4249</v>
      </c>
    </row>
    <row r="1522" spans="1:12">
      <c r="A1522" s="79">
        <v>42915</v>
      </c>
      <c r="B1522" s="3">
        <v>8.6485349723240716</v>
      </c>
      <c r="C1522" s="7">
        <v>12007</v>
      </c>
      <c r="F1522" s="2" t="s">
        <v>6</v>
      </c>
      <c r="G1522" s="2" t="s">
        <v>4331</v>
      </c>
    </row>
    <row r="1523" spans="1:12">
      <c r="A1523" s="79">
        <v>42951</v>
      </c>
      <c r="B1523" s="3">
        <v>6.9858848204523127</v>
      </c>
      <c r="C1523" s="7">
        <v>12007</v>
      </c>
      <c r="F1523" s="2" t="s">
        <v>6</v>
      </c>
      <c r="G1523" s="2" t="s">
        <v>5195</v>
      </c>
    </row>
    <row r="1524" spans="1:12">
      <c r="A1524" s="79">
        <v>42165</v>
      </c>
      <c r="B1524" s="3">
        <v>90.560951000000003</v>
      </c>
      <c r="C1524" s="7">
        <v>12010</v>
      </c>
      <c r="F1524" s="2" t="s">
        <v>6</v>
      </c>
      <c r="G1524" s="2" t="s">
        <v>149</v>
      </c>
    </row>
    <row r="1525" spans="1:12">
      <c r="A1525" s="79">
        <v>42215</v>
      </c>
      <c r="B1525" s="3">
        <v>6.2980299999999998</v>
      </c>
      <c r="C1525" s="7">
        <v>12010</v>
      </c>
      <c r="F1525" s="2" t="s">
        <v>6</v>
      </c>
      <c r="G1525" s="2" t="s">
        <v>174</v>
      </c>
      <c r="J1525" s="21"/>
    </row>
    <row r="1526" spans="1:12">
      <c r="A1526" s="79">
        <v>42222</v>
      </c>
      <c r="B1526" s="3">
        <v>2.4792450000000001</v>
      </c>
      <c r="C1526" s="7">
        <v>12010</v>
      </c>
      <c r="F1526" s="2" t="s">
        <v>6</v>
      </c>
      <c r="G1526" s="2" t="s">
        <v>178</v>
      </c>
      <c r="J1526" s="21"/>
    </row>
    <row r="1527" spans="1:12">
      <c r="A1527" s="79">
        <v>42252</v>
      </c>
      <c r="B1527" s="3">
        <v>6.396852</v>
      </c>
      <c r="C1527" s="7">
        <v>12010</v>
      </c>
      <c r="F1527" s="2" t="s">
        <v>6</v>
      </c>
      <c r="G1527" s="2" t="s">
        <v>179</v>
      </c>
      <c r="J1527" s="21"/>
    </row>
    <row r="1528" spans="1:12">
      <c r="A1528" s="79">
        <v>42283</v>
      </c>
      <c r="B1528" s="3">
        <v>3.131643</v>
      </c>
      <c r="C1528" s="7">
        <v>12010</v>
      </c>
      <c r="F1528" s="2" t="s">
        <v>6</v>
      </c>
      <c r="G1528" s="2" t="s">
        <v>196</v>
      </c>
    </row>
    <row r="1529" spans="1:12">
      <c r="A1529" s="79">
        <v>42309</v>
      </c>
      <c r="B1529" s="3">
        <v>2.4391690000000001</v>
      </c>
      <c r="C1529" s="7">
        <v>12010</v>
      </c>
      <c r="F1529" s="2" t="s">
        <v>6</v>
      </c>
      <c r="G1529" s="2" t="s">
        <v>186</v>
      </c>
    </row>
    <row r="1530" spans="1:12">
      <c r="A1530" s="79">
        <v>42345</v>
      </c>
      <c r="B1530" s="3">
        <v>9.5265489999999993</v>
      </c>
      <c r="C1530" s="7">
        <v>12010</v>
      </c>
      <c r="F1530" s="2" t="s">
        <v>6</v>
      </c>
      <c r="G1530" s="2" t="s">
        <v>432</v>
      </c>
      <c r="H1530" s="2" t="s">
        <v>436</v>
      </c>
    </row>
    <row r="1531" spans="1:12">
      <c r="A1531" s="79">
        <v>42379</v>
      </c>
      <c r="B1531" s="3">
        <v>1.687586</v>
      </c>
      <c r="C1531" s="7">
        <v>12010</v>
      </c>
      <c r="F1531" s="2" t="s">
        <v>6</v>
      </c>
      <c r="G1531" s="2" t="s">
        <v>436</v>
      </c>
      <c r="H1531" s="2" t="s">
        <v>738</v>
      </c>
      <c r="L1531" s="21"/>
    </row>
    <row r="1532" spans="1:12">
      <c r="A1532" s="79">
        <v>42403</v>
      </c>
      <c r="B1532" s="3">
        <v>7.2337720000000001</v>
      </c>
      <c r="C1532" s="7">
        <v>12010</v>
      </c>
      <c r="F1532" s="2" t="s">
        <v>6</v>
      </c>
      <c r="G1532" s="2" t="s">
        <v>753</v>
      </c>
      <c r="H1532" s="2" t="s">
        <v>436</v>
      </c>
      <c r="I1532" s="2" t="s">
        <v>738</v>
      </c>
      <c r="L1532" s="21"/>
    </row>
    <row r="1533" spans="1:12">
      <c r="A1533" s="79">
        <v>42435</v>
      </c>
      <c r="B1533" s="3">
        <v>-7.2330031000000003E-2</v>
      </c>
      <c r="C1533" s="7">
        <v>12010</v>
      </c>
      <c r="F1533" s="2" t="s">
        <v>6</v>
      </c>
      <c r="G1533" s="2" t="s">
        <v>1273</v>
      </c>
      <c r="H1533" s="2" t="s">
        <v>738</v>
      </c>
      <c r="I1533" s="2" t="s">
        <v>436</v>
      </c>
      <c r="L1533" s="21"/>
    </row>
    <row r="1534" spans="1:12">
      <c r="A1534" s="79">
        <v>42435</v>
      </c>
      <c r="B1534" s="3">
        <v>2.4923579999999999</v>
      </c>
      <c r="C1534" s="7">
        <v>12010</v>
      </c>
      <c r="F1534" s="2" t="s">
        <v>6</v>
      </c>
      <c r="G1534" s="2" t="s">
        <v>739</v>
      </c>
      <c r="H1534" s="2" t="s">
        <v>738</v>
      </c>
      <c r="I1534" s="2" t="s">
        <v>436</v>
      </c>
      <c r="L1534" s="21"/>
    </row>
    <row r="1535" spans="1:12">
      <c r="A1535" s="79">
        <v>42458</v>
      </c>
      <c r="B1535" s="3">
        <v>-8.6721693000000002E-2</v>
      </c>
      <c r="C1535" s="7">
        <v>12010</v>
      </c>
      <c r="F1535" s="2" t="s">
        <v>6</v>
      </c>
      <c r="G1535" s="2" t="s">
        <v>1276</v>
      </c>
      <c r="H1535" s="2" t="s">
        <v>436</v>
      </c>
      <c r="I1535" s="2" t="s">
        <v>738</v>
      </c>
    </row>
    <row r="1536" spans="1:12">
      <c r="A1536" s="79">
        <v>42458</v>
      </c>
      <c r="B1536" s="3">
        <v>2.23794</v>
      </c>
      <c r="C1536" s="7">
        <v>12010</v>
      </c>
      <c r="F1536" s="2" t="s">
        <v>6</v>
      </c>
      <c r="G1536" s="2" t="s">
        <v>1275</v>
      </c>
      <c r="H1536" s="2" t="s">
        <v>436</v>
      </c>
      <c r="I1536" s="2" t="s">
        <v>738</v>
      </c>
    </row>
    <row r="1537" spans="1:9">
      <c r="A1537" s="79">
        <v>42500</v>
      </c>
      <c r="B1537" s="3">
        <v>-0.28663145658317679</v>
      </c>
      <c r="C1537" s="7">
        <v>12010</v>
      </c>
      <c r="F1537" s="2" t="s">
        <v>6</v>
      </c>
      <c r="G1537" s="2" t="s">
        <v>1535</v>
      </c>
      <c r="H1537" s="2" t="s">
        <v>436</v>
      </c>
    </row>
    <row r="1538" spans="1:9">
      <c r="A1538" s="79">
        <v>42500</v>
      </c>
      <c r="B1538" s="3">
        <v>6.0284849999999999</v>
      </c>
      <c r="C1538" s="7">
        <v>12010</v>
      </c>
      <c r="F1538" s="2" t="s">
        <v>6</v>
      </c>
      <c r="G1538" s="2" t="s">
        <v>1269</v>
      </c>
      <c r="H1538" s="2" t="s">
        <v>436</v>
      </c>
    </row>
    <row r="1539" spans="1:9">
      <c r="A1539" s="79">
        <v>42520</v>
      </c>
      <c r="B1539" s="3">
        <v>-0.19382996066269564</v>
      </c>
      <c r="C1539" s="7">
        <v>12010</v>
      </c>
      <c r="F1539" s="2" t="s">
        <v>6</v>
      </c>
      <c r="G1539" s="2" t="s">
        <v>1675</v>
      </c>
      <c r="H1539" s="2" t="s">
        <v>436</v>
      </c>
      <c r="I1539" s="2" t="s">
        <v>738</v>
      </c>
    </row>
    <row r="1540" spans="1:9">
      <c r="A1540" s="79">
        <v>42520</v>
      </c>
      <c r="B1540" s="3">
        <v>4.6237279999999998</v>
      </c>
      <c r="C1540" s="7">
        <v>12010</v>
      </c>
      <c r="F1540" s="2" t="s">
        <v>6</v>
      </c>
      <c r="G1540" s="2" t="s">
        <v>1674</v>
      </c>
      <c r="H1540" s="2" t="s">
        <v>436</v>
      </c>
      <c r="I1540" s="2" t="s">
        <v>738</v>
      </c>
    </row>
    <row r="1541" spans="1:9">
      <c r="A1541" s="79">
        <v>42545</v>
      </c>
      <c r="B1541" s="3">
        <v>-0.34429728837193319</v>
      </c>
      <c r="C1541" s="7">
        <v>12010</v>
      </c>
      <c r="F1541" s="2" t="s">
        <v>6</v>
      </c>
      <c r="G1541" s="2" t="s">
        <v>1933</v>
      </c>
      <c r="H1541" s="2" t="s">
        <v>436</v>
      </c>
      <c r="I1541" s="2" t="s">
        <v>738</v>
      </c>
    </row>
    <row r="1542" spans="1:9">
      <c r="A1542" s="79">
        <v>42545</v>
      </c>
      <c r="B1542" s="3">
        <v>9.0435449999999999</v>
      </c>
      <c r="C1542" s="7">
        <v>12010</v>
      </c>
      <c r="F1542" s="2" t="s">
        <v>6</v>
      </c>
      <c r="G1542" s="2" t="s">
        <v>1932</v>
      </c>
      <c r="H1542" s="2" t="s">
        <v>436</v>
      </c>
      <c r="I1542" s="2" t="s">
        <v>738</v>
      </c>
    </row>
    <row r="1543" spans="1:9">
      <c r="A1543" s="79">
        <v>42588</v>
      </c>
      <c r="B1543" s="3">
        <v>3.1137390359187398</v>
      </c>
      <c r="C1543" s="7">
        <v>12010</v>
      </c>
      <c r="F1543" s="2" t="s">
        <v>6</v>
      </c>
      <c r="G1543" s="2" t="s">
        <v>2100</v>
      </c>
    </row>
    <row r="1544" spans="1:9">
      <c r="A1544" s="79">
        <v>42606</v>
      </c>
      <c r="B1544" s="3">
        <v>2.1664392468310245</v>
      </c>
      <c r="C1544" s="7">
        <v>12010</v>
      </c>
      <c r="F1544" s="2" t="s">
        <v>6</v>
      </c>
      <c r="G1544" s="2" t="s">
        <v>436</v>
      </c>
      <c r="H1544" s="2" t="s">
        <v>738</v>
      </c>
    </row>
    <row r="1545" spans="1:9">
      <c r="A1545" s="79">
        <v>42643</v>
      </c>
      <c r="B1545" s="3">
        <v>3.9264545701518156</v>
      </c>
      <c r="C1545" s="7">
        <v>12010</v>
      </c>
      <c r="F1545" s="2" t="s">
        <v>6</v>
      </c>
      <c r="G1545" s="2" t="s">
        <v>436</v>
      </c>
      <c r="H1545" s="2" t="s">
        <v>738</v>
      </c>
    </row>
    <row r="1546" spans="1:9">
      <c r="A1546" s="79">
        <v>42704</v>
      </c>
      <c r="B1546" s="3">
        <v>4.6392561187794179</v>
      </c>
      <c r="C1546" s="7">
        <v>12010</v>
      </c>
      <c r="F1546" s="2" t="s">
        <v>6</v>
      </c>
      <c r="G1546" s="2" t="s">
        <v>738</v>
      </c>
    </row>
    <row r="1547" spans="1:9">
      <c r="A1547" s="79">
        <v>42735</v>
      </c>
      <c r="B1547" s="3">
        <v>4.2146862915289178</v>
      </c>
      <c r="C1547" s="7">
        <v>12010</v>
      </c>
      <c r="F1547" s="2" t="s">
        <v>6</v>
      </c>
      <c r="G1547" s="2" t="s">
        <v>2649</v>
      </c>
      <c r="H1547" s="2" t="s">
        <v>436</v>
      </c>
    </row>
    <row r="1548" spans="1:9">
      <c r="A1548" s="79">
        <v>42759</v>
      </c>
      <c r="B1548" s="3">
        <v>4.3641229293099624</v>
      </c>
      <c r="C1548" s="7">
        <v>12010</v>
      </c>
      <c r="F1548" s="2" t="s">
        <v>6</v>
      </c>
      <c r="G1548" s="2" t="s">
        <v>3381</v>
      </c>
    </row>
    <row r="1549" spans="1:9">
      <c r="A1549" s="79">
        <v>42790</v>
      </c>
      <c r="B1549" s="3">
        <v>4.6313552849999997</v>
      </c>
      <c r="C1549" s="7">
        <v>12010</v>
      </c>
      <c r="F1549" s="2" t="s">
        <v>6</v>
      </c>
      <c r="G1549" s="2" t="s">
        <v>3443</v>
      </c>
    </row>
    <row r="1550" spans="1:9">
      <c r="A1550" s="79">
        <v>42824</v>
      </c>
      <c r="B1550" s="3">
        <v>2.8064509084980798</v>
      </c>
      <c r="C1550" s="7">
        <v>12010</v>
      </c>
      <c r="F1550" s="2" t="s">
        <v>6</v>
      </c>
      <c r="G1550" s="2" t="s">
        <v>3452</v>
      </c>
    </row>
    <row r="1551" spans="1:9">
      <c r="A1551" s="79">
        <v>42852</v>
      </c>
      <c r="B1551" s="3">
        <v>3.1953034625518608</v>
      </c>
      <c r="C1551" s="7">
        <v>12010</v>
      </c>
      <c r="F1551" s="2" t="s">
        <v>6</v>
      </c>
      <c r="G1551" s="2" t="s">
        <v>4206</v>
      </c>
    </row>
    <row r="1552" spans="1:9">
      <c r="A1552" s="79">
        <v>42887</v>
      </c>
      <c r="B1552" s="3">
        <v>3.397400997571637</v>
      </c>
      <c r="C1552" s="7">
        <v>12010</v>
      </c>
      <c r="F1552" s="2" t="s">
        <v>6</v>
      </c>
      <c r="G1552" s="2" t="s">
        <v>4249</v>
      </c>
    </row>
    <row r="1553" spans="1:12">
      <c r="A1553" s="79">
        <v>42915</v>
      </c>
      <c r="B1553" s="3">
        <v>8.449443403438762</v>
      </c>
      <c r="C1553" s="7">
        <v>12010</v>
      </c>
      <c r="F1553" s="2" t="s">
        <v>6</v>
      </c>
      <c r="G1553" s="2" t="s">
        <v>4331</v>
      </c>
    </row>
    <row r="1554" spans="1:12">
      <c r="A1554" s="79">
        <v>42951</v>
      </c>
      <c r="B1554" s="3">
        <v>8.4049704187710379</v>
      </c>
      <c r="C1554" s="7">
        <v>12010</v>
      </c>
      <c r="F1554" s="2" t="s">
        <v>6</v>
      </c>
      <c r="G1554" s="2" t="s">
        <v>5195</v>
      </c>
    </row>
    <row r="1555" spans="1:12">
      <c r="A1555" s="79">
        <v>42252</v>
      </c>
      <c r="B1555" s="3">
        <v>28.884857</v>
      </c>
      <c r="C1555" s="7">
        <v>12011</v>
      </c>
      <c r="F1555" s="2" t="s">
        <v>6</v>
      </c>
      <c r="G1555" s="2" t="s">
        <v>179</v>
      </c>
      <c r="J1555" s="21"/>
    </row>
    <row r="1556" spans="1:12">
      <c r="A1556" s="79">
        <v>42283</v>
      </c>
      <c r="B1556" s="3">
        <v>66.205793999999997</v>
      </c>
      <c r="C1556" s="7">
        <v>12011</v>
      </c>
      <c r="F1556" s="2" t="s">
        <v>6</v>
      </c>
      <c r="G1556" s="2" t="s">
        <v>196</v>
      </c>
    </row>
    <row r="1557" spans="1:12">
      <c r="A1557" s="79">
        <v>42309</v>
      </c>
      <c r="B1557" s="3">
        <v>45.206626999999997</v>
      </c>
      <c r="C1557" s="7">
        <v>12011</v>
      </c>
      <c r="F1557" s="2" t="s">
        <v>6</v>
      </c>
      <c r="G1557" s="2" t="s">
        <v>186</v>
      </c>
    </row>
    <row r="1558" spans="1:12">
      <c r="A1558" s="79">
        <v>42345</v>
      </c>
      <c r="B1558" s="3">
        <v>72.886088999999998</v>
      </c>
      <c r="C1558" s="7">
        <v>12011</v>
      </c>
      <c r="F1558" s="2" t="s">
        <v>6</v>
      </c>
      <c r="G1558" s="2" t="s">
        <v>432</v>
      </c>
      <c r="H1558" s="2" t="s">
        <v>56</v>
      </c>
    </row>
    <row r="1559" spans="1:12">
      <c r="A1559" s="79">
        <v>42379</v>
      </c>
      <c r="B1559" s="3">
        <v>43.583008</v>
      </c>
      <c r="C1559" s="7">
        <v>12011</v>
      </c>
      <c r="F1559" s="2" t="s">
        <v>6</v>
      </c>
      <c r="G1559" s="2" t="s">
        <v>56</v>
      </c>
      <c r="H1559" s="2" t="s">
        <v>56</v>
      </c>
      <c r="L1559" s="21"/>
    </row>
    <row r="1560" spans="1:12">
      <c r="A1560" s="79">
        <v>42403</v>
      </c>
      <c r="B1560" s="3">
        <v>36.883969</v>
      </c>
      <c r="C1560" s="7">
        <v>12011</v>
      </c>
      <c r="F1560" s="2" t="s">
        <v>6</v>
      </c>
      <c r="G1560" s="2" t="s">
        <v>753</v>
      </c>
      <c r="H1560" s="2" t="s">
        <v>56</v>
      </c>
      <c r="I1560" s="2" t="s">
        <v>56</v>
      </c>
      <c r="L1560" s="21"/>
    </row>
    <row r="1561" spans="1:12">
      <c r="A1561" s="79">
        <v>42435</v>
      </c>
      <c r="B1561" s="3">
        <v>-1.595577507</v>
      </c>
      <c r="C1561" s="7">
        <v>12011</v>
      </c>
      <c r="F1561" s="2" t="s">
        <v>6</v>
      </c>
      <c r="G1561" s="2" t="s">
        <v>1273</v>
      </c>
      <c r="H1561" s="2" t="s">
        <v>56</v>
      </c>
      <c r="I1561" s="2" t="s">
        <v>56</v>
      </c>
      <c r="L1561" s="21"/>
    </row>
    <row r="1562" spans="1:12">
      <c r="A1562" s="79">
        <v>42435</v>
      </c>
      <c r="B1562" s="3">
        <v>54.980626000000001</v>
      </c>
      <c r="C1562" s="7">
        <v>12011</v>
      </c>
      <c r="F1562" s="2" t="s">
        <v>6</v>
      </c>
      <c r="G1562" s="2" t="s">
        <v>739</v>
      </c>
      <c r="H1562" s="2" t="s">
        <v>56</v>
      </c>
      <c r="I1562" s="2" t="s">
        <v>56</v>
      </c>
      <c r="L1562" s="21"/>
    </row>
    <row r="1563" spans="1:12">
      <c r="A1563" s="79">
        <v>42458</v>
      </c>
      <c r="B1563" s="3">
        <v>-3.3566233429999999</v>
      </c>
      <c r="C1563" s="7">
        <v>12011</v>
      </c>
      <c r="F1563" s="2" t="s">
        <v>6</v>
      </c>
      <c r="G1563" s="2" t="s">
        <v>1276</v>
      </c>
      <c r="H1563" s="2" t="s">
        <v>56</v>
      </c>
      <c r="I1563" s="2" t="s">
        <v>56</v>
      </c>
    </row>
    <row r="1564" spans="1:12">
      <c r="A1564" s="79">
        <v>42458</v>
      </c>
      <c r="B1564" s="3">
        <v>86.621021999999996</v>
      </c>
      <c r="C1564" s="7">
        <v>12011</v>
      </c>
      <c r="F1564" s="2" t="s">
        <v>6</v>
      </c>
      <c r="G1564" s="2" t="s">
        <v>1275</v>
      </c>
      <c r="H1564" s="2" t="s">
        <v>56</v>
      </c>
      <c r="I1564" s="2" t="s">
        <v>56</v>
      </c>
    </row>
    <row r="1565" spans="1:12">
      <c r="A1565" s="79">
        <v>42500</v>
      </c>
      <c r="B1565" s="3">
        <v>-3.2200093442832234</v>
      </c>
      <c r="C1565" s="7">
        <v>12011</v>
      </c>
      <c r="F1565" s="2" t="s">
        <v>6</v>
      </c>
      <c r="G1565" s="2" t="s">
        <v>1535</v>
      </c>
      <c r="H1565" s="2" t="s">
        <v>56</v>
      </c>
    </row>
    <row r="1566" spans="1:12">
      <c r="A1566" s="79">
        <v>42500</v>
      </c>
      <c r="B1566" s="3">
        <v>67.723822999999996</v>
      </c>
      <c r="C1566" s="7">
        <v>12011</v>
      </c>
      <c r="F1566" s="2" t="s">
        <v>6</v>
      </c>
      <c r="G1566" s="2" t="s">
        <v>1269</v>
      </c>
      <c r="H1566" s="2" t="s">
        <v>56</v>
      </c>
    </row>
    <row r="1567" spans="1:12">
      <c r="A1567" s="79">
        <v>42520</v>
      </c>
      <c r="B1567" s="3">
        <v>-2.0504556156559732</v>
      </c>
      <c r="C1567" s="7">
        <v>12011</v>
      </c>
      <c r="F1567" s="2" t="s">
        <v>6</v>
      </c>
      <c r="G1567" s="2" t="s">
        <v>1675</v>
      </c>
      <c r="H1567" s="2" t="s">
        <v>56</v>
      </c>
      <c r="I1567" s="2" t="s">
        <v>56</v>
      </c>
    </row>
    <row r="1568" spans="1:12">
      <c r="A1568" s="79">
        <v>42520</v>
      </c>
      <c r="B1568" s="3">
        <v>48.912711999999999</v>
      </c>
      <c r="C1568" s="7">
        <v>12011</v>
      </c>
      <c r="F1568" s="2" t="s">
        <v>6</v>
      </c>
      <c r="G1568" s="2" t="s">
        <v>1674</v>
      </c>
      <c r="H1568" s="2" t="s">
        <v>56</v>
      </c>
      <c r="I1568" s="2" t="s">
        <v>56</v>
      </c>
    </row>
    <row r="1569" spans="1:9">
      <c r="A1569" s="79">
        <v>42545</v>
      </c>
      <c r="B1569" s="3">
        <v>-2.8665570655172834</v>
      </c>
      <c r="C1569" s="7">
        <v>12011</v>
      </c>
      <c r="F1569" s="2" t="s">
        <v>6</v>
      </c>
      <c r="G1569" s="2" t="s">
        <v>1933</v>
      </c>
      <c r="H1569" s="2" t="s">
        <v>56</v>
      </c>
      <c r="I1569" s="2" t="s">
        <v>56</v>
      </c>
    </row>
    <row r="1570" spans="1:9">
      <c r="A1570" s="79">
        <v>42545</v>
      </c>
      <c r="B1570" s="3">
        <v>75.294922999999997</v>
      </c>
      <c r="C1570" s="7">
        <v>12011</v>
      </c>
      <c r="F1570" s="2" t="s">
        <v>6</v>
      </c>
      <c r="G1570" s="2" t="s">
        <v>1932</v>
      </c>
      <c r="H1570" s="2" t="s">
        <v>56</v>
      </c>
      <c r="I1570" s="2" t="s">
        <v>56</v>
      </c>
    </row>
    <row r="1571" spans="1:9">
      <c r="A1571" s="79">
        <v>42588</v>
      </c>
      <c r="B1571" s="3">
        <v>48.132461260967581</v>
      </c>
      <c r="C1571" s="7">
        <v>12011</v>
      </c>
      <c r="F1571" s="2" t="s">
        <v>6</v>
      </c>
      <c r="G1571" s="2" t="s">
        <v>2100</v>
      </c>
    </row>
    <row r="1572" spans="1:9">
      <c r="A1572" s="79">
        <v>42606</v>
      </c>
      <c r="B1572" s="3">
        <v>43.182442206935654</v>
      </c>
      <c r="C1572" s="7">
        <v>12011</v>
      </c>
      <c r="F1572" s="2" t="s">
        <v>6</v>
      </c>
      <c r="G1572" s="2" t="s">
        <v>56</v>
      </c>
      <c r="H1572" s="2" t="s">
        <v>56</v>
      </c>
    </row>
    <row r="1573" spans="1:9">
      <c r="A1573" s="79">
        <v>42643</v>
      </c>
      <c r="B1573" s="3">
        <v>47.118536417213257</v>
      </c>
      <c r="C1573" s="7">
        <v>12011</v>
      </c>
      <c r="F1573" s="2" t="s">
        <v>6</v>
      </c>
      <c r="G1573" s="2" t="s">
        <v>56</v>
      </c>
      <c r="H1573" s="2" t="s">
        <v>56</v>
      </c>
    </row>
    <row r="1574" spans="1:9">
      <c r="A1574" s="79">
        <v>42704</v>
      </c>
      <c r="B1574" s="3">
        <v>55.430462566668211</v>
      </c>
      <c r="C1574" s="7">
        <v>12011</v>
      </c>
      <c r="F1574" s="2" t="s">
        <v>6</v>
      </c>
      <c r="G1574" s="2" t="s">
        <v>56</v>
      </c>
    </row>
    <row r="1575" spans="1:9">
      <c r="A1575" s="79">
        <v>42735</v>
      </c>
      <c r="B1575" s="3">
        <v>52.021923038738123</v>
      </c>
      <c r="C1575" s="7">
        <v>12011</v>
      </c>
      <c r="F1575" s="2" t="s">
        <v>6</v>
      </c>
      <c r="G1575" s="2" t="s">
        <v>2649</v>
      </c>
      <c r="H1575" s="2" t="s">
        <v>56</v>
      </c>
    </row>
    <row r="1576" spans="1:9">
      <c r="A1576" s="79">
        <v>42759</v>
      </c>
      <c r="B1576" s="3">
        <v>77.931383556708099</v>
      </c>
      <c r="C1576" s="7">
        <v>12011</v>
      </c>
      <c r="F1576" s="2" t="s">
        <v>6</v>
      </c>
      <c r="G1576" s="2" t="s">
        <v>3381</v>
      </c>
    </row>
    <row r="1577" spans="1:9">
      <c r="A1577" s="79">
        <v>42790</v>
      </c>
      <c r="B1577" s="3">
        <v>102.7936369</v>
      </c>
      <c r="C1577" s="7">
        <v>12011</v>
      </c>
      <c r="F1577" s="2" t="s">
        <v>6</v>
      </c>
      <c r="G1577" s="2" t="s">
        <v>3443</v>
      </c>
    </row>
    <row r="1578" spans="1:9">
      <c r="A1578" s="79">
        <v>42824</v>
      </c>
      <c r="B1578" s="3">
        <v>96.332535030994677</v>
      </c>
      <c r="C1578" s="7">
        <v>12011</v>
      </c>
      <c r="F1578" s="2" t="s">
        <v>6</v>
      </c>
      <c r="G1578" s="2" t="s">
        <v>3452</v>
      </c>
    </row>
    <row r="1579" spans="1:9">
      <c r="A1579" s="79">
        <v>42852</v>
      </c>
      <c r="B1579" s="3">
        <v>63.561831533835317</v>
      </c>
      <c r="C1579" s="7">
        <v>12011</v>
      </c>
      <c r="F1579" s="2" t="s">
        <v>6</v>
      </c>
      <c r="G1579" s="2" t="s">
        <v>4206</v>
      </c>
    </row>
    <row r="1580" spans="1:9">
      <c r="A1580" s="79">
        <v>42887</v>
      </c>
      <c r="B1580" s="3">
        <v>49.671042183827609</v>
      </c>
      <c r="C1580" s="7">
        <v>12011</v>
      </c>
      <c r="F1580" s="2" t="s">
        <v>6</v>
      </c>
      <c r="G1580" s="2" t="s">
        <v>4249</v>
      </c>
    </row>
    <row r="1581" spans="1:9">
      <c r="A1581" s="79">
        <v>42915</v>
      </c>
      <c r="B1581" s="3">
        <v>70.535183091618919</v>
      </c>
      <c r="C1581" s="7">
        <v>12011</v>
      </c>
      <c r="F1581" s="2" t="s">
        <v>6</v>
      </c>
      <c r="G1581" s="2" t="s">
        <v>4331</v>
      </c>
    </row>
    <row r="1582" spans="1:9">
      <c r="A1582" s="79">
        <v>42951</v>
      </c>
      <c r="B1582" s="3">
        <v>74.548983514225</v>
      </c>
      <c r="C1582" s="7">
        <v>12011</v>
      </c>
      <c r="F1582" s="2" t="s">
        <v>6</v>
      </c>
      <c r="G1582" s="2" t="s">
        <v>5195</v>
      </c>
    </row>
    <row r="1583" spans="1:9">
      <c r="A1583" s="79">
        <v>42588</v>
      </c>
      <c r="B1583" s="3">
        <v>0.7449015426036838</v>
      </c>
      <c r="C1583" s="7">
        <v>12013</v>
      </c>
      <c r="F1583" s="2" t="s">
        <v>6</v>
      </c>
      <c r="G1583" s="2" t="s">
        <v>2100</v>
      </c>
    </row>
    <row r="1584" spans="1:9">
      <c r="A1584" s="79">
        <v>42606</v>
      </c>
      <c r="B1584" s="3">
        <v>15.117348090213287</v>
      </c>
      <c r="C1584" s="7">
        <v>12013</v>
      </c>
      <c r="F1584" s="2" t="s">
        <v>6</v>
      </c>
      <c r="G1584" s="2" t="s">
        <v>750</v>
      </c>
      <c r="H1584" s="2" t="s">
        <v>750</v>
      </c>
    </row>
    <row r="1585" spans="1:8">
      <c r="A1585" s="79">
        <v>42643</v>
      </c>
      <c r="B1585" s="3">
        <v>379.52164584105549</v>
      </c>
      <c r="C1585" s="7">
        <v>12013</v>
      </c>
      <c r="F1585" s="2" t="s">
        <v>6</v>
      </c>
      <c r="G1585" s="2" t="s">
        <v>750</v>
      </c>
      <c r="H1585" s="2" t="s">
        <v>750</v>
      </c>
    </row>
    <row r="1586" spans="1:8">
      <c r="A1586" s="79">
        <v>42704</v>
      </c>
      <c r="B1586" s="3">
        <v>467.81824133867349</v>
      </c>
      <c r="C1586" s="7">
        <v>12013</v>
      </c>
      <c r="F1586" s="2" t="s">
        <v>6</v>
      </c>
      <c r="G1586" s="2" t="s">
        <v>750</v>
      </c>
    </row>
    <row r="1587" spans="1:8">
      <c r="A1587" s="79">
        <v>42735</v>
      </c>
      <c r="B1587" s="3">
        <v>711.9997229687956</v>
      </c>
      <c r="C1587" s="7">
        <v>12013</v>
      </c>
      <c r="F1587" s="2" t="s">
        <v>6</v>
      </c>
      <c r="G1587" s="2" t="s">
        <v>2649</v>
      </c>
      <c r="H1587" s="2" t="s">
        <v>750</v>
      </c>
    </row>
    <row r="1588" spans="1:8">
      <c r="A1588" s="79">
        <v>42759</v>
      </c>
      <c r="B1588" s="3">
        <v>547.01275413860526</v>
      </c>
      <c r="C1588" s="7">
        <v>12013</v>
      </c>
      <c r="F1588" s="2" t="s">
        <v>6</v>
      </c>
      <c r="G1588" s="2" t="s">
        <v>3381</v>
      </c>
    </row>
    <row r="1589" spans="1:8">
      <c r="A1589" s="79">
        <v>42790</v>
      </c>
      <c r="B1589" s="3">
        <v>605.18562599999996</v>
      </c>
      <c r="C1589" s="7">
        <v>12013</v>
      </c>
      <c r="F1589" s="2" t="s">
        <v>6</v>
      </c>
      <c r="G1589" s="2" t="s">
        <v>3443</v>
      </c>
    </row>
    <row r="1590" spans="1:8">
      <c r="A1590" s="79">
        <v>42824</v>
      </c>
      <c r="B1590" s="3">
        <v>780.05357861632922</v>
      </c>
      <c r="C1590" s="7">
        <v>12013</v>
      </c>
      <c r="F1590" s="2" t="s">
        <v>6</v>
      </c>
      <c r="G1590" s="2" t="s">
        <v>3452</v>
      </c>
    </row>
    <row r="1591" spans="1:8">
      <c r="A1591" s="79">
        <v>42852</v>
      </c>
      <c r="B1591" s="3">
        <v>644.26756996670906</v>
      </c>
      <c r="C1591" s="7">
        <v>12013</v>
      </c>
      <c r="F1591" s="2" t="s">
        <v>6</v>
      </c>
      <c r="G1591" s="2" t="s">
        <v>4206</v>
      </c>
    </row>
    <row r="1592" spans="1:8">
      <c r="A1592" s="79">
        <v>42887</v>
      </c>
      <c r="B1592" s="3">
        <v>1095.8695767184806</v>
      </c>
      <c r="C1592" s="7">
        <v>12013</v>
      </c>
      <c r="F1592" s="2" t="s">
        <v>6</v>
      </c>
      <c r="G1592" s="2" t="s">
        <v>4249</v>
      </c>
    </row>
    <row r="1593" spans="1:8">
      <c r="A1593" s="79">
        <v>42915</v>
      </c>
      <c r="B1593" s="3">
        <v>943.17038061361734</v>
      </c>
      <c r="C1593" s="7">
        <v>12013</v>
      </c>
      <c r="F1593" s="2" t="s">
        <v>6</v>
      </c>
      <c r="G1593" s="2" t="s">
        <v>4331</v>
      </c>
    </row>
    <row r="1594" spans="1:8">
      <c r="A1594" s="79">
        <v>42951</v>
      </c>
      <c r="B1594" s="3">
        <v>824.46578658967621</v>
      </c>
      <c r="C1594" s="7">
        <v>12013</v>
      </c>
      <c r="F1594" s="2" t="s">
        <v>6</v>
      </c>
      <c r="G1594" s="2" t="s">
        <v>5195</v>
      </c>
    </row>
    <row r="1595" spans="1:8">
      <c r="A1595" s="79">
        <v>42735</v>
      </c>
      <c r="B1595" s="3">
        <v>101.29711294409255</v>
      </c>
      <c r="C1595" s="7">
        <v>12014</v>
      </c>
      <c r="F1595" s="2" t="s">
        <v>6</v>
      </c>
      <c r="G1595" s="2" t="s">
        <v>2649</v>
      </c>
      <c r="H1595" s="2" t="s">
        <v>2650</v>
      </c>
    </row>
    <row r="1596" spans="1:8">
      <c r="A1596" s="79">
        <v>42759</v>
      </c>
      <c r="B1596" s="3">
        <v>148.77332178246016</v>
      </c>
      <c r="C1596" s="7">
        <v>12014</v>
      </c>
      <c r="F1596" s="2" t="s">
        <v>6</v>
      </c>
      <c r="G1596" s="2" t="s">
        <v>3381</v>
      </c>
    </row>
    <row r="1597" spans="1:8">
      <c r="A1597" s="79">
        <v>42790</v>
      </c>
      <c r="B1597" s="3">
        <v>292.51724309999997</v>
      </c>
      <c r="C1597" s="7">
        <v>12014</v>
      </c>
      <c r="F1597" s="2" t="s">
        <v>6</v>
      </c>
      <c r="G1597" s="2" t="s">
        <v>3443</v>
      </c>
    </row>
    <row r="1598" spans="1:8">
      <c r="A1598" s="79">
        <v>42824</v>
      </c>
      <c r="B1598" s="3">
        <v>207.05358904206648</v>
      </c>
      <c r="C1598" s="7">
        <v>12014</v>
      </c>
      <c r="F1598" s="2" t="s">
        <v>6</v>
      </c>
      <c r="G1598" s="2" t="s">
        <v>3452</v>
      </c>
    </row>
    <row r="1599" spans="1:8">
      <c r="A1599" s="79">
        <v>42852</v>
      </c>
      <c r="B1599" s="3">
        <v>107.13411992710523</v>
      </c>
      <c r="C1599" s="7">
        <v>12014</v>
      </c>
      <c r="F1599" s="2" t="s">
        <v>6</v>
      </c>
      <c r="G1599" s="2" t="s">
        <v>4206</v>
      </c>
    </row>
    <row r="1600" spans="1:8">
      <c r="A1600" s="79">
        <v>42887</v>
      </c>
      <c r="B1600" s="3">
        <v>73.558724903965029</v>
      </c>
      <c r="C1600" s="7">
        <v>12014</v>
      </c>
      <c r="F1600" s="2" t="s">
        <v>6</v>
      </c>
      <c r="G1600" s="2" t="s">
        <v>4249</v>
      </c>
    </row>
    <row r="1601" spans="1:10">
      <c r="A1601" s="79">
        <v>42915</v>
      </c>
      <c r="B1601" s="3">
        <v>77.928945734658953</v>
      </c>
      <c r="C1601" s="7">
        <v>12014</v>
      </c>
      <c r="F1601" s="2" t="s">
        <v>6</v>
      </c>
      <c r="G1601" s="2" t="s">
        <v>4331</v>
      </c>
    </row>
    <row r="1602" spans="1:10">
      <c r="A1602" s="79">
        <v>42951</v>
      </c>
      <c r="B1602" s="3">
        <v>72.540593800974449</v>
      </c>
      <c r="C1602" s="7">
        <v>12014</v>
      </c>
      <c r="F1602" s="2" t="s">
        <v>6</v>
      </c>
      <c r="G1602" s="2" t="s">
        <v>5195</v>
      </c>
    </row>
    <row r="1603" spans="1:10">
      <c r="A1603" s="79">
        <v>42759</v>
      </c>
      <c r="B1603" s="3">
        <v>0.64024453424479866</v>
      </c>
      <c r="C1603" s="7">
        <v>12015</v>
      </c>
      <c r="F1603" s="2" t="s">
        <v>6</v>
      </c>
      <c r="G1603" s="2" t="s">
        <v>3381</v>
      </c>
    </row>
    <row r="1604" spans="1:10">
      <c r="A1604" s="79">
        <v>42790</v>
      </c>
      <c r="B1604" s="3">
        <v>1.452551411</v>
      </c>
      <c r="C1604" s="7">
        <v>12015</v>
      </c>
      <c r="F1604" s="2" t="s">
        <v>6</v>
      </c>
      <c r="G1604" s="2" t="s">
        <v>3443</v>
      </c>
    </row>
    <row r="1605" spans="1:10">
      <c r="A1605" s="79">
        <v>42824</v>
      </c>
      <c r="B1605" s="3">
        <v>232.00594047630713</v>
      </c>
      <c r="C1605" s="7">
        <v>12015</v>
      </c>
      <c r="F1605" s="2" t="s">
        <v>6</v>
      </c>
      <c r="G1605" s="2" t="s">
        <v>3452</v>
      </c>
    </row>
    <row r="1606" spans="1:10">
      <c r="A1606" s="79">
        <v>42852</v>
      </c>
      <c r="B1606" s="3">
        <v>141.18598953596543</v>
      </c>
      <c r="C1606" s="7">
        <v>12015</v>
      </c>
      <c r="F1606" s="2" t="s">
        <v>6</v>
      </c>
      <c r="G1606" s="2" t="s">
        <v>4206</v>
      </c>
    </row>
    <row r="1607" spans="1:10">
      <c r="A1607" s="79">
        <v>42887</v>
      </c>
      <c r="B1607" s="3">
        <v>132.06660173969451</v>
      </c>
      <c r="C1607" s="7">
        <v>12015</v>
      </c>
      <c r="F1607" s="2" t="s">
        <v>6</v>
      </c>
      <c r="G1607" s="2" t="s">
        <v>4249</v>
      </c>
    </row>
    <row r="1608" spans="1:10">
      <c r="A1608" s="79">
        <v>42915</v>
      </c>
      <c r="B1608" s="3">
        <v>115.33159131354654</v>
      </c>
      <c r="C1608" s="7">
        <v>12015</v>
      </c>
      <c r="F1608" s="2" t="s">
        <v>6</v>
      </c>
      <c r="G1608" s="2" t="s">
        <v>4331</v>
      </c>
    </row>
    <row r="1609" spans="1:10">
      <c r="A1609" s="79">
        <v>42951</v>
      </c>
      <c r="B1609" s="3">
        <v>80.51909725724046</v>
      </c>
      <c r="C1609" s="7">
        <v>12015</v>
      </c>
      <c r="F1609" s="2" t="s">
        <v>6</v>
      </c>
      <c r="G1609" s="2" t="s">
        <v>5195</v>
      </c>
    </row>
    <row r="1610" spans="1:10">
      <c r="A1610" s="79">
        <v>41965</v>
      </c>
      <c r="B1610" s="3">
        <v>-0.43797206100000002</v>
      </c>
      <c r="C1610" s="7" t="s">
        <v>44</v>
      </c>
      <c r="F1610" s="2" t="s">
        <v>6</v>
      </c>
      <c r="G1610" s="2" t="s">
        <v>1274</v>
      </c>
    </row>
    <row r="1611" spans="1:10">
      <c r="A1611" s="79">
        <v>41965</v>
      </c>
      <c r="B1611" s="3">
        <v>29.538605</v>
      </c>
      <c r="C1611" s="7" t="s">
        <v>44</v>
      </c>
      <c r="F1611" s="2" t="s">
        <v>6</v>
      </c>
      <c r="H1611" s="1"/>
    </row>
    <row r="1612" spans="1:10">
      <c r="A1612" s="79">
        <v>42165</v>
      </c>
      <c r="B1612" s="3">
        <v>31.816123999999999</v>
      </c>
      <c r="C1612" s="7" t="s">
        <v>44</v>
      </c>
      <c r="F1612" s="2" t="s">
        <v>6</v>
      </c>
      <c r="G1612" s="2" t="s">
        <v>149</v>
      </c>
    </row>
    <row r="1613" spans="1:10">
      <c r="A1613" s="79">
        <v>42215</v>
      </c>
      <c r="B1613" s="3">
        <v>31.125595000000001</v>
      </c>
      <c r="C1613" s="7" t="s">
        <v>44</v>
      </c>
      <c r="F1613" s="2" t="s">
        <v>6</v>
      </c>
      <c r="G1613" s="2" t="s">
        <v>174</v>
      </c>
      <c r="I1613" s="2" t="s">
        <v>176</v>
      </c>
      <c r="J1613" s="21"/>
    </row>
    <row r="1614" spans="1:10">
      <c r="A1614" s="79">
        <v>42222</v>
      </c>
      <c r="B1614" s="3">
        <v>7.3718539999999999</v>
      </c>
      <c r="C1614" s="7" t="s">
        <v>44</v>
      </c>
      <c r="F1614" s="2" t="s">
        <v>6</v>
      </c>
      <c r="G1614" s="2" t="s">
        <v>178</v>
      </c>
      <c r="J1614" s="21"/>
    </row>
    <row r="1615" spans="1:10">
      <c r="A1615" s="79">
        <v>42252</v>
      </c>
      <c r="B1615" s="3">
        <v>12.319274999999999</v>
      </c>
      <c r="C1615" s="7" t="s">
        <v>44</v>
      </c>
      <c r="F1615" s="2" t="s">
        <v>6</v>
      </c>
      <c r="G1615" s="2" t="s">
        <v>179</v>
      </c>
      <c r="J1615" s="21"/>
    </row>
    <row r="1616" spans="1:10">
      <c r="A1616" s="79">
        <v>42283</v>
      </c>
      <c r="B1616" s="3">
        <v>22.690923999999999</v>
      </c>
      <c r="C1616" s="7" t="s">
        <v>44</v>
      </c>
      <c r="F1616" s="2" t="s">
        <v>6</v>
      </c>
      <c r="G1616" s="2" t="s">
        <v>196</v>
      </c>
    </row>
    <row r="1617" spans="1:12">
      <c r="A1617" s="79">
        <v>42309</v>
      </c>
      <c r="B1617" s="3">
        <v>41.835247000000003</v>
      </c>
      <c r="C1617" s="7" t="s">
        <v>44</v>
      </c>
      <c r="F1617" s="2" t="s">
        <v>6</v>
      </c>
      <c r="G1617" s="2" t="s">
        <v>186</v>
      </c>
    </row>
    <row r="1618" spans="1:12">
      <c r="A1618" s="79">
        <v>42345</v>
      </c>
      <c r="B1618" s="3">
        <v>28.965083</v>
      </c>
      <c r="C1618" s="7" t="s">
        <v>44</v>
      </c>
      <c r="F1618" s="2" t="s">
        <v>6</v>
      </c>
      <c r="G1618" s="2" t="s">
        <v>432</v>
      </c>
      <c r="H1618" s="2" t="s">
        <v>44</v>
      </c>
    </row>
    <row r="1619" spans="1:12">
      <c r="A1619" s="79">
        <v>42379</v>
      </c>
      <c r="B1619" s="3">
        <v>44.365501000000002</v>
      </c>
      <c r="C1619" s="7" t="s">
        <v>44</v>
      </c>
      <c r="F1619" s="2" t="s">
        <v>6</v>
      </c>
      <c r="G1619" s="2" t="s">
        <v>44</v>
      </c>
      <c r="H1619" s="2" t="s">
        <v>44</v>
      </c>
      <c r="L1619" s="21"/>
    </row>
    <row r="1620" spans="1:12">
      <c r="A1620" s="79">
        <v>42403</v>
      </c>
      <c r="B1620" s="3">
        <v>104.35568600000001</v>
      </c>
      <c r="C1620" s="7" t="s">
        <v>44</v>
      </c>
      <c r="F1620" s="2" t="s">
        <v>6</v>
      </c>
      <c r="G1620" s="2" t="s">
        <v>753</v>
      </c>
      <c r="L1620" s="21"/>
    </row>
    <row r="1621" spans="1:12">
      <c r="A1621" s="79">
        <v>42435</v>
      </c>
      <c r="B1621" s="3">
        <v>-2.3863196520000001</v>
      </c>
      <c r="C1621" s="7" t="s">
        <v>44</v>
      </c>
      <c r="F1621" s="2" t="s">
        <v>6</v>
      </c>
      <c r="G1621" s="2" t="s">
        <v>1273</v>
      </c>
      <c r="H1621" s="2" t="s">
        <v>44</v>
      </c>
      <c r="I1621" s="2" t="s">
        <v>44</v>
      </c>
      <c r="L1621" s="21"/>
    </row>
    <row r="1622" spans="1:12">
      <c r="A1622" s="79">
        <v>42435</v>
      </c>
      <c r="B1622" s="3">
        <v>82.228126000000003</v>
      </c>
      <c r="C1622" s="7" t="s">
        <v>44</v>
      </c>
      <c r="F1622" s="2" t="s">
        <v>6</v>
      </c>
      <c r="G1622" s="2" t="s">
        <v>739</v>
      </c>
      <c r="H1622" s="2" t="s">
        <v>44</v>
      </c>
      <c r="I1622" s="2" t="s">
        <v>44</v>
      </c>
      <c r="L1622" s="21"/>
    </row>
    <row r="1623" spans="1:12">
      <c r="A1623" s="79">
        <v>42458</v>
      </c>
      <c r="B1623" s="3">
        <v>-3.0559748120000001</v>
      </c>
      <c r="C1623" s="7" t="s">
        <v>44</v>
      </c>
      <c r="F1623" s="2" t="s">
        <v>6</v>
      </c>
      <c r="G1623" s="2" t="s">
        <v>1276</v>
      </c>
      <c r="H1623" s="2" t="s">
        <v>44</v>
      </c>
      <c r="I1623" s="2" t="s">
        <v>44</v>
      </c>
    </row>
    <row r="1624" spans="1:12">
      <c r="A1624" s="79">
        <v>42458</v>
      </c>
      <c r="B1624" s="3">
        <v>78.862486000000004</v>
      </c>
      <c r="C1624" s="7" t="s">
        <v>44</v>
      </c>
      <c r="F1624" s="2" t="s">
        <v>6</v>
      </c>
      <c r="G1624" s="2" t="s">
        <v>1275</v>
      </c>
      <c r="H1624" s="2" t="s">
        <v>44</v>
      </c>
      <c r="I1624" s="2" t="s">
        <v>44</v>
      </c>
    </row>
    <row r="1625" spans="1:12">
      <c r="A1625" s="79">
        <v>42500</v>
      </c>
      <c r="B1625" s="3">
        <v>-3.2665609095841099</v>
      </c>
      <c r="C1625" s="7" t="s">
        <v>44</v>
      </c>
      <c r="F1625" s="2" t="s">
        <v>6</v>
      </c>
      <c r="G1625" s="2" t="s">
        <v>1535</v>
      </c>
      <c r="H1625" s="2" t="s">
        <v>44</v>
      </c>
    </row>
    <row r="1626" spans="1:12">
      <c r="A1626" s="79">
        <v>42500</v>
      </c>
      <c r="B1626" s="3">
        <v>68.702904000000004</v>
      </c>
      <c r="C1626" s="7" t="s">
        <v>44</v>
      </c>
      <c r="F1626" s="2" t="s">
        <v>6</v>
      </c>
      <c r="G1626" s="2" t="s">
        <v>1269</v>
      </c>
      <c r="H1626" s="2" t="s">
        <v>44</v>
      </c>
    </row>
    <row r="1627" spans="1:12">
      <c r="A1627" s="79">
        <v>42520</v>
      </c>
      <c r="B1627" s="3">
        <v>-4.4000855467545081</v>
      </c>
      <c r="C1627" s="7" t="s">
        <v>44</v>
      </c>
      <c r="F1627" s="2" t="s">
        <v>6</v>
      </c>
      <c r="G1627" s="2" t="s">
        <v>1675</v>
      </c>
      <c r="H1627" s="2" t="s">
        <v>44</v>
      </c>
      <c r="I1627" s="2" t="s">
        <v>44</v>
      </c>
    </row>
    <row r="1628" spans="1:12">
      <c r="A1628" s="79">
        <v>42520</v>
      </c>
      <c r="B1628" s="3">
        <v>104.96209500000001</v>
      </c>
      <c r="C1628" s="7" t="s">
        <v>44</v>
      </c>
      <c r="F1628" s="2" t="s">
        <v>6</v>
      </c>
      <c r="G1628" s="2" t="s">
        <v>1674</v>
      </c>
      <c r="H1628" s="2" t="s">
        <v>44</v>
      </c>
      <c r="I1628" s="2" t="s">
        <v>44</v>
      </c>
    </row>
    <row r="1629" spans="1:12">
      <c r="A1629" s="79">
        <v>42545</v>
      </c>
      <c r="B1629" s="3">
        <v>-3.7552861087156093</v>
      </c>
      <c r="C1629" s="7" t="s">
        <v>44</v>
      </c>
      <c r="F1629" s="2" t="s">
        <v>6</v>
      </c>
      <c r="G1629" s="2" t="s">
        <v>1933</v>
      </c>
      <c r="H1629" s="2" t="s">
        <v>44</v>
      </c>
      <c r="I1629" s="2" t="s">
        <v>44</v>
      </c>
    </row>
    <row r="1630" spans="1:12">
      <c r="A1630" s="79">
        <v>42545</v>
      </c>
      <c r="B1630" s="3">
        <v>98.63888</v>
      </c>
      <c r="C1630" s="7" t="s">
        <v>44</v>
      </c>
      <c r="F1630" s="2" t="s">
        <v>6</v>
      </c>
      <c r="G1630" s="2" t="s">
        <v>1932</v>
      </c>
      <c r="H1630" s="2" t="s">
        <v>44</v>
      </c>
      <c r="I1630" s="2" t="s">
        <v>44</v>
      </c>
    </row>
    <row r="1631" spans="1:12">
      <c r="A1631" s="79">
        <v>42588</v>
      </c>
      <c r="B1631" s="3">
        <v>114.99494627588662</v>
      </c>
      <c r="C1631" s="7" t="s">
        <v>44</v>
      </c>
      <c r="F1631" s="2" t="s">
        <v>6</v>
      </c>
      <c r="G1631" s="2" t="s">
        <v>2100</v>
      </c>
    </row>
    <row r="1632" spans="1:12">
      <c r="A1632" s="79">
        <v>42606</v>
      </c>
      <c r="B1632" s="3">
        <v>115.49682682973248</v>
      </c>
      <c r="C1632" s="7" t="s">
        <v>44</v>
      </c>
      <c r="F1632" s="2" t="s">
        <v>6</v>
      </c>
      <c r="G1632" s="2" t="s">
        <v>44</v>
      </c>
      <c r="H1632" s="2" t="s">
        <v>44</v>
      </c>
    </row>
    <row r="1633" spans="1:8">
      <c r="A1633" s="79">
        <v>42643</v>
      </c>
      <c r="B1633" s="3">
        <v>104.43786347044521</v>
      </c>
      <c r="C1633" s="7" t="s">
        <v>44</v>
      </c>
      <c r="F1633" s="2" t="s">
        <v>6</v>
      </c>
      <c r="G1633" s="2" t="s">
        <v>44</v>
      </c>
      <c r="H1633" s="2" t="s">
        <v>44</v>
      </c>
    </row>
    <row r="1634" spans="1:8">
      <c r="A1634" s="79">
        <v>42704</v>
      </c>
      <c r="B1634" s="3">
        <v>96.477726915876246</v>
      </c>
      <c r="C1634" s="7" t="s">
        <v>44</v>
      </c>
      <c r="F1634" s="2" t="s">
        <v>6</v>
      </c>
      <c r="G1634" s="2" t="s">
        <v>44</v>
      </c>
    </row>
    <row r="1635" spans="1:8">
      <c r="A1635" s="79">
        <v>42735</v>
      </c>
      <c r="B1635" s="3">
        <v>76.980293823650655</v>
      </c>
      <c r="C1635" s="7" t="s">
        <v>44</v>
      </c>
      <c r="F1635" s="2" t="s">
        <v>6</v>
      </c>
      <c r="G1635" s="2" t="s">
        <v>2649</v>
      </c>
      <c r="H1635" s="2" t="s">
        <v>44</v>
      </c>
    </row>
    <row r="1636" spans="1:8">
      <c r="A1636" s="79">
        <v>42759</v>
      </c>
      <c r="B1636" s="3">
        <v>109.46722838199572</v>
      </c>
      <c r="C1636" s="7" t="s">
        <v>44</v>
      </c>
      <c r="F1636" s="2" t="s">
        <v>6</v>
      </c>
      <c r="G1636" s="2" t="s">
        <v>3381</v>
      </c>
    </row>
    <row r="1637" spans="1:8">
      <c r="A1637" s="79">
        <v>42790</v>
      </c>
      <c r="B1637" s="3">
        <v>107.459349</v>
      </c>
      <c r="C1637" s="7" t="s">
        <v>44</v>
      </c>
      <c r="F1637" s="2" t="s">
        <v>6</v>
      </c>
      <c r="G1637" s="2" t="s">
        <v>3443</v>
      </c>
    </row>
    <row r="1638" spans="1:8">
      <c r="A1638" s="79">
        <v>42824</v>
      </c>
      <c r="B1638" s="3">
        <v>114.60703694054787</v>
      </c>
      <c r="C1638" s="7" t="s">
        <v>44</v>
      </c>
      <c r="F1638" s="2" t="s">
        <v>6</v>
      </c>
      <c r="G1638" s="2" t="s">
        <v>3452</v>
      </c>
    </row>
    <row r="1639" spans="1:8">
      <c r="A1639" s="79">
        <v>42852</v>
      </c>
      <c r="B1639" s="3">
        <v>123.22354076973235</v>
      </c>
      <c r="C1639" s="7" t="s">
        <v>44</v>
      </c>
      <c r="F1639" s="2" t="s">
        <v>6</v>
      </c>
      <c r="G1639" s="2" t="s">
        <v>4206</v>
      </c>
    </row>
    <row r="1640" spans="1:8">
      <c r="A1640" s="79">
        <v>42887</v>
      </c>
      <c r="B1640" s="3">
        <v>116.35653034437009</v>
      </c>
      <c r="C1640" s="7" t="s">
        <v>44</v>
      </c>
      <c r="F1640" s="2" t="s">
        <v>6</v>
      </c>
      <c r="G1640" s="2" t="s">
        <v>4249</v>
      </c>
    </row>
    <row r="1641" spans="1:8">
      <c r="A1641" s="79">
        <v>42915</v>
      </c>
      <c r="B1641" s="3">
        <v>158.83142313968133</v>
      </c>
      <c r="C1641" s="7" t="s">
        <v>44</v>
      </c>
      <c r="F1641" s="2" t="s">
        <v>6</v>
      </c>
      <c r="G1641" s="2" t="s">
        <v>4331</v>
      </c>
    </row>
    <row r="1642" spans="1:8">
      <c r="A1642" s="79">
        <v>42951</v>
      </c>
      <c r="B1642" s="3">
        <v>128.09136804153749</v>
      </c>
      <c r="C1642" s="7" t="s">
        <v>44</v>
      </c>
      <c r="F1642" s="2" t="s">
        <v>6</v>
      </c>
      <c r="G1642" s="2" t="s">
        <v>5195</v>
      </c>
    </row>
    <row r="1643" spans="1:8">
      <c r="A1643" s="79">
        <v>42852</v>
      </c>
      <c r="B1643" s="3">
        <v>15.539780031350254</v>
      </c>
      <c r="C1643" s="7" t="s">
        <v>3393</v>
      </c>
      <c r="F1643" s="2" t="s">
        <v>6</v>
      </c>
      <c r="G1643" s="2" t="s">
        <v>4206</v>
      </c>
    </row>
    <row r="1644" spans="1:8">
      <c r="A1644" s="79">
        <v>42887</v>
      </c>
      <c r="B1644" s="3">
        <v>172.4472712023742</v>
      </c>
      <c r="C1644" s="7" t="s">
        <v>3393</v>
      </c>
      <c r="F1644" s="2" t="s">
        <v>6</v>
      </c>
      <c r="G1644" s="2" t="s">
        <v>4249</v>
      </c>
    </row>
    <row r="1645" spans="1:8">
      <c r="A1645" s="79">
        <v>42915</v>
      </c>
      <c r="B1645" s="3">
        <v>88.354193248662199</v>
      </c>
      <c r="C1645" s="7" t="s">
        <v>3393</v>
      </c>
      <c r="F1645" s="2" t="s">
        <v>6</v>
      </c>
      <c r="G1645" s="2" t="s">
        <v>4331</v>
      </c>
    </row>
    <row r="1646" spans="1:8">
      <c r="A1646" s="79">
        <v>42951</v>
      </c>
      <c r="B1646" s="3">
        <v>73.384584697228419</v>
      </c>
      <c r="C1646" s="7" t="s">
        <v>3393</v>
      </c>
      <c r="F1646" s="2" t="s">
        <v>6</v>
      </c>
      <c r="G1646" s="2" t="s">
        <v>5195</v>
      </c>
    </row>
    <row r="1647" spans="1:8">
      <c r="A1647" s="79">
        <v>42521</v>
      </c>
      <c r="B1647" s="3">
        <v>-1500</v>
      </c>
      <c r="C1647" s="7">
        <v>12013</v>
      </c>
      <c r="F1647" s="2" t="s">
        <v>2567</v>
      </c>
      <c r="G1647" s="2" t="s">
        <v>1677</v>
      </c>
      <c r="H1647" s="2" t="s">
        <v>1678</v>
      </c>
    </row>
    <row r="1648" spans="1:8">
      <c r="A1648" s="79">
        <v>42768</v>
      </c>
      <c r="B1648" s="3">
        <v>-675</v>
      </c>
      <c r="C1648" s="7">
        <v>12013</v>
      </c>
      <c r="F1648" s="2" t="s">
        <v>2567</v>
      </c>
      <c r="G1648" s="2" t="s">
        <v>3414</v>
      </c>
    </row>
    <row r="1649" spans="1:10">
      <c r="A1649" s="79">
        <v>42643</v>
      </c>
      <c r="B1649" s="3">
        <v>-1750</v>
      </c>
      <c r="C1649" s="7">
        <v>12015</v>
      </c>
      <c r="F1649" s="2" t="s">
        <v>2567</v>
      </c>
      <c r="G1649" s="2" t="s">
        <v>2568</v>
      </c>
    </row>
    <row r="1650" spans="1:10">
      <c r="A1650" s="79">
        <v>42807</v>
      </c>
      <c r="B1650" s="3">
        <v>-150</v>
      </c>
      <c r="C1650" s="7">
        <v>12015</v>
      </c>
      <c r="F1650" s="2" t="s">
        <v>2567</v>
      </c>
      <c r="G1650" s="2" t="s">
        <v>4136</v>
      </c>
    </row>
    <row r="1651" spans="1:10">
      <c r="A1651" s="79">
        <v>42843</v>
      </c>
      <c r="B1651" s="3">
        <v>-2250</v>
      </c>
      <c r="C1651" s="7">
        <v>12017</v>
      </c>
      <c r="F1651" s="2" t="s">
        <v>2567</v>
      </c>
      <c r="G1651" s="2" t="s">
        <v>4191</v>
      </c>
      <c r="H1651" s="2" t="s">
        <v>4192</v>
      </c>
    </row>
    <row r="1652" spans="1:10">
      <c r="A1652" s="79">
        <v>42215</v>
      </c>
      <c r="B1652" s="3">
        <v>-462</v>
      </c>
      <c r="C1652" s="7">
        <v>104</v>
      </c>
      <c r="F1652" s="2" t="s">
        <v>10</v>
      </c>
      <c r="G1652" s="2" t="s">
        <v>192</v>
      </c>
      <c r="J1652" s="21"/>
    </row>
    <row r="1653" spans="1:10">
      <c r="A1653" s="79">
        <v>42283</v>
      </c>
      <c r="B1653" s="3">
        <v>-322</v>
      </c>
      <c r="C1653" s="7">
        <v>104</v>
      </c>
      <c r="F1653" s="2" t="s">
        <v>10</v>
      </c>
      <c r="G1653" s="2" t="s">
        <v>195</v>
      </c>
    </row>
    <row r="1654" spans="1:10">
      <c r="A1654" s="79">
        <v>42880</v>
      </c>
      <c r="B1654" s="3">
        <v>-200</v>
      </c>
      <c r="C1654" s="7">
        <v>104</v>
      </c>
      <c r="F1654" s="2" t="s">
        <v>10</v>
      </c>
      <c r="G1654" s="2" t="s">
        <v>4316</v>
      </c>
    </row>
    <row r="1655" spans="1:10">
      <c r="A1655" s="79">
        <v>42897</v>
      </c>
      <c r="B1655" s="3">
        <v>-291</v>
      </c>
      <c r="C1655" s="7">
        <v>104</v>
      </c>
      <c r="F1655" s="2" t="s">
        <v>10</v>
      </c>
      <c r="G1655" s="2" t="s">
        <v>5144</v>
      </c>
    </row>
    <row r="1656" spans="1:10">
      <c r="A1656" s="79">
        <v>42306</v>
      </c>
      <c r="B1656" s="3">
        <v>-466</v>
      </c>
      <c r="C1656" s="7">
        <v>105</v>
      </c>
      <c r="F1656" s="2" t="s">
        <v>10</v>
      </c>
      <c r="G1656" s="2" t="s">
        <v>362</v>
      </c>
      <c r="H1656" s="2" t="s">
        <v>366</v>
      </c>
    </row>
    <row r="1657" spans="1:10">
      <c r="A1657" s="79">
        <v>42195</v>
      </c>
      <c r="B1657" s="3">
        <v>-322</v>
      </c>
      <c r="C1657" s="7">
        <v>108</v>
      </c>
      <c r="F1657" s="2" t="s">
        <v>10</v>
      </c>
      <c r="G1657" s="2" t="s">
        <v>175</v>
      </c>
      <c r="J1657" s="21"/>
    </row>
    <row r="1658" spans="1:10">
      <c r="A1658" s="79">
        <v>42556</v>
      </c>
      <c r="B1658" s="3">
        <v>-477</v>
      </c>
      <c r="C1658" s="7">
        <v>109</v>
      </c>
      <c r="F1658" s="2" t="s">
        <v>10</v>
      </c>
      <c r="G1658" s="2" t="s">
        <v>2086</v>
      </c>
    </row>
    <row r="1659" spans="1:10">
      <c r="A1659" s="79">
        <v>41787</v>
      </c>
      <c r="B1659" s="3">
        <v>-165</v>
      </c>
      <c r="C1659" s="7">
        <v>110</v>
      </c>
      <c r="F1659" s="2" t="s">
        <v>133</v>
      </c>
    </row>
    <row r="1660" spans="1:10">
      <c r="A1660" s="79">
        <v>42019</v>
      </c>
      <c r="B1660" s="3">
        <v>-322</v>
      </c>
      <c r="C1660" s="7">
        <v>110</v>
      </c>
      <c r="F1660" s="2" t="s">
        <v>10</v>
      </c>
      <c r="G1660" s="2" t="s">
        <v>158</v>
      </c>
    </row>
    <row r="1661" spans="1:10">
      <c r="A1661" s="79">
        <v>42304</v>
      </c>
      <c r="B1661" s="3">
        <v>-322</v>
      </c>
      <c r="C1661" s="7">
        <v>110</v>
      </c>
      <c r="F1661" s="2" t="s">
        <v>10</v>
      </c>
      <c r="G1661" s="2" t="s">
        <v>361</v>
      </c>
      <c r="H1661" s="2" t="s">
        <v>366</v>
      </c>
    </row>
    <row r="1662" spans="1:10">
      <c r="A1662" s="79">
        <v>42306</v>
      </c>
      <c r="B1662" s="3">
        <v>-144</v>
      </c>
      <c r="C1662" s="7">
        <v>110</v>
      </c>
      <c r="F1662" s="2" t="s">
        <v>10</v>
      </c>
      <c r="G1662" s="2" t="s">
        <v>363</v>
      </c>
      <c r="H1662" s="2" t="s">
        <v>366</v>
      </c>
    </row>
    <row r="1663" spans="1:10">
      <c r="A1663" s="79">
        <v>42612</v>
      </c>
      <c r="B1663" s="3">
        <v>-337</v>
      </c>
      <c r="C1663" s="7">
        <v>111</v>
      </c>
      <c r="F1663" s="2" t="s">
        <v>10</v>
      </c>
      <c r="G1663" s="2" t="s">
        <v>2128</v>
      </c>
    </row>
    <row r="1664" spans="1:10">
      <c r="A1664" s="79">
        <v>42185</v>
      </c>
      <c r="B1664" s="3">
        <v>-256</v>
      </c>
      <c r="C1664" s="7">
        <v>113</v>
      </c>
      <c r="F1664" s="2" t="s">
        <v>10</v>
      </c>
      <c r="G1664" s="2" t="s">
        <v>175</v>
      </c>
      <c r="J1664" s="21"/>
    </row>
    <row r="1665" spans="1:12">
      <c r="A1665" s="79">
        <v>41787</v>
      </c>
      <c r="B1665" s="3">
        <v>-187</v>
      </c>
      <c r="C1665" s="7">
        <v>114</v>
      </c>
      <c r="F1665" s="2" t="s">
        <v>10</v>
      </c>
    </row>
    <row r="1666" spans="1:12">
      <c r="A1666" s="79">
        <v>42019</v>
      </c>
      <c r="B1666" s="3">
        <v>-322</v>
      </c>
      <c r="C1666" s="7">
        <v>114</v>
      </c>
      <c r="F1666" s="2" t="s">
        <v>10</v>
      </c>
      <c r="G1666" s="2" t="s">
        <v>158</v>
      </c>
    </row>
    <row r="1667" spans="1:12">
      <c r="A1667" s="79">
        <v>42432</v>
      </c>
      <c r="B1667" s="3">
        <v>-491</v>
      </c>
      <c r="C1667" s="7">
        <v>114</v>
      </c>
      <c r="F1667" s="2" t="s">
        <v>10</v>
      </c>
      <c r="G1667" s="2" t="s">
        <v>1095</v>
      </c>
      <c r="L1667" s="21"/>
    </row>
    <row r="1668" spans="1:12">
      <c r="A1668" s="79">
        <v>42880</v>
      </c>
      <c r="B1668" s="3">
        <v>-200</v>
      </c>
      <c r="C1668" s="7">
        <v>114</v>
      </c>
      <c r="F1668" s="2" t="s">
        <v>10</v>
      </c>
      <c r="G1668" s="2" t="s">
        <v>4316</v>
      </c>
    </row>
    <row r="1669" spans="1:12">
      <c r="A1669" s="79">
        <v>42895</v>
      </c>
      <c r="B1669" s="3">
        <v>-291</v>
      </c>
      <c r="C1669" s="7">
        <v>114</v>
      </c>
      <c r="F1669" s="2" t="s">
        <v>10</v>
      </c>
      <c r="G1669" s="2" t="s">
        <v>5144</v>
      </c>
    </row>
    <row r="1670" spans="1:12">
      <c r="A1670" s="79">
        <v>42215</v>
      </c>
      <c r="B1670" s="3">
        <v>-476</v>
      </c>
      <c r="C1670" s="7">
        <v>116</v>
      </c>
      <c r="F1670" s="2" t="s">
        <v>10</v>
      </c>
      <c r="G1670" s="2" t="s">
        <v>175</v>
      </c>
      <c r="J1670" s="21"/>
    </row>
    <row r="1671" spans="1:12">
      <c r="A1671" s="82">
        <v>41949</v>
      </c>
      <c r="B1671" s="13">
        <v>-165</v>
      </c>
      <c r="C1671" s="18">
        <v>117</v>
      </c>
      <c r="D1671" s="18"/>
      <c r="E1671" s="18"/>
      <c r="F1671" s="2" t="s">
        <v>10</v>
      </c>
      <c r="G1671" s="14" t="s">
        <v>147</v>
      </c>
    </row>
    <row r="1672" spans="1:12">
      <c r="A1672" s="79">
        <v>42551</v>
      </c>
      <c r="B1672" s="3">
        <v>-337</v>
      </c>
      <c r="C1672" s="7">
        <v>117</v>
      </c>
      <c r="F1672" s="2" t="s">
        <v>10</v>
      </c>
      <c r="G1672" s="2" t="s">
        <v>1935</v>
      </c>
    </row>
    <row r="1673" spans="1:12">
      <c r="A1673" s="79">
        <v>42551</v>
      </c>
      <c r="B1673" s="3">
        <v>-337</v>
      </c>
      <c r="C1673" s="7">
        <v>118</v>
      </c>
      <c r="F1673" s="2" t="s">
        <v>10</v>
      </c>
      <c r="G1673" s="2" t="s">
        <v>1935</v>
      </c>
    </row>
    <row r="1674" spans="1:12">
      <c r="A1674" s="79">
        <v>41803</v>
      </c>
      <c r="B1674" s="3">
        <v>-211</v>
      </c>
      <c r="C1674" s="7">
        <v>119</v>
      </c>
      <c r="F1674" s="8" t="s">
        <v>10</v>
      </c>
    </row>
    <row r="1675" spans="1:12">
      <c r="A1675" s="79">
        <v>42324</v>
      </c>
      <c r="B1675" s="3">
        <v>-466</v>
      </c>
      <c r="C1675" s="7">
        <v>119</v>
      </c>
      <c r="F1675" s="2" t="s">
        <v>10</v>
      </c>
      <c r="G1675" s="2" t="s">
        <v>424</v>
      </c>
    </row>
    <row r="1676" spans="1:12">
      <c r="A1676" s="79">
        <v>42880</v>
      </c>
      <c r="B1676" s="3">
        <v>-200</v>
      </c>
      <c r="C1676" s="7">
        <v>119</v>
      </c>
      <c r="F1676" s="2" t="s">
        <v>10</v>
      </c>
      <c r="G1676" s="2" t="s">
        <v>4316</v>
      </c>
    </row>
    <row r="1677" spans="1:12">
      <c r="A1677" s="79">
        <v>42897</v>
      </c>
      <c r="B1677" s="3">
        <v>-291</v>
      </c>
      <c r="C1677" s="7">
        <v>119</v>
      </c>
      <c r="F1677" s="2" t="s">
        <v>10</v>
      </c>
      <c r="G1677" s="2" t="s">
        <v>5144</v>
      </c>
    </row>
    <row r="1678" spans="1:12">
      <c r="A1678" s="79">
        <v>41922</v>
      </c>
      <c r="B1678" s="3">
        <v>-108</v>
      </c>
      <c r="C1678" s="7">
        <v>121</v>
      </c>
      <c r="F1678" s="2" t="s">
        <v>10</v>
      </c>
    </row>
    <row r="1679" spans="1:12">
      <c r="A1679" s="79">
        <v>42765</v>
      </c>
      <c r="B1679" s="3">
        <v>-491</v>
      </c>
      <c r="C1679" s="7">
        <v>121</v>
      </c>
      <c r="F1679" s="2" t="s">
        <v>10</v>
      </c>
      <c r="G1679" s="2" t="s">
        <v>3408</v>
      </c>
    </row>
    <row r="1680" spans="1:12">
      <c r="A1680" s="79">
        <v>42424</v>
      </c>
      <c r="B1680" s="3">
        <v>-466</v>
      </c>
      <c r="C1680" s="7">
        <v>122</v>
      </c>
      <c r="F1680" s="2" t="s">
        <v>10</v>
      </c>
      <c r="G1680" s="2" t="s">
        <v>1095</v>
      </c>
      <c r="L1680" s="21"/>
    </row>
    <row r="1681" spans="1:12">
      <c r="A1681" s="79">
        <v>42215</v>
      </c>
      <c r="B1681" s="3">
        <v>-476</v>
      </c>
      <c r="C1681" s="7">
        <v>123</v>
      </c>
      <c r="F1681" s="2" t="s">
        <v>10</v>
      </c>
      <c r="G1681" s="2" t="s">
        <v>175</v>
      </c>
      <c r="J1681" s="21"/>
    </row>
    <row r="1682" spans="1:12">
      <c r="A1682" s="82">
        <v>41949</v>
      </c>
      <c r="B1682" s="13">
        <v>-165</v>
      </c>
      <c r="C1682" s="18">
        <v>124</v>
      </c>
      <c r="D1682" s="18"/>
      <c r="E1682" s="18"/>
      <c r="F1682" s="2" t="s">
        <v>10</v>
      </c>
      <c r="G1682" s="14" t="s">
        <v>147</v>
      </c>
    </row>
    <row r="1683" spans="1:12">
      <c r="A1683" s="79">
        <v>42424</v>
      </c>
      <c r="B1683" s="3">
        <v>-466</v>
      </c>
      <c r="C1683" s="7">
        <v>124</v>
      </c>
      <c r="F1683" s="2" t="s">
        <v>10</v>
      </c>
      <c r="G1683" s="2" t="s">
        <v>1095</v>
      </c>
      <c r="L1683" s="21"/>
    </row>
    <row r="1684" spans="1:12">
      <c r="A1684" s="79">
        <v>41835</v>
      </c>
      <c r="B1684" s="3">
        <v>-485</v>
      </c>
      <c r="C1684" s="7">
        <v>125</v>
      </c>
      <c r="F1684" s="8" t="s">
        <v>10</v>
      </c>
      <c r="G1684" s="2" t="s">
        <v>137</v>
      </c>
    </row>
    <row r="1685" spans="1:12">
      <c r="A1685" s="79">
        <v>41899</v>
      </c>
      <c r="B1685" s="3">
        <v>-552.72</v>
      </c>
      <c r="C1685" s="7">
        <v>125</v>
      </c>
      <c r="F1685" s="2" t="s">
        <v>10</v>
      </c>
      <c r="G1685" s="2" t="s">
        <v>136</v>
      </c>
    </row>
    <row r="1686" spans="1:12">
      <c r="A1686" s="79">
        <v>41809</v>
      </c>
      <c r="B1686" s="3">
        <v>-920</v>
      </c>
      <c r="C1686" s="7">
        <v>126</v>
      </c>
      <c r="F1686" s="8" t="s">
        <v>10</v>
      </c>
    </row>
    <row r="1687" spans="1:12">
      <c r="A1687" s="79">
        <v>41922</v>
      </c>
      <c r="B1687" s="3">
        <v>-165</v>
      </c>
      <c r="C1687" s="7">
        <v>126</v>
      </c>
      <c r="F1687" s="2" t="s">
        <v>10</v>
      </c>
    </row>
    <row r="1688" spans="1:12">
      <c r="A1688" s="79">
        <v>42215</v>
      </c>
      <c r="B1688" s="3">
        <v>-476</v>
      </c>
      <c r="C1688" s="7">
        <v>126</v>
      </c>
      <c r="F1688" s="2" t="s">
        <v>10</v>
      </c>
      <c r="G1688" s="2" t="s">
        <v>175</v>
      </c>
      <c r="J1688" s="21"/>
    </row>
    <row r="1689" spans="1:12">
      <c r="A1689" s="79">
        <v>42551</v>
      </c>
      <c r="B1689" s="3">
        <v>-337</v>
      </c>
      <c r="C1689" s="7">
        <v>126</v>
      </c>
      <c r="F1689" s="2" t="s">
        <v>10</v>
      </c>
      <c r="G1689" s="2" t="s">
        <v>1935</v>
      </c>
    </row>
    <row r="1690" spans="1:12">
      <c r="A1690" s="79">
        <v>42880</v>
      </c>
      <c r="B1690" s="3">
        <v>-200</v>
      </c>
      <c r="C1690" s="7">
        <v>126</v>
      </c>
      <c r="F1690" s="2" t="s">
        <v>10</v>
      </c>
      <c r="G1690" s="2" t="s">
        <v>4316</v>
      </c>
    </row>
    <row r="1691" spans="1:12">
      <c r="A1691" s="79">
        <v>41809</v>
      </c>
      <c r="B1691" s="3">
        <v>-978</v>
      </c>
      <c r="C1691" s="7">
        <v>127</v>
      </c>
      <c r="F1691" s="8" t="s">
        <v>10</v>
      </c>
    </row>
    <row r="1692" spans="1:12">
      <c r="A1692" s="81">
        <v>41949</v>
      </c>
      <c r="B1692" s="15">
        <v>-352</v>
      </c>
      <c r="C1692" s="19">
        <v>127</v>
      </c>
      <c r="D1692" s="19"/>
      <c r="E1692" s="19"/>
      <c r="F1692" s="2" t="s">
        <v>10</v>
      </c>
      <c r="G1692" s="16" t="s">
        <v>147</v>
      </c>
    </row>
    <row r="1693" spans="1:12">
      <c r="A1693" s="79">
        <v>42207</v>
      </c>
      <c r="B1693" s="3">
        <v>-476</v>
      </c>
      <c r="C1693" s="7">
        <v>127</v>
      </c>
      <c r="F1693" s="2" t="s">
        <v>10</v>
      </c>
      <c r="G1693" s="2" t="s">
        <v>175</v>
      </c>
      <c r="J1693" s="21"/>
    </row>
    <row r="1694" spans="1:12">
      <c r="A1694" s="79">
        <v>42551</v>
      </c>
      <c r="B1694" s="3">
        <v>-337</v>
      </c>
      <c r="C1694" s="7">
        <v>127</v>
      </c>
      <c r="F1694" s="2" t="s">
        <v>10</v>
      </c>
      <c r="G1694" s="2" t="s">
        <v>1935</v>
      </c>
    </row>
    <row r="1695" spans="1:12">
      <c r="A1695" s="79">
        <v>41904</v>
      </c>
      <c r="B1695" s="3">
        <v>-485</v>
      </c>
      <c r="C1695" s="7">
        <v>128</v>
      </c>
      <c r="F1695" s="2" t="s">
        <v>10</v>
      </c>
      <c r="G1695" s="2" t="s">
        <v>139</v>
      </c>
    </row>
    <row r="1696" spans="1:12">
      <c r="A1696" s="79">
        <v>42157</v>
      </c>
      <c r="B1696" s="3">
        <v>-552.84</v>
      </c>
      <c r="C1696" s="7">
        <v>128</v>
      </c>
      <c r="F1696" s="2" t="s">
        <v>10</v>
      </c>
    </row>
    <row r="1697" spans="1:12">
      <c r="A1697" s="79">
        <v>42305</v>
      </c>
      <c r="B1697" s="3">
        <v>-272.5</v>
      </c>
      <c r="C1697" s="7">
        <v>128</v>
      </c>
      <c r="F1697" s="2" t="s">
        <v>10</v>
      </c>
      <c r="G1697" s="2" t="s">
        <v>360</v>
      </c>
      <c r="H1697" s="2" t="s">
        <v>136</v>
      </c>
    </row>
    <row r="1698" spans="1:12">
      <c r="A1698" s="79">
        <v>42314</v>
      </c>
      <c r="B1698" s="3">
        <v>-272.5</v>
      </c>
      <c r="C1698" s="7">
        <v>128</v>
      </c>
      <c r="F1698" s="2" t="s">
        <v>10</v>
      </c>
      <c r="G1698" s="2" t="s">
        <v>422</v>
      </c>
      <c r="H1698" s="2" t="s">
        <v>136</v>
      </c>
    </row>
    <row r="1699" spans="1:12">
      <c r="A1699" s="79">
        <v>41940</v>
      </c>
      <c r="B1699" s="3">
        <v>-1115</v>
      </c>
      <c r="C1699" s="7">
        <v>129</v>
      </c>
      <c r="F1699" s="2" t="s">
        <v>10</v>
      </c>
      <c r="G1699" s="2" t="s">
        <v>141</v>
      </c>
    </row>
    <row r="1700" spans="1:12">
      <c r="A1700" s="79">
        <v>42157</v>
      </c>
      <c r="B1700" s="3">
        <v>-1439.95</v>
      </c>
      <c r="C1700" s="7">
        <v>129</v>
      </c>
      <c r="F1700" s="2" t="s">
        <v>10</v>
      </c>
    </row>
    <row r="1701" spans="1:12">
      <c r="A1701" s="79">
        <v>42170</v>
      </c>
      <c r="B1701" s="3">
        <v>-851.9</v>
      </c>
      <c r="C1701" s="7">
        <v>130</v>
      </c>
      <c r="F1701" s="8" t="s">
        <v>10</v>
      </c>
      <c r="G1701" s="2" t="s">
        <v>177</v>
      </c>
      <c r="J1701" s="21"/>
    </row>
    <row r="1702" spans="1:12">
      <c r="A1702" s="79">
        <v>42418</v>
      </c>
      <c r="B1702" s="3">
        <v>-372.5</v>
      </c>
      <c r="C1702" s="7">
        <v>130</v>
      </c>
      <c r="F1702" s="2" t="s">
        <v>10</v>
      </c>
      <c r="G1702" s="2" t="s">
        <v>1109</v>
      </c>
      <c r="L1702" s="21"/>
    </row>
    <row r="1703" spans="1:12">
      <c r="A1703" s="80">
        <v>42472</v>
      </c>
      <c r="B1703" s="9">
        <v>-422.65</v>
      </c>
      <c r="C1703" s="17">
        <v>130</v>
      </c>
      <c r="D1703" s="17"/>
      <c r="E1703" s="17"/>
      <c r="F1703" s="12" t="s">
        <v>10</v>
      </c>
      <c r="G1703" s="9" t="s">
        <v>1531</v>
      </c>
      <c r="H1703" s="7"/>
      <c r="J1703" s="47"/>
      <c r="K1703" s="6"/>
      <c r="L1703" s="47"/>
    </row>
    <row r="1704" spans="1:12">
      <c r="A1704" s="79">
        <v>42229</v>
      </c>
      <c r="B1704" s="3">
        <v>-535</v>
      </c>
      <c r="C1704" s="7">
        <v>131</v>
      </c>
      <c r="F1704" s="2" t="s">
        <v>10</v>
      </c>
      <c r="G1704" s="2" t="s">
        <v>191</v>
      </c>
      <c r="J1704" s="21"/>
    </row>
    <row r="1705" spans="1:12">
      <c r="A1705" s="79">
        <v>42327</v>
      </c>
      <c r="B1705" s="3">
        <v>-565.24</v>
      </c>
      <c r="C1705" s="7">
        <v>131</v>
      </c>
      <c r="F1705" s="2" t="s">
        <v>10</v>
      </c>
      <c r="G1705" s="2" t="s">
        <v>426</v>
      </c>
    </row>
    <row r="1706" spans="1:12">
      <c r="A1706" s="79">
        <v>42416</v>
      </c>
      <c r="B1706" s="3">
        <v>-672.5</v>
      </c>
      <c r="C1706" s="7">
        <v>132</v>
      </c>
      <c r="F1706" s="2" t="s">
        <v>10</v>
      </c>
      <c r="G1706" s="2" t="s">
        <v>1098</v>
      </c>
      <c r="L1706" s="21"/>
    </row>
    <row r="1707" spans="1:12">
      <c r="A1707" s="79">
        <v>42501</v>
      </c>
      <c r="B1707" s="3">
        <v>-854.05</v>
      </c>
      <c r="C1707" s="7">
        <v>132</v>
      </c>
      <c r="F1707" s="2" t="s">
        <v>10</v>
      </c>
      <c r="G1707" s="2" t="s">
        <v>1647</v>
      </c>
    </row>
    <row r="1708" spans="1:12">
      <c r="A1708" s="79">
        <v>42375</v>
      </c>
      <c r="B1708" s="3">
        <v>-757.5</v>
      </c>
      <c r="C1708" s="7">
        <v>133</v>
      </c>
      <c r="F1708" s="2" t="s">
        <v>10</v>
      </c>
      <c r="G1708" s="2" t="s">
        <v>1099</v>
      </c>
      <c r="L1708" s="21"/>
    </row>
    <row r="1709" spans="1:12">
      <c r="A1709" s="79">
        <v>42457</v>
      </c>
      <c r="B1709" s="3">
        <v>-836.44</v>
      </c>
      <c r="C1709" s="7">
        <v>133</v>
      </c>
      <c r="F1709" s="2" t="s">
        <v>10</v>
      </c>
      <c r="G1709" s="2" t="s">
        <v>1271</v>
      </c>
    </row>
    <row r="1710" spans="1:12">
      <c r="A1710" s="79">
        <v>42312</v>
      </c>
      <c r="B1710" s="3">
        <v>-485</v>
      </c>
      <c r="C1710" s="7">
        <v>134</v>
      </c>
      <c r="F1710" s="2" t="s">
        <v>10</v>
      </c>
      <c r="G1710" s="2" t="s">
        <v>417</v>
      </c>
    </row>
    <row r="1711" spans="1:12">
      <c r="A1711" s="79">
        <v>42457</v>
      </c>
      <c r="B1711" s="3">
        <v>-656.91</v>
      </c>
      <c r="C1711" s="7">
        <v>134</v>
      </c>
      <c r="F1711" s="2" t="s">
        <v>10</v>
      </c>
      <c r="G1711" s="2" t="s">
        <v>1271</v>
      </c>
    </row>
    <row r="1712" spans="1:12">
      <c r="A1712" s="79">
        <v>42457</v>
      </c>
      <c r="B1712" s="3">
        <v>-206.2</v>
      </c>
      <c r="C1712" s="7">
        <v>134</v>
      </c>
      <c r="F1712" s="2" t="s">
        <v>10</v>
      </c>
      <c r="G1712" s="2" t="s">
        <v>1271</v>
      </c>
    </row>
    <row r="1713" spans="1:12">
      <c r="A1713" s="79">
        <v>42426</v>
      </c>
      <c r="B1713" s="3">
        <v>-550</v>
      </c>
      <c r="C1713" s="7">
        <v>135</v>
      </c>
      <c r="F1713" s="2" t="s">
        <v>10</v>
      </c>
      <c r="G1713" s="2" t="s">
        <v>1108</v>
      </c>
      <c r="L1713" s="21"/>
    </row>
    <row r="1714" spans="1:12">
      <c r="A1714" s="79">
        <v>42510</v>
      </c>
      <c r="B1714" s="3">
        <v>-683.19</v>
      </c>
      <c r="C1714" s="7">
        <v>135</v>
      </c>
      <c r="F1714" s="2" t="s">
        <v>10</v>
      </c>
      <c r="G1714" s="2" t="s">
        <v>1673</v>
      </c>
    </row>
    <row r="1715" spans="1:12">
      <c r="A1715" s="79">
        <v>42649</v>
      </c>
      <c r="B1715" s="3">
        <v>-272.5</v>
      </c>
      <c r="C1715" s="7">
        <v>135</v>
      </c>
      <c r="F1715" s="2" t="s">
        <v>10</v>
      </c>
      <c r="G1715" s="2" t="s">
        <v>424</v>
      </c>
    </row>
    <row r="1716" spans="1:12">
      <c r="A1716" s="84">
        <v>42684</v>
      </c>
      <c r="B1716" s="3">
        <v>-325.81</v>
      </c>
      <c r="C1716" s="7">
        <v>135</v>
      </c>
      <c r="F1716" s="2" t="s">
        <v>10</v>
      </c>
      <c r="G1716" s="2" t="s">
        <v>3370</v>
      </c>
    </row>
    <row r="1717" spans="1:12">
      <c r="A1717" s="79">
        <v>42429</v>
      </c>
      <c r="B1717" s="3">
        <v>-590</v>
      </c>
      <c r="C1717" s="7">
        <v>136</v>
      </c>
      <c r="F1717" s="2" t="s">
        <v>10</v>
      </c>
      <c r="G1717" s="2" t="s">
        <v>1108</v>
      </c>
      <c r="L1717" s="21"/>
    </row>
    <row r="1718" spans="1:12">
      <c r="A1718" s="79">
        <v>42517</v>
      </c>
      <c r="B1718" s="3">
        <v>-652.95000000000005</v>
      </c>
      <c r="C1718" s="7">
        <v>136</v>
      </c>
      <c r="F1718" s="2" t="s">
        <v>10</v>
      </c>
      <c r="G1718" s="2" t="s">
        <v>1673</v>
      </c>
    </row>
    <row r="1719" spans="1:12">
      <c r="A1719" s="79">
        <v>42612</v>
      </c>
      <c r="B1719" s="3">
        <v>-272.5</v>
      </c>
      <c r="C1719" s="7">
        <v>136</v>
      </c>
      <c r="F1719" s="2" t="s">
        <v>10</v>
      </c>
      <c r="G1719" s="2" t="s">
        <v>2126</v>
      </c>
    </row>
    <row r="1720" spans="1:12">
      <c r="A1720" s="79">
        <v>42643</v>
      </c>
      <c r="B1720" s="3">
        <v>-323.74</v>
      </c>
      <c r="C1720" s="7">
        <v>136</v>
      </c>
      <c r="F1720" s="2" t="s">
        <v>10</v>
      </c>
      <c r="G1720" s="2" t="s">
        <v>2126</v>
      </c>
    </row>
    <row r="1721" spans="1:12">
      <c r="A1721" s="79">
        <v>42508</v>
      </c>
      <c r="B1721" s="3">
        <v>-590</v>
      </c>
      <c r="C1721" s="7">
        <v>137</v>
      </c>
      <c r="F1721" s="2" t="s">
        <v>10</v>
      </c>
      <c r="G1721" s="2" t="s">
        <v>1108</v>
      </c>
    </row>
    <row r="1722" spans="1:12">
      <c r="A1722" s="79">
        <v>42558</v>
      </c>
      <c r="B1722" s="3">
        <v>-590</v>
      </c>
      <c r="C1722" s="7">
        <v>137</v>
      </c>
      <c r="F1722" s="2" t="s">
        <v>10</v>
      </c>
      <c r="G1722" s="2" t="s">
        <v>2089</v>
      </c>
    </row>
    <row r="1723" spans="1:12">
      <c r="A1723" s="79">
        <v>42641</v>
      </c>
      <c r="B1723" s="3">
        <v>-272.5</v>
      </c>
      <c r="C1723" s="7">
        <v>137</v>
      </c>
      <c r="F1723" s="2" t="s">
        <v>10</v>
      </c>
      <c r="G1723" s="2" t="s">
        <v>360</v>
      </c>
      <c r="H1723" s="2" t="s">
        <v>136</v>
      </c>
    </row>
    <row r="1724" spans="1:12">
      <c r="A1724" s="83">
        <v>42683</v>
      </c>
      <c r="B1724" s="9">
        <v>-317.12</v>
      </c>
      <c r="C1724" s="7">
        <v>137</v>
      </c>
      <c r="F1724" s="2" t="s">
        <v>10</v>
      </c>
      <c r="G1724" s="2" t="s">
        <v>3370</v>
      </c>
    </row>
    <row r="1725" spans="1:12">
      <c r="A1725" s="79">
        <v>42508</v>
      </c>
      <c r="B1725" s="3">
        <v>-547.5</v>
      </c>
      <c r="C1725" s="7">
        <v>138</v>
      </c>
      <c r="F1725" s="2" t="s">
        <v>10</v>
      </c>
      <c r="G1725" s="2" t="s">
        <v>1108</v>
      </c>
      <c r="H1725" s="2" t="s">
        <v>1667</v>
      </c>
    </row>
    <row r="1726" spans="1:12">
      <c r="A1726" s="79">
        <v>42558</v>
      </c>
      <c r="B1726" s="3">
        <v>-651.92999999999995</v>
      </c>
      <c r="C1726" s="7">
        <v>138</v>
      </c>
      <c r="F1726" s="2" t="s">
        <v>10</v>
      </c>
      <c r="G1726" s="2" t="s">
        <v>2090</v>
      </c>
    </row>
    <row r="1727" spans="1:12">
      <c r="A1727" s="79">
        <v>42787</v>
      </c>
      <c r="B1727" s="3">
        <v>-272.5</v>
      </c>
      <c r="C1727" s="7">
        <v>138</v>
      </c>
      <c r="F1727" s="2" t="s">
        <v>10</v>
      </c>
      <c r="G1727" s="2" t="s">
        <v>3445</v>
      </c>
    </row>
    <row r="1728" spans="1:12">
      <c r="A1728" s="79">
        <v>42794</v>
      </c>
      <c r="B1728" s="3">
        <v>-288.76</v>
      </c>
      <c r="C1728" s="7">
        <v>138</v>
      </c>
      <c r="F1728" s="2" t="s">
        <v>10</v>
      </c>
      <c r="G1728" s="2" t="s">
        <v>3450</v>
      </c>
    </row>
    <row r="1729" spans="1:8">
      <c r="A1729" s="82">
        <v>42564</v>
      </c>
      <c r="B1729" s="13">
        <v>-687.5</v>
      </c>
      <c r="C1729" s="18">
        <v>139</v>
      </c>
      <c r="D1729" s="18"/>
      <c r="E1729" s="18"/>
      <c r="F1729" s="14" t="s">
        <v>10</v>
      </c>
      <c r="G1729" s="14" t="s">
        <v>2087</v>
      </c>
      <c r="H1729" s="14"/>
    </row>
    <row r="1730" spans="1:8">
      <c r="A1730" s="83">
        <v>42713</v>
      </c>
      <c r="B1730" s="9">
        <v>-740.46</v>
      </c>
      <c r="C1730" s="7">
        <v>139</v>
      </c>
      <c r="F1730" s="2" t="s">
        <v>10</v>
      </c>
      <c r="G1730" s="2" t="s">
        <v>3368</v>
      </c>
    </row>
    <row r="1731" spans="1:8">
      <c r="A1731" s="79">
        <v>42601</v>
      </c>
      <c r="B1731" s="3">
        <v>-622.5</v>
      </c>
      <c r="C1731" s="7">
        <v>140</v>
      </c>
      <c r="F1731" s="2" t="s">
        <v>10</v>
      </c>
      <c r="G1731" s="2" t="s">
        <v>2087</v>
      </c>
    </row>
    <row r="1732" spans="1:8">
      <c r="A1732" s="79">
        <v>42656</v>
      </c>
      <c r="B1732" s="3">
        <v>-685.25</v>
      </c>
      <c r="C1732" s="7">
        <v>140</v>
      </c>
      <c r="F1732" s="2" t="s">
        <v>10</v>
      </c>
      <c r="G1732" s="2" t="s">
        <v>2587</v>
      </c>
    </row>
    <row r="1733" spans="1:8">
      <c r="A1733" s="79">
        <v>42787</v>
      </c>
      <c r="B1733" s="3">
        <v>-272.5</v>
      </c>
      <c r="C1733" s="7">
        <v>140</v>
      </c>
      <c r="F1733" s="2" t="s">
        <v>10</v>
      </c>
      <c r="G1733" s="2" t="s">
        <v>3445</v>
      </c>
    </row>
    <row r="1734" spans="1:8">
      <c r="A1734" s="79">
        <v>42794</v>
      </c>
      <c r="B1734" s="3">
        <v>-288.76</v>
      </c>
      <c r="C1734" s="7">
        <v>140</v>
      </c>
      <c r="F1734" s="2" t="s">
        <v>10</v>
      </c>
      <c r="G1734" s="2" t="s">
        <v>3450</v>
      </c>
    </row>
    <row r="1735" spans="1:8">
      <c r="A1735" s="79">
        <v>42612</v>
      </c>
      <c r="B1735" s="3">
        <v>-787.5</v>
      </c>
      <c r="C1735" s="7">
        <v>141</v>
      </c>
      <c r="F1735" s="2" t="s">
        <v>10</v>
      </c>
      <c r="G1735" s="2" t="s">
        <v>2125</v>
      </c>
    </row>
    <row r="1736" spans="1:8">
      <c r="A1736" s="84">
        <v>42711</v>
      </c>
      <c r="B1736" s="3">
        <v>-882.38</v>
      </c>
      <c r="C1736" s="7">
        <v>141</v>
      </c>
      <c r="F1736" s="2" t="s">
        <v>10</v>
      </c>
      <c r="G1736" s="2" t="s">
        <v>1631</v>
      </c>
    </row>
    <row r="1737" spans="1:8">
      <c r="A1737" s="79">
        <v>42631</v>
      </c>
      <c r="B1737" s="3">
        <v>-502.5</v>
      </c>
      <c r="C1737" s="7">
        <v>142</v>
      </c>
      <c r="F1737" s="2" t="s">
        <v>10</v>
      </c>
      <c r="G1737" s="2" t="s">
        <v>2149</v>
      </c>
    </row>
    <row r="1738" spans="1:8">
      <c r="A1738" s="83">
        <v>42722</v>
      </c>
      <c r="B1738" s="9">
        <v>-562.51</v>
      </c>
      <c r="C1738" s="131">
        <v>142</v>
      </c>
      <c r="D1738" s="78"/>
      <c r="E1738" s="131"/>
      <c r="F1738" s="2" t="s">
        <v>10</v>
      </c>
      <c r="G1738" s="2" t="s">
        <v>3368</v>
      </c>
    </row>
    <row r="1739" spans="1:8">
      <c r="A1739" s="79">
        <v>42760</v>
      </c>
      <c r="B1739" s="3">
        <v>-272.5</v>
      </c>
      <c r="C1739" s="7">
        <v>142</v>
      </c>
      <c r="F1739" s="2" t="s">
        <v>10</v>
      </c>
      <c r="G1739" s="2" t="s">
        <v>3438</v>
      </c>
    </row>
    <row r="1740" spans="1:8">
      <c r="A1740" s="79">
        <v>42767</v>
      </c>
      <c r="B1740" s="3">
        <v>-323.16000000000003</v>
      </c>
      <c r="C1740" s="7">
        <v>142</v>
      </c>
      <c r="F1740" s="2" t="s">
        <v>10</v>
      </c>
      <c r="G1740" s="2" t="s">
        <v>190</v>
      </c>
    </row>
    <row r="1741" spans="1:8">
      <c r="A1741" s="79">
        <v>42815</v>
      </c>
      <c r="B1741" s="3">
        <v>-335</v>
      </c>
      <c r="C1741" s="7">
        <v>142</v>
      </c>
      <c r="F1741" s="2" t="s">
        <v>10</v>
      </c>
      <c r="G1741" s="2" t="s">
        <v>360</v>
      </c>
    </row>
    <row r="1742" spans="1:8">
      <c r="A1742" s="79">
        <v>42879</v>
      </c>
      <c r="B1742" s="3">
        <v>-454.98</v>
      </c>
      <c r="C1742" s="7">
        <v>142</v>
      </c>
      <c r="F1742" s="2" t="s">
        <v>10</v>
      </c>
      <c r="G1742" s="2" t="s">
        <v>4322</v>
      </c>
    </row>
    <row r="1743" spans="1:8">
      <c r="A1743" s="79">
        <v>42859</v>
      </c>
      <c r="B1743" s="3">
        <v>-590</v>
      </c>
      <c r="C1743" s="7">
        <v>143</v>
      </c>
      <c r="F1743" s="2" t="s">
        <v>10</v>
      </c>
      <c r="G1743" s="2" t="s">
        <v>4319</v>
      </c>
    </row>
    <row r="1744" spans="1:8">
      <c r="A1744" s="79">
        <v>42752</v>
      </c>
      <c r="B1744" s="3">
        <v>-870</v>
      </c>
      <c r="C1744" s="7">
        <v>144</v>
      </c>
      <c r="F1744" s="2" t="s">
        <v>10</v>
      </c>
      <c r="G1744" s="2" t="s">
        <v>2087</v>
      </c>
    </row>
    <row r="1745" spans="1:10">
      <c r="A1745" s="79">
        <v>42825</v>
      </c>
      <c r="B1745" s="3">
        <v>-1060.67</v>
      </c>
      <c r="C1745" s="7">
        <v>144</v>
      </c>
      <c r="F1745" s="2" t="s">
        <v>10</v>
      </c>
      <c r="G1745" s="2" t="s">
        <v>4105</v>
      </c>
    </row>
    <row r="1746" spans="1:10">
      <c r="A1746" s="79">
        <v>42883</v>
      </c>
      <c r="B1746" s="3">
        <v>-837.5</v>
      </c>
      <c r="C1746" s="7">
        <v>145</v>
      </c>
      <c r="F1746" s="2" t="s">
        <v>10</v>
      </c>
      <c r="G1746" s="2" t="s">
        <v>4317</v>
      </c>
    </row>
    <row r="1747" spans="1:10">
      <c r="A1747" s="79">
        <v>42864</v>
      </c>
      <c r="B1747" s="3">
        <v>-637.5</v>
      </c>
      <c r="C1747" s="7">
        <v>146</v>
      </c>
      <c r="F1747" s="2" t="s">
        <v>10</v>
      </c>
      <c r="G1747" s="2" t="s">
        <v>4318</v>
      </c>
    </row>
    <row r="1748" spans="1:10">
      <c r="A1748" s="79">
        <v>42783</v>
      </c>
      <c r="B1748" s="3">
        <v>-590</v>
      </c>
      <c r="C1748" s="7">
        <v>147</v>
      </c>
      <c r="F1748" s="2" t="s">
        <v>10</v>
      </c>
      <c r="G1748" s="2" t="s">
        <v>3449</v>
      </c>
    </row>
    <row r="1749" spans="1:10">
      <c r="A1749" s="79">
        <v>42892</v>
      </c>
      <c r="B1749" s="3">
        <v>-622.5</v>
      </c>
      <c r="C1749" s="7">
        <v>148</v>
      </c>
      <c r="F1749" s="2" t="s">
        <v>10</v>
      </c>
      <c r="G1749" s="2" t="s">
        <v>5151</v>
      </c>
    </row>
    <row r="1750" spans="1:10">
      <c r="A1750" s="79">
        <v>42307</v>
      </c>
      <c r="B1750" s="3">
        <v>-1747</v>
      </c>
      <c r="C1750" s="7">
        <v>12003</v>
      </c>
      <c r="F1750" s="2" t="s">
        <v>10</v>
      </c>
      <c r="G1750" s="2" t="s">
        <v>362</v>
      </c>
      <c r="H1750" s="2" t="s">
        <v>366</v>
      </c>
    </row>
    <row r="1751" spans="1:10">
      <c r="A1751" s="79">
        <v>42564</v>
      </c>
      <c r="B1751" s="3">
        <v>-2880</v>
      </c>
      <c r="C1751" s="7">
        <v>12004</v>
      </c>
      <c r="F1751" s="2" t="s">
        <v>10</v>
      </c>
      <c r="G1751" s="2" t="s">
        <v>2087</v>
      </c>
    </row>
    <row r="1752" spans="1:10">
      <c r="A1752" s="79">
        <v>42675</v>
      </c>
      <c r="B1752" s="3">
        <v>-3318.55</v>
      </c>
      <c r="C1752" s="7">
        <v>12004</v>
      </c>
      <c r="F1752" s="2" t="s">
        <v>10</v>
      </c>
      <c r="G1752" s="2" t="s">
        <v>3371</v>
      </c>
    </row>
    <row r="1753" spans="1:10">
      <c r="A1753" s="79">
        <v>41835</v>
      </c>
      <c r="B1753" s="3">
        <v>-1152.5</v>
      </c>
      <c r="C1753" s="7">
        <v>12010</v>
      </c>
      <c r="F1753" s="8" t="s">
        <v>10</v>
      </c>
      <c r="G1753" s="2" t="s">
        <v>136</v>
      </c>
    </row>
    <row r="1754" spans="1:10">
      <c r="A1754" s="79">
        <v>41906</v>
      </c>
      <c r="B1754" s="3">
        <v>-1166.53</v>
      </c>
      <c r="C1754" s="7">
        <v>12010</v>
      </c>
      <c r="F1754" s="2" t="s">
        <v>10</v>
      </c>
      <c r="G1754" s="2" t="s">
        <v>140</v>
      </c>
    </row>
    <row r="1755" spans="1:10">
      <c r="A1755" s="79">
        <v>42157</v>
      </c>
      <c r="B1755" s="3">
        <v>-2752.05</v>
      </c>
      <c r="C1755" s="7">
        <v>12011</v>
      </c>
      <c r="F1755" s="2" t="s">
        <v>10</v>
      </c>
    </row>
    <row r="1756" spans="1:10">
      <c r="A1756" s="79">
        <v>42185</v>
      </c>
      <c r="B1756" s="3">
        <v>-2234.5</v>
      </c>
      <c r="C1756" s="7">
        <v>12011</v>
      </c>
      <c r="F1756" s="2" t="s">
        <v>10</v>
      </c>
      <c r="G1756" s="2" t="s">
        <v>190</v>
      </c>
      <c r="J1756" s="21"/>
    </row>
    <row r="1757" spans="1:10">
      <c r="A1757" s="79">
        <v>42629</v>
      </c>
      <c r="B1757" s="3">
        <v>-790</v>
      </c>
      <c r="C1757" s="7">
        <v>12011</v>
      </c>
      <c r="F1757" s="2" t="s">
        <v>10</v>
      </c>
      <c r="G1757" s="2" t="s">
        <v>424</v>
      </c>
    </row>
    <row r="1758" spans="1:10">
      <c r="A1758" s="84">
        <v>42690</v>
      </c>
      <c r="B1758" s="3">
        <v>-926.68</v>
      </c>
      <c r="C1758" s="7">
        <v>12011</v>
      </c>
      <c r="F1758" s="2" t="s">
        <v>10</v>
      </c>
      <c r="G1758" s="2" t="s">
        <v>3370</v>
      </c>
    </row>
    <row r="1759" spans="1:10">
      <c r="A1759" s="79">
        <v>42237</v>
      </c>
      <c r="B1759" s="3">
        <v>-3787.5</v>
      </c>
      <c r="C1759" s="7">
        <v>12012</v>
      </c>
      <c r="F1759" s="2" t="s">
        <v>10</v>
      </c>
      <c r="G1759" s="2" t="s">
        <v>191</v>
      </c>
      <c r="J1759" s="21"/>
    </row>
    <row r="1760" spans="1:10">
      <c r="A1760" s="79">
        <v>42361</v>
      </c>
      <c r="B1760" s="3">
        <v>-4152.9399999999996</v>
      </c>
      <c r="C1760" s="7">
        <v>12012</v>
      </c>
      <c r="F1760" s="2" t="s">
        <v>10</v>
      </c>
      <c r="G1760" s="2" t="s">
        <v>650</v>
      </c>
    </row>
    <row r="1761" spans="1:12">
      <c r="A1761" s="79">
        <v>42386</v>
      </c>
      <c r="B1761" s="3">
        <v>-178</v>
      </c>
      <c r="C1761" s="7">
        <v>12012</v>
      </c>
      <c r="F1761" s="2" t="s">
        <v>10</v>
      </c>
      <c r="G1761" s="2" t="s">
        <v>740</v>
      </c>
      <c r="L1761" s="21"/>
    </row>
    <row r="1762" spans="1:12">
      <c r="A1762" s="79">
        <v>42394</v>
      </c>
      <c r="B1762" s="3">
        <v>-1770</v>
      </c>
      <c r="C1762" s="7">
        <v>12012</v>
      </c>
      <c r="F1762" s="2" t="s">
        <v>10</v>
      </c>
      <c r="G1762" s="2" t="s">
        <v>754</v>
      </c>
      <c r="L1762" s="21"/>
    </row>
    <row r="1763" spans="1:12">
      <c r="A1763" s="79">
        <v>42457</v>
      </c>
      <c r="B1763" s="3">
        <v>-1877.43</v>
      </c>
      <c r="C1763" s="7">
        <v>12012</v>
      </c>
      <c r="F1763" s="2" t="s">
        <v>10</v>
      </c>
      <c r="G1763" s="2" t="s">
        <v>1270</v>
      </c>
    </row>
    <row r="1764" spans="1:12">
      <c r="A1764" s="79">
        <v>42381</v>
      </c>
      <c r="B1764" s="3">
        <v>-2700</v>
      </c>
      <c r="C1764" s="7">
        <v>12013</v>
      </c>
      <c r="F1764" s="2" t="s">
        <v>10</v>
      </c>
      <c r="G1764" s="2" t="s">
        <v>752</v>
      </c>
      <c r="L1764" s="21"/>
    </row>
    <row r="1765" spans="1:12">
      <c r="A1765" s="79">
        <v>42489</v>
      </c>
      <c r="B1765" s="3">
        <v>-3410.2</v>
      </c>
      <c r="C1765" s="7">
        <v>12013</v>
      </c>
      <c r="F1765" s="2" t="s">
        <v>10</v>
      </c>
      <c r="G1765" s="2" t="s">
        <v>136</v>
      </c>
      <c r="H1765" s="2" t="s">
        <v>1631</v>
      </c>
    </row>
    <row r="1766" spans="1:12">
      <c r="A1766" s="79">
        <v>42545</v>
      </c>
      <c r="B1766" s="3">
        <v>-2627.5</v>
      </c>
      <c r="C1766" s="7">
        <v>12013</v>
      </c>
      <c r="F1766" s="2" t="s">
        <v>10</v>
      </c>
      <c r="G1766" s="2" t="s">
        <v>1930</v>
      </c>
    </row>
    <row r="1767" spans="1:12">
      <c r="A1767" s="79">
        <v>42627</v>
      </c>
      <c r="B1767" s="3">
        <v>-2619.58</v>
      </c>
      <c r="C1767" s="7">
        <v>12013</v>
      </c>
      <c r="F1767" s="2" t="s">
        <v>10</v>
      </c>
      <c r="G1767" s="2" t="s">
        <v>2150</v>
      </c>
    </row>
    <row r="1768" spans="1:12">
      <c r="A1768" s="83">
        <v>42706</v>
      </c>
      <c r="B1768" s="9">
        <v>-3515</v>
      </c>
      <c r="C1768" s="7">
        <v>12013</v>
      </c>
      <c r="F1768" s="2" t="s">
        <v>10</v>
      </c>
      <c r="G1768" s="2" t="s">
        <v>3369</v>
      </c>
    </row>
    <row r="1769" spans="1:12">
      <c r="A1769" s="79">
        <v>42782</v>
      </c>
      <c r="B1769" s="3">
        <v>-3966.3</v>
      </c>
      <c r="C1769" s="7">
        <v>12013</v>
      </c>
      <c r="F1769" s="2" t="s">
        <v>10</v>
      </c>
      <c r="G1769" s="2" t="s">
        <v>3446</v>
      </c>
    </row>
    <row r="1770" spans="1:12">
      <c r="A1770" s="79">
        <v>42807</v>
      </c>
      <c r="B1770" s="3">
        <v>-1057.5</v>
      </c>
      <c r="C1770" s="7">
        <v>12013</v>
      </c>
      <c r="F1770" s="2" t="s">
        <v>10</v>
      </c>
      <c r="G1770" s="2" t="s">
        <v>4108</v>
      </c>
    </row>
    <row r="1771" spans="1:12">
      <c r="A1771" s="79">
        <v>42837</v>
      </c>
      <c r="B1771" s="3">
        <v>-1300.1300000000001</v>
      </c>
      <c r="C1771" s="7">
        <v>12013</v>
      </c>
      <c r="F1771" s="2" t="s">
        <v>10</v>
      </c>
      <c r="G1771" s="2" t="s">
        <v>4321</v>
      </c>
    </row>
    <row r="1772" spans="1:12">
      <c r="A1772" s="79">
        <v>42505</v>
      </c>
      <c r="B1772" s="3">
        <v>-3210</v>
      </c>
      <c r="C1772" s="7">
        <v>12014</v>
      </c>
      <c r="F1772" s="2" t="s">
        <v>10</v>
      </c>
      <c r="G1772" s="2" t="s">
        <v>1670</v>
      </c>
    </row>
    <row r="1773" spans="1:12">
      <c r="A1773" s="79">
        <v>42605</v>
      </c>
      <c r="B1773" s="3">
        <v>-3319.2</v>
      </c>
      <c r="C1773" s="7">
        <v>12014</v>
      </c>
      <c r="F1773" s="2" t="s">
        <v>10</v>
      </c>
      <c r="G1773" s="2" t="s">
        <v>2112</v>
      </c>
    </row>
    <row r="1774" spans="1:12">
      <c r="A1774" s="79">
        <v>42774</v>
      </c>
      <c r="B1774" s="3">
        <v>-1587.5</v>
      </c>
      <c r="C1774" s="7">
        <v>12014</v>
      </c>
      <c r="F1774" s="2" t="s">
        <v>10</v>
      </c>
      <c r="G1774" s="2" t="s">
        <v>3445</v>
      </c>
    </row>
    <row r="1775" spans="1:12">
      <c r="A1775" s="79">
        <v>42855</v>
      </c>
      <c r="B1775" s="3">
        <v>-1721.22</v>
      </c>
      <c r="C1775" s="7">
        <v>12014</v>
      </c>
      <c r="F1775" s="2" t="s">
        <v>10</v>
      </c>
      <c r="G1775" s="2" t="s">
        <v>4320</v>
      </c>
    </row>
    <row r="1776" spans="1:12">
      <c r="A1776" s="79">
        <v>42856</v>
      </c>
      <c r="B1776" s="3">
        <v>-1721.22</v>
      </c>
      <c r="C1776" s="7">
        <v>12014</v>
      </c>
      <c r="F1776" s="2" t="s">
        <v>10</v>
      </c>
      <c r="G1776" s="2" t="s">
        <v>4215</v>
      </c>
    </row>
    <row r="1777" spans="1:7">
      <c r="A1777" s="79">
        <v>42556</v>
      </c>
      <c r="B1777" s="3">
        <v>-3060</v>
      </c>
      <c r="C1777" s="7">
        <v>12015</v>
      </c>
      <c r="F1777" s="2" t="s">
        <v>10</v>
      </c>
      <c r="G1777" s="2" t="s">
        <v>2087</v>
      </c>
    </row>
    <row r="1778" spans="1:7">
      <c r="A1778" s="79">
        <v>42660</v>
      </c>
      <c r="B1778" s="3">
        <v>-2437.5</v>
      </c>
      <c r="C1778" s="7">
        <v>12015</v>
      </c>
      <c r="F1778" s="2" t="s">
        <v>10</v>
      </c>
      <c r="G1778" s="2" t="s">
        <v>2586</v>
      </c>
    </row>
    <row r="1779" spans="1:7">
      <c r="A1779" s="79">
        <v>42675</v>
      </c>
      <c r="B1779" s="3">
        <v>-3080.57</v>
      </c>
      <c r="C1779" s="7">
        <v>12015</v>
      </c>
      <c r="F1779" s="2" t="s">
        <v>10</v>
      </c>
      <c r="G1779" s="2" t="s">
        <v>3371</v>
      </c>
    </row>
    <row r="1780" spans="1:7">
      <c r="A1780" s="79">
        <v>42727</v>
      </c>
      <c r="B1780" s="3">
        <v>-2938.04</v>
      </c>
      <c r="C1780" s="7">
        <v>12015</v>
      </c>
      <c r="F1780" s="2" t="s">
        <v>10</v>
      </c>
      <c r="G1780" s="2" t="s">
        <v>3367</v>
      </c>
    </row>
    <row r="1781" spans="1:7">
      <c r="A1781" s="79">
        <v>42730</v>
      </c>
      <c r="B1781" s="3">
        <v>-10512.5</v>
      </c>
      <c r="C1781" s="7">
        <v>12016</v>
      </c>
      <c r="F1781" s="2" t="s">
        <v>10</v>
      </c>
      <c r="G1781" s="2" t="s">
        <v>3366</v>
      </c>
    </row>
    <row r="1782" spans="1:7">
      <c r="A1782" s="79">
        <v>42810</v>
      </c>
      <c r="B1782" s="3">
        <v>-11406.49</v>
      </c>
      <c r="C1782" s="7">
        <v>12016</v>
      </c>
      <c r="F1782" s="2" t="s">
        <v>10</v>
      </c>
      <c r="G1782" s="2" t="s">
        <v>4107</v>
      </c>
    </row>
    <row r="1783" spans="1:7">
      <c r="A1783" s="79">
        <v>42914</v>
      </c>
      <c r="B1783" s="3">
        <v>-6510</v>
      </c>
      <c r="C1783" s="7">
        <v>12017</v>
      </c>
      <c r="F1783" s="2" t="s">
        <v>10</v>
      </c>
      <c r="G1783" s="2" t="s">
        <v>5147</v>
      </c>
    </row>
    <row r="1784" spans="1:7">
      <c r="A1784" s="79">
        <v>42768</v>
      </c>
      <c r="B1784" s="3">
        <v>-490</v>
      </c>
      <c r="C1784" s="7" t="s">
        <v>3397</v>
      </c>
      <c r="F1784" s="2" t="s">
        <v>10</v>
      </c>
      <c r="G1784" s="2" t="s">
        <v>3416</v>
      </c>
    </row>
    <row r="1785" spans="1:7">
      <c r="A1785" s="79">
        <v>42879</v>
      </c>
      <c r="B1785" s="3">
        <v>-498.94</v>
      </c>
      <c r="C1785" s="7" t="s">
        <v>3397</v>
      </c>
      <c r="F1785" s="2" t="s">
        <v>10</v>
      </c>
      <c r="G1785" s="2" t="s">
        <v>4322</v>
      </c>
    </row>
    <row r="1786" spans="1:7">
      <c r="A1786" s="79">
        <v>42768</v>
      </c>
      <c r="B1786" s="3">
        <v>-490</v>
      </c>
      <c r="C1786" s="7" t="s">
        <v>3402</v>
      </c>
      <c r="F1786" s="2" t="s">
        <v>10</v>
      </c>
      <c r="G1786" s="2" t="s">
        <v>3416</v>
      </c>
    </row>
    <row r="1787" spans="1:7">
      <c r="A1787" s="79">
        <v>42879</v>
      </c>
      <c r="B1787" s="3">
        <v>-499.85</v>
      </c>
      <c r="C1787" s="7" t="s">
        <v>3402</v>
      </c>
      <c r="F1787" s="2" t="s">
        <v>10</v>
      </c>
      <c r="G1787" s="2" t="s">
        <v>4322</v>
      </c>
    </row>
    <row r="1788" spans="1:7">
      <c r="A1788" s="79">
        <v>42766</v>
      </c>
      <c r="B1788" s="3">
        <v>-490</v>
      </c>
      <c r="C1788" s="7" t="s">
        <v>3404</v>
      </c>
      <c r="F1788" s="2" t="s">
        <v>10</v>
      </c>
      <c r="G1788" s="2" t="s">
        <v>3416</v>
      </c>
    </row>
    <row r="1789" spans="1:7">
      <c r="A1789" s="79">
        <v>42895</v>
      </c>
      <c r="B1789" s="3">
        <v>-545.29999999999995</v>
      </c>
      <c r="C1789" s="7" t="s">
        <v>3404</v>
      </c>
      <c r="F1789" s="2" t="s">
        <v>10</v>
      </c>
      <c r="G1789" s="2" t="s">
        <v>5148</v>
      </c>
    </row>
    <row r="1790" spans="1:7">
      <c r="A1790" s="79">
        <v>42667</v>
      </c>
      <c r="B1790" s="3">
        <v>-88.53</v>
      </c>
      <c r="C1790" s="7">
        <v>12004</v>
      </c>
      <c r="F1790" s="2" t="s">
        <v>4152</v>
      </c>
      <c r="G1790" s="2" t="s">
        <v>2589</v>
      </c>
    </row>
    <row r="1791" spans="1:7">
      <c r="A1791" s="79">
        <v>42667</v>
      </c>
      <c r="B1791" s="3">
        <v>-88.53</v>
      </c>
      <c r="C1791" s="7">
        <v>12004</v>
      </c>
      <c r="F1791" s="2" t="s">
        <v>4152</v>
      </c>
      <c r="G1791" s="2" t="s">
        <v>2590</v>
      </c>
    </row>
    <row r="1792" spans="1:7">
      <c r="A1792" s="79">
        <v>41835</v>
      </c>
      <c r="B1792" s="3">
        <v>-90.54</v>
      </c>
      <c r="C1792" s="7">
        <v>12010</v>
      </c>
      <c r="F1792" s="2" t="s">
        <v>4152</v>
      </c>
      <c r="G1792" s="2" t="s">
        <v>135</v>
      </c>
    </row>
    <row r="1793" spans="1:12">
      <c r="A1793" s="79">
        <v>42121</v>
      </c>
      <c r="B1793" s="3">
        <v>-87.16</v>
      </c>
      <c r="C1793" s="7">
        <v>12011</v>
      </c>
      <c r="F1793" s="2" t="s">
        <v>4152</v>
      </c>
      <c r="G1793" s="2" t="s">
        <v>188</v>
      </c>
      <c r="H1793" s="2" t="s">
        <v>189</v>
      </c>
    </row>
    <row r="1794" spans="1:12">
      <c r="A1794" s="79">
        <v>42306</v>
      </c>
      <c r="B1794" s="3">
        <v>-79.05</v>
      </c>
      <c r="C1794" s="7">
        <v>12011</v>
      </c>
      <c r="F1794" s="2" t="s">
        <v>4152</v>
      </c>
      <c r="G1794" s="2" t="s">
        <v>368</v>
      </c>
      <c r="H1794" s="2" t="s">
        <v>369</v>
      </c>
    </row>
    <row r="1795" spans="1:12">
      <c r="A1795" s="79">
        <v>42622</v>
      </c>
      <c r="B1795" s="3">
        <v>-106.55</v>
      </c>
      <c r="C1795" s="7">
        <v>12011</v>
      </c>
      <c r="F1795" s="2" t="s">
        <v>4152</v>
      </c>
      <c r="G1795" s="2" t="s">
        <v>2153</v>
      </c>
    </row>
    <row r="1796" spans="1:12">
      <c r="A1796" s="79">
        <v>42364</v>
      </c>
      <c r="B1796" s="3">
        <v>-106.12</v>
      </c>
      <c r="C1796" s="7">
        <v>12012</v>
      </c>
      <c r="F1796" s="2" t="s">
        <v>4152</v>
      </c>
      <c r="G1796" s="2" t="s">
        <v>648</v>
      </c>
      <c r="H1796" s="2" t="s">
        <v>649</v>
      </c>
    </row>
    <row r="1797" spans="1:12">
      <c r="A1797" s="79">
        <v>42377</v>
      </c>
      <c r="B1797" s="3">
        <v>-106.55</v>
      </c>
      <c r="C1797" s="7">
        <v>12012</v>
      </c>
      <c r="F1797" s="2" t="s">
        <v>4152</v>
      </c>
      <c r="G1797" s="2" t="s">
        <v>734</v>
      </c>
      <c r="L1797" s="21"/>
    </row>
    <row r="1798" spans="1:12">
      <c r="A1798" s="79">
        <v>42380</v>
      </c>
      <c r="B1798" s="3">
        <v>-144.55000000000001</v>
      </c>
      <c r="C1798" s="7">
        <v>12012</v>
      </c>
      <c r="F1798" s="2" t="s">
        <v>4152</v>
      </c>
      <c r="G1798" s="2" t="s">
        <v>735</v>
      </c>
      <c r="L1798" s="21"/>
    </row>
    <row r="1799" spans="1:12">
      <c r="A1799" s="79">
        <v>42494</v>
      </c>
      <c r="B1799" s="3">
        <v>-49</v>
      </c>
      <c r="C1799" s="7">
        <v>12013</v>
      </c>
      <c r="F1799" s="2" t="s">
        <v>4152</v>
      </c>
      <c r="G1799" s="2" t="s">
        <v>1634</v>
      </c>
    </row>
    <row r="1800" spans="1:12">
      <c r="A1800" s="79">
        <v>42610</v>
      </c>
      <c r="B1800" s="3">
        <v>-106.55</v>
      </c>
      <c r="C1800" s="7">
        <v>12013</v>
      </c>
      <c r="F1800" s="2" t="s">
        <v>4152</v>
      </c>
      <c r="G1800" s="2" t="s">
        <v>2129</v>
      </c>
    </row>
    <row r="1801" spans="1:12">
      <c r="A1801" s="79">
        <v>42684</v>
      </c>
      <c r="B1801" s="3">
        <v>-106.55</v>
      </c>
      <c r="C1801" s="7">
        <v>12015</v>
      </c>
      <c r="F1801" s="2" t="s">
        <v>4152</v>
      </c>
      <c r="G1801" s="2" t="s">
        <v>3375</v>
      </c>
    </row>
    <row r="1802" spans="1:12">
      <c r="A1802" s="79">
        <v>42686</v>
      </c>
      <c r="B1802" s="3">
        <v>-144.55000000000001</v>
      </c>
      <c r="C1802" s="7">
        <v>12015</v>
      </c>
      <c r="F1802" s="2" t="s">
        <v>4152</v>
      </c>
      <c r="G1802" s="2" t="s">
        <v>2598</v>
      </c>
    </row>
    <row r="1803" spans="1:12">
      <c r="A1803" s="79">
        <v>42759</v>
      </c>
      <c r="B1803" s="3">
        <v>-100</v>
      </c>
      <c r="C1803" s="7">
        <v>139</v>
      </c>
      <c r="F1803" s="2" t="s">
        <v>3385</v>
      </c>
      <c r="G1803" s="20" t="s">
        <v>3386</v>
      </c>
    </row>
    <row r="1804" spans="1:12">
      <c r="A1804" s="79">
        <v>42759</v>
      </c>
      <c r="B1804" s="3">
        <v>-100</v>
      </c>
      <c r="C1804" s="7">
        <v>139</v>
      </c>
      <c r="F1804" s="2" t="s">
        <v>3385</v>
      </c>
      <c r="G1804" s="2" t="s">
        <v>3387</v>
      </c>
    </row>
    <row r="1805" spans="1:12">
      <c r="A1805" s="79">
        <v>42759</v>
      </c>
      <c r="B1805" s="3">
        <v>-100</v>
      </c>
      <c r="C1805" s="7">
        <v>139</v>
      </c>
      <c r="F1805" s="2" t="s">
        <v>3385</v>
      </c>
      <c r="G1805" s="20" t="s">
        <v>3388</v>
      </c>
    </row>
    <row r="1806" spans="1:12">
      <c r="A1806" s="79">
        <v>42759</v>
      </c>
      <c r="B1806" s="3">
        <v>-100</v>
      </c>
      <c r="C1806" s="7">
        <v>139</v>
      </c>
      <c r="F1806" s="2" t="s">
        <v>3385</v>
      </c>
      <c r="G1806" s="2" t="s">
        <v>3389</v>
      </c>
    </row>
    <row r="1807" spans="1:12">
      <c r="A1807" s="79">
        <v>42634</v>
      </c>
      <c r="B1807" s="3">
        <v>-150</v>
      </c>
      <c r="C1807" s="7">
        <v>143</v>
      </c>
      <c r="F1807" s="2" t="s">
        <v>3385</v>
      </c>
      <c r="G1807" s="2" t="s">
        <v>2144</v>
      </c>
    </row>
    <row r="1808" spans="1:12">
      <c r="A1808" s="79">
        <v>42634</v>
      </c>
      <c r="B1808" s="3">
        <v>-150</v>
      </c>
      <c r="C1808" s="7">
        <v>143</v>
      </c>
      <c r="F1808" s="2" t="s">
        <v>3385</v>
      </c>
      <c r="G1808" s="2" t="s">
        <v>2145</v>
      </c>
    </row>
    <row r="1809" spans="1:12">
      <c r="A1809" s="79">
        <v>42941</v>
      </c>
      <c r="B1809" s="3">
        <v>-750</v>
      </c>
      <c r="C1809" s="7">
        <v>151</v>
      </c>
      <c r="F1809" s="2" t="s">
        <v>3385</v>
      </c>
      <c r="G1809" s="2" t="s">
        <v>5182</v>
      </c>
    </row>
    <row r="1810" spans="1:12">
      <c r="A1810" s="79">
        <v>42390</v>
      </c>
      <c r="B1810" s="3">
        <v>-300</v>
      </c>
      <c r="C1810" s="7">
        <v>12004</v>
      </c>
      <c r="F1810" s="2" t="s">
        <v>3385</v>
      </c>
      <c r="G1810" s="2" t="s">
        <v>744</v>
      </c>
      <c r="L1810" s="21"/>
    </row>
    <row r="1811" spans="1:12">
      <c r="A1811" s="79">
        <v>42957</v>
      </c>
      <c r="B1811" s="3">
        <v>-500</v>
      </c>
      <c r="C1811" s="7">
        <v>12013</v>
      </c>
      <c r="F1811" s="2" t="s">
        <v>3385</v>
      </c>
      <c r="G1811" s="2" t="s">
        <v>5204</v>
      </c>
    </row>
    <row r="1812" spans="1:12">
      <c r="A1812" s="79">
        <v>42964</v>
      </c>
      <c r="B1812" s="3">
        <v>-200</v>
      </c>
      <c r="C1812" s="7" t="s">
        <v>5163</v>
      </c>
      <c r="F1812" s="2" t="s">
        <v>3385</v>
      </c>
      <c r="G1812" s="20" t="s">
        <v>5210</v>
      </c>
    </row>
    <row r="1813" spans="1:12">
      <c r="A1813" s="79">
        <v>42716</v>
      </c>
      <c r="B1813" s="3">
        <v>-25</v>
      </c>
      <c r="C1813" s="7">
        <v>139</v>
      </c>
      <c r="F1813" s="2" t="s">
        <v>1676</v>
      </c>
      <c r="G1813" s="2" t="s">
        <v>2627</v>
      </c>
    </row>
    <row r="1814" spans="1:12">
      <c r="A1814" s="79">
        <v>42719</v>
      </c>
      <c r="B1814" s="3">
        <v>-25</v>
      </c>
      <c r="C1814" s="7">
        <v>139</v>
      </c>
      <c r="F1814" s="2" t="s">
        <v>1676</v>
      </c>
      <c r="G1814" s="2" t="s">
        <v>2632</v>
      </c>
    </row>
    <row r="1815" spans="1:12">
      <c r="A1815" s="82">
        <v>42392</v>
      </c>
      <c r="B1815" s="13">
        <v>-89.84</v>
      </c>
      <c r="C1815" s="18">
        <v>12012</v>
      </c>
      <c r="D1815" s="18"/>
      <c r="E1815" s="18"/>
      <c r="F1815" s="14" t="s">
        <v>1676</v>
      </c>
      <c r="G1815" s="14"/>
      <c r="H1815" s="14"/>
      <c r="I1815" s="14"/>
      <c r="L1815" s="21"/>
    </row>
    <row r="1816" spans="1:12">
      <c r="A1816" s="82">
        <v>42392</v>
      </c>
      <c r="B1816" s="13">
        <v>-37.979999999999997</v>
      </c>
      <c r="C1816" s="18">
        <v>12012</v>
      </c>
      <c r="D1816" s="18"/>
      <c r="E1816" s="18"/>
      <c r="F1816" s="14" t="s">
        <v>1676</v>
      </c>
      <c r="G1816" s="14"/>
      <c r="H1816" s="14"/>
      <c r="I1816" s="14"/>
      <c r="L1816" s="21"/>
    </row>
    <row r="1817" spans="1:12">
      <c r="A1817" s="82">
        <v>42392</v>
      </c>
      <c r="B1817" s="13">
        <v>-21.58</v>
      </c>
      <c r="C1817" s="18">
        <v>12012</v>
      </c>
      <c r="D1817" s="18"/>
      <c r="E1817" s="18"/>
      <c r="F1817" s="14" t="s">
        <v>1676</v>
      </c>
      <c r="G1817" s="14"/>
      <c r="H1817" s="14"/>
      <c r="I1817" s="14"/>
      <c r="L1817" s="21"/>
    </row>
    <row r="1818" spans="1:12">
      <c r="A1818" s="82">
        <v>42397</v>
      </c>
      <c r="B1818" s="13">
        <v>-30.86</v>
      </c>
      <c r="C1818" s="18">
        <v>12012</v>
      </c>
      <c r="D1818" s="18"/>
      <c r="E1818" s="18"/>
      <c r="F1818" s="14" t="s">
        <v>1676</v>
      </c>
      <c r="G1818" s="14"/>
      <c r="H1818" s="14"/>
      <c r="I1818" s="14"/>
      <c r="L1818" s="21"/>
    </row>
    <row r="1819" spans="1:12">
      <c r="A1819" s="79">
        <v>42887</v>
      </c>
      <c r="B1819" s="3">
        <v>-720</v>
      </c>
      <c r="C1819" s="7">
        <v>12013</v>
      </c>
      <c r="F1819" s="2" t="s">
        <v>1676</v>
      </c>
      <c r="G1819" s="2" t="s">
        <v>4250</v>
      </c>
    </row>
    <row r="1820" spans="1:12">
      <c r="A1820" s="79">
        <v>42891</v>
      </c>
      <c r="B1820" s="3">
        <v>-450</v>
      </c>
      <c r="C1820" s="7">
        <v>12013</v>
      </c>
      <c r="F1820" s="2" t="s">
        <v>1676</v>
      </c>
      <c r="G1820" s="2" t="s">
        <v>4261</v>
      </c>
    </row>
    <row r="1821" spans="1:12">
      <c r="A1821" s="79">
        <v>42929</v>
      </c>
      <c r="B1821" s="3">
        <v>-250</v>
      </c>
      <c r="C1821" s="7">
        <v>12013</v>
      </c>
      <c r="F1821" s="2" t="s">
        <v>1676</v>
      </c>
      <c r="G1821" s="2" t="s">
        <v>5207</v>
      </c>
    </row>
    <row r="1822" spans="1:12">
      <c r="A1822" s="79">
        <v>42716</v>
      </c>
      <c r="B1822" s="3">
        <v>-155</v>
      </c>
      <c r="C1822" s="7">
        <v>12015</v>
      </c>
      <c r="F1822" s="2" t="s">
        <v>1676</v>
      </c>
      <c r="G1822" s="2" t="s">
        <v>2626</v>
      </c>
    </row>
    <row r="1823" spans="1:12">
      <c r="A1823" s="79">
        <v>42716</v>
      </c>
      <c r="B1823" s="3">
        <v>-30</v>
      </c>
      <c r="C1823" s="7">
        <v>12015</v>
      </c>
      <c r="F1823" s="2" t="s">
        <v>1676</v>
      </c>
      <c r="G1823" s="2" t="s">
        <v>2625</v>
      </c>
    </row>
    <row r="1824" spans="1:12">
      <c r="A1824" s="79">
        <v>42146.694329999998</v>
      </c>
      <c r="B1824" s="3">
        <v>2.57</v>
      </c>
      <c r="C1824" s="7">
        <v>101</v>
      </c>
      <c r="D1824" s="7">
        <v>1</v>
      </c>
      <c r="E1824" s="7">
        <v>45</v>
      </c>
      <c r="F1824" s="2" t="s">
        <v>331</v>
      </c>
      <c r="G1824" s="2" t="s">
        <v>350</v>
      </c>
    </row>
    <row r="1825" spans="1:10">
      <c r="A1825" s="79">
        <v>42154.725740000002</v>
      </c>
      <c r="B1825" s="3">
        <v>2.57</v>
      </c>
      <c r="C1825" s="7">
        <v>101</v>
      </c>
      <c r="D1825" s="7">
        <v>1</v>
      </c>
      <c r="E1825" s="7">
        <v>45</v>
      </c>
      <c r="F1825" s="2" t="s">
        <v>331</v>
      </c>
      <c r="G1825" s="2" t="s">
        <v>350</v>
      </c>
    </row>
    <row r="1826" spans="1:10">
      <c r="A1826" s="79">
        <v>42266.893170000003</v>
      </c>
      <c r="B1826" s="3">
        <v>2.57</v>
      </c>
      <c r="C1826" s="7">
        <v>101</v>
      </c>
      <c r="D1826" s="7">
        <v>1</v>
      </c>
      <c r="E1826" s="7">
        <v>45</v>
      </c>
      <c r="F1826" s="2" t="s">
        <v>331</v>
      </c>
      <c r="G1826" s="2" t="s">
        <v>350</v>
      </c>
      <c r="J1826" s="21"/>
    </row>
    <row r="1827" spans="1:10">
      <c r="A1827" s="79">
        <v>42276.567660000001</v>
      </c>
      <c r="B1827" s="3">
        <v>2.57</v>
      </c>
      <c r="C1827" s="7">
        <v>101</v>
      </c>
      <c r="D1827" s="7">
        <v>1</v>
      </c>
      <c r="E1827" s="7">
        <v>45</v>
      </c>
      <c r="F1827" s="2" t="s">
        <v>331</v>
      </c>
      <c r="G1827" s="2" t="s">
        <v>350</v>
      </c>
    </row>
    <row r="1828" spans="1:10">
      <c r="A1828" s="79">
        <v>42320.667580000001</v>
      </c>
      <c r="B1828" s="3">
        <v>2.57</v>
      </c>
      <c r="C1828" s="7">
        <v>101</v>
      </c>
      <c r="D1828" s="7">
        <v>1</v>
      </c>
      <c r="E1828" s="7">
        <v>45</v>
      </c>
      <c r="F1828" s="2" t="s">
        <v>331</v>
      </c>
      <c r="G1828" s="2" t="s">
        <v>626</v>
      </c>
      <c r="H1828" s="2" t="s">
        <v>350</v>
      </c>
    </row>
    <row r="1829" spans="1:10">
      <c r="A1829" s="79">
        <v>42336.625959999998</v>
      </c>
      <c r="B1829" s="3">
        <v>2.57</v>
      </c>
      <c r="C1829" s="7">
        <v>101</v>
      </c>
      <c r="D1829" s="7">
        <v>1</v>
      </c>
      <c r="E1829" s="7">
        <v>45</v>
      </c>
      <c r="F1829" s="2" t="s">
        <v>331</v>
      </c>
      <c r="G1829" s="2" t="s">
        <v>626</v>
      </c>
      <c r="H1829" s="2" t="s">
        <v>350</v>
      </c>
    </row>
    <row r="1830" spans="1:10">
      <c r="A1830" s="79">
        <v>42189.76412</v>
      </c>
      <c r="B1830" s="3">
        <v>3.41</v>
      </c>
      <c r="C1830" s="7">
        <v>102</v>
      </c>
      <c r="D1830" s="7">
        <v>1</v>
      </c>
      <c r="E1830" s="7">
        <v>45</v>
      </c>
      <c r="F1830" s="2" t="s">
        <v>331</v>
      </c>
      <c r="G1830" s="2" t="s">
        <v>19</v>
      </c>
      <c r="J1830" s="21"/>
    </row>
    <row r="1831" spans="1:10">
      <c r="A1831" s="79">
        <v>42231.895969999998</v>
      </c>
      <c r="B1831" s="3">
        <v>3.41</v>
      </c>
      <c r="C1831" s="7">
        <v>102</v>
      </c>
      <c r="D1831" s="7">
        <v>1</v>
      </c>
      <c r="E1831" s="7">
        <v>45</v>
      </c>
      <c r="F1831" s="2" t="s">
        <v>331</v>
      </c>
      <c r="G1831" s="2" t="s">
        <v>19</v>
      </c>
      <c r="J1831" s="21"/>
    </row>
    <row r="1832" spans="1:10">
      <c r="A1832" s="79">
        <v>42525.59375</v>
      </c>
      <c r="B1832" s="3">
        <v>3.41</v>
      </c>
      <c r="C1832" s="7">
        <v>102</v>
      </c>
      <c r="D1832" s="7">
        <v>1</v>
      </c>
      <c r="E1832" s="7">
        <v>45</v>
      </c>
      <c r="F1832" s="2" t="s">
        <v>331</v>
      </c>
      <c r="G1832" s="2" t="s">
        <v>2067</v>
      </c>
      <c r="H1832" s="2" t="s">
        <v>19</v>
      </c>
    </row>
    <row r="1833" spans="1:10">
      <c r="A1833" s="79">
        <v>42308</v>
      </c>
      <c r="B1833" s="3">
        <v>2.57</v>
      </c>
      <c r="C1833" s="7">
        <v>104</v>
      </c>
      <c r="D1833" s="7">
        <v>1</v>
      </c>
      <c r="E1833" s="7">
        <v>45</v>
      </c>
      <c r="F1833" s="2" t="s">
        <v>331</v>
      </c>
      <c r="G1833" s="2" t="s">
        <v>406</v>
      </c>
    </row>
    <row r="1834" spans="1:10">
      <c r="A1834" s="79">
        <v>42310.56149</v>
      </c>
      <c r="B1834" s="3">
        <v>2.57</v>
      </c>
      <c r="C1834" s="7">
        <v>104</v>
      </c>
      <c r="D1834" s="7">
        <v>1</v>
      </c>
      <c r="E1834" s="7">
        <v>45</v>
      </c>
      <c r="F1834" s="2" t="s">
        <v>331</v>
      </c>
      <c r="G1834" s="2" t="s">
        <v>21</v>
      </c>
      <c r="H1834" s="2" t="s">
        <v>434</v>
      </c>
    </row>
    <row r="1835" spans="1:10">
      <c r="A1835" s="79">
        <v>42324.795160000001</v>
      </c>
      <c r="B1835" s="3">
        <v>2.57</v>
      </c>
      <c r="C1835" s="7">
        <v>104</v>
      </c>
      <c r="D1835" s="7">
        <v>1</v>
      </c>
      <c r="E1835" s="7">
        <v>45</v>
      </c>
      <c r="F1835" s="2" t="s">
        <v>331</v>
      </c>
      <c r="G1835" s="2" t="s">
        <v>21</v>
      </c>
      <c r="H1835" s="2" t="s">
        <v>406</v>
      </c>
    </row>
    <row r="1836" spans="1:10">
      <c r="A1836" s="79">
        <v>42335.380069999999</v>
      </c>
      <c r="B1836" s="3">
        <v>2.57</v>
      </c>
      <c r="C1836" s="7">
        <v>104</v>
      </c>
      <c r="D1836" s="7">
        <v>1</v>
      </c>
      <c r="E1836" s="7">
        <v>45</v>
      </c>
      <c r="F1836" s="2" t="s">
        <v>331</v>
      </c>
      <c r="G1836" s="2" t="s">
        <v>21</v>
      </c>
      <c r="H1836" s="2" t="s">
        <v>406</v>
      </c>
    </row>
    <row r="1837" spans="1:10">
      <c r="A1837" s="79">
        <v>42335.380929999999</v>
      </c>
      <c r="B1837" s="3">
        <v>2.57</v>
      </c>
      <c r="C1837" s="7">
        <v>104</v>
      </c>
      <c r="D1837" s="7">
        <v>1</v>
      </c>
      <c r="E1837" s="7">
        <v>45</v>
      </c>
      <c r="F1837" s="2" t="s">
        <v>331</v>
      </c>
      <c r="G1837" s="2" t="s">
        <v>21</v>
      </c>
      <c r="H1837" s="2" t="s">
        <v>406</v>
      </c>
    </row>
    <row r="1838" spans="1:10">
      <c r="A1838" s="79">
        <v>42335.388129999999</v>
      </c>
      <c r="B1838" s="3">
        <v>2.57</v>
      </c>
      <c r="C1838" s="7">
        <v>104</v>
      </c>
      <c r="D1838" s="7">
        <v>1</v>
      </c>
      <c r="E1838" s="7">
        <v>45</v>
      </c>
      <c r="F1838" s="2" t="s">
        <v>331</v>
      </c>
      <c r="G1838" s="2" t="s">
        <v>21</v>
      </c>
      <c r="H1838" s="2" t="s">
        <v>406</v>
      </c>
    </row>
    <row r="1839" spans="1:10">
      <c r="A1839" s="79">
        <v>42335.408649999998</v>
      </c>
      <c r="B1839" s="3">
        <v>2.57</v>
      </c>
      <c r="C1839" s="7">
        <v>104</v>
      </c>
      <c r="D1839" s="7">
        <v>1</v>
      </c>
      <c r="E1839" s="7">
        <v>45</v>
      </c>
      <c r="F1839" s="2" t="s">
        <v>331</v>
      </c>
      <c r="G1839" s="2" t="s">
        <v>21</v>
      </c>
      <c r="H1839" s="2" t="s">
        <v>406</v>
      </c>
    </row>
    <row r="1840" spans="1:10">
      <c r="A1840" s="79">
        <v>42335.40956</v>
      </c>
      <c r="B1840" s="3">
        <v>2.57</v>
      </c>
      <c r="C1840" s="7">
        <v>104</v>
      </c>
      <c r="D1840" s="7">
        <v>1</v>
      </c>
      <c r="E1840" s="7">
        <v>45</v>
      </c>
      <c r="F1840" s="2" t="s">
        <v>331</v>
      </c>
      <c r="G1840" s="2" t="s">
        <v>21</v>
      </c>
      <c r="H1840" s="2" t="s">
        <v>406</v>
      </c>
    </row>
    <row r="1841" spans="1:10">
      <c r="A1841" s="79">
        <v>42335.426780000002</v>
      </c>
      <c r="B1841" s="3">
        <v>2.57</v>
      </c>
      <c r="C1841" s="7">
        <v>104</v>
      </c>
      <c r="D1841" s="7">
        <v>1</v>
      </c>
      <c r="E1841" s="7">
        <v>45</v>
      </c>
      <c r="F1841" s="2" t="s">
        <v>331</v>
      </c>
      <c r="G1841" s="2" t="s">
        <v>21</v>
      </c>
      <c r="H1841" s="2" t="s">
        <v>406</v>
      </c>
    </row>
    <row r="1842" spans="1:10">
      <c r="A1842" s="79">
        <v>42335.433250000002</v>
      </c>
      <c r="B1842" s="3">
        <v>2.57</v>
      </c>
      <c r="C1842" s="7">
        <v>104</v>
      </c>
      <c r="D1842" s="7">
        <v>1</v>
      </c>
      <c r="E1842" s="7">
        <v>45</v>
      </c>
      <c r="F1842" s="2" t="s">
        <v>331</v>
      </c>
      <c r="G1842" s="2" t="s">
        <v>21</v>
      </c>
      <c r="H1842" s="2" t="s">
        <v>406</v>
      </c>
    </row>
    <row r="1843" spans="1:10">
      <c r="A1843" s="79">
        <v>42335.436549999999</v>
      </c>
      <c r="B1843" s="3">
        <v>2.57</v>
      </c>
      <c r="C1843" s="7">
        <v>104</v>
      </c>
      <c r="D1843" s="7">
        <v>1</v>
      </c>
      <c r="E1843" s="7">
        <v>45</v>
      </c>
      <c r="F1843" s="2" t="s">
        <v>331</v>
      </c>
      <c r="G1843" s="2" t="s">
        <v>21</v>
      </c>
      <c r="H1843" s="2" t="s">
        <v>406</v>
      </c>
    </row>
    <row r="1844" spans="1:10">
      <c r="A1844" s="79">
        <v>42335.43763</v>
      </c>
      <c r="B1844" s="3">
        <v>2.57</v>
      </c>
      <c r="C1844" s="7">
        <v>104</v>
      </c>
      <c r="D1844" s="7">
        <v>1</v>
      </c>
      <c r="E1844" s="7">
        <v>45</v>
      </c>
      <c r="F1844" s="2" t="s">
        <v>331</v>
      </c>
      <c r="G1844" s="2" t="s">
        <v>21</v>
      </c>
      <c r="H1844" s="2" t="s">
        <v>406</v>
      </c>
    </row>
    <row r="1845" spans="1:10">
      <c r="A1845" s="79">
        <v>42335.674919999998</v>
      </c>
      <c r="B1845" s="3">
        <v>2.57</v>
      </c>
      <c r="C1845" s="7">
        <v>104</v>
      </c>
      <c r="D1845" s="7">
        <v>1</v>
      </c>
      <c r="E1845" s="7">
        <v>45</v>
      </c>
      <c r="F1845" s="2" t="s">
        <v>331</v>
      </c>
      <c r="G1845" s="2" t="s">
        <v>21</v>
      </c>
      <c r="H1845" s="2" t="s">
        <v>406</v>
      </c>
    </row>
    <row r="1846" spans="1:10">
      <c r="A1846" s="79">
        <v>42335.874660000001</v>
      </c>
      <c r="B1846" s="3">
        <v>2.57</v>
      </c>
      <c r="C1846" s="7">
        <v>104</v>
      </c>
      <c r="D1846" s="7">
        <v>1</v>
      </c>
      <c r="E1846" s="7">
        <v>45</v>
      </c>
      <c r="F1846" s="2" t="s">
        <v>331</v>
      </c>
      <c r="G1846" s="2" t="s">
        <v>21</v>
      </c>
      <c r="H1846" s="2" t="s">
        <v>406</v>
      </c>
    </row>
    <row r="1847" spans="1:10">
      <c r="A1847" s="79">
        <v>42336.61868</v>
      </c>
      <c r="B1847" s="3">
        <v>2.57</v>
      </c>
      <c r="C1847" s="7">
        <v>104</v>
      </c>
      <c r="D1847" s="7">
        <v>1</v>
      </c>
      <c r="E1847" s="7">
        <v>45</v>
      </c>
      <c r="F1847" s="2" t="s">
        <v>331</v>
      </c>
      <c r="G1847" s="2" t="s">
        <v>21</v>
      </c>
      <c r="H1847" s="2" t="s">
        <v>406</v>
      </c>
    </row>
    <row r="1848" spans="1:10">
      <c r="A1848" s="79">
        <v>42337.597329999997</v>
      </c>
      <c r="B1848" s="3">
        <v>2.57</v>
      </c>
      <c r="C1848" s="7">
        <v>104</v>
      </c>
      <c r="D1848" s="7">
        <v>1</v>
      </c>
      <c r="E1848" s="7">
        <v>45</v>
      </c>
      <c r="F1848" s="2" t="s">
        <v>331</v>
      </c>
      <c r="G1848" s="2" t="s">
        <v>21</v>
      </c>
      <c r="H1848" s="2" t="s">
        <v>406</v>
      </c>
    </row>
    <row r="1849" spans="1:10">
      <c r="A1849" s="79">
        <v>42361.626389999998</v>
      </c>
      <c r="B1849" s="3">
        <v>2.57</v>
      </c>
      <c r="C1849" s="7">
        <v>104</v>
      </c>
      <c r="D1849" s="7">
        <v>1</v>
      </c>
      <c r="E1849" s="7">
        <v>45</v>
      </c>
      <c r="F1849" s="2" t="s">
        <v>331</v>
      </c>
      <c r="G1849" s="2" t="s">
        <v>21</v>
      </c>
      <c r="H1849" s="2" t="s">
        <v>406</v>
      </c>
    </row>
    <row r="1850" spans="1:10">
      <c r="A1850" s="79">
        <v>42452.844400000002</v>
      </c>
      <c r="B1850" s="3">
        <v>2.57</v>
      </c>
      <c r="C1850" s="7">
        <v>104</v>
      </c>
      <c r="D1850" s="7">
        <v>1</v>
      </c>
      <c r="E1850" s="7">
        <v>45</v>
      </c>
      <c r="F1850" s="2" t="s">
        <v>331</v>
      </c>
      <c r="G1850" s="2" t="s">
        <v>406</v>
      </c>
    </row>
    <row r="1851" spans="1:10">
      <c r="A1851" s="79">
        <v>42634.828287037039</v>
      </c>
      <c r="B1851" s="3">
        <v>2.57</v>
      </c>
      <c r="C1851" s="7">
        <v>104</v>
      </c>
      <c r="D1851" s="7">
        <v>1</v>
      </c>
      <c r="E1851" s="7">
        <v>45</v>
      </c>
      <c r="F1851" s="2" t="s">
        <v>331</v>
      </c>
      <c r="G1851" s="2" t="s">
        <v>2539</v>
      </c>
      <c r="H1851" s="2" t="s">
        <v>2540</v>
      </c>
    </row>
    <row r="1852" spans="1:10">
      <c r="A1852" s="79">
        <v>42298.808940000003</v>
      </c>
      <c r="B1852" s="3">
        <v>2.57</v>
      </c>
      <c r="C1852" s="7">
        <v>105</v>
      </c>
      <c r="D1852" s="7">
        <v>1</v>
      </c>
      <c r="E1852" s="7">
        <v>45</v>
      </c>
      <c r="F1852" s="2" t="s">
        <v>331</v>
      </c>
      <c r="G1852" s="2" t="s">
        <v>41</v>
      </c>
    </row>
    <row r="1853" spans="1:10">
      <c r="A1853" s="79">
        <v>42359.677080000001</v>
      </c>
      <c r="B1853" s="3">
        <v>2.57</v>
      </c>
      <c r="C1853" s="7">
        <v>105</v>
      </c>
      <c r="D1853" s="7">
        <v>1</v>
      </c>
      <c r="E1853" s="7">
        <v>45</v>
      </c>
      <c r="F1853" s="2" t="s">
        <v>331</v>
      </c>
      <c r="G1853" s="2" t="s">
        <v>726</v>
      </c>
      <c r="H1853" s="2" t="s">
        <v>727</v>
      </c>
      <c r="J1853" s="2" t="s">
        <v>452</v>
      </c>
    </row>
    <row r="1854" spans="1:10">
      <c r="A1854" s="79">
        <v>42400</v>
      </c>
      <c r="B1854" s="3">
        <v>2.57</v>
      </c>
      <c r="C1854" s="7">
        <v>105</v>
      </c>
      <c r="D1854" s="7">
        <v>1</v>
      </c>
      <c r="E1854" s="7">
        <v>45</v>
      </c>
      <c r="F1854" s="2" t="s">
        <v>331</v>
      </c>
      <c r="G1854" s="2" t="s">
        <v>726</v>
      </c>
      <c r="H1854" s="2" t="s">
        <v>727</v>
      </c>
    </row>
    <row r="1855" spans="1:10">
      <c r="A1855" s="79">
        <v>42539.443055555559</v>
      </c>
      <c r="B1855" s="3">
        <v>2.57</v>
      </c>
      <c r="C1855" s="7">
        <v>105</v>
      </c>
      <c r="D1855" s="7">
        <v>1</v>
      </c>
      <c r="E1855" s="7">
        <v>45</v>
      </c>
      <c r="F1855" s="2" t="s">
        <v>331</v>
      </c>
      <c r="G1855" s="2" t="s">
        <v>726</v>
      </c>
      <c r="H1855" s="2" t="s">
        <v>727</v>
      </c>
    </row>
    <row r="1856" spans="1:10">
      <c r="A1856" s="79">
        <v>42557.753912037035</v>
      </c>
      <c r="B1856" s="3">
        <v>2.57</v>
      </c>
      <c r="C1856" s="7">
        <v>105</v>
      </c>
      <c r="D1856" s="7">
        <v>1</v>
      </c>
      <c r="E1856" s="7">
        <v>45</v>
      </c>
      <c r="F1856" s="2" t="s">
        <v>331</v>
      </c>
      <c r="G1856" s="2" t="s">
        <v>727</v>
      </c>
      <c r="H1856" s="2" t="s">
        <v>2544</v>
      </c>
    </row>
    <row r="1857" spans="1:10">
      <c r="A1857" s="79">
        <v>42594.772037037037</v>
      </c>
      <c r="B1857" s="3">
        <v>2.57</v>
      </c>
      <c r="C1857" s="7">
        <v>105</v>
      </c>
      <c r="D1857" s="7">
        <v>1</v>
      </c>
      <c r="E1857" s="7">
        <v>45</v>
      </c>
      <c r="F1857" s="2" t="s">
        <v>331</v>
      </c>
      <c r="G1857" s="2" t="s">
        <v>727</v>
      </c>
      <c r="H1857" s="2" t="s">
        <v>2544</v>
      </c>
    </row>
    <row r="1858" spans="1:10">
      <c r="A1858" s="79">
        <v>42623.835023148145</v>
      </c>
      <c r="B1858" s="3">
        <v>2.57</v>
      </c>
      <c r="C1858" s="7">
        <v>105</v>
      </c>
      <c r="D1858" s="7">
        <v>1</v>
      </c>
      <c r="E1858" s="7">
        <v>45</v>
      </c>
      <c r="F1858" s="2" t="s">
        <v>331</v>
      </c>
      <c r="G1858" s="2" t="s">
        <v>727</v>
      </c>
      <c r="H1858" s="2" t="s">
        <v>2543</v>
      </c>
    </row>
    <row r="1859" spans="1:10">
      <c r="A1859" s="79">
        <v>42889.666400462964</v>
      </c>
      <c r="B1859" s="3">
        <v>2.57</v>
      </c>
      <c r="C1859" s="7">
        <v>105</v>
      </c>
      <c r="D1859" s="7">
        <v>1</v>
      </c>
      <c r="E1859" s="7">
        <v>45</v>
      </c>
      <c r="F1859" s="2" t="s">
        <v>331</v>
      </c>
      <c r="G1859" s="2" t="s">
        <v>727</v>
      </c>
    </row>
    <row r="1860" spans="1:10">
      <c r="A1860" s="79">
        <v>42215.843159999997</v>
      </c>
      <c r="B1860" s="3">
        <v>2.57</v>
      </c>
      <c r="C1860" s="7">
        <v>108</v>
      </c>
      <c r="D1860" s="7">
        <v>1</v>
      </c>
      <c r="E1860" s="7">
        <v>45</v>
      </c>
      <c r="F1860" s="2" t="s">
        <v>331</v>
      </c>
      <c r="G1860" s="2" t="s">
        <v>343</v>
      </c>
      <c r="J1860" s="21"/>
    </row>
    <row r="1861" spans="1:10">
      <c r="A1861" s="79">
        <v>42276.567660000001</v>
      </c>
      <c r="B1861" s="3">
        <v>2.57</v>
      </c>
      <c r="C1861" s="7">
        <v>108</v>
      </c>
      <c r="D1861" s="7">
        <v>1</v>
      </c>
      <c r="E1861" s="7">
        <v>45</v>
      </c>
      <c r="F1861" s="2" t="s">
        <v>331</v>
      </c>
      <c r="G1861" s="2" t="s">
        <v>343</v>
      </c>
    </row>
    <row r="1862" spans="1:10">
      <c r="A1862" s="79">
        <v>42400</v>
      </c>
      <c r="B1862" s="3">
        <v>2.57</v>
      </c>
      <c r="C1862" s="7">
        <v>108</v>
      </c>
      <c r="D1862" s="7">
        <v>1</v>
      </c>
      <c r="E1862" s="7">
        <v>45</v>
      </c>
      <c r="F1862" s="2" t="s">
        <v>331</v>
      </c>
      <c r="G1862" s="2" t="s">
        <v>27</v>
      </c>
      <c r="H1862" s="2" t="s">
        <v>343</v>
      </c>
    </row>
    <row r="1863" spans="1:10">
      <c r="A1863" s="79">
        <v>42419.505469999996</v>
      </c>
      <c r="B1863" s="3">
        <v>2.57</v>
      </c>
      <c r="C1863" s="7">
        <v>108</v>
      </c>
      <c r="D1863" s="7">
        <v>1</v>
      </c>
      <c r="E1863" s="7">
        <v>45</v>
      </c>
      <c r="F1863" s="2" t="s">
        <v>331</v>
      </c>
      <c r="G1863" s="2" t="s">
        <v>27</v>
      </c>
      <c r="H1863" s="2" t="s">
        <v>343</v>
      </c>
    </row>
    <row r="1864" spans="1:10">
      <c r="A1864" s="79">
        <v>42723.700173611112</v>
      </c>
      <c r="B1864" s="3">
        <v>2.57</v>
      </c>
      <c r="C1864" s="7">
        <v>108</v>
      </c>
      <c r="D1864" s="7">
        <v>1</v>
      </c>
      <c r="E1864" s="7">
        <v>45</v>
      </c>
      <c r="F1864" s="2" t="s">
        <v>331</v>
      </c>
      <c r="G1864" s="2" t="s">
        <v>1498</v>
      </c>
    </row>
    <row r="1865" spans="1:10">
      <c r="A1865" s="79">
        <v>42744.7731712963</v>
      </c>
      <c r="B1865" s="3">
        <v>2.57</v>
      </c>
      <c r="C1865" s="7">
        <v>108</v>
      </c>
      <c r="D1865" s="7">
        <v>1</v>
      </c>
      <c r="E1865" s="7">
        <v>45</v>
      </c>
      <c r="F1865" s="2" t="s">
        <v>331</v>
      </c>
      <c r="G1865" s="2" t="s">
        <v>1498</v>
      </c>
    </row>
    <row r="1866" spans="1:10">
      <c r="A1866" s="79">
        <v>42889.666400462964</v>
      </c>
      <c r="B1866" s="3">
        <v>2.57</v>
      </c>
      <c r="C1866" s="7">
        <v>108</v>
      </c>
      <c r="D1866" s="7">
        <v>1</v>
      </c>
      <c r="E1866" s="7">
        <v>45</v>
      </c>
      <c r="F1866" s="2" t="s">
        <v>331</v>
      </c>
      <c r="G1866" s="2" t="s">
        <v>1498</v>
      </c>
    </row>
    <row r="1867" spans="1:10">
      <c r="A1867" s="79">
        <v>42076.78428</v>
      </c>
      <c r="B1867" s="3">
        <v>2.57</v>
      </c>
      <c r="C1867" s="7">
        <v>109</v>
      </c>
      <c r="D1867" s="7">
        <v>1</v>
      </c>
      <c r="E1867" s="17">
        <v>45</v>
      </c>
      <c r="F1867" s="2" t="s">
        <v>331</v>
      </c>
      <c r="G1867" s="2" t="s">
        <v>340</v>
      </c>
    </row>
    <row r="1868" spans="1:10">
      <c r="A1868" s="79">
        <v>42117.903140000002</v>
      </c>
      <c r="B1868" s="3">
        <v>2.57</v>
      </c>
      <c r="C1868" s="7">
        <v>109</v>
      </c>
      <c r="D1868" s="7">
        <v>1</v>
      </c>
      <c r="E1868" s="17">
        <v>45</v>
      </c>
      <c r="F1868" s="2" t="s">
        <v>331</v>
      </c>
      <c r="G1868" s="2" t="s">
        <v>340</v>
      </c>
    </row>
    <row r="1869" spans="1:10">
      <c r="A1869" s="79">
        <v>42167.515800000001</v>
      </c>
      <c r="B1869" s="3">
        <v>2.57</v>
      </c>
      <c r="C1869" s="7">
        <v>109</v>
      </c>
      <c r="D1869" s="7">
        <v>1</v>
      </c>
      <c r="E1869" s="17">
        <v>45</v>
      </c>
      <c r="F1869" s="2" t="s">
        <v>331</v>
      </c>
      <c r="G1869" s="2" t="s">
        <v>340</v>
      </c>
    </row>
    <row r="1870" spans="1:10">
      <c r="A1870" s="79">
        <v>42188.668799999999</v>
      </c>
      <c r="B1870" s="3">
        <v>2.57</v>
      </c>
      <c r="C1870" s="7">
        <v>109</v>
      </c>
      <c r="D1870" s="7">
        <v>1</v>
      </c>
      <c r="E1870" s="17">
        <v>45</v>
      </c>
      <c r="F1870" s="2" t="s">
        <v>331</v>
      </c>
      <c r="G1870" s="2" t="s">
        <v>340</v>
      </c>
      <c r="J1870" s="21"/>
    </row>
    <row r="1871" spans="1:10">
      <c r="A1871" s="79">
        <v>42189.42914</v>
      </c>
      <c r="B1871" s="3">
        <v>2.57</v>
      </c>
      <c r="C1871" s="7">
        <v>109</v>
      </c>
      <c r="D1871" s="7">
        <v>1</v>
      </c>
      <c r="E1871" s="17">
        <v>45</v>
      </c>
      <c r="F1871" s="2" t="s">
        <v>331</v>
      </c>
      <c r="G1871" s="2" t="s">
        <v>340</v>
      </c>
      <c r="J1871" s="21"/>
    </row>
    <row r="1872" spans="1:10">
      <c r="A1872" s="79">
        <v>42209.461860000003</v>
      </c>
      <c r="B1872" s="3">
        <v>2.57</v>
      </c>
      <c r="C1872" s="7">
        <v>109</v>
      </c>
      <c r="D1872" s="7">
        <v>1</v>
      </c>
      <c r="E1872" s="17">
        <v>45</v>
      </c>
      <c r="F1872" s="2" t="s">
        <v>331</v>
      </c>
      <c r="G1872" s="2" t="s">
        <v>340</v>
      </c>
      <c r="J1872" s="21"/>
    </row>
    <row r="1873" spans="1:10">
      <c r="A1873" s="79">
        <v>42254.867469999997</v>
      </c>
      <c r="B1873" s="3">
        <v>2.57</v>
      </c>
      <c r="C1873" s="7">
        <v>109</v>
      </c>
      <c r="D1873" s="7">
        <v>1</v>
      </c>
      <c r="E1873" s="17">
        <v>45</v>
      </c>
      <c r="F1873" s="2" t="s">
        <v>331</v>
      </c>
      <c r="G1873" s="2" t="s">
        <v>340</v>
      </c>
      <c r="J1873" s="21"/>
    </row>
    <row r="1874" spans="1:10">
      <c r="A1874" s="79">
        <v>42270.698839999997</v>
      </c>
      <c r="B1874" s="3">
        <v>2.57</v>
      </c>
      <c r="C1874" s="7">
        <v>109</v>
      </c>
      <c r="D1874" s="7">
        <v>1</v>
      </c>
      <c r="E1874" s="17">
        <v>45</v>
      </c>
      <c r="F1874" s="2" t="s">
        <v>331</v>
      </c>
      <c r="G1874" s="2" t="s">
        <v>340</v>
      </c>
    </row>
    <row r="1875" spans="1:10">
      <c r="A1875" s="79">
        <v>42276.567660000001</v>
      </c>
      <c r="B1875" s="3">
        <v>2.57</v>
      </c>
      <c r="C1875" s="7">
        <v>109</v>
      </c>
      <c r="D1875" s="7">
        <v>1</v>
      </c>
      <c r="E1875" s="17">
        <v>45</v>
      </c>
      <c r="F1875" s="2" t="s">
        <v>331</v>
      </c>
      <c r="G1875" s="2" t="s">
        <v>340</v>
      </c>
    </row>
    <row r="1876" spans="1:10">
      <c r="A1876" s="79">
        <v>42287.821909999999</v>
      </c>
      <c r="B1876" s="3">
        <v>2.57</v>
      </c>
      <c r="C1876" s="7">
        <v>109</v>
      </c>
      <c r="D1876" s="7">
        <v>1</v>
      </c>
      <c r="E1876" s="17">
        <v>45</v>
      </c>
      <c r="F1876" s="2" t="s">
        <v>331</v>
      </c>
      <c r="G1876" s="2" t="s">
        <v>340</v>
      </c>
      <c r="H1876" s="2" t="s">
        <v>408</v>
      </c>
    </row>
    <row r="1877" spans="1:10">
      <c r="A1877" s="79">
        <v>42320.669119999999</v>
      </c>
      <c r="B1877" s="3">
        <v>2.57</v>
      </c>
      <c r="C1877" s="7">
        <v>109</v>
      </c>
      <c r="D1877" s="7">
        <v>1</v>
      </c>
      <c r="E1877" s="17">
        <v>45</v>
      </c>
      <c r="F1877" s="2" t="s">
        <v>331</v>
      </c>
      <c r="G1877" s="2" t="s">
        <v>626</v>
      </c>
      <c r="H1877" s="2" t="s">
        <v>340</v>
      </c>
    </row>
    <row r="1878" spans="1:10">
      <c r="A1878" s="79">
        <v>42323.510499999997</v>
      </c>
      <c r="B1878" s="3">
        <v>2.57</v>
      </c>
      <c r="C1878" s="7">
        <v>109</v>
      </c>
      <c r="D1878" s="7">
        <v>1</v>
      </c>
      <c r="E1878" s="17">
        <v>45</v>
      </c>
      <c r="F1878" s="2" t="s">
        <v>331</v>
      </c>
      <c r="G1878" s="2" t="s">
        <v>626</v>
      </c>
      <c r="H1878" s="2" t="s">
        <v>340</v>
      </c>
    </row>
    <row r="1879" spans="1:10">
      <c r="A1879" s="79">
        <v>42329.75159</v>
      </c>
      <c r="B1879" s="3">
        <v>2.57</v>
      </c>
      <c r="C1879" s="7">
        <v>109</v>
      </c>
      <c r="D1879" s="7">
        <v>1</v>
      </c>
      <c r="E1879" s="17">
        <v>45</v>
      </c>
      <c r="F1879" s="2" t="s">
        <v>331</v>
      </c>
      <c r="G1879" s="2" t="s">
        <v>626</v>
      </c>
      <c r="H1879" s="2" t="s">
        <v>340</v>
      </c>
    </row>
    <row r="1880" spans="1:10">
      <c r="A1880" s="79">
        <v>42330.710579999999</v>
      </c>
      <c r="B1880" s="3">
        <v>2.57</v>
      </c>
      <c r="C1880" s="7">
        <v>109</v>
      </c>
      <c r="D1880" s="7">
        <v>1</v>
      </c>
      <c r="E1880" s="17">
        <v>45</v>
      </c>
      <c r="F1880" s="2" t="s">
        <v>331</v>
      </c>
      <c r="G1880" s="2" t="s">
        <v>626</v>
      </c>
      <c r="H1880" s="2" t="s">
        <v>340</v>
      </c>
    </row>
    <row r="1881" spans="1:10">
      <c r="A1881" s="79">
        <v>42335.436549999999</v>
      </c>
      <c r="B1881" s="3">
        <v>2.57</v>
      </c>
      <c r="C1881" s="7">
        <v>109</v>
      </c>
      <c r="D1881" s="7">
        <v>1</v>
      </c>
      <c r="E1881" s="17">
        <v>45</v>
      </c>
      <c r="F1881" s="2" t="s">
        <v>331</v>
      </c>
      <c r="G1881" s="2" t="s">
        <v>626</v>
      </c>
      <c r="H1881" s="2" t="s">
        <v>340</v>
      </c>
    </row>
    <row r="1882" spans="1:10">
      <c r="A1882" s="79">
        <v>42688.68141203704</v>
      </c>
      <c r="B1882" s="3">
        <v>2.57</v>
      </c>
      <c r="C1882" s="7">
        <v>109</v>
      </c>
      <c r="D1882" s="7">
        <v>1</v>
      </c>
      <c r="E1882" s="17">
        <v>45</v>
      </c>
      <c r="F1882" s="2" t="s">
        <v>331</v>
      </c>
      <c r="G1882" s="2" t="s">
        <v>340</v>
      </c>
    </row>
    <row r="1883" spans="1:10">
      <c r="A1883" s="79">
        <v>42699.353159722225</v>
      </c>
      <c r="B1883" s="3">
        <v>2.57</v>
      </c>
      <c r="C1883" s="7">
        <v>109</v>
      </c>
      <c r="D1883" s="7">
        <v>1</v>
      </c>
      <c r="E1883" s="17">
        <v>45</v>
      </c>
      <c r="F1883" s="2" t="s">
        <v>331</v>
      </c>
      <c r="G1883" s="2" t="s">
        <v>340</v>
      </c>
    </row>
    <row r="1884" spans="1:10">
      <c r="A1884" s="79">
        <v>42699.353159722225</v>
      </c>
      <c r="B1884" s="3">
        <v>2.57</v>
      </c>
      <c r="C1884" s="7">
        <v>109</v>
      </c>
      <c r="D1884" s="7">
        <v>1</v>
      </c>
      <c r="E1884" s="17">
        <v>45</v>
      </c>
      <c r="F1884" s="2" t="s">
        <v>331</v>
      </c>
      <c r="G1884" s="2" t="s">
        <v>340</v>
      </c>
    </row>
    <row r="1885" spans="1:10">
      <c r="A1885" s="79">
        <v>42699.361458333333</v>
      </c>
      <c r="B1885" s="3">
        <v>2.57</v>
      </c>
      <c r="C1885" s="7">
        <v>109</v>
      </c>
      <c r="D1885" s="7">
        <v>1</v>
      </c>
      <c r="E1885" s="17">
        <v>45</v>
      </c>
      <c r="F1885" s="2" t="s">
        <v>331</v>
      </c>
      <c r="G1885" s="2" t="s">
        <v>340</v>
      </c>
    </row>
    <row r="1886" spans="1:10">
      <c r="A1886" s="79">
        <v>42699.362916666665</v>
      </c>
      <c r="B1886" s="3">
        <v>2.57</v>
      </c>
      <c r="C1886" s="7">
        <v>109</v>
      </c>
      <c r="D1886" s="7">
        <v>1</v>
      </c>
      <c r="E1886" s="17">
        <v>45</v>
      </c>
      <c r="F1886" s="2" t="s">
        <v>331</v>
      </c>
      <c r="G1886" s="2" t="s">
        <v>340</v>
      </c>
    </row>
    <row r="1887" spans="1:10">
      <c r="A1887" s="79">
        <v>42699.385833333334</v>
      </c>
      <c r="B1887" s="3">
        <v>2.57</v>
      </c>
      <c r="C1887" s="7">
        <v>109</v>
      </c>
      <c r="D1887" s="7">
        <v>1</v>
      </c>
      <c r="E1887" s="17">
        <v>45</v>
      </c>
      <c r="F1887" s="2" t="s">
        <v>331</v>
      </c>
      <c r="G1887" s="2" t="s">
        <v>340</v>
      </c>
    </row>
    <row r="1888" spans="1:10">
      <c r="A1888" s="79">
        <v>42699.389004629629</v>
      </c>
      <c r="B1888" s="3">
        <v>2.57</v>
      </c>
      <c r="C1888" s="7">
        <v>109</v>
      </c>
      <c r="D1888" s="7">
        <v>1</v>
      </c>
      <c r="E1888" s="17">
        <v>45</v>
      </c>
      <c r="F1888" s="2" t="s">
        <v>331</v>
      </c>
      <c r="G1888" s="2" t="s">
        <v>340</v>
      </c>
    </row>
    <row r="1889" spans="1:7">
      <c r="A1889" s="79">
        <v>42699.39403935185</v>
      </c>
      <c r="B1889" s="3">
        <v>2.57</v>
      </c>
      <c r="C1889" s="7">
        <v>109</v>
      </c>
      <c r="D1889" s="7">
        <v>1</v>
      </c>
      <c r="E1889" s="17">
        <v>45</v>
      </c>
      <c r="F1889" s="2" t="s">
        <v>331</v>
      </c>
      <c r="G1889" s="2" t="s">
        <v>340</v>
      </c>
    </row>
    <row r="1890" spans="1:7">
      <c r="A1890" s="79">
        <v>42699.436585648145</v>
      </c>
      <c r="B1890" s="3">
        <v>2.57</v>
      </c>
      <c r="C1890" s="7">
        <v>109</v>
      </c>
      <c r="D1890" s="7">
        <v>1</v>
      </c>
      <c r="E1890" s="17">
        <v>45</v>
      </c>
      <c r="F1890" s="2" t="s">
        <v>331</v>
      </c>
      <c r="G1890" s="2" t="s">
        <v>340</v>
      </c>
    </row>
    <row r="1891" spans="1:7">
      <c r="A1891" s="79">
        <v>42699.442523148151</v>
      </c>
      <c r="B1891" s="3">
        <v>2.57</v>
      </c>
      <c r="C1891" s="7">
        <v>109</v>
      </c>
      <c r="D1891" s="7">
        <v>1</v>
      </c>
      <c r="E1891" s="17">
        <v>45</v>
      </c>
      <c r="F1891" s="2" t="s">
        <v>331</v>
      </c>
      <c r="G1891" s="2" t="s">
        <v>340</v>
      </c>
    </row>
    <row r="1892" spans="1:7">
      <c r="A1892" s="79">
        <v>42699.456921296296</v>
      </c>
      <c r="B1892" s="3">
        <v>2.57</v>
      </c>
      <c r="C1892" s="7">
        <v>109</v>
      </c>
      <c r="D1892" s="7">
        <v>1</v>
      </c>
      <c r="E1892" s="17">
        <v>45</v>
      </c>
      <c r="F1892" s="2" t="s">
        <v>331</v>
      </c>
      <c r="G1892" s="2" t="s">
        <v>340</v>
      </c>
    </row>
    <row r="1893" spans="1:7">
      <c r="A1893" s="79">
        <v>42699.46056712963</v>
      </c>
      <c r="B1893" s="3">
        <v>2.57</v>
      </c>
      <c r="C1893" s="7">
        <v>109</v>
      </c>
      <c r="D1893" s="7">
        <v>1</v>
      </c>
      <c r="E1893" s="17">
        <v>45</v>
      </c>
      <c r="F1893" s="2" t="s">
        <v>331</v>
      </c>
      <c r="G1893" s="2" t="s">
        <v>340</v>
      </c>
    </row>
    <row r="1894" spans="1:7">
      <c r="A1894" s="79">
        <v>42699.535196759258</v>
      </c>
      <c r="B1894" s="3">
        <v>2.57</v>
      </c>
      <c r="C1894" s="7">
        <v>109</v>
      </c>
      <c r="D1894" s="7">
        <v>1</v>
      </c>
      <c r="E1894" s="17">
        <v>45</v>
      </c>
      <c r="F1894" s="2" t="s">
        <v>331</v>
      </c>
      <c r="G1894" s="2" t="s">
        <v>340</v>
      </c>
    </row>
    <row r="1895" spans="1:7">
      <c r="A1895" s="79">
        <v>42699.840092592596</v>
      </c>
      <c r="B1895" s="3">
        <v>2.57</v>
      </c>
      <c r="C1895" s="7">
        <v>109</v>
      </c>
      <c r="D1895" s="7">
        <v>1</v>
      </c>
      <c r="E1895" s="17">
        <v>45</v>
      </c>
      <c r="F1895" s="2" t="s">
        <v>331</v>
      </c>
      <c r="G1895" s="2" t="s">
        <v>340</v>
      </c>
    </row>
    <row r="1896" spans="1:7">
      <c r="A1896" s="79">
        <v>42700.570127314815</v>
      </c>
      <c r="B1896" s="3">
        <v>2.57</v>
      </c>
      <c r="C1896" s="7">
        <v>109</v>
      </c>
      <c r="D1896" s="7">
        <v>1</v>
      </c>
      <c r="E1896" s="17">
        <v>45</v>
      </c>
      <c r="F1896" s="2" t="s">
        <v>331</v>
      </c>
      <c r="G1896" s="2" t="s">
        <v>340</v>
      </c>
    </row>
    <row r="1897" spans="1:7">
      <c r="A1897" s="79">
        <v>42700.738217592596</v>
      </c>
      <c r="B1897" s="3">
        <v>2.57</v>
      </c>
      <c r="C1897" s="7">
        <v>109</v>
      </c>
      <c r="D1897" s="7">
        <v>1</v>
      </c>
      <c r="E1897" s="17">
        <v>45</v>
      </c>
      <c r="F1897" s="2" t="s">
        <v>331</v>
      </c>
      <c r="G1897" s="2" t="s">
        <v>340</v>
      </c>
    </row>
    <row r="1898" spans="1:7">
      <c r="A1898" s="79">
        <v>42704.717905092592</v>
      </c>
      <c r="B1898" s="3">
        <v>2.57</v>
      </c>
      <c r="C1898" s="7">
        <v>109</v>
      </c>
      <c r="D1898" s="7">
        <v>1</v>
      </c>
      <c r="E1898" s="17">
        <v>45</v>
      </c>
      <c r="F1898" s="2" t="s">
        <v>331</v>
      </c>
      <c r="G1898" s="2" t="s">
        <v>340</v>
      </c>
    </row>
    <row r="1899" spans="1:7">
      <c r="A1899" s="79">
        <v>42056.73027</v>
      </c>
      <c r="B1899" s="3">
        <v>2.57</v>
      </c>
      <c r="C1899" s="7">
        <v>110</v>
      </c>
      <c r="D1899" s="7">
        <v>1</v>
      </c>
      <c r="E1899" s="17">
        <v>45</v>
      </c>
      <c r="F1899" s="2" t="s">
        <v>331</v>
      </c>
      <c r="G1899" s="2" t="s">
        <v>345</v>
      </c>
    </row>
    <row r="1900" spans="1:7">
      <c r="A1900" s="79">
        <v>42090.983139999997</v>
      </c>
      <c r="B1900" s="3">
        <v>2.57</v>
      </c>
      <c r="C1900" s="7">
        <v>110</v>
      </c>
      <c r="D1900" s="7">
        <v>1</v>
      </c>
      <c r="E1900" s="17">
        <v>45</v>
      </c>
      <c r="F1900" s="2" t="s">
        <v>331</v>
      </c>
      <c r="G1900" s="2" t="s">
        <v>345</v>
      </c>
    </row>
    <row r="1901" spans="1:7">
      <c r="A1901" s="79">
        <v>42101.504419999997</v>
      </c>
      <c r="B1901" s="3">
        <v>2.57</v>
      </c>
      <c r="C1901" s="7">
        <v>110</v>
      </c>
      <c r="D1901" s="7">
        <v>1</v>
      </c>
      <c r="E1901" s="17">
        <v>45</v>
      </c>
      <c r="F1901" s="2" t="s">
        <v>331</v>
      </c>
      <c r="G1901" s="2" t="s">
        <v>345</v>
      </c>
    </row>
    <row r="1902" spans="1:7">
      <c r="A1902" s="79">
        <v>42106.599219999996</v>
      </c>
      <c r="B1902" s="3">
        <v>2.57</v>
      </c>
      <c r="C1902" s="7">
        <v>110</v>
      </c>
      <c r="D1902" s="7">
        <v>1</v>
      </c>
      <c r="E1902" s="17">
        <v>45</v>
      </c>
      <c r="F1902" s="2" t="s">
        <v>331</v>
      </c>
      <c r="G1902" s="2" t="s">
        <v>345</v>
      </c>
    </row>
    <row r="1903" spans="1:7">
      <c r="A1903" s="79">
        <v>42106.605150000003</v>
      </c>
      <c r="B1903" s="3">
        <v>2.57</v>
      </c>
      <c r="C1903" s="7">
        <v>110</v>
      </c>
      <c r="D1903" s="7">
        <v>1</v>
      </c>
      <c r="E1903" s="17">
        <v>45</v>
      </c>
      <c r="F1903" s="2" t="s">
        <v>331</v>
      </c>
      <c r="G1903" s="2" t="s">
        <v>345</v>
      </c>
    </row>
    <row r="1904" spans="1:7">
      <c r="A1904" s="79">
        <v>42106.617810000003</v>
      </c>
      <c r="B1904" s="3">
        <v>2.57</v>
      </c>
      <c r="C1904" s="7">
        <v>110</v>
      </c>
      <c r="D1904" s="7">
        <v>1</v>
      </c>
      <c r="E1904" s="17">
        <v>45</v>
      </c>
      <c r="F1904" s="2" t="s">
        <v>331</v>
      </c>
      <c r="G1904" s="2" t="s">
        <v>345</v>
      </c>
    </row>
    <row r="1905" spans="1:10">
      <c r="A1905" s="79">
        <v>42112.53789</v>
      </c>
      <c r="B1905" s="3">
        <v>2.57</v>
      </c>
      <c r="C1905" s="7">
        <v>110</v>
      </c>
      <c r="D1905" s="7">
        <v>1</v>
      </c>
      <c r="E1905" s="17">
        <v>45</v>
      </c>
      <c r="F1905" s="2" t="s">
        <v>331</v>
      </c>
      <c r="G1905" s="2" t="s">
        <v>345</v>
      </c>
    </row>
    <row r="1906" spans="1:10">
      <c r="A1906" s="79">
        <v>42112.557410000001</v>
      </c>
      <c r="B1906" s="3">
        <v>2.57</v>
      </c>
      <c r="C1906" s="7">
        <v>110</v>
      </c>
      <c r="D1906" s="7">
        <v>1</v>
      </c>
      <c r="E1906" s="17">
        <v>45</v>
      </c>
      <c r="F1906" s="2" t="s">
        <v>331</v>
      </c>
      <c r="G1906" s="2" t="s">
        <v>345</v>
      </c>
    </row>
    <row r="1907" spans="1:10">
      <c r="A1907" s="79">
        <v>42140.725729999998</v>
      </c>
      <c r="B1907" s="3">
        <v>2.57</v>
      </c>
      <c r="C1907" s="7">
        <v>110</v>
      </c>
      <c r="D1907" s="7">
        <v>1</v>
      </c>
      <c r="E1907" s="17">
        <v>45</v>
      </c>
      <c r="F1907" s="2" t="s">
        <v>331</v>
      </c>
      <c r="G1907" s="2" t="s">
        <v>345</v>
      </c>
    </row>
    <row r="1908" spans="1:10">
      <c r="A1908" s="79">
        <v>42140.908430000003</v>
      </c>
      <c r="B1908" s="3">
        <v>2.57</v>
      </c>
      <c r="C1908" s="7">
        <v>110</v>
      </c>
      <c r="D1908" s="7">
        <v>1</v>
      </c>
      <c r="E1908" s="17">
        <v>45</v>
      </c>
      <c r="F1908" s="2" t="s">
        <v>331</v>
      </c>
      <c r="G1908" s="2" t="s">
        <v>345</v>
      </c>
    </row>
    <row r="1909" spans="1:10">
      <c r="A1909" s="79">
        <v>42143.7647</v>
      </c>
      <c r="B1909" s="3">
        <v>2.57</v>
      </c>
      <c r="C1909" s="7">
        <v>110</v>
      </c>
      <c r="D1909" s="7">
        <v>1</v>
      </c>
      <c r="E1909" s="17">
        <v>45</v>
      </c>
      <c r="F1909" s="2" t="s">
        <v>331</v>
      </c>
      <c r="G1909" s="2" t="s">
        <v>345</v>
      </c>
    </row>
    <row r="1910" spans="1:10">
      <c r="A1910" s="79">
        <v>42146.56927</v>
      </c>
      <c r="B1910" s="3">
        <v>2.57</v>
      </c>
      <c r="C1910" s="7">
        <v>110</v>
      </c>
      <c r="D1910" s="7">
        <v>1</v>
      </c>
      <c r="E1910" s="17">
        <v>45</v>
      </c>
      <c r="F1910" s="2" t="s">
        <v>331</v>
      </c>
      <c r="G1910" s="2" t="s">
        <v>345</v>
      </c>
    </row>
    <row r="1911" spans="1:10">
      <c r="A1911" s="79">
        <v>42153.567289999999</v>
      </c>
      <c r="B1911" s="3">
        <v>2.57</v>
      </c>
      <c r="C1911" s="7">
        <v>110</v>
      </c>
      <c r="D1911" s="7">
        <v>1</v>
      </c>
      <c r="E1911" s="17">
        <v>45</v>
      </c>
      <c r="F1911" s="2" t="s">
        <v>331</v>
      </c>
      <c r="G1911" s="2" t="s">
        <v>345</v>
      </c>
    </row>
    <row r="1912" spans="1:10">
      <c r="A1912" s="79">
        <v>42167.515800000001</v>
      </c>
      <c r="B1912" s="3">
        <v>2.57</v>
      </c>
      <c r="C1912" s="7">
        <v>110</v>
      </c>
      <c r="D1912" s="7">
        <v>1</v>
      </c>
      <c r="E1912" s="17">
        <v>45</v>
      </c>
      <c r="F1912" s="2" t="s">
        <v>331</v>
      </c>
      <c r="G1912" s="2" t="s">
        <v>345</v>
      </c>
    </row>
    <row r="1913" spans="1:10">
      <c r="A1913" s="79">
        <v>42172.468979999998</v>
      </c>
      <c r="B1913" s="3">
        <v>2.57</v>
      </c>
      <c r="C1913" s="7">
        <v>110</v>
      </c>
      <c r="D1913" s="7">
        <v>1</v>
      </c>
      <c r="E1913" s="17">
        <v>45</v>
      </c>
      <c r="F1913" s="2" t="s">
        <v>331</v>
      </c>
      <c r="G1913" s="2" t="s">
        <v>345</v>
      </c>
      <c r="J1913" s="21"/>
    </row>
    <row r="1914" spans="1:10">
      <c r="A1914" s="79">
        <v>42172.791790000003</v>
      </c>
      <c r="B1914" s="3">
        <v>2.57</v>
      </c>
      <c r="C1914" s="7">
        <v>110</v>
      </c>
      <c r="D1914" s="7">
        <v>1</v>
      </c>
      <c r="E1914" s="17">
        <v>45</v>
      </c>
      <c r="F1914" s="2" t="s">
        <v>331</v>
      </c>
      <c r="G1914" s="2" t="s">
        <v>345</v>
      </c>
      <c r="J1914" s="21"/>
    </row>
    <row r="1915" spans="1:10">
      <c r="A1915" s="79">
        <v>42174.726419999999</v>
      </c>
      <c r="B1915" s="3">
        <v>2.57</v>
      </c>
      <c r="C1915" s="7">
        <v>110</v>
      </c>
      <c r="D1915" s="7">
        <v>1</v>
      </c>
      <c r="E1915" s="17">
        <v>45</v>
      </c>
      <c r="F1915" s="2" t="s">
        <v>331</v>
      </c>
      <c r="G1915" s="2" t="s">
        <v>345</v>
      </c>
      <c r="J1915" s="21"/>
    </row>
    <row r="1916" spans="1:10">
      <c r="A1916" s="79">
        <v>42174.726419999999</v>
      </c>
      <c r="B1916" s="3">
        <v>2.57</v>
      </c>
      <c r="C1916" s="7">
        <v>110</v>
      </c>
      <c r="D1916" s="7">
        <v>1</v>
      </c>
      <c r="E1916" s="17">
        <v>45</v>
      </c>
      <c r="F1916" s="2" t="s">
        <v>331</v>
      </c>
      <c r="G1916" s="2" t="s">
        <v>345</v>
      </c>
      <c r="J1916" s="21"/>
    </row>
    <row r="1917" spans="1:10">
      <c r="A1917" s="79">
        <v>42187.466959999998</v>
      </c>
      <c r="B1917" s="3">
        <v>2.57</v>
      </c>
      <c r="C1917" s="7">
        <v>110</v>
      </c>
      <c r="D1917" s="7">
        <v>1</v>
      </c>
      <c r="E1917" s="17">
        <v>45</v>
      </c>
      <c r="F1917" s="2" t="s">
        <v>331</v>
      </c>
      <c r="G1917" s="2" t="s">
        <v>345</v>
      </c>
      <c r="J1917" s="21"/>
    </row>
    <row r="1918" spans="1:10">
      <c r="A1918" s="79">
        <v>42214.687489999997</v>
      </c>
      <c r="B1918" s="3">
        <v>2.57</v>
      </c>
      <c r="C1918" s="7">
        <v>110</v>
      </c>
      <c r="D1918" s="7">
        <v>1</v>
      </c>
      <c r="E1918" s="17">
        <v>45</v>
      </c>
      <c r="F1918" s="2" t="s">
        <v>331</v>
      </c>
      <c r="G1918" s="2" t="s">
        <v>345</v>
      </c>
      <c r="J1918" s="21"/>
    </row>
    <row r="1919" spans="1:10">
      <c r="A1919" s="79">
        <v>42221.775379999999</v>
      </c>
      <c r="B1919" s="3">
        <v>2.57</v>
      </c>
      <c r="C1919" s="7">
        <v>110</v>
      </c>
      <c r="D1919" s="7">
        <v>1</v>
      </c>
      <c r="E1919" s="17">
        <v>45</v>
      </c>
      <c r="F1919" s="2" t="s">
        <v>331</v>
      </c>
      <c r="G1919" s="2" t="s">
        <v>345</v>
      </c>
      <c r="J1919" s="21"/>
    </row>
    <row r="1920" spans="1:10">
      <c r="A1920" s="79">
        <v>42245.635269999999</v>
      </c>
      <c r="B1920" s="3">
        <v>2.57</v>
      </c>
      <c r="C1920" s="7">
        <v>110</v>
      </c>
      <c r="D1920" s="7">
        <v>1</v>
      </c>
      <c r="E1920" s="17">
        <v>45</v>
      </c>
      <c r="F1920" s="2" t="s">
        <v>331</v>
      </c>
      <c r="G1920" s="2" t="s">
        <v>345</v>
      </c>
      <c r="J1920" s="21"/>
    </row>
    <row r="1921" spans="1:10">
      <c r="A1921" s="79">
        <v>42276.567660000001</v>
      </c>
      <c r="B1921" s="3">
        <v>2.57</v>
      </c>
      <c r="C1921" s="7">
        <v>110</v>
      </c>
      <c r="D1921" s="7">
        <v>1</v>
      </c>
      <c r="E1921" s="17">
        <v>45</v>
      </c>
      <c r="F1921" s="2" t="s">
        <v>331</v>
      </c>
      <c r="G1921" s="2" t="s">
        <v>345</v>
      </c>
    </row>
    <row r="1922" spans="1:10">
      <c r="A1922" s="79">
        <v>42287.634250000003</v>
      </c>
      <c r="B1922" s="3">
        <v>2.57</v>
      </c>
      <c r="C1922" s="7">
        <v>110</v>
      </c>
      <c r="D1922" s="7">
        <v>1</v>
      </c>
      <c r="E1922" s="17">
        <v>45</v>
      </c>
      <c r="F1922" s="2" t="s">
        <v>331</v>
      </c>
      <c r="G1922" s="2" t="s">
        <v>345</v>
      </c>
    </row>
    <row r="1923" spans="1:10">
      <c r="A1923" s="79">
        <v>42313.60355</v>
      </c>
      <c r="B1923" s="3">
        <v>2.57</v>
      </c>
      <c r="C1923" s="7">
        <v>110</v>
      </c>
      <c r="D1923" s="7">
        <v>1</v>
      </c>
      <c r="E1923" s="17">
        <v>45</v>
      </c>
      <c r="F1923" s="2" t="s">
        <v>331</v>
      </c>
      <c r="G1923" s="2" t="s">
        <v>629</v>
      </c>
      <c r="H1923" s="2" t="s">
        <v>345</v>
      </c>
    </row>
    <row r="1924" spans="1:10">
      <c r="A1924" s="79">
        <v>42313.670389999999</v>
      </c>
      <c r="B1924" s="3">
        <v>2.57</v>
      </c>
      <c r="C1924" s="7">
        <v>110</v>
      </c>
      <c r="D1924" s="7">
        <v>1</v>
      </c>
      <c r="E1924" s="17">
        <v>45</v>
      </c>
      <c r="F1924" s="2" t="s">
        <v>331</v>
      </c>
      <c r="G1924" s="2" t="s">
        <v>629</v>
      </c>
      <c r="H1924" s="2" t="s">
        <v>345</v>
      </c>
    </row>
    <row r="1925" spans="1:10">
      <c r="A1925" s="79">
        <v>42323.590539999997</v>
      </c>
      <c r="B1925" s="3">
        <v>2.57</v>
      </c>
      <c r="C1925" s="7">
        <v>110</v>
      </c>
      <c r="D1925" s="7">
        <v>1</v>
      </c>
      <c r="E1925" s="17">
        <v>45</v>
      </c>
      <c r="F1925" s="2" t="s">
        <v>331</v>
      </c>
      <c r="G1925" s="2" t="s">
        <v>629</v>
      </c>
      <c r="H1925" s="2" t="s">
        <v>345</v>
      </c>
    </row>
    <row r="1926" spans="1:10">
      <c r="A1926" s="79">
        <v>42324.739869999998</v>
      </c>
      <c r="B1926" s="3">
        <v>2.57</v>
      </c>
      <c r="C1926" s="7">
        <v>110</v>
      </c>
      <c r="D1926" s="7">
        <v>1</v>
      </c>
      <c r="E1926" s="17">
        <v>45</v>
      </c>
      <c r="F1926" s="2" t="s">
        <v>331</v>
      </c>
      <c r="G1926" s="2" t="s">
        <v>629</v>
      </c>
      <c r="H1926" s="2" t="s">
        <v>345</v>
      </c>
    </row>
    <row r="1927" spans="1:10">
      <c r="A1927" s="79">
        <v>42359.884720000002</v>
      </c>
      <c r="B1927" s="3">
        <v>2.57</v>
      </c>
      <c r="C1927" s="7">
        <v>110</v>
      </c>
      <c r="D1927" s="7">
        <v>1</v>
      </c>
      <c r="E1927" s="17">
        <v>45</v>
      </c>
      <c r="F1927" s="2" t="s">
        <v>331</v>
      </c>
      <c r="G1927" s="2" t="s">
        <v>629</v>
      </c>
      <c r="H1927" s="2" t="s">
        <v>345</v>
      </c>
      <c r="J1927" s="2" t="s">
        <v>452</v>
      </c>
    </row>
    <row r="1928" spans="1:10">
      <c r="A1928" s="79">
        <v>42360.511109999999</v>
      </c>
      <c r="B1928" s="3">
        <v>2.57</v>
      </c>
      <c r="C1928" s="7">
        <v>110</v>
      </c>
      <c r="D1928" s="7">
        <v>1</v>
      </c>
      <c r="E1928" s="17">
        <v>45</v>
      </c>
      <c r="F1928" s="2" t="s">
        <v>331</v>
      </c>
      <c r="G1928" s="2" t="s">
        <v>629</v>
      </c>
      <c r="H1928" s="2" t="s">
        <v>345</v>
      </c>
      <c r="J1928" s="2" t="s">
        <v>452</v>
      </c>
    </row>
    <row r="1929" spans="1:10">
      <c r="A1929" s="79">
        <v>42360.511109999999</v>
      </c>
      <c r="B1929" s="3">
        <v>2.57</v>
      </c>
      <c r="C1929" s="7">
        <v>110</v>
      </c>
      <c r="D1929" s="7">
        <v>1</v>
      </c>
      <c r="E1929" s="17">
        <v>45</v>
      </c>
      <c r="F1929" s="2" t="s">
        <v>331</v>
      </c>
      <c r="G1929" s="2" t="s">
        <v>629</v>
      </c>
      <c r="H1929" s="2" t="s">
        <v>345</v>
      </c>
      <c r="J1929" s="2" t="s">
        <v>213</v>
      </c>
    </row>
    <row r="1930" spans="1:10">
      <c r="A1930" s="79">
        <v>42420.811690000002</v>
      </c>
      <c r="B1930" s="3">
        <v>2.57</v>
      </c>
      <c r="C1930" s="7">
        <v>110</v>
      </c>
      <c r="D1930" s="7">
        <v>1</v>
      </c>
      <c r="E1930" s="17">
        <v>45</v>
      </c>
      <c r="F1930" s="2" t="s">
        <v>331</v>
      </c>
      <c r="G1930" s="2" t="s">
        <v>629</v>
      </c>
      <c r="H1930" s="2" t="s">
        <v>345</v>
      </c>
    </row>
    <row r="1931" spans="1:10">
      <c r="A1931" s="79">
        <v>42445.705950000003</v>
      </c>
      <c r="B1931" s="3">
        <v>2.57</v>
      </c>
      <c r="C1931" s="7">
        <v>110</v>
      </c>
      <c r="D1931" s="7">
        <v>1</v>
      </c>
      <c r="E1931" s="17">
        <v>45</v>
      </c>
      <c r="F1931" s="2" t="s">
        <v>331</v>
      </c>
      <c r="G1931" s="2" t="s">
        <v>345</v>
      </c>
    </row>
    <row r="1932" spans="1:10">
      <c r="A1932" s="79">
        <v>42564.790277777778</v>
      </c>
      <c r="B1932" s="3">
        <v>2.57</v>
      </c>
      <c r="C1932" s="7">
        <v>110</v>
      </c>
      <c r="D1932" s="7">
        <v>1</v>
      </c>
      <c r="E1932" s="17">
        <v>45</v>
      </c>
      <c r="F1932" s="2" t="s">
        <v>331</v>
      </c>
      <c r="G1932" s="2" t="s">
        <v>345</v>
      </c>
      <c r="H1932" s="2" t="s">
        <v>2534</v>
      </c>
    </row>
    <row r="1933" spans="1:10">
      <c r="A1933" s="79">
        <v>42574.697754629633</v>
      </c>
      <c r="B1933" s="3">
        <v>2.57</v>
      </c>
      <c r="C1933" s="7">
        <v>110</v>
      </c>
      <c r="D1933" s="7">
        <v>1</v>
      </c>
      <c r="E1933" s="17">
        <v>45</v>
      </c>
      <c r="F1933" s="2" t="s">
        <v>331</v>
      </c>
      <c r="G1933" s="2" t="s">
        <v>345</v>
      </c>
      <c r="H1933" s="2" t="s">
        <v>2534</v>
      </c>
    </row>
    <row r="1934" spans="1:10">
      <c r="A1934" s="79">
        <v>42575.689618055556</v>
      </c>
      <c r="B1934" s="3">
        <v>2.57</v>
      </c>
      <c r="C1934" s="7">
        <v>110</v>
      </c>
      <c r="D1934" s="7">
        <v>1</v>
      </c>
      <c r="E1934" s="17">
        <v>45</v>
      </c>
      <c r="F1934" s="2" t="s">
        <v>331</v>
      </c>
      <c r="G1934" s="2" t="s">
        <v>345</v>
      </c>
      <c r="H1934" s="2" t="s">
        <v>2534</v>
      </c>
    </row>
    <row r="1935" spans="1:10">
      <c r="A1935" s="79">
        <v>42601.884409722225</v>
      </c>
      <c r="B1935" s="3">
        <v>2.57</v>
      </c>
      <c r="C1935" s="7">
        <v>110</v>
      </c>
      <c r="D1935" s="7">
        <v>1</v>
      </c>
      <c r="E1935" s="17">
        <v>45</v>
      </c>
      <c r="F1935" s="2" t="s">
        <v>331</v>
      </c>
      <c r="G1935" s="2" t="s">
        <v>345</v>
      </c>
      <c r="H1935" s="2" t="s">
        <v>2534</v>
      </c>
    </row>
    <row r="1936" spans="1:10">
      <c r="A1936" s="79">
        <v>42664.654768518521</v>
      </c>
      <c r="B1936" s="3">
        <v>2.57</v>
      </c>
      <c r="C1936" s="7">
        <v>110</v>
      </c>
      <c r="D1936" s="7">
        <v>1</v>
      </c>
      <c r="E1936" s="17">
        <v>45</v>
      </c>
      <c r="F1936" s="2" t="s">
        <v>331</v>
      </c>
      <c r="G1936" s="2" t="s">
        <v>345</v>
      </c>
    </row>
    <row r="1937" spans="1:10">
      <c r="A1937" s="79">
        <v>42849.822465277779</v>
      </c>
      <c r="B1937" s="3">
        <v>2.57</v>
      </c>
      <c r="C1937" s="7">
        <v>110</v>
      </c>
      <c r="D1937" s="7">
        <v>1</v>
      </c>
      <c r="E1937" s="17">
        <v>45</v>
      </c>
      <c r="F1937" s="2" t="s">
        <v>331</v>
      </c>
      <c r="G1937" s="2" t="s">
        <v>345</v>
      </c>
    </row>
    <row r="1938" spans="1:10">
      <c r="A1938" s="79">
        <v>42889.666400462964</v>
      </c>
      <c r="B1938" s="3">
        <v>2.57</v>
      </c>
      <c r="C1938" s="7">
        <v>110</v>
      </c>
      <c r="D1938" s="7">
        <v>1</v>
      </c>
      <c r="E1938" s="17">
        <v>45</v>
      </c>
      <c r="F1938" s="2" t="s">
        <v>331</v>
      </c>
      <c r="G1938" s="2" t="s">
        <v>345</v>
      </c>
    </row>
    <row r="1939" spans="1:10">
      <c r="A1939" s="79">
        <v>42910.615844907406</v>
      </c>
      <c r="B1939" s="3">
        <v>2.57</v>
      </c>
      <c r="C1939" s="7">
        <v>110</v>
      </c>
      <c r="D1939" s="7">
        <v>1</v>
      </c>
      <c r="E1939" s="17">
        <v>45</v>
      </c>
      <c r="F1939" s="2" t="s">
        <v>331</v>
      </c>
      <c r="G1939" s="2" t="s">
        <v>345</v>
      </c>
    </row>
    <row r="1940" spans="1:10">
      <c r="A1940" s="79">
        <v>42076.78428</v>
      </c>
      <c r="B1940" s="3">
        <v>2.57</v>
      </c>
      <c r="C1940" s="7">
        <v>111</v>
      </c>
      <c r="D1940" s="7">
        <v>1</v>
      </c>
      <c r="E1940" s="17">
        <v>45</v>
      </c>
      <c r="F1940" s="2" t="s">
        <v>331</v>
      </c>
      <c r="G1940" s="2" t="s">
        <v>353</v>
      </c>
    </row>
    <row r="1941" spans="1:10">
      <c r="A1941" s="79">
        <v>42156.609969999998</v>
      </c>
      <c r="B1941" s="3">
        <v>2.57</v>
      </c>
      <c r="C1941" s="7">
        <v>111</v>
      </c>
      <c r="D1941" s="7">
        <v>1</v>
      </c>
      <c r="E1941" s="17">
        <v>45</v>
      </c>
      <c r="F1941" s="2" t="s">
        <v>331</v>
      </c>
      <c r="G1941" s="2" t="s">
        <v>353</v>
      </c>
    </row>
    <row r="1942" spans="1:10">
      <c r="A1942" s="79">
        <v>42167.515800000001</v>
      </c>
      <c r="B1942" s="3">
        <v>2.57</v>
      </c>
      <c r="C1942" s="7">
        <v>111</v>
      </c>
      <c r="D1942" s="7">
        <v>1</v>
      </c>
      <c r="E1942" s="17">
        <v>45</v>
      </c>
      <c r="F1942" s="2" t="s">
        <v>331</v>
      </c>
      <c r="G1942" s="2" t="s">
        <v>353</v>
      </c>
    </row>
    <row r="1943" spans="1:10">
      <c r="A1943" s="79">
        <v>42209.461860000003</v>
      </c>
      <c r="B1943" s="3">
        <v>2.57</v>
      </c>
      <c r="C1943" s="7">
        <v>111</v>
      </c>
      <c r="D1943" s="7">
        <v>1</v>
      </c>
      <c r="E1943" s="17">
        <v>45</v>
      </c>
      <c r="F1943" s="2" t="s">
        <v>331</v>
      </c>
      <c r="G1943" s="2" t="s">
        <v>353</v>
      </c>
      <c r="J1943" s="21"/>
    </row>
    <row r="1944" spans="1:10">
      <c r="A1944" s="79">
        <v>42266.893170000003</v>
      </c>
      <c r="B1944" s="3">
        <v>2.57</v>
      </c>
      <c r="C1944" s="7">
        <v>111</v>
      </c>
      <c r="D1944" s="7">
        <v>1</v>
      </c>
      <c r="E1944" s="17">
        <v>45</v>
      </c>
      <c r="F1944" s="2" t="s">
        <v>331</v>
      </c>
      <c r="G1944" s="2" t="s">
        <v>353</v>
      </c>
      <c r="J1944" s="21"/>
    </row>
    <row r="1945" spans="1:10">
      <c r="A1945" s="79">
        <v>42276.567660000001</v>
      </c>
      <c r="B1945" s="3">
        <v>2.57</v>
      </c>
      <c r="C1945" s="7">
        <v>111</v>
      </c>
      <c r="D1945" s="7">
        <v>1</v>
      </c>
      <c r="E1945" s="17">
        <v>45</v>
      </c>
      <c r="F1945" s="2" t="s">
        <v>331</v>
      </c>
      <c r="G1945" s="2" t="s">
        <v>353</v>
      </c>
    </row>
    <row r="1946" spans="1:10">
      <c r="A1946" s="79">
        <v>42493.792361111111</v>
      </c>
      <c r="B1946" s="3">
        <v>2.57</v>
      </c>
      <c r="C1946" s="7">
        <v>111</v>
      </c>
      <c r="D1946" s="7">
        <v>1</v>
      </c>
      <c r="E1946" s="17">
        <v>45</v>
      </c>
      <c r="F1946" s="2" t="s">
        <v>331</v>
      </c>
      <c r="G1946" s="2" t="s">
        <v>32</v>
      </c>
      <c r="H1946" s="2" t="s">
        <v>353</v>
      </c>
    </row>
    <row r="1947" spans="1:10">
      <c r="A1947" s="79">
        <v>42636.617256944446</v>
      </c>
      <c r="B1947" s="3">
        <v>2.57</v>
      </c>
      <c r="C1947" s="7">
        <v>111</v>
      </c>
      <c r="D1947" s="7">
        <v>1</v>
      </c>
      <c r="E1947" s="17">
        <v>45</v>
      </c>
      <c r="F1947" s="2" t="s">
        <v>331</v>
      </c>
      <c r="G1947" s="2" t="s">
        <v>33</v>
      </c>
      <c r="H1947" s="2" t="s">
        <v>2534</v>
      </c>
    </row>
    <row r="1948" spans="1:10">
      <c r="A1948" s="79">
        <v>42885.471747685187</v>
      </c>
      <c r="B1948" s="3">
        <v>2.57</v>
      </c>
      <c r="C1948" s="7">
        <v>111</v>
      </c>
      <c r="D1948" s="7">
        <v>1</v>
      </c>
      <c r="E1948" s="17">
        <v>45</v>
      </c>
      <c r="F1948" s="2" t="s">
        <v>331</v>
      </c>
      <c r="G1948" s="2" t="s">
        <v>33</v>
      </c>
    </row>
    <row r="1949" spans="1:10">
      <c r="A1949" s="79">
        <v>42889.666400462964</v>
      </c>
      <c r="B1949" s="3">
        <v>2.57</v>
      </c>
      <c r="C1949" s="7">
        <v>111</v>
      </c>
      <c r="D1949" s="7">
        <v>1</v>
      </c>
      <c r="E1949" s="17">
        <v>45</v>
      </c>
      <c r="F1949" s="2" t="s">
        <v>331</v>
      </c>
      <c r="G1949" s="2" t="s">
        <v>33</v>
      </c>
    </row>
    <row r="1950" spans="1:10">
      <c r="A1950" s="79">
        <v>42146.694329999998</v>
      </c>
      <c r="B1950" s="3">
        <v>2.57</v>
      </c>
      <c r="C1950" s="7">
        <v>112</v>
      </c>
      <c r="D1950" s="7">
        <v>1</v>
      </c>
      <c r="E1950" s="17">
        <v>45</v>
      </c>
      <c r="F1950" s="2" t="s">
        <v>331</v>
      </c>
      <c r="G1950" s="2" t="s">
        <v>342</v>
      </c>
    </row>
    <row r="1951" spans="1:10">
      <c r="A1951" s="79">
        <v>42150.57933</v>
      </c>
      <c r="B1951" s="3">
        <v>2.57</v>
      </c>
      <c r="C1951" s="7">
        <v>112</v>
      </c>
      <c r="D1951" s="7">
        <v>1</v>
      </c>
      <c r="E1951" s="17">
        <v>45</v>
      </c>
      <c r="F1951" s="2" t="s">
        <v>331</v>
      </c>
      <c r="G1951" s="2" t="s">
        <v>342</v>
      </c>
    </row>
    <row r="1952" spans="1:10">
      <c r="A1952" s="79">
        <v>42167.515800000001</v>
      </c>
      <c r="B1952" s="3">
        <v>2.57</v>
      </c>
      <c r="C1952" s="7">
        <v>112</v>
      </c>
      <c r="D1952" s="7">
        <v>1</v>
      </c>
      <c r="E1952" s="17">
        <v>45</v>
      </c>
      <c r="F1952" s="2" t="s">
        <v>331</v>
      </c>
      <c r="G1952" s="2" t="s">
        <v>342</v>
      </c>
    </row>
    <row r="1953" spans="1:10">
      <c r="A1953" s="79">
        <v>42200.585780000001</v>
      </c>
      <c r="B1953" s="3">
        <v>2.57</v>
      </c>
      <c r="C1953" s="7">
        <v>112</v>
      </c>
      <c r="D1953" s="7">
        <v>1</v>
      </c>
      <c r="E1953" s="17">
        <v>45</v>
      </c>
      <c r="F1953" s="2" t="s">
        <v>331</v>
      </c>
      <c r="G1953" s="2" t="s">
        <v>342</v>
      </c>
      <c r="J1953" s="21"/>
    </row>
    <row r="1954" spans="1:10">
      <c r="A1954" s="79">
        <v>42200.585780000001</v>
      </c>
      <c r="B1954" s="3">
        <v>2.57</v>
      </c>
      <c r="C1954" s="7">
        <v>112</v>
      </c>
      <c r="D1954" s="7">
        <v>1</v>
      </c>
      <c r="E1954" s="17">
        <v>45</v>
      </c>
      <c r="F1954" s="2" t="s">
        <v>331</v>
      </c>
      <c r="G1954" s="2" t="s">
        <v>342</v>
      </c>
      <c r="J1954" s="21"/>
    </row>
    <row r="1955" spans="1:10">
      <c r="A1955" s="79">
        <v>42226.525280000002</v>
      </c>
      <c r="B1955" s="3">
        <v>2.57</v>
      </c>
      <c r="C1955" s="7">
        <v>112</v>
      </c>
      <c r="D1955" s="7">
        <v>1</v>
      </c>
      <c r="E1955" s="17">
        <v>45</v>
      </c>
      <c r="F1955" s="2" t="s">
        <v>331</v>
      </c>
      <c r="G1955" s="2" t="s">
        <v>342</v>
      </c>
      <c r="J1955" s="21"/>
    </row>
    <row r="1956" spans="1:10">
      <c r="A1956" s="79">
        <v>42276.567660000001</v>
      </c>
      <c r="B1956" s="3">
        <v>2.57</v>
      </c>
      <c r="C1956" s="7">
        <v>112</v>
      </c>
      <c r="D1956" s="7">
        <v>1</v>
      </c>
      <c r="E1956" s="17">
        <v>45</v>
      </c>
      <c r="F1956" s="2" t="s">
        <v>331</v>
      </c>
      <c r="G1956" s="2" t="s">
        <v>342</v>
      </c>
    </row>
    <row r="1957" spans="1:10">
      <c r="A1957" s="79">
        <v>42317.650390000003</v>
      </c>
      <c r="B1957" s="3">
        <v>2.57</v>
      </c>
      <c r="C1957" s="7">
        <v>112</v>
      </c>
      <c r="D1957" s="7">
        <v>1</v>
      </c>
      <c r="E1957" s="17">
        <v>45</v>
      </c>
      <c r="F1957" s="2" t="s">
        <v>331</v>
      </c>
      <c r="G1957" s="2" t="s">
        <v>34</v>
      </c>
      <c r="H1957" s="2" t="s">
        <v>342</v>
      </c>
    </row>
    <row r="1958" spans="1:10">
      <c r="A1958" s="79">
        <v>42090.93101</v>
      </c>
      <c r="B1958" s="3">
        <v>2.57</v>
      </c>
      <c r="C1958" s="7">
        <v>113</v>
      </c>
      <c r="D1958" s="7">
        <v>1</v>
      </c>
      <c r="E1958" s="17">
        <v>45</v>
      </c>
      <c r="F1958" s="2" t="s">
        <v>331</v>
      </c>
      <c r="G1958" s="2" t="s">
        <v>332</v>
      </c>
    </row>
    <row r="1959" spans="1:10">
      <c r="A1959" s="79">
        <v>42112.549809999997</v>
      </c>
      <c r="B1959" s="3">
        <v>2.57</v>
      </c>
      <c r="C1959" s="7">
        <v>113</v>
      </c>
      <c r="D1959" s="7">
        <v>1</v>
      </c>
      <c r="E1959" s="17">
        <v>45</v>
      </c>
      <c r="F1959" s="2" t="s">
        <v>331</v>
      </c>
      <c r="G1959" s="2" t="s">
        <v>332</v>
      </c>
    </row>
    <row r="1960" spans="1:10">
      <c r="A1960" s="79">
        <v>42156.446120000001</v>
      </c>
      <c r="B1960" s="3">
        <v>2.57</v>
      </c>
      <c r="C1960" s="7">
        <v>113</v>
      </c>
      <c r="D1960" s="7">
        <v>1</v>
      </c>
      <c r="E1960" s="17">
        <v>45</v>
      </c>
      <c r="F1960" s="2" t="s">
        <v>331</v>
      </c>
      <c r="G1960" s="2" t="s">
        <v>332</v>
      </c>
    </row>
    <row r="1961" spans="1:10">
      <c r="A1961" s="79">
        <v>42158.383560000002</v>
      </c>
      <c r="B1961" s="3">
        <v>2.57</v>
      </c>
      <c r="C1961" s="7">
        <v>113</v>
      </c>
      <c r="D1961" s="7">
        <v>1</v>
      </c>
      <c r="E1961" s="17">
        <v>45</v>
      </c>
      <c r="F1961" s="2" t="s">
        <v>331</v>
      </c>
      <c r="G1961" s="2" t="s">
        <v>332</v>
      </c>
    </row>
    <row r="1962" spans="1:10">
      <c r="A1962" s="79">
        <v>42167.515800000001</v>
      </c>
      <c r="B1962" s="3">
        <v>2.57</v>
      </c>
      <c r="C1962" s="7">
        <v>113</v>
      </c>
      <c r="D1962" s="7">
        <v>1</v>
      </c>
      <c r="E1962" s="17">
        <v>45</v>
      </c>
      <c r="F1962" s="2" t="s">
        <v>331</v>
      </c>
      <c r="G1962" s="2" t="s">
        <v>332</v>
      </c>
    </row>
    <row r="1963" spans="1:10">
      <c r="A1963" s="79">
        <v>42187.466959999998</v>
      </c>
      <c r="B1963" s="3">
        <v>2.57</v>
      </c>
      <c r="C1963" s="7">
        <v>113</v>
      </c>
      <c r="D1963" s="7">
        <v>1</v>
      </c>
      <c r="E1963" s="17">
        <v>45</v>
      </c>
      <c r="F1963" s="2" t="s">
        <v>331</v>
      </c>
      <c r="G1963" s="2" t="s">
        <v>332</v>
      </c>
      <c r="J1963" s="21"/>
    </row>
    <row r="1964" spans="1:10">
      <c r="A1964" s="79">
        <v>42209.461860000003</v>
      </c>
      <c r="B1964" s="3">
        <v>2.57</v>
      </c>
      <c r="C1964" s="7">
        <v>113</v>
      </c>
      <c r="D1964" s="7">
        <v>1</v>
      </c>
      <c r="E1964" s="17">
        <v>45</v>
      </c>
      <c r="F1964" s="2" t="s">
        <v>331</v>
      </c>
      <c r="G1964" s="2" t="s">
        <v>332</v>
      </c>
      <c r="J1964" s="21"/>
    </row>
    <row r="1965" spans="1:10">
      <c r="A1965" s="79">
        <v>42276.567660000001</v>
      </c>
      <c r="B1965" s="3">
        <v>2.57</v>
      </c>
      <c r="C1965" s="7">
        <v>113</v>
      </c>
      <c r="D1965" s="7">
        <v>1</v>
      </c>
      <c r="E1965" s="17">
        <v>45</v>
      </c>
      <c r="F1965" s="2" t="s">
        <v>331</v>
      </c>
      <c r="G1965" s="2" t="s">
        <v>332</v>
      </c>
    </row>
    <row r="1966" spans="1:10">
      <c r="A1966" s="79">
        <v>42366.659720000003</v>
      </c>
      <c r="B1966" s="3">
        <v>2.57</v>
      </c>
      <c r="C1966" s="7">
        <v>113</v>
      </c>
      <c r="D1966" s="7">
        <v>1</v>
      </c>
      <c r="E1966" s="17">
        <v>45</v>
      </c>
      <c r="F1966" s="2" t="s">
        <v>331</v>
      </c>
      <c r="G1966" s="2" t="s">
        <v>36</v>
      </c>
      <c r="H1966" s="2" t="s">
        <v>332</v>
      </c>
    </row>
    <row r="1967" spans="1:10">
      <c r="A1967" s="79">
        <v>42415.538370000002</v>
      </c>
      <c r="B1967" s="3">
        <v>2.57</v>
      </c>
      <c r="C1967" s="7">
        <v>113</v>
      </c>
      <c r="D1967" s="7">
        <v>1</v>
      </c>
      <c r="E1967" s="17">
        <v>45</v>
      </c>
      <c r="F1967" s="2" t="s">
        <v>331</v>
      </c>
      <c r="G1967" s="2" t="s">
        <v>36</v>
      </c>
      <c r="H1967" s="2" t="s">
        <v>332</v>
      </c>
    </row>
    <row r="1968" spans="1:10">
      <c r="A1968" s="79">
        <v>42452.844400000002</v>
      </c>
      <c r="B1968" s="3">
        <v>2.57</v>
      </c>
      <c r="C1968" s="7">
        <v>113</v>
      </c>
      <c r="D1968" s="7">
        <v>1</v>
      </c>
      <c r="E1968" s="17">
        <v>45</v>
      </c>
      <c r="F1968" s="2" t="s">
        <v>331</v>
      </c>
      <c r="G1968" s="2" t="s">
        <v>332</v>
      </c>
    </row>
    <row r="1969" spans="1:8">
      <c r="A1969" s="79">
        <v>42459.800239999997</v>
      </c>
      <c r="B1969" s="3">
        <v>2.57</v>
      </c>
      <c r="C1969" s="7">
        <v>113</v>
      </c>
      <c r="D1969" s="7">
        <v>1</v>
      </c>
      <c r="E1969" s="17">
        <v>45</v>
      </c>
      <c r="F1969" s="2" t="s">
        <v>331</v>
      </c>
      <c r="G1969" s="2" t="s">
        <v>332</v>
      </c>
    </row>
    <row r="1970" spans="1:8">
      <c r="A1970" s="79">
        <v>42477.803379629629</v>
      </c>
      <c r="B1970" s="3">
        <v>2.57</v>
      </c>
      <c r="C1970" s="7">
        <v>113</v>
      </c>
      <c r="D1970" s="7">
        <v>1</v>
      </c>
      <c r="E1970" s="17">
        <v>45</v>
      </c>
      <c r="F1970" s="2" t="s">
        <v>331</v>
      </c>
      <c r="G1970" s="2" t="s">
        <v>36</v>
      </c>
      <c r="H1970" s="2" t="s">
        <v>332</v>
      </c>
    </row>
    <row r="1971" spans="1:8">
      <c r="A1971" s="79">
        <v>42555.712743055556</v>
      </c>
      <c r="B1971" s="3">
        <v>2.57</v>
      </c>
      <c r="C1971" s="7">
        <v>113</v>
      </c>
      <c r="D1971" s="7">
        <v>1</v>
      </c>
      <c r="E1971" s="17">
        <v>45</v>
      </c>
      <c r="F1971" s="2" t="s">
        <v>331</v>
      </c>
      <c r="G1971" s="2" t="s">
        <v>332</v>
      </c>
      <c r="H1971" s="2" t="s">
        <v>2529</v>
      </c>
    </row>
    <row r="1972" spans="1:8">
      <c r="A1972" s="79">
        <v>42594.772037037037</v>
      </c>
      <c r="B1972" s="3">
        <v>2.57</v>
      </c>
      <c r="C1972" s="7">
        <v>113</v>
      </c>
      <c r="D1972" s="7">
        <v>1</v>
      </c>
      <c r="E1972" s="17">
        <v>45</v>
      </c>
      <c r="F1972" s="2" t="s">
        <v>331</v>
      </c>
      <c r="G1972" s="2" t="s">
        <v>332</v>
      </c>
      <c r="H1972" s="2" t="s">
        <v>2529</v>
      </c>
    </row>
    <row r="1973" spans="1:8">
      <c r="A1973" s="79">
        <v>42616.746851851851</v>
      </c>
      <c r="B1973" s="3">
        <v>2.57</v>
      </c>
      <c r="C1973" s="7">
        <v>113</v>
      </c>
      <c r="D1973" s="7">
        <v>1</v>
      </c>
      <c r="E1973" s="17">
        <v>45</v>
      </c>
      <c r="F1973" s="2" t="s">
        <v>331</v>
      </c>
      <c r="G1973" s="2" t="s">
        <v>332</v>
      </c>
      <c r="H1973" s="2" t="s">
        <v>2529</v>
      </c>
    </row>
    <row r="1974" spans="1:8">
      <c r="A1974" s="79">
        <v>42634.828287037039</v>
      </c>
      <c r="B1974" s="3">
        <v>2.57</v>
      </c>
      <c r="C1974" s="7">
        <v>113</v>
      </c>
      <c r="D1974" s="7">
        <v>1</v>
      </c>
      <c r="E1974" s="17">
        <v>45</v>
      </c>
      <c r="F1974" s="2" t="s">
        <v>331</v>
      </c>
      <c r="G1974" s="2" t="s">
        <v>332</v>
      </c>
      <c r="H1974" s="2" t="s">
        <v>2529</v>
      </c>
    </row>
    <row r="1975" spans="1:8">
      <c r="A1975" s="79">
        <v>42865.626296296294</v>
      </c>
      <c r="B1975" s="3">
        <v>2.57</v>
      </c>
      <c r="C1975" s="7">
        <v>113</v>
      </c>
      <c r="D1975" s="7">
        <v>1</v>
      </c>
      <c r="E1975" s="17">
        <v>45</v>
      </c>
      <c r="F1975" s="2" t="s">
        <v>331</v>
      </c>
      <c r="G1975" s="2" t="s">
        <v>332</v>
      </c>
    </row>
    <row r="1976" spans="1:8">
      <c r="A1976" s="79">
        <v>42889.666400462964</v>
      </c>
      <c r="B1976" s="3">
        <v>2.57</v>
      </c>
      <c r="C1976" s="7">
        <v>113</v>
      </c>
      <c r="D1976" s="7">
        <v>1</v>
      </c>
      <c r="E1976" s="17">
        <v>45</v>
      </c>
      <c r="F1976" s="2" t="s">
        <v>331</v>
      </c>
      <c r="G1976" s="2" t="s">
        <v>332</v>
      </c>
    </row>
    <row r="1977" spans="1:8">
      <c r="A1977" s="79">
        <v>42076.78428</v>
      </c>
      <c r="B1977" s="3">
        <v>2.57</v>
      </c>
      <c r="C1977" s="7">
        <v>114</v>
      </c>
      <c r="D1977" s="7">
        <v>1</v>
      </c>
      <c r="E1977" s="17">
        <v>45</v>
      </c>
      <c r="F1977" s="2" t="s">
        <v>331</v>
      </c>
      <c r="G1977" s="2" t="s">
        <v>334</v>
      </c>
    </row>
    <row r="1978" spans="1:8">
      <c r="A1978" s="79">
        <v>42098.653780000001</v>
      </c>
      <c r="B1978" s="3">
        <v>2.57</v>
      </c>
      <c r="C1978" s="7">
        <v>114</v>
      </c>
      <c r="D1978" s="7">
        <v>1</v>
      </c>
      <c r="E1978" s="17">
        <v>45</v>
      </c>
      <c r="F1978" s="2" t="s">
        <v>331</v>
      </c>
      <c r="G1978" s="2" t="s">
        <v>334</v>
      </c>
    </row>
    <row r="1979" spans="1:8">
      <c r="A1979" s="79">
        <v>42098.659919999998</v>
      </c>
      <c r="B1979" s="3">
        <v>2.57</v>
      </c>
      <c r="C1979" s="7">
        <v>114</v>
      </c>
      <c r="D1979" s="7">
        <v>1</v>
      </c>
      <c r="E1979" s="17">
        <v>45</v>
      </c>
      <c r="F1979" s="2" t="s">
        <v>331</v>
      </c>
      <c r="G1979" s="2" t="s">
        <v>334</v>
      </c>
    </row>
    <row r="1980" spans="1:8">
      <c r="A1980" s="79">
        <v>42098.659919999998</v>
      </c>
      <c r="B1980" s="3">
        <v>2.57</v>
      </c>
      <c r="C1980" s="7">
        <v>114</v>
      </c>
      <c r="D1980" s="7">
        <v>1</v>
      </c>
      <c r="E1980" s="17">
        <v>45</v>
      </c>
      <c r="F1980" s="2" t="s">
        <v>331</v>
      </c>
      <c r="G1980" s="2" t="s">
        <v>334</v>
      </c>
    </row>
    <row r="1981" spans="1:8">
      <c r="A1981" s="79">
        <v>42112.53789</v>
      </c>
      <c r="B1981" s="3">
        <v>2.57</v>
      </c>
      <c r="C1981" s="7">
        <v>114</v>
      </c>
      <c r="D1981" s="7">
        <v>1</v>
      </c>
      <c r="E1981" s="17">
        <v>45</v>
      </c>
      <c r="F1981" s="2" t="s">
        <v>331</v>
      </c>
      <c r="G1981" s="2" t="s">
        <v>334</v>
      </c>
    </row>
    <row r="1982" spans="1:8">
      <c r="A1982" s="79">
        <v>42131.76513</v>
      </c>
      <c r="B1982" s="3">
        <v>2.57</v>
      </c>
      <c r="C1982" s="7">
        <v>114</v>
      </c>
      <c r="D1982" s="7">
        <v>1</v>
      </c>
      <c r="E1982" s="17">
        <v>45</v>
      </c>
      <c r="F1982" s="2" t="s">
        <v>331</v>
      </c>
      <c r="G1982" s="2" t="s">
        <v>334</v>
      </c>
    </row>
    <row r="1983" spans="1:8">
      <c r="A1983" s="79">
        <v>42143.763079999997</v>
      </c>
      <c r="B1983" s="3">
        <v>2.57</v>
      </c>
      <c r="C1983" s="7">
        <v>114</v>
      </c>
      <c r="D1983" s="7">
        <v>1</v>
      </c>
      <c r="E1983" s="17">
        <v>45</v>
      </c>
      <c r="F1983" s="2" t="s">
        <v>331</v>
      </c>
      <c r="G1983" s="2" t="s">
        <v>334</v>
      </c>
    </row>
    <row r="1984" spans="1:8">
      <c r="A1984" s="79">
        <v>42145.430339999999</v>
      </c>
      <c r="B1984" s="3">
        <v>2.57</v>
      </c>
      <c r="C1984" s="7">
        <v>114</v>
      </c>
      <c r="D1984" s="7">
        <v>1</v>
      </c>
      <c r="E1984" s="17">
        <v>45</v>
      </c>
      <c r="F1984" s="2" t="s">
        <v>331</v>
      </c>
      <c r="G1984" s="2" t="s">
        <v>334</v>
      </c>
    </row>
    <row r="1985" spans="1:10">
      <c r="A1985" s="79">
        <v>42145.431539999998</v>
      </c>
      <c r="B1985" s="3">
        <v>2.57</v>
      </c>
      <c r="C1985" s="7">
        <v>114</v>
      </c>
      <c r="D1985" s="7">
        <v>1</v>
      </c>
      <c r="E1985" s="17">
        <v>45</v>
      </c>
      <c r="F1985" s="2" t="s">
        <v>331</v>
      </c>
      <c r="G1985" s="2" t="s">
        <v>334</v>
      </c>
    </row>
    <row r="1986" spans="1:10">
      <c r="A1986" s="79">
        <v>42146.56927</v>
      </c>
      <c r="B1986" s="3">
        <v>2.57</v>
      </c>
      <c r="C1986" s="7">
        <v>114</v>
      </c>
      <c r="D1986" s="7">
        <v>1</v>
      </c>
      <c r="E1986" s="17">
        <v>45</v>
      </c>
      <c r="F1986" s="2" t="s">
        <v>331</v>
      </c>
      <c r="G1986" s="2" t="s">
        <v>334</v>
      </c>
    </row>
    <row r="1987" spans="1:10">
      <c r="A1987" s="79">
        <v>42146.56927</v>
      </c>
      <c r="B1987" s="3">
        <v>2.57</v>
      </c>
      <c r="C1987" s="7">
        <v>114</v>
      </c>
      <c r="D1987" s="7">
        <v>1</v>
      </c>
      <c r="E1987" s="17">
        <v>45</v>
      </c>
      <c r="F1987" s="2" t="s">
        <v>331</v>
      </c>
      <c r="G1987" s="2" t="s">
        <v>334</v>
      </c>
    </row>
    <row r="1988" spans="1:10">
      <c r="A1988" s="79">
        <v>42147.444629999998</v>
      </c>
      <c r="B1988" s="3">
        <v>2.57</v>
      </c>
      <c r="C1988" s="7">
        <v>114</v>
      </c>
      <c r="D1988" s="7">
        <v>1</v>
      </c>
      <c r="E1988" s="17">
        <v>45</v>
      </c>
      <c r="F1988" s="2" t="s">
        <v>331</v>
      </c>
      <c r="G1988" s="2" t="s">
        <v>334</v>
      </c>
    </row>
    <row r="1989" spans="1:10">
      <c r="A1989" s="79">
        <v>42147.444629999998</v>
      </c>
      <c r="B1989" s="3">
        <v>2.57</v>
      </c>
      <c r="C1989" s="7">
        <v>114</v>
      </c>
      <c r="D1989" s="7">
        <v>1</v>
      </c>
      <c r="E1989" s="17">
        <v>45</v>
      </c>
      <c r="F1989" s="2" t="s">
        <v>331</v>
      </c>
      <c r="G1989" s="2" t="s">
        <v>334</v>
      </c>
    </row>
    <row r="1990" spans="1:10">
      <c r="A1990" s="79">
        <v>42147.444629999998</v>
      </c>
      <c r="B1990" s="3">
        <v>2.57</v>
      </c>
      <c r="C1990" s="7">
        <v>114</v>
      </c>
      <c r="D1990" s="7">
        <v>1</v>
      </c>
      <c r="E1990" s="17">
        <v>45</v>
      </c>
      <c r="F1990" s="2" t="s">
        <v>331</v>
      </c>
      <c r="G1990" s="2" t="s">
        <v>334</v>
      </c>
    </row>
    <row r="1991" spans="1:10">
      <c r="A1991" s="79">
        <v>42148.575750000004</v>
      </c>
      <c r="B1991" s="3">
        <v>2.57</v>
      </c>
      <c r="C1991" s="7">
        <v>114</v>
      </c>
      <c r="D1991" s="7">
        <v>1</v>
      </c>
      <c r="E1991" s="17">
        <v>45</v>
      </c>
      <c r="F1991" s="2" t="s">
        <v>331</v>
      </c>
      <c r="G1991" s="2" t="s">
        <v>334</v>
      </c>
    </row>
    <row r="1992" spans="1:10">
      <c r="A1992" s="79">
        <v>42148.575750000004</v>
      </c>
      <c r="B1992" s="3">
        <v>2.57</v>
      </c>
      <c r="C1992" s="7">
        <v>114</v>
      </c>
      <c r="D1992" s="7">
        <v>1</v>
      </c>
      <c r="E1992" s="17">
        <v>45</v>
      </c>
      <c r="F1992" s="2" t="s">
        <v>331</v>
      </c>
      <c r="G1992" s="2" t="s">
        <v>334</v>
      </c>
    </row>
    <row r="1993" spans="1:10">
      <c r="A1993" s="79">
        <v>42148.575750000004</v>
      </c>
      <c r="B1993" s="3">
        <v>2.57</v>
      </c>
      <c r="C1993" s="7">
        <v>114</v>
      </c>
      <c r="D1993" s="7">
        <v>1</v>
      </c>
      <c r="E1993" s="17">
        <v>45</v>
      </c>
      <c r="F1993" s="2" t="s">
        <v>331</v>
      </c>
      <c r="G1993" s="2" t="s">
        <v>334</v>
      </c>
    </row>
    <row r="1994" spans="1:10">
      <c r="A1994" s="79">
        <v>42156.609969999998</v>
      </c>
      <c r="B1994" s="3">
        <v>2.57</v>
      </c>
      <c r="C1994" s="7">
        <v>114</v>
      </c>
      <c r="D1994" s="7">
        <v>1</v>
      </c>
      <c r="E1994" s="17">
        <v>45</v>
      </c>
      <c r="F1994" s="2" t="s">
        <v>331</v>
      </c>
      <c r="G1994" s="2" t="s">
        <v>334</v>
      </c>
    </row>
    <row r="1995" spans="1:10">
      <c r="A1995" s="79">
        <v>42158.39647</v>
      </c>
      <c r="B1995" s="3">
        <v>2.57</v>
      </c>
      <c r="C1995" s="7">
        <v>114</v>
      </c>
      <c r="D1995" s="7">
        <v>1</v>
      </c>
      <c r="E1995" s="17">
        <v>45</v>
      </c>
      <c r="F1995" s="2" t="s">
        <v>331</v>
      </c>
      <c r="G1995" s="2" t="s">
        <v>334</v>
      </c>
    </row>
    <row r="1996" spans="1:10">
      <c r="A1996" s="79">
        <v>42167.515800000001</v>
      </c>
      <c r="B1996" s="3">
        <v>2.57</v>
      </c>
      <c r="C1996" s="7">
        <v>114</v>
      </c>
      <c r="D1996" s="7">
        <v>1</v>
      </c>
      <c r="E1996" s="17">
        <v>45</v>
      </c>
      <c r="F1996" s="2" t="s">
        <v>331</v>
      </c>
      <c r="G1996" s="2" t="s">
        <v>334</v>
      </c>
    </row>
    <row r="1997" spans="1:10">
      <c r="A1997" s="79">
        <v>42209.461860000003</v>
      </c>
      <c r="B1997" s="3">
        <v>2.57</v>
      </c>
      <c r="C1997" s="7">
        <v>114</v>
      </c>
      <c r="D1997" s="7">
        <v>1</v>
      </c>
      <c r="E1997" s="17">
        <v>45</v>
      </c>
      <c r="F1997" s="2" t="s">
        <v>331</v>
      </c>
      <c r="G1997" s="2" t="s">
        <v>334</v>
      </c>
      <c r="J1997" s="21"/>
    </row>
    <row r="1998" spans="1:10">
      <c r="A1998" s="79">
        <v>42226.525280000002</v>
      </c>
      <c r="B1998" s="3">
        <v>2.57</v>
      </c>
      <c r="C1998" s="7">
        <v>114</v>
      </c>
      <c r="D1998" s="7">
        <v>1</v>
      </c>
      <c r="E1998" s="17">
        <v>45</v>
      </c>
      <c r="F1998" s="2" t="s">
        <v>331</v>
      </c>
      <c r="G1998" s="2" t="s">
        <v>334</v>
      </c>
      <c r="J1998" s="21"/>
    </row>
    <row r="1999" spans="1:10">
      <c r="A1999" s="79">
        <v>42234.619610000002</v>
      </c>
      <c r="B1999" s="3">
        <v>2.57</v>
      </c>
      <c r="C1999" s="7">
        <v>114</v>
      </c>
      <c r="D1999" s="7">
        <v>1</v>
      </c>
      <c r="E1999" s="17">
        <v>45</v>
      </c>
      <c r="F1999" s="2" t="s">
        <v>331</v>
      </c>
      <c r="G1999" s="2" t="s">
        <v>334</v>
      </c>
      <c r="J1999" s="21"/>
    </row>
    <row r="2000" spans="1:10">
      <c r="A2000" s="79">
        <v>42276.567660000001</v>
      </c>
      <c r="B2000" s="3">
        <v>2.57</v>
      </c>
      <c r="C2000" s="7">
        <v>114</v>
      </c>
      <c r="D2000" s="7">
        <v>1</v>
      </c>
      <c r="E2000" s="17">
        <v>45</v>
      </c>
      <c r="F2000" s="2" t="s">
        <v>331</v>
      </c>
      <c r="G2000" s="2" t="s">
        <v>334</v>
      </c>
    </row>
    <row r="2001" spans="1:8">
      <c r="A2001" s="79">
        <v>42335.385759999997</v>
      </c>
      <c r="B2001" s="3">
        <v>2.57</v>
      </c>
      <c r="C2001" s="7">
        <v>114</v>
      </c>
      <c r="D2001" s="7">
        <v>1</v>
      </c>
      <c r="E2001" s="17">
        <v>45</v>
      </c>
      <c r="F2001" s="2" t="s">
        <v>331</v>
      </c>
      <c r="G2001" s="2" t="s">
        <v>38</v>
      </c>
      <c r="H2001" s="2" t="s">
        <v>334</v>
      </c>
    </row>
    <row r="2002" spans="1:8">
      <c r="A2002" s="79">
        <v>42468.745752314811</v>
      </c>
      <c r="B2002" s="3">
        <v>2.57</v>
      </c>
      <c r="C2002" s="7">
        <v>114</v>
      </c>
      <c r="D2002" s="7">
        <v>1</v>
      </c>
      <c r="E2002" s="17">
        <v>45</v>
      </c>
      <c r="F2002" s="2" t="s">
        <v>331</v>
      </c>
      <c r="G2002" s="2" t="s">
        <v>38</v>
      </c>
      <c r="H2002" s="2" t="s">
        <v>334</v>
      </c>
    </row>
    <row r="2003" spans="1:8">
      <c r="A2003" s="79">
        <v>42564.790277777778</v>
      </c>
      <c r="B2003" s="3">
        <v>2.57</v>
      </c>
      <c r="C2003" s="7">
        <v>114</v>
      </c>
      <c r="D2003" s="7">
        <v>1</v>
      </c>
      <c r="E2003" s="17">
        <v>45</v>
      </c>
      <c r="F2003" s="2" t="s">
        <v>331</v>
      </c>
      <c r="G2003" s="2" t="s">
        <v>2533</v>
      </c>
      <c r="H2003" s="2" t="s">
        <v>2534</v>
      </c>
    </row>
    <row r="2004" spans="1:8">
      <c r="A2004" s="79">
        <v>42579.876782407409</v>
      </c>
      <c r="B2004" s="3">
        <v>2.57</v>
      </c>
      <c r="C2004" s="7">
        <v>114</v>
      </c>
      <c r="D2004" s="7">
        <v>1</v>
      </c>
      <c r="E2004" s="17">
        <v>45</v>
      </c>
      <c r="F2004" s="2" t="s">
        <v>331</v>
      </c>
      <c r="G2004" s="2" t="s">
        <v>2533</v>
      </c>
      <c r="H2004" s="2" t="s">
        <v>2534</v>
      </c>
    </row>
    <row r="2005" spans="1:8">
      <c r="A2005" s="79">
        <v>42699.574606481481</v>
      </c>
      <c r="B2005" s="3">
        <v>2.57</v>
      </c>
      <c r="C2005" s="7">
        <v>114</v>
      </c>
      <c r="D2005" s="7">
        <v>1</v>
      </c>
      <c r="E2005" s="17">
        <v>45</v>
      </c>
      <c r="F2005" s="2" t="s">
        <v>331</v>
      </c>
      <c r="G2005" s="2" t="s">
        <v>2533</v>
      </c>
    </row>
    <row r="2006" spans="1:8">
      <c r="A2006" s="79">
        <v>42699.574606481481</v>
      </c>
      <c r="B2006" s="3">
        <v>2.57</v>
      </c>
      <c r="C2006" s="7">
        <v>114</v>
      </c>
      <c r="D2006" s="7">
        <v>1</v>
      </c>
      <c r="E2006" s="17">
        <v>45</v>
      </c>
      <c r="F2006" s="2" t="s">
        <v>331</v>
      </c>
      <c r="G2006" s="2" t="s">
        <v>2533</v>
      </c>
    </row>
    <row r="2007" spans="1:8">
      <c r="A2007" s="79">
        <v>42740.715462962966</v>
      </c>
      <c r="B2007" s="3">
        <v>2.57</v>
      </c>
      <c r="C2007" s="7">
        <v>114</v>
      </c>
      <c r="D2007" s="7">
        <v>1</v>
      </c>
      <c r="E2007" s="17">
        <v>45</v>
      </c>
      <c r="F2007" s="2" t="s">
        <v>331</v>
      </c>
      <c r="G2007" s="2" t="s">
        <v>2533</v>
      </c>
    </row>
    <row r="2008" spans="1:8">
      <c r="A2008" s="79">
        <v>42740.715462962966</v>
      </c>
      <c r="B2008" s="3">
        <v>2.57</v>
      </c>
      <c r="C2008" s="7">
        <v>114</v>
      </c>
      <c r="D2008" s="7">
        <v>1</v>
      </c>
      <c r="E2008" s="17">
        <v>45</v>
      </c>
      <c r="F2008" s="2" t="s">
        <v>331</v>
      </c>
      <c r="G2008" s="2" t="s">
        <v>2533</v>
      </c>
    </row>
    <row r="2009" spans="1:8">
      <c r="A2009" s="79">
        <v>42762.438657407409</v>
      </c>
      <c r="B2009" s="3">
        <v>2.57</v>
      </c>
      <c r="C2009" s="7">
        <v>114</v>
      </c>
      <c r="D2009" s="7">
        <v>1</v>
      </c>
      <c r="E2009" s="17">
        <v>45</v>
      </c>
      <c r="F2009" s="2" t="s">
        <v>331</v>
      </c>
      <c r="G2009" s="2" t="s">
        <v>2533</v>
      </c>
    </row>
    <row r="2010" spans="1:8">
      <c r="A2010" s="79">
        <v>42865.626296296294</v>
      </c>
      <c r="B2010" s="3">
        <v>2.57</v>
      </c>
      <c r="C2010" s="7">
        <v>114</v>
      </c>
      <c r="D2010" s="7">
        <v>1</v>
      </c>
      <c r="E2010" s="17">
        <v>45</v>
      </c>
      <c r="F2010" s="2" t="s">
        <v>331</v>
      </c>
      <c r="G2010" s="2" t="s">
        <v>2533</v>
      </c>
    </row>
    <row r="2011" spans="1:8">
      <c r="A2011" s="79">
        <v>42883.693425925929</v>
      </c>
      <c r="B2011" s="3">
        <v>2.57</v>
      </c>
      <c r="C2011" s="7">
        <v>114</v>
      </c>
      <c r="D2011" s="7">
        <v>1</v>
      </c>
      <c r="E2011" s="17">
        <v>45</v>
      </c>
      <c r="F2011" s="2" t="s">
        <v>331</v>
      </c>
      <c r="G2011" s="2" t="s">
        <v>2533</v>
      </c>
    </row>
    <row r="2012" spans="1:8">
      <c r="A2012" s="79">
        <v>42889.666400462964</v>
      </c>
      <c r="B2012" s="3">
        <v>2.57</v>
      </c>
      <c r="C2012" s="7">
        <v>114</v>
      </c>
      <c r="D2012" s="7">
        <v>1</v>
      </c>
      <c r="E2012" s="17">
        <v>45</v>
      </c>
      <c r="F2012" s="2" t="s">
        <v>331</v>
      </c>
      <c r="G2012" s="2" t="s">
        <v>2533</v>
      </c>
    </row>
    <row r="2013" spans="1:8">
      <c r="A2013" s="79">
        <v>42155.479270000003</v>
      </c>
      <c r="B2013" s="3">
        <v>2.57</v>
      </c>
      <c r="C2013" s="7">
        <v>115</v>
      </c>
      <c r="D2013" s="7">
        <v>1</v>
      </c>
      <c r="E2013" s="17">
        <v>45</v>
      </c>
      <c r="F2013" s="2" t="s">
        <v>331</v>
      </c>
      <c r="G2013" s="2" t="s">
        <v>41</v>
      </c>
    </row>
    <row r="2014" spans="1:8">
      <c r="A2014" s="79">
        <v>42167.515800000001</v>
      </c>
      <c r="B2014" s="3">
        <v>2.57</v>
      </c>
      <c r="C2014" s="7">
        <v>115</v>
      </c>
      <c r="D2014" s="7">
        <v>1</v>
      </c>
      <c r="E2014" s="17">
        <v>45</v>
      </c>
      <c r="F2014" s="2" t="s">
        <v>331</v>
      </c>
      <c r="G2014" s="2" t="s">
        <v>41</v>
      </c>
    </row>
    <row r="2015" spans="1:8">
      <c r="A2015" s="79">
        <v>42276.567660000001</v>
      </c>
      <c r="B2015" s="3">
        <v>2.57</v>
      </c>
      <c r="C2015" s="7">
        <v>115</v>
      </c>
      <c r="D2015" s="7">
        <v>1</v>
      </c>
      <c r="E2015" s="17">
        <v>45</v>
      </c>
      <c r="F2015" s="2" t="s">
        <v>331</v>
      </c>
      <c r="G2015" s="2" t="s">
        <v>41</v>
      </c>
    </row>
    <row r="2016" spans="1:8">
      <c r="A2016" s="79">
        <v>42323.590539999997</v>
      </c>
      <c r="B2016" s="3">
        <v>2.57</v>
      </c>
      <c r="C2016" s="7">
        <v>115</v>
      </c>
      <c r="D2016" s="7">
        <v>1</v>
      </c>
      <c r="E2016" s="17">
        <v>45</v>
      </c>
      <c r="F2016" s="2" t="s">
        <v>331</v>
      </c>
      <c r="G2016" s="2" t="s">
        <v>40</v>
      </c>
      <c r="H2016" s="2" t="s">
        <v>41</v>
      </c>
    </row>
    <row r="2017" spans="1:10">
      <c r="A2017" s="79">
        <v>42400</v>
      </c>
      <c r="B2017" s="3">
        <v>2.57</v>
      </c>
      <c r="C2017" s="7">
        <v>115</v>
      </c>
      <c r="D2017" s="7">
        <v>1</v>
      </c>
      <c r="E2017" s="17">
        <v>45</v>
      </c>
      <c r="F2017" s="2" t="s">
        <v>331</v>
      </c>
      <c r="G2017" s="2" t="s">
        <v>40</v>
      </c>
      <c r="H2017" s="2" t="s">
        <v>41</v>
      </c>
    </row>
    <row r="2018" spans="1:10">
      <c r="A2018" s="79">
        <v>42085.786699999997</v>
      </c>
      <c r="B2018" s="3">
        <v>2.57</v>
      </c>
      <c r="C2018" s="7">
        <v>116</v>
      </c>
      <c r="D2018" s="7">
        <v>1</v>
      </c>
      <c r="E2018" s="17">
        <v>45</v>
      </c>
      <c r="F2018" s="2" t="s">
        <v>331</v>
      </c>
      <c r="G2018" s="2" t="s">
        <v>356</v>
      </c>
    </row>
    <row r="2019" spans="1:10">
      <c r="A2019" s="79">
        <v>42140.908430000003</v>
      </c>
      <c r="B2019" s="3">
        <v>2.57</v>
      </c>
      <c r="C2019" s="7">
        <v>116</v>
      </c>
      <c r="D2019" s="7">
        <v>1</v>
      </c>
      <c r="E2019" s="17">
        <v>45</v>
      </c>
      <c r="F2019" s="2" t="s">
        <v>331</v>
      </c>
      <c r="G2019" s="2" t="s">
        <v>356</v>
      </c>
    </row>
    <row r="2020" spans="1:10">
      <c r="A2020" s="79">
        <v>42143.763079999997</v>
      </c>
      <c r="B2020" s="3">
        <v>2.57</v>
      </c>
      <c r="C2020" s="7">
        <v>116</v>
      </c>
      <c r="D2020" s="7">
        <v>1</v>
      </c>
      <c r="E2020" s="17">
        <v>45</v>
      </c>
      <c r="F2020" s="2" t="s">
        <v>331</v>
      </c>
      <c r="G2020" s="2" t="s">
        <v>356</v>
      </c>
    </row>
    <row r="2021" spans="1:10">
      <c r="A2021" s="79">
        <v>42153.524189999996</v>
      </c>
      <c r="B2021" s="3">
        <v>2.57</v>
      </c>
      <c r="C2021" s="7">
        <v>116</v>
      </c>
      <c r="D2021" s="7">
        <v>1</v>
      </c>
      <c r="E2021" s="17">
        <v>45</v>
      </c>
      <c r="F2021" s="2" t="s">
        <v>331</v>
      </c>
      <c r="G2021" s="2" t="s">
        <v>356</v>
      </c>
    </row>
    <row r="2022" spans="1:10">
      <c r="A2022" s="79">
        <v>42155.479270000003</v>
      </c>
      <c r="B2022" s="3">
        <v>2.57</v>
      </c>
      <c r="C2022" s="7">
        <v>116</v>
      </c>
      <c r="D2022" s="7">
        <v>1</v>
      </c>
      <c r="E2022" s="17">
        <v>45</v>
      </c>
      <c r="F2022" s="2" t="s">
        <v>331</v>
      </c>
      <c r="G2022" s="2" t="s">
        <v>356</v>
      </c>
    </row>
    <row r="2023" spans="1:10">
      <c r="A2023" s="79">
        <v>42158.383560000002</v>
      </c>
      <c r="B2023" s="3">
        <v>2.57</v>
      </c>
      <c r="C2023" s="7">
        <v>116</v>
      </c>
      <c r="D2023" s="7">
        <v>1</v>
      </c>
      <c r="E2023" s="17">
        <v>45</v>
      </c>
      <c r="F2023" s="2" t="s">
        <v>331</v>
      </c>
      <c r="G2023" s="2" t="s">
        <v>356</v>
      </c>
    </row>
    <row r="2024" spans="1:10">
      <c r="A2024" s="79">
        <v>42167.515800000001</v>
      </c>
      <c r="B2024" s="3">
        <v>2.57</v>
      </c>
      <c r="C2024" s="7">
        <v>116</v>
      </c>
      <c r="D2024" s="7">
        <v>1</v>
      </c>
      <c r="E2024" s="17">
        <v>45</v>
      </c>
      <c r="F2024" s="2" t="s">
        <v>331</v>
      </c>
      <c r="G2024" s="2" t="s">
        <v>356</v>
      </c>
    </row>
    <row r="2025" spans="1:10">
      <c r="A2025" s="79">
        <v>42187.466959999998</v>
      </c>
      <c r="B2025" s="3">
        <v>2.57</v>
      </c>
      <c r="C2025" s="7">
        <v>116</v>
      </c>
      <c r="D2025" s="7">
        <v>1</v>
      </c>
      <c r="E2025" s="17">
        <v>45</v>
      </c>
      <c r="F2025" s="2" t="s">
        <v>331</v>
      </c>
      <c r="G2025" s="2" t="s">
        <v>356</v>
      </c>
      <c r="J2025" s="21"/>
    </row>
    <row r="2026" spans="1:10">
      <c r="A2026" s="79">
        <v>42209.461860000003</v>
      </c>
      <c r="B2026" s="3">
        <v>2.57</v>
      </c>
      <c r="C2026" s="7">
        <v>116</v>
      </c>
      <c r="D2026" s="7">
        <v>1</v>
      </c>
      <c r="E2026" s="17">
        <v>45</v>
      </c>
      <c r="F2026" s="2" t="s">
        <v>331</v>
      </c>
      <c r="G2026" s="2" t="s">
        <v>356</v>
      </c>
      <c r="J2026" s="21"/>
    </row>
    <row r="2027" spans="1:10">
      <c r="A2027" s="79">
        <v>42226.525280000002</v>
      </c>
      <c r="B2027" s="3">
        <v>2.57</v>
      </c>
      <c r="C2027" s="7">
        <v>116</v>
      </c>
      <c r="D2027" s="7">
        <v>1</v>
      </c>
      <c r="E2027" s="17">
        <v>45</v>
      </c>
      <c r="F2027" s="2" t="s">
        <v>331</v>
      </c>
      <c r="G2027" s="2" t="s">
        <v>356</v>
      </c>
      <c r="J2027" s="21"/>
    </row>
    <row r="2028" spans="1:10">
      <c r="A2028" s="79">
        <v>42276.567660000001</v>
      </c>
      <c r="B2028" s="3">
        <v>2.57</v>
      </c>
      <c r="C2028" s="7">
        <v>116</v>
      </c>
      <c r="D2028" s="7">
        <v>1</v>
      </c>
      <c r="E2028" s="17">
        <v>45</v>
      </c>
      <c r="F2028" s="2" t="s">
        <v>331</v>
      </c>
      <c r="G2028" s="2" t="s">
        <v>356</v>
      </c>
    </row>
    <row r="2029" spans="1:10">
      <c r="A2029" s="79">
        <v>42477.803379629629</v>
      </c>
      <c r="B2029" s="3">
        <v>2.57</v>
      </c>
      <c r="C2029" s="7">
        <v>116</v>
      </c>
      <c r="D2029" s="7">
        <v>1</v>
      </c>
      <c r="E2029" s="17">
        <v>45</v>
      </c>
      <c r="F2029" s="2" t="s">
        <v>331</v>
      </c>
      <c r="G2029" s="2" t="s">
        <v>1629</v>
      </c>
      <c r="H2029" s="2" t="s">
        <v>356</v>
      </c>
    </row>
    <row r="2030" spans="1:10">
      <c r="A2030" s="79">
        <v>42833.497141203705</v>
      </c>
      <c r="B2030" s="3">
        <v>2.57</v>
      </c>
      <c r="C2030" s="7">
        <v>116</v>
      </c>
      <c r="D2030" s="7">
        <v>1</v>
      </c>
      <c r="E2030" s="17">
        <v>45</v>
      </c>
      <c r="F2030" s="2" t="s">
        <v>331</v>
      </c>
      <c r="G2030" s="2" t="s">
        <v>356</v>
      </c>
    </row>
    <row r="2031" spans="1:10">
      <c r="A2031" s="79">
        <v>42865.626296296294</v>
      </c>
      <c r="B2031" s="3">
        <v>2.57</v>
      </c>
      <c r="C2031" s="7">
        <v>116</v>
      </c>
      <c r="D2031" s="7">
        <v>1</v>
      </c>
      <c r="E2031" s="17">
        <v>45</v>
      </c>
      <c r="F2031" s="2" t="s">
        <v>331</v>
      </c>
      <c r="G2031" s="2" t="s">
        <v>356</v>
      </c>
    </row>
    <row r="2032" spans="1:10">
      <c r="A2032" s="79">
        <v>42883.693425925929</v>
      </c>
      <c r="B2032" s="3">
        <v>2.57</v>
      </c>
      <c r="C2032" s="7">
        <v>116</v>
      </c>
      <c r="D2032" s="7">
        <v>1</v>
      </c>
      <c r="E2032" s="17">
        <v>45</v>
      </c>
      <c r="F2032" s="2" t="s">
        <v>331</v>
      </c>
      <c r="G2032" s="2" t="s">
        <v>356</v>
      </c>
    </row>
    <row r="2033" spans="1:10">
      <c r="A2033" s="79">
        <v>42889.666400462964</v>
      </c>
      <c r="B2033" s="3">
        <v>2.57</v>
      </c>
      <c r="C2033" s="7">
        <v>116</v>
      </c>
      <c r="D2033" s="7">
        <v>1</v>
      </c>
      <c r="E2033" s="17">
        <v>45</v>
      </c>
      <c r="F2033" s="2" t="s">
        <v>331</v>
      </c>
      <c r="G2033" s="2" t="s">
        <v>356</v>
      </c>
    </row>
    <row r="2034" spans="1:10">
      <c r="A2034" s="79">
        <v>42143.763079999997</v>
      </c>
      <c r="B2034" s="3">
        <v>2.57</v>
      </c>
      <c r="C2034" s="7">
        <v>117</v>
      </c>
      <c r="D2034" s="7">
        <v>1</v>
      </c>
      <c r="E2034" s="17">
        <v>45</v>
      </c>
      <c r="F2034" s="2" t="s">
        <v>331</v>
      </c>
      <c r="G2034" s="2" t="s">
        <v>45</v>
      </c>
    </row>
    <row r="2035" spans="1:10">
      <c r="A2035" s="79">
        <v>42153.524189999996</v>
      </c>
      <c r="B2035" s="3">
        <v>2.57</v>
      </c>
      <c r="C2035" s="7">
        <v>117</v>
      </c>
      <c r="D2035" s="7">
        <v>1</v>
      </c>
      <c r="E2035" s="17">
        <v>45</v>
      </c>
      <c r="F2035" s="2" t="s">
        <v>331</v>
      </c>
      <c r="G2035" s="2" t="s">
        <v>45</v>
      </c>
    </row>
    <row r="2036" spans="1:10">
      <c r="A2036" s="79">
        <v>42155.479270000003</v>
      </c>
      <c r="B2036" s="3">
        <v>2.57</v>
      </c>
      <c r="C2036" s="7">
        <v>117</v>
      </c>
      <c r="D2036" s="7">
        <v>1</v>
      </c>
      <c r="E2036" s="17">
        <v>45</v>
      </c>
      <c r="F2036" s="2" t="s">
        <v>331</v>
      </c>
      <c r="G2036" s="2" t="s">
        <v>45</v>
      </c>
    </row>
    <row r="2037" spans="1:10">
      <c r="A2037" s="79">
        <v>42155.504679999998</v>
      </c>
      <c r="B2037" s="3">
        <v>2.57</v>
      </c>
      <c r="C2037" s="7">
        <v>117</v>
      </c>
      <c r="D2037" s="7">
        <v>1</v>
      </c>
      <c r="E2037" s="17">
        <v>45</v>
      </c>
      <c r="F2037" s="2" t="s">
        <v>331</v>
      </c>
      <c r="G2037" s="2" t="s">
        <v>45</v>
      </c>
    </row>
    <row r="2038" spans="1:10">
      <c r="A2038" s="79">
        <v>42167.515800000001</v>
      </c>
      <c r="B2038" s="3">
        <v>2.57</v>
      </c>
      <c r="C2038" s="7">
        <v>117</v>
      </c>
      <c r="D2038" s="7">
        <v>1</v>
      </c>
      <c r="E2038" s="17">
        <v>45</v>
      </c>
      <c r="F2038" s="2" t="s">
        <v>331</v>
      </c>
      <c r="G2038" s="2" t="s">
        <v>45</v>
      </c>
    </row>
    <row r="2039" spans="1:10">
      <c r="A2039" s="79">
        <v>42189.42914</v>
      </c>
      <c r="B2039" s="3">
        <v>2.57</v>
      </c>
      <c r="C2039" s="7">
        <v>117</v>
      </c>
      <c r="D2039" s="7">
        <v>1</v>
      </c>
      <c r="E2039" s="17">
        <v>45</v>
      </c>
      <c r="F2039" s="2" t="s">
        <v>331</v>
      </c>
      <c r="G2039" s="2" t="s">
        <v>45</v>
      </c>
      <c r="J2039" s="21"/>
    </row>
    <row r="2040" spans="1:10">
      <c r="A2040" s="79">
        <v>42209.461860000003</v>
      </c>
      <c r="B2040" s="3">
        <v>2.57</v>
      </c>
      <c r="C2040" s="7">
        <v>117</v>
      </c>
      <c r="D2040" s="7">
        <v>1</v>
      </c>
      <c r="E2040" s="17">
        <v>45</v>
      </c>
      <c r="F2040" s="2" t="s">
        <v>331</v>
      </c>
      <c r="G2040" s="2" t="s">
        <v>45</v>
      </c>
      <c r="J2040" s="21"/>
    </row>
    <row r="2041" spans="1:10">
      <c r="A2041" s="79">
        <v>42224.453029999997</v>
      </c>
      <c r="B2041" s="3">
        <v>2.57</v>
      </c>
      <c r="C2041" s="7">
        <v>117</v>
      </c>
      <c r="D2041" s="7">
        <v>1</v>
      </c>
      <c r="E2041" s="17">
        <v>45</v>
      </c>
      <c r="F2041" s="2" t="s">
        <v>331</v>
      </c>
      <c r="G2041" s="2" t="s">
        <v>45</v>
      </c>
      <c r="J2041" s="21"/>
    </row>
    <row r="2042" spans="1:10">
      <c r="A2042" s="79">
        <v>42226.525280000002</v>
      </c>
      <c r="B2042" s="3">
        <v>2.57</v>
      </c>
      <c r="C2042" s="7">
        <v>117</v>
      </c>
      <c r="D2042" s="7">
        <v>1</v>
      </c>
      <c r="E2042" s="17">
        <v>45</v>
      </c>
      <c r="F2042" s="2" t="s">
        <v>331</v>
      </c>
      <c r="G2042" s="2" t="s">
        <v>45</v>
      </c>
      <c r="J2042" s="21"/>
    </row>
    <row r="2043" spans="1:10">
      <c r="A2043" s="79">
        <v>42247.801189999998</v>
      </c>
      <c r="B2043" s="3">
        <v>2.57</v>
      </c>
      <c r="C2043" s="7">
        <v>117</v>
      </c>
      <c r="D2043" s="7">
        <v>1</v>
      </c>
      <c r="E2043" s="17">
        <v>45</v>
      </c>
      <c r="F2043" s="2" t="s">
        <v>331</v>
      </c>
      <c r="G2043" s="2" t="s">
        <v>45</v>
      </c>
      <c r="J2043" s="21"/>
    </row>
    <row r="2044" spans="1:10">
      <c r="A2044" s="79">
        <v>42272.552819999997</v>
      </c>
      <c r="B2044" s="3">
        <v>2.57</v>
      </c>
      <c r="C2044" s="7">
        <v>117</v>
      </c>
      <c r="D2044" s="7">
        <v>1</v>
      </c>
      <c r="E2044" s="17">
        <v>45</v>
      </c>
      <c r="F2044" s="2" t="s">
        <v>331</v>
      </c>
      <c r="G2044" s="2" t="s">
        <v>45</v>
      </c>
    </row>
    <row r="2045" spans="1:10">
      <c r="A2045" s="79">
        <v>42274.742059999997</v>
      </c>
      <c r="B2045" s="3">
        <v>2.57</v>
      </c>
      <c r="C2045" s="7">
        <v>117</v>
      </c>
      <c r="D2045" s="7">
        <v>1</v>
      </c>
      <c r="E2045" s="17">
        <v>45</v>
      </c>
      <c r="F2045" s="2" t="s">
        <v>331</v>
      </c>
      <c r="G2045" s="2" t="s">
        <v>45</v>
      </c>
    </row>
    <row r="2046" spans="1:10">
      <c r="A2046" s="79">
        <v>42276.567660000001</v>
      </c>
      <c r="B2046" s="3">
        <v>2.57</v>
      </c>
      <c r="C2046" s="7">
        <v>117</v>
      </c>
      <c r="D2046" s="7">
        <v>1</v>
      </c>
      <c r="E2046" s="17">
        <v>45</v>
      </c>
      <c r="F2046" s="2" t="s">
        <v>331</v>
      </c>
      <c r="G2046" s="2" t="s">
        <v>45</v>
      </c>
    </row>
    <row r="2047" spans="1:10">
      <c r="A2047" s="79">
        <v>42335.408649999998</v>
      </c>
      <c r="B2047" s="3">
        <v>2.57</v>
      </c>
      <c r="C2047" s="7">
        <v>117</v>
      </c>
      <c r="D2047" s="7">
        <v>1</v>
      </c>
      <c r="E2047" s="17">
        <v>45</v>
      </c>
      <c r="F2047" s="2" t="s">
        <v>331</v>
      </c>
      <c r="G2047" s="2" t="s">
        <v>44</v>
      </c>
      <c r="H2047" s="2" t="s">
        <v>45</v>
      </c>
    </row>
    <row r="2048" spans="1:10">
      <c r="A2048" s="79">
        <v>42551.740277777775</v>
      </c>
      <c r="B2048" s="3">
        <v>2.57</v>
      </c>
      <c r="C2048" s="7">
        <v>117</v>
      </c>
      <c r="D2048" s="7">
        <v>1</v>
      </c>
      <c r="E2048" s="17">
        <v>45</v>
      </c>
      <c r="F2048" s="2" t="s">
        <v>331</v>
      </c>
      <c r="G2048" s="2" t="s">
        <v>44</v>
      </c>
      <c r="H2048" s="2" t="s">
        <v>45</v>
      </c>
    </row>
    <row r="2049" spans="1:10">
      <c r="A2049" s="79">
        <v>42561.790254629632</v>
      </c>
      <c r="B2049" s="3">
        <v>2.57</v>
      </c>
      <c r="C2049" s="7">
        <v>117</v>
      </c>
      <c r="D2049" s="7">
        <v>1</v>
      </c>
      <c r="E2049" s="17">
        <v>45</v>
      </c>
      <c r="F2049" s="2" t="s">
        <v>331</v>
      </c>
      <c r="G2049" s="2" t="s">
        <v>45</v>
      </c>
      <c r="H2049" s="2" t="s">
        <v>2534</v>
      </c>
    </row>
    <row r="2050" spans="1:10">
      <c r="A2050" s="79">
        <v>42586.576770833337</v>
      </c>
      <c r="B2050" s="3">
        <v>2.57</v>
      </c>
      <c r="C2050" s="7">
        <v>117</v>
      </c>
      <c r="D2050" s="7">
        <v>1</v>
      </c>
      <c r="E2050" s="17">
        <v>45</v>
      </c>
      <c r="F2050" s="2" t="s">
        <v>331</v>
      </c>
      <c r="G2050" s="2" t="s">
        <v>45</v>
      </c>
      <c r="H2050" s="2" t="s">
        <v>2534</v>
      </c>
    </row>
    <row r="2051" spans="1:10">
      <c r="A2051" s="79">
        <v>42889.666400462964</v>
      </c>
      <c r="B2051" s="3">
        <v>2.57</v>
      </c>
      <c r="C2051" s="7">
        <v>117</v>
      </c>
      <c r="D2051" s="7">
        <v>1</v>
      </c>
      <c r="E2051" s="17">
        <v>45</v>
      </c>
      <c r="F2051" s="2" t="s">
        <v>331</v>
      </c>
      <c r="G2051" s="2" t="s">
        <v>45</v>
      </c>
    </row>
    <row r="2052" spans="1:10">
      <c r="A2052" s="79">
        <v>42076.78428</v>
      </c>
      <c r="B2052" s="3">
        <v>2.57</v>
      </c>
      <c r="C2052" s="7">
        <v>118</v>
      </c>
      <c r="D2052" s="7">
        <v>1</v>
      </c>
      <c r="E2052" s="17">
        <v>45</v>
      </c>
      <c r="F2052" s="2" t="s">
        <v>331</v>
      </c>
      <c r="G2052" s="2" t="s">
        <v>351</v>
      </c>
    </row>
    <row r="2053" spans="1:10">
      <c r="A2053" s="79">
        <v>42131.76513</v>
      </c>
      <c r="B2053" s="3">
        <v>2.57</v>
      </c>
      <c r="C2053" s="7">
        <v>118</v>
      </c>
      <c r="D2053" s="7">
        <v>1</v>
      </c>
      <c r="E2053" s="17">
        <v>45</v>
      </c>
      <c r="F2053" s="2" t="s">
        <v>331</v>
      </c>
      <c r="G2053" s="2" t="s">
        <v>351</v>
      </c>
    </row>
    <row r="2054" spans="1:10">
      <c r="A2054" s="79">
        <v>42152.584629999998</v>
      </c>
      <c r="B2054" s="3">
        <v>2.57</v>
      </c>
      <c r="C2054" s="7">
        <v>118</v>
      </c>
      <c r="D2054" s="7">
        <v>1</v>
      </c>
      <c r="E2054" s="17">
        <v>45</v>
      </c>
      <c r="F2054" s="2" t="s">
        <v>331</v>
      </c>
      <c r="G2054" s="2" t="s">
        <v>351</v>
      </c>
    </row>
    <row r="2055" spans="1:10">
      <c r="A2055" s="79">
        <v>42167.515800000001</v>
      </c>
      <c r="B2055" s="3">
        <v>2.57</v>
      </c>
      <c r="C2055" s="7">
        <v>118</v>
      </c>
      <c r="D2055" s="7">
        <v>1</v>
      </c>
      <c r="E2055" s="17">
        <v>45</v>
      </c>
      <c r="F2055" s="2" t="s">
        <v>331</v>
      </c>
      <c r="G2055" s="2" t="s">
        <v>351</v>
      </c>
    </row>
    <row r="2056" spans="1:10">
      <c r="A2056" s="79">
        <v>42170.400070000003</v>
      </c>
      <c r="B2056" s="3">
        <v>2.57</v>
      </c>
      <c r="C2056" s="7">
        <v>118</v>
      </c>
      <c r="D2056" s="7">
        <v>1</v>
      </c>
      <c r="E2056" s="17">
        <v>45</v>
      </c>
      <c r="F2056" s="2" t="s">
        <v>331</v>
      </c>
      <c r="G2056" s="2" t="s">
        <v>351</v>
      </c>
      <c r="J2056" s="21"/>
    </row>
    <row r="2057" spans="1:10">
      <c r="A2057" s="79">
        <v>42209.461860000003</v>
      </c>
      <c r="B2057" s="3">
        <v>2.57</v>
      </c>
      <c r="C2057" s="7">
        <v>118</v>
      </c>
      <c r="D2057" s="7">
        <v>1</v>
      </c>
      <c r="E2057" s="17">
        <v>45</v>
      </c>
      <c r="F2057" s="2" t="s">
        <v>331</v>
      </c>
      <c r="G2057" s="2" t="s">
        <v>351</v>
      </c>
      <c r="J2057" s="21"/>
    </row>
    <row r="2058" spans="1:10">
      <c r="A2058" s="79">
        <v>42214.687489999997</v>
      </c>
      <c r="B2058" s="3">
        <v>2.57</v>
      </c>
      <c r="C2058" s="7">
        <v>118</v>
      </c>
      <c r="D2058" s="7">
        <v>1</v>
      </c>
      <c r="E2058" s="17">
        <v>45</v>
      </c>
      <c r="F2058" s="2" t="s">
        <v>331</v>
      </c>
      <c r="G2058" s="2" t="s">
        <v>351</v>
      </c>
      <c r="J2058" s="21"/>
    </row>
    <row r="2059" spans="1:10">
      <c r="A2059" s="79">
        <v>42276.567660000001</v>
      </c>
      <c r="B2059" s="3">
        <v>2.57</v>
      </c>
      <c r="C2059" s="7">
        <v>118</v>
      </c>
      <c r="D2059" s="7">
        <v>1</v>
      </c>
      <c r="E2059" s="17">
        <v>45</v>
      </c>
      <c r="F2059" s="2" t="s">
        <v>331</v>
      </c>
      <c r="G2059" s="2" t="s">
        <v>351</v>
      </c>
    </row>
    <row r="2060" spans="1:10">
      <c r="A2060" s="79">
        <v>42404.701179999996</v>
      </c>
      <c r="B2060" s="3">
        <v>2.57</v>
      </c>
      <c r="C2060" s="7">
        <v>118</v>
      </c>
      <c r="D2060" s="7">
        <v>1</v>
      </c>
      <c r="E2060" s="17">
        <v>45</v>
      </c>
      <c r="F2060" s="2" t="s">
        <v>331</v>
      </c>
      <c r="G2060" s="2" t="s">
        <v>1163</v>
      </c>
      <c r="H2060" s="2" t="s">
        <v>351</v>
      </c>
    </row>
    <row r="2061" spans="1:10">
      <c r="A2061" s="79">
        <v>42634.828287037039</v>
      </c>
      <c r="B2061" s="3">
        <v>2.57</v>
      </c>
      <c r="C2061" s="7">
        <v>118</v>
      </c>
      <c r="D2061" s="7">
        <v>1</v>
      </c>
      <c r="E2061" s="17">
        <v>45</v>
      </c>
      <c r="F2061" s="2" t="s">
        <v>331</v>
      </c>
      <c r="G2061" s="2" t="s">
        <v>351</v>
      </c>
      <c r="H2061" s="2" t="s">
        <v>2534</v>
      </c>
    </row>
    <row r="2062" spans="1:10">
      <c r="A2062" s="79">
        <v>42634.828287037039</v>
      </c>
      <c r="B2062" s="3">
        <v>2.57</v>
      </c>
      <c r="C2062" s="7">
        <v>118</v>
      </c>
      <c r="D2062" s="7">
        <v>1</v>
      </c>
      <c r="E2062" s="17">
        <v>45</v>
      </c>
      <c r="F2062" s="2" t="s">
        <v>331</v>
      </c>
      <c r="G2062" s="2" t="s">
        <v>351</v>
      </c>
      <c r="H2062" s="2" t="s">
        <v>2534</v>
      </c>
    </row>
    <row r="2063" spans="1:10">
      <c r="A2063" s="79">
        <v>42636.617256944446</v>
      </c>
      <c r="B2063" s="3">
        <v>2.57</v>
      </c>
      <c r="C2063" s="7">
        <v>118</v>
      </c>
      <c r="D2063" s="7">
        <v>1</v>
      </c>
      <c r="E2063" s="17">
        <v>45</v>
      </c>
      <c r="F2063" s="2" t="s">
        <v>331</v>
      </c>
      <c r="G2063" s="2" t="s">
        <v>351</v>
      </c>
      <c r="H2063" s="2" t="s">
        <v>2534</v>
      </c>
    </row>
    <row r="2064" spans="1:10">
      <c r="A2064" s="79">
        <v>42889.666400462964</v>
      </c>
      <c r="B2064" s="3">
        <v>2.57</v>
      </c>
      <c r="C2064" s="7">
        <v>118</v>
      </c>
      <c r="D2064" s="7">
        <v>1</v>
      </c>
      <c r="E2064" s="17">
        <v>45</v>
      </c>
      <c r="F2064" s="2" t="s">
        <v>331</v>
      </c>
      <c r="G2064" s="2" t="s">
        <v>351</v>
      </c>
    </row>
    <row r="2065" spans="1:7">
      <c r="A2065" s="79">
        <v>42049.742839999999</v>
      </c>
      <c r="B2065" s="3">
        <v>2.57</v>
      </c>
      <c r="C2065" s="7">
        <v>119</v>
      </c>
      <c r="D2065" s="7">
        <v>1</v>
      </c>
      <c r="E2065" s="17">
        <v>45</v>
      </c>
      <c r="F2065" s="2" t="s">
        <v>331</v>
      </c>
      <c r="G2065" s="2" t="s">
        <v>339</v>
      </c>
    </row>
    <row r="2066" spans="1:7">
      <c r="A2066" s="79">
        <v>42091.517260000001</v>
      </c>
      <c r="B2066" s="3">
        <v>2.57</v>
      </c>
      <c r="C2066" s="7">
        <v>119</v>
      </c>
      <c r="D2066" s="7">
        <v>1</v>
      </c>
      <c r="E2066" s="17">
        <v>45</v>
      </c>
      <c r="F2066" s="2" t="s">
        <v>331</v>
      </c>
      <c r="G2066" s="2" t="s">
        <v>339</v>
      </c>
    </row>
    <row r="2067" spans="1:7">
      <c r="A2067" s="79">
        <v>42118.76554</v>
      </c>
      <c r="B2067" s="3">
        <v>2.57</v>
      </c>
      <c r="C2067" s="7">
        <v>119</v>
      </c>
      <c r="D2067" s="7">
        <v>1</v>
      </c>
      <c r="E2067" s="17">
        <v>45</v>
      </c>
      <c r="F2067" s="2" t="s">
        <v>331</v>
      </c>
      <c r="G2067" s="2" t="s">
        <v>339</v>
      </c>
    </row>
    <row r="2068" spans="1:7">
      <c r="A2068" s="79">
        <v>42119.506589999997</v>
      </c>
      <c r="B2068" s="3">
        <v>2.57</v>
      </c>
      <c r="C2068" s="7">
        <v>119</v>
      </c>
      <c r="D2068" s="7">
        <v>1</v>
      </c>
      <c r="E2068" s="17">
        <v>45</v>
      </c>
      <c r="F2068" s="2" t="s">
        <v>331</v>
      </c>
      <c r="G2068" s="2" t="s">
        <v>339</v>
      </c>
    </row>
    <row r="2069" spans="1:7">
      <c r="A2069" s="79">
        <v>42119.506589999997</v>
      </c>
      <c r="B2069" s="3">
        <v>2.57</v>
      </c>
      <c r="C2069" s="7">
        <v>119</v>
      </c>
      <c r="D2069" s="7">
        <v>1</v>
      </c>
      <c r="E2069" s="17">
        <v>45</v>
      </c>
      <c r="F2069" s="2" t="s">
        <v>331</v>
      </c>
      <c r="G2069" s="2" t="s">
        <v>339</v>
      </c>
    </row>
    <row r="2070" spans="1:7">
      <c r="A2070" s="79">
        <v>42119.506589999997</v>
      </c>
      <c r="B2070" s="3">
        <v>2.57</v>
      </c>
      <c r="C2070" s="7">
        <v>119</v>
      </c>
      <c r="D2070" s="7">
        <v>1</v>
      </c>
      <c r="E2070" s="17">
        <v>45</v>
      </c>
      <c r="F2070" s="2" t="s">
        <v>331</v>
      </c>
      <c r="G2070" s="2" t="s">
        <v>339</v>
      </c>
    </row>
    <row r="2071" spans="1:7">
      <c r="A2071" s="79">
        <v>42127.472090000003</v>
      </c>
      <c r="B2071" s="3">
        <v>2.57</v>
      </c>
      <c r="C2071" s="7">
        <v>119</v>
      </c>
      <c r="D2071" s="7">
        <v>1</v>
      </c>
      <c r="E2071" s="17">
        <v>45</v>
      </c>
      <c r="F2071" s="2" t="s">
        <v>331</v>
      </c>
      <c r="G2071" s="2" t="s">
        <v>339</v>
      </c>
    </row>
    <row r="2072" spans="1:7">
      <c r="A2072" s="79">
        <v>42127.472090000003</v>
      </c>
      <c r="B2072" s="3">
        <v>2.57</v>
      </c>
      <c r="C2072" s="7">
        <v>119</v>
      </c>
      <c r="D2072" s="7">
        <v>1</v>
      </c>
      <c r="E2072" s="17">
        <v>45</v>
      </c>
      <c r="F2072" s="2" t="s">
        <v>331</v>
      </c>
      <c r="G2072" s="2" t="s">
        <v>339</v>
      </c>
    </row>
    <row r="2073" spans="1:7">
      <c r="A2073" s="79">
        <v>42127.472090000003</v>
      </c>
      <c r="B2073" s="3">
        <v>2.57</v>
      </c>
      <c r="C2073" s="7">
        <v>119</v>
      </c>
      <c r="D2073" s="7">
        <v>1</v>
      </c>
      <c r="E2073" s="17">
        <v>45</v>
      </c>
      <c r="F2073" s="2" t="s">
        <v>331</v>
      </c>
      <c r="G2073" s="2" t="s">
        <v>339</v>
      </c>
    </row>
    <row r="2074" spans="1:7">
      <c r="A2074" s="79">
        <v>42131.76513</v>
      </c>
      <c r="B2074" s="3">
        <v>2.57</v>
      </c>
      <c r="C2074" s="7">
        <v>119</v>
      </c>
      <c r="D2074" s="7">
        <v>1</v>
      </c>
      <c r="E2074" s="17">
        <v>45</v>
      </c>
      <c r="F2074" s="2" t="s">
        <v>331</v>
      </c>
      <c r="G2074" s="2" t="s">
        <v>339</v>
      </c>
    </row>
    <row r="2075" spans="1:7">
      <c r="A2075" s="79">
        <v>42143.763079999997</v>
      </c>
      <c r="B2075" s="3">
        <v>2.57</v>
      </c>
      <c r="C2075" s="7">
        <v>119</v>
      </c>
      <c r="D2075" s="7">
        <v>1</v>
      </c>
      <c r="E2075" s="17">
        <v>45</v>
      </c>
      <c r="F2075" s="2" t="s">
        <v>331</v>
      </c>
      <c r="G2075" s="2" t="s">
        <v>339</v>
      </c>
    </row>
    <row r="2076" spans="1:7">
      <c r="A2076" s="79">
        <v>42145.430339999999</v>
      </c>
      <c r="B2076" s="3">
        <v>2.57</v>
      </c>
      <c r="C2076" s="7">
        <v>119</v>
      </c>
      <c r="D2076" s="7">
        <v>1</v>
      </c>
      <c r="E2076" s="17">
        <v>45</v>
      </c>
      <c r="F2076" s="2" t="s">
        <v>331</v>
      </c>
      <c r="G2076" s="2" t="s">
        <v>339</v>
      </c>
    </row>
    <row r="2077" spans="1:7">
      <c r="A2077" s="79">
        <v>42145.431539999998</v>
      </c>
      <c r="B2077" s="3">
        <v>2.57</v>
      </c>
      <c r="C2077" s="7">
        <v>119</v>
      </c>
      <c r="D2077" s="7">
        <v>1</v>
      </c>
      <c r="E2077" s="17">
        <v>45</v>
      </c>
      <c r="F2077" s="2" t="s">
        <v>331</v>
      </c>
      <c r="G2077" s="2" t="s">
        <v>339</v>
      </c>
    </row>
    <row r="2078" spans="1:7">
      <c r="A2078" s="79">
        <v>42146.56712</v>
      </c>
      <c r="B2078" s="3">
        <v>2.57</v>
      </c>
      <c r="C2078" s="7">
        <v>119</v>
      </c>
      <c r="D2078" s="7">
        <v>1</v>
      </c>
      <c r="E2078" s="17">
        <v>45</v>
      </c>
      <c r="F2078" s="2" t="s">
        <v>331</v>
      </c>
      <c r="G2078" s="2" t="s">
        <v>339</v>
      </c>
    </row>
    <row r="2079" spans="1:7">
      <c r="A2079" s="79">
        <v>42146.56927</v>
      </c>
      <c r="B2079" s="3">
        <v>2.57</v>
      </c>
      <c r="C2079" s="7">
        <v>119</v>
      </c>
      <c r="D2079" s="7">
        <v>1</v>
      </c>
      <c r="E2079" s="17">
        <v>45</v>
      </c>
      <c r="F2079" s="2" t="s">
        <v>331</v>
      </c>
      <c r="G2079" s="2" t="s">
        <v>339</v>
      </c>
    </row>
    <row r="2080" spans="1:7">
      <c r="A2080" s="79">
        <v>42147.444629999998</v>
      </c>
      <c r="B2080" s="3">
        <v>2.57</v>
      </c>
      <c r="C2080" s="7">
        <v>119</v>
      </c>
      <c r="D2080" s="7">
        <v>1</v>
      </c>
      <c r="E2080" s="17">
        <v>45</v>
      </c>
      <c r="F2080" s="2" t="s">
        <v>331</v>
      </c>
      <c r="G2080" s="2" t="s">
        <v>339</v>
      </c>
    </row>
    <row r="2081" spans="1:7">
      <c r="A2081" s="79">
        <v>42147.444629999998</v>
      </c>
      <c r="B2081" s="3">
        <v>2.57</v>
      </c>
      <c r="C2081" s="7">
        <v>119</v>
      </c>
      <c r="D2081" s="7">
        <v>1</v>
      </c>
      <c r="E2081" s="17">
        <v>45</v>
      </c>
      <c r="F2081" s="2" t="s">
        <v>331</v>
      </c>
      <c r="G2081" s="2" t="s">
        <v>339</v>
      </c>
    </row>
    <row r="2082" spans="1:7">
      <c r="A2082" s="79">
        <v>42147.444629999998</v>
      </c>
      <c r="B2082" s="3">
        <v>2.57</v>
      </c>
      <c r="C2082" s="7">
        <v>119</v>
      </c>
      <c r="D2082" s="7">
        <v>1</v>
      </c>
      <c r="E2082" s="17">
        <v>45</v>
      </c>
      <c r="F2082" s="2" t="s">
        <v>331</v>
      </c>
      <c r="G2082" s="2" t="s">
        <v>339</v>
      </c>
    </row>
    <row r="2083" spans="1:7">
      <c r="A2083" s="79">
        <v>42147.444629999998</v>
      </c>
      <c r="B2083" s="3">
        <v>2.57</v>
      </c>
      <c r="C2083" s="7">
        <v>119</v>
      </c>
      <c r="D2083" s="7">
        <v>1</v>
      </c>
      <c r="E2083" s="17">
        <v>45</v>
      </c>
      <c r="F2083" s="2" t="s">
        <v>331</v>
      </c>
      <c r="G2083" s="2" t="s">
        <v>339</v>
      </c>
    </row>
    <row r="2084" spans="1:7">
      <c r="A2084" s="79">
        <v>42147.444629999998</v>
      </c>
      <c r="B2084" s="3">
        <v>2.57</v>
      </c>
      <c r="C2084" s="7">
        <v>119</v>
      </c>
      <c r="D2084" s="7">
        <v>1</v>
      </c>
      <c r="E2084" s="17">
        <v>45</v>
      </c>
      <c r="F2084" s="2" t="s">
        <v>331</v>
      </c>
      <c r="G2084" s="2" t="s">
        <v>339</v>
      </c>
    </row>
    <row r="2085" spans="1:7">
      <c r="A2085" s="79">
        <v>42147.444629999998</v>
      </c>
      <c r="B2085" s="3">
        <v>2.57</v>
      </c>
      <c r="C2085" s="7">
        <v>119</v>
      </c>
      <c r="D2085" s="7">
        <v>1</v>
      </c>
      <c r="E2085" s="17">
        <v>45</v>
      </c>
      <c r="F2085" s="2" t="s">
        <v>331</v>
      </c>
      <c r="G2085" s="2" t="s">
        <v>339</v>
      </c>
    </row>
    <row r="2086" spans="1:7">
      <c r="A2086" s="79">
        <v>42147.444629999998</v>
      </c>
      <c r="B2086" s="3">
        <v>2.57</v>
      </c>
      <c r="C2086" s="7">
        <v>119</v>
      </c>
      <c r="D2086" s="7">
        <v>1</v>
      </c>
      <c r="E2086" s="17">
        <v>45</v>
      </c>
      <c r="F2086" s="2" t="s">
        <v>331</v>
      </c>
      <c r="G2086" s="2" t="s">
        <v>339</v>
      </c>
    </row>
    <row r="2087" spans="1:7">
      <c r="A2087" s="79">
        <v>42147.444629999998</v>
      </c>
      <c r="B2087" s="3">
        <v>2.57</v>
      </c>
      <c r="C2087" s="7">
        <v>119</v>
      </c>
      <c r="D2087" s="7">
        <v>1</v>
      </c>
      <c r="E2087" s="17">
        <v>45</v>
      </c>
      <c r="F2087" s="2" t="s">
        <v>331</v>
      </c>
      <c r="G2087" s="2" t="s">
        <v>339</v>
      </c>
    </row>
    <row r="2088" spans="1:7">
      <c r="A2088" s="79">
        <v>42147.444629999998</v>
      </c>
      <c r="B2088" s="3">
        <v>2.57</v>
      </c>
      <c r="C2088" s="7">
        <v>119</v>
      </c>
      <c r="D2088" s="7">
        <v>1</v>
      </c>
      <c r="E2088" s="17">
        <v>45</v>
      </c>
      <c r="F2088" s="2" t="s">
        <v>331</v>
      </c>
      <c r="G2088" s="2" t="s">
        <v>339</v>
      </c>
    </row>
    <row r="2089" spans="1:7">
      <c r="A2089" s="79">
        <v>42147.444629999998</v>
      </c>
      <c r="B2089" s="3">
        <v>2.57</v>
      </c>
      <c r="C2089" s="7">
        <v>119</v>
      </c>
      <c r="D2089" s="7">
        <v>1</v>
      </c>
      <c r="E2089" s="17">
        <v>45</v>
      </c>
      <c r="F2089" s="2" t="s">
        <v>331</v>
      </c>
      <c r="G2089" s="2" t="s">
        <v>339</v>
      </c>
    </row>
    <row r="2090" spans="1:7">
      <c r="A2090" s="79">
        <v>42147.444629999998</v>
      </c>
      <c r="B2090" s="3">
        <v>2.57</v>
      </c>
      <c r="C2090" s="7">
        <v>119</v>
      </c>
      <c r="D2090" s="7">
        <v>1</v>
      </c>
      <c r="E2090" s="17">
        <v>45</v>
      </c>
      <c r="F2090" s="2" t="s">
        <v>331</v>
      </c>
      <c r="G2090" s="2" t="s">
        <v>339</v>
      </c>
    </row>
    <row r="2091" spans="1:7">
      <c r="A2091" s="79">
        <v>42147.444629999998</v>
      </c>
      <c r="B2091" s="3">
        <v>2.57</v>
      </c>
      <c r="C2091" s="7">
        <v>119</v>
      </c>
      <c r="D2091" s="7">
        <v>1</v>
      </c>
      <c r="E2091" s="17">
        <v>45</v>
      </c>
      <c r="F2091" s="2" t="s">
        <v>331</v>
      </c>
      <c r="G2091" s="2" t="s">
        <v>339</v>
      </c>
    </row>
    <row r="2092" spans="1:7">
      <c r="A2092" s="79">
        <v>42148.575750000004</v>
      </c>
      <c r="B2092" s="3">
        <v>2.57</v>
      </c>
      <c r="C2092" s="7">
        <v>119</v>
      </c>
      <c r="D2092" s="7">
        <v>1</v>
      </c>
      <c r="E2092" s="17">
        <v>45</v>
      </c>
      <c r="F2092" s="2" t="s">
        <v>331</v>
      </c>
      <c r="G2092" s="2" t="s">
        <v>339</v>
      </c>
    </row>
    <row r="2093" spans="1:7">
      <c r="A2093" s="79">
        <v>42148.575750000004</v>
      </c>
      <c r="B2093" s="3">
        <v>2.57</v>
      </c>
      <c r="C2093" s="7">
        <v>119</v>
      </c>
      <c r="D2093" s="7">
        <v>1</v>
      </c>
      <c r="E2093" s="17">
        <v>45</v>
      </c>
      <c r="F2093" s="2" t="s">
        <v>331</v>
      </c>
      <c r="G2093" s="2" t="s">
        <v>339</v>
      </c>
    </row>
    <row r="2094" spans="1:7">
      <c r="A2094" s="79">
        <v>42148.575750000004</v>
      </c>
      <c r="B2094" s="3">
        <v>2.57</v>
      </c>
      <c r="C2094" s="7">
        <v>119</v>
      </c>
      <c r="D2094" s="7">
        <v>1</v>
      </c>
      <c r="E2094" s="17">
        <v>45</v>
      </c>
      <c r="F2094" s="2" t="s">
        <v>331</v>
      </c>
      <c r="G2094" s="2" t="s">
        <v>339</v>
      </c>
    </row>
    <row r="2095" spans="1:7">
      <c r="A2095" s="79">
        <v>42148.575750000004</v>
      </c>
      <c r="B2095" s="3">
        <v>2.57</v>
      </c>
      <c r="C2095" s="7">
        <v>119</v>
      </c>
      <c r="D2095" s="7">
        <v>1</v>
      </c>
      <c r="E2095" s="17">
        <v>45</v>
      </c>
      <c r="F2095" s="2" t="s">
        <v>331</v>
      </c>
      <c r="G2095" s="2" t="s">
        <v>339</v>
      </c>
    </row>
    <row r="2096" spans="1:7">
      <c r="A2096" s="79">
        <v>42148.575750000004</v>
      </c>
      <c r="B2096" s="3">
        <v>2.57</v>
      </c>
      <c r="C2096" s="7">
        <v>119</v>
      </c>
      <c r="D2096" s="7">
        <v>1</v>
      </c>
      <c r="E2096" s="17">
        <v>45</v>
      </c>
      <c r="F2096" s="2" t="s">
        <v>331</v>
      </c>
      <c r="G2096" s="2" t="s">
        <v>339</v>
      </c>
    </row>
    <row r="2097" spans="1:7">
      <c r="A2097" s="79">
        <v>42148.575750000004</v>
      </c>
      <c r="B2097" s="3">
        <v>2.57</v>
      </c>
      <c r="C2097" s="7">
        <v>119</v>
      </c>
      <c r="D2097" s="7">
        <v>1</v>
      </c>
      <c r="E2097" s="17">
        <v>45</v>
      </c>
      <c r="F2097" s="2" t="s">
        <v>331</v>
      </c>
      <c r="G2097" s="2" t="s">
        <v>339</v>
      </c>
    </row>
    <row r="2098" spans="1:7">
      <c r="A2098" s="79">
        <v>42148.575750000004</v>
      </c>
      <c r="B2098" s="3">
        <v>2.57</v>
      </c>
      <c r="C2098" s="7">
        <v>119</v>
      </c>
      <c r="D2098" s="7">
        <v>1</v>
      </c>
      <c r="E2098" s="17">
        <v>45</v>
      </c>
      <c r="F2098" s="2" t="s">
        <v>331</v>
      </c>
      <c r="G2098" s="2" t="s">
        <v>339</v>
      </c>
    </row>
    <row r="2099" spans="1:7">
      <c r="A2099" s="79">
        <v>42148.618240000003</v>
      </c>
      <c r="B2099" s="3">
        <v>2.57</v>
      </c>
      <c r="C2099" s="7">
        <v>119</v>
      </c>
      <c r="D2099" s="7">
        <v>1</v>
      </c>
      <c r="E2099" s="17">
        <v>45</v>
      </c>
      <c r="F2099" s="2" t="s">
        <v>331</v>
      </c>
      <c r="G2099" s="2" t="s">
        <v>339</v>
      </c>
    </row>
    <row r="2100" spans="1:7">
      <c r="A2100" s="79">
        <v>42148.635490000001</v>
      </c>
      <c r="B2100" s="3">
        <v>2.57</v>
      </c>
      <c r="C2100" s="7">
        <v>119</v>
      </c>
      <c r="D2100" s="7">
        <v>1</v>
      </c>
      <c r="E2100" s="17">
        <v>45</v>
      </c>
      <c r="F2100" s="2" t="s">
        <v>331</v>
      </c>
      <c r="G2100" s="2" t="s">
        <v>339</v>
      </c>
    </row>
    <row r="2101" spans="1:7">
      <c r="A2101" s="79">
        <v>42148.635490000001</v>
      </c>
      <c r="B2101" s="3">
        <v>2.57</v>
      </c>
      <c r="C2101" s="7">
        <v>119</v>
      </c>
      <c r="D2101" s="7">
        <v>1</v>
      </c>
      <c r="E2101" s="17">
        <v>45</v>
      </c>
      <c r="F2101" s="2" t="s">
        <v>331</v>
      </c>
      <c r="G2101" s="2" t="s">
        <v>339</v>
      </c>
    </row>
    <row r="2102" spans="1:7">
      <c r="A2102" s="79">
        <v>42148.635490000001</v>
      </c>
      <c r="B2102" s="3">
        <v>2.57</v>
      </c>
      <c r="C2102" s="7">
        <v>119</v>
      </c>
      <c r="D2102" s="7">
        <v>1</v>
      </c>
      <c r="E2102" s="17">
        <v>45</v>
      </c>
      <c r="F2102" s="2" t="s">
        <v>331</v>
      </c>
      <c r="G2102" s="2" t="s">
        <v>339</v>
      </c>
    </row>
    <row r="2103" spans="1:7">
      <c r="A2103" s="79">
        <v>42148.635490000001</v>
      </c>
      <c r="B2103" s="3">
        <v>2.57</v>
      </c>
      <c r="C2103" s="7">
        <v>119</v>
      </c>
      <c r="D2103" s="7">
        <v>1</v>
      </c>
      <c r="E2103" s="17">
        <v>45</v>
      </c>
      <c r="F2103" s="2" t="s">
        <v>331</v>
      </c>
      <c r="G2103" s="2" t="s">
        <v>339</v>
      </c>
    </row>
    <row r="2104" spans="1:7">
      <c r="A2104" s="79">
        <v>42148.63639</v>
      </c>
      <c r="B2104" s="3">
        <v>2.57</v>
      </c>
      <c r="C2104" s="7">
        <v>119</v>
      </c>
      <c r="D2104" s="7">
        <v>1</v>
      </c>
      <c r="E2104" s="17">
        <v>45</v>
      </c>
      <c r="F2104" s="2" t="s">
        <v>331</v>
      </c>
      <c r="G2104" s="2" t="s">
        <v>339</v>
      </c>
    </row>
    <row r="2105" spans="1:7">
      <c r="A2105" s="79">
        <v>42150.578410000002</v>
      </c>
      <c r="B2105" s="3">
        <v>2.57</v>
      </c>
      <c r="C2105" s="7">
        <v>119</v>
      </c>
      <c r="D2105" s="7">
        <v>1</v>
      </c>
      <c r="E2105" s="17">
        <v>45</v>
      </c>
      <c r="F2105" s="2" t="s">
        <v>331</v>
      </c>
      <c r="G2105" s="2" t="s">
        <v>339</v>
      </c>
    </row>
    <row r="2106" spans="1:7">
      <c r="A2106" s="79">
        <v>42150.57933</v>
      </c>
      <c r="B2106" s="3">
        <v>2.57</v>
      </c>
      <c r="C2106" s="7">
        <v>119</v>
      </c>
      <c r="D2106" s="7">
        <v>1</v>
      </c>
      <c r="E2106" s="17">
        <v>45</v>
      </c>
      <c r="F2106" s="2" t="s">
        <v>331</v>
      </c>
      <c r="G2106" s="2" t="s">
        <v>339</v>
      </c>
    </row>
    <row r="2107" spans="1:7">
      <c r="A2107" s="79">
        <v>42153.567289999999</v>
      </c>
      <c r="B2107" s="3">
        <v>2.57</v>
      </c>
      <c r="C2107" s="7">
        <v>119</v>
      </c>
      <c r="D2107" s="7">
        <v>1</v>
      </c>
      <c r="E2107" s="17">
        <v>45</v>
      </c>
      <c r="F2107" s="2" t="s">
        <v>331</v>
      </c>
      <c r="G2107" s="2" t="s">
        <v>339</v>
      </c>
    </row>
    <row r="2108" spans="1:7">
      <c r="A2108" s="79">
        <v>42153.567289999999</v>
      </c>
      <c r="B2108" s="3">
        <v>2.57</v>
      </c>
      <c r="C2108" s="7">
        <v>119</v>
      </c>
      <c r="D2108" s="7">
        <v>1</v>
      </c>
      <c r="E2108" s="17">
        <v>45</v>
      </c>
      <c r="F2108" s="2" t="s">
        <v>331</v>
      </c>
      <c r="G2108" s="2" t="s">
        <v>339</v>
      </c>
    </row>
    <row r="2109" spans="1:7">
      <c r="A2109" s="79">
        <v>42154.590230000002</v>
      </c>
      <c r="B2109" s="3">
        <v>2.57</v>
      </c>
      <c r="C2109" s="7">
        <v>119</v>
      </c>
      <c r="D2109" s="7">
        <v>1</v>
      </c>
      <c r="E2109" s="17">
        <v>45</v>
      </c>
      <c r="F2109" s="2" t="s">
        <v>331</v>
      </c>
      <c r="G2109" s="2" t="s">
        <v>339</v>
      </c>
    </row>
    <row r="2110" spans="1:7">
      <c r="A2110" s="79">
        <v>42155.479270000003</v>
      </c>
      <c r="B2110" s="3">
        <v>2.57</v>
      </c>
      <c r="C2110" s="7">
        <v>119</v>
      </c>
      <c r="D2110" s="7">
        <v>1</v>
      </c>
      <c r="E2110" s="17">
        <v>45</v>
      </c>
      <c r="F2110" s="2" t="s">
        <v>331</v>
      </c>
      <c r="G2110" s="2" t="s">
        <v>339</v>
      </c>
    </row>
    <row r="2111" spans="1:7">
      <c r="A2111" s="79">
        <v>42155.504679999998</v>
      </c>
      <c r="B2111" s="3">
        <v>2.57</v>
      </c>
      <c r="C2111" s="7">
        <v>119</v>
      </c>
      <c r="D2111" s="7">
        <v>1</v>
      </c>
      <c r="E2111" s="17">
        <v>45</v>
      </c>
      <c r="F2111" s="2" t="s">
        <v>331</v>
      </c>
      <c r="G2111" s="2" t="s">
        <v>339</v>
      </c>
    </row>
    <row r="2112" spans="1:7">
      <c r="A2112" s="79">
        <v>42155.504679999998</v>
      </c>
      <c r="B2112" s="3">
        <v>2.57</v>
      </c>
      <c r="C2112" s="7">
        <v>119</v>
      </c>
      <c r="D2112" s="7">
        <v>1</v>
      </c>
      <c r="E2112" s="17">
        <v>45</v>
      </c>
      <c r="F2112" s="2" t="s">
        <v>331</v>
      </c>
      <c r="G2112" s="2" t="s">
        <v>339</v>
      </c>
    </row>
    <row r="2113" spans="1:10">
      <c r="A2113" s="79">
        <v>42156.446120000001</v>
      </c>
      <c r="B2113" s="3">
        <v>2.57</v>
      </c>
      <c r="C2113" s="7">
        <v>119</v>
      </c>
      <c r="D2113" s="7">
        <v>1</v>
      </c>
      <c r="E2113" s="17">
        <v>45</v>
      </c>
      <c r="F2113" s="2" t="s">
        <v>331</v>
      </c>
      <c r="G2113" s="2" t="s">
        <v>339</v>
      </c>
    </row>
    <row r="2114" spans="1:10">
      <c r="A2114" s="79">
        <v>42156.446120000001</v>
      </c>
      <c r="B2114" s="3">
        <v>2.57</v>
      </c>
      <c r="C2114" s="7">
        <v>119</v>
      </c>
      <c r="D2114" s="7">
        <v>1</v>
      </c>
      <c r="E2114" s="17">
        <v>45</v>
      </c>
      <c r="F2114" s="2" t="s">
        <v>331</v>
      </c>
      <c r="G2114" s="2" t="s">
        <v>339</v>
      </c>
    </row>
    <row r="2115" spans="1:10">
      <c r="A2115" s="79">
        <v>42156.609969999998</v>
      </c>
      <c r="B2115" s="3">
        <v>2.57</v>
      </c>
      <c r="C2115" s="7">
        <v>119</v>
      </c>
      <c r="D2115" s="7">
        <v>1</v>
      </c>
      <c r="E2115" s="17">
        <v>45</v>
      </c>
      <c r="F2115" s="2" t="s">
        <v>331</v>
      </c>
      <c r="G2115" s="2" t="s">
        <v>339</v>
      </c>
    </row>
    <row r="2116" spans="1:10">
      <c r="A2116" s="79">
        <v>42158.39647</v>
      </c>
      <c r="B2116" s="3">
        <v>2.57</v>
      </c>
      <c r="C2116" s="7">
        <v>119</v>
      </c>
      <c r="D2116" s="7">
        <v>1</v>
      </c>
      <c r="E2116" s="17">
        <v>45</v>
      </c>
      <c r="F2116" s="2" t="s">
        <v>331</v>
      </c>
      <c r="G2116" s="2" t="s">
        <v>339</v>
      </c>
    </row>
    <row r="2117" spans="1:10">
      <c r="A2117" s="79">
        <v>42167.515800000001</v>
      </c>
      <c r="B2117" s="3">
        <v>2.57</v>
      </c>
      <c r="C2117" s="7">
        <v>119</v>
      </c>
      <c r="D2117" s="7">
        <v>1</v>
      </c>
      <c r="E2117" s="17">
        <v>45</v>
      </c>
      <c r="F2117" s="2" t="s">
        <v>331</v>
      </c>
      <c r="G2117" s="2" t="s">
        <v>339</v>
      </c>
    </row>
    <row r="2118" spans="1:10">
      <c r="A2118" s="79">
        <v>42187.466959999998</v>
      </c>
      <c r="B2118" s="3">
        <v>2.57</v>
      </c>
      <c r="C2118" s="7">
        <v>119</v>
      </c>
      <c r="D2118" s="7">
        <v>1</v>
      </c>
      <c r="E2118" s="17">
        <v>45</v>
      </c>
      <c r="F2118" s="2" t="s">
        <v>331</v>
      </c>
      <c r="G2118" s="2" t="s">
        <v>339</v>
      </c>
      <c r="J2118" s="21"/>
    </row>
    <row r="2119" spans="1:10">
      <c r="A2119" s="79">
        <v>42209.461860000003</v>
      </c>
      <c r="B2119" s="3">
        <v>2.57</v>
      </c>
      <c r="C2119" s="7">
        <v>119</v>
      </c>
      <c r="D2119" s="7">
        <v>1</v>
      </c>
      <c r="E2119" s="17">
        <v>45</v>
      </c>
      <c r="F2119" s="2" t="s">
        <v>331</v>
      </c>
      <c r="G2119" s="2" t="s">
        <v>339</v>
      </c>
      <c r="J2119" s="21"/>
    </row>
    <row r="2120" spans="1:10">
      <c r="A2120" s="79">
        <v>42226.525280000002</v>
      </c>
      <c r="B2120" s="3">
        <v>2.57</v>
      </c>
      <c r="C2120" s="7">
        <v>119</v>
      </c>
      <c r="D2120" s="7">
        <v>1</v>
      </c>
      <c r="E2120" s="17">
        <v>45</v>
      </c>
      <c r="F2120" s="2" t="s">
        <v>331</v>
      </c>
      <c r="G2120" s="2" t="s">
        <v>339</v>
      </c>
      <c r="J2120" s="21"/>
    </row>
    <row r="2121" spans="1:10">
      <c r="A2121" s="79">
        <v>42276.567660000001</v>
      </c>
      <c r="B2121" s="3">
        <v>2.57</v>
      </c>
      <c r="C2121" s="7">
        <v>119</v>
      </c>
      <c r="D2121" s="7">
        <v>1</v>
      </c>
      <c r="E2121" s="17">
        <v>45</v>
      </c>
      <c r="F2121" s="2" t="s">
        <v>331</v>
      </c>
      <c r="G2121" s="2" t="s">
        <v>339</v>
      </c>
    </row>
    <row r="2122" spans="1:10">
      <c r="A2122" s="79">
        <v>42364.509720000002</v>
      </c>
      <c r="B2122" s="3">
        <v>2.57</v>
      </c>
      <c r="C2122" s="7">
        <v>119</v>
      </c>
      <c r="D2122" s="7">
        <v>1</v>
      </c>
      <c r="E2122" s="17">
        <v>45</v>
      </c>
      <c r="F2122" s="2" t="s">
        <v>331</v>
      </c>
      <c r="G2122" s="2" t="s">
        <v>38</v>
      </c>
      <c r="H2122" s="2" t="s">
        <v>339</v>
      </c>
    </row>
    <row r="2123" spans="1:10">
      <c r="A2123" s="79">
        <v>42364.538890000003</v>
      </c>
      <c r="B2123" s="3">
        <v>2.57</v>
      </c>
      <c r="C2123" s="7">
        <v>119</v>
      </c>
      <c r="D2123" s="7">
        <v>1</v>
      </c>
      <c r="E2123" s="17">
        <v>45</v>
      </c>
      <c r="F2123" s="2" t="s">
        <v>331</v>
      </c>
      <c r="G2123" s="2" t="s">
        <v>38</v>
      </c>
      <c r="H2123" s="2" t="s">
        <v>339</v>
      </c>
    </row>
    <row r="2124" spans="1:10">
      <c r="A2124" s="79">
        <v>42402.599779999997</v>
      </c>
      <c r="B2124" s="3">
        <v>2.57</v>
      </c>
      <c r="C2124" s="7">
        <v>119</v>
      </c>
      <c r="D2124" s="7">
        <v>1</v>
      </c>
      <c r="E2124" s="17">
        <v>45</v>
      </c>
      <c r="F2124" s="2" t="s">
        <v>331</v>
      </c>
      <c r="G2124" s="2" t="s">
        <v>38</v>
      </c>
      <c r="H2124" s="2" t="s">
        <v>339</v>
      </c>
    </row>
    <row r="2125" spans="1:10">
      <c r="A2125" s="79">
        <v>42468.871689814812</v>
      </c>
      <c r="B2125" s="3">
        <v>2.57</v>
      </c>
      <c r="C2125" s="7">
        <v>119</v>
      </c>
      <c r="D2125" s="7">
        <v>1</v>
      </c>
      <c r="E2125" s="17">
        <v>45</v>
      </c>
      <c r="F2125" s="2" t="s">
        <v>331</v>
      </c>
      <c r="G2125" s="2" t="s">
        <v>38</v>
      </c>
      <c r="H2125" s="2" t="s">
        <v>339</v>
      </c>
    </row>
    <row r="2126" spans="1:10">
      <c r="A2126" s="79">
        <v>42469.654502314814</v>
      </c>
      <c r="B2126" s="3">
        <v>2.57</v>
      </c>
      <c r="C2126" s="7">
        <v>119</v>
      </c>
      <c r="D2126" s="7">
        <v>1</v>
      </c>
      <c r="E2126" s="17">
        <v>45</v>
      </c>
      <c r="F2126" s="2" t="s">
        <v>331</v>
      </c>
      <c r="G2126" s="2" t="s">
        <v>38</v>
      </c>
      <c r="H2126" s="2" t="s">
        <v>339</v>
      </c>
    </row>
    <row r="2127" spans="1:10">
      <c r="A2127" s="79">
        <v>42476.901574074072</v>
      </c>
      <c r="B2127" s="3">
        <v>2.57</v>
      </c>
      <c r="C2127" s="7">
        <v>119</v>
      </c>
      <c r="D2127" s="7">
        <v>1</v>
      </c>
      <c r="E2127" s="17">
        <v>45</v>
      </c>
      <c r="F2127" s="2" t="s">
        <v>331</v>
      </c>
      <c r="G2127" s="2" t="s">
        <v>38</v>
      </c>
      <c r="H2127" s="2" t="s">
        <v>339</v>
      </c>
    </row>
    <row r="2128" spans="1:10">
      <c r="A2128" s="79">
        <v>42539.443055555559</v>
      </c>
      <c r="B2128" s="3">
        <v>2.57</v>
      </c>
      <c r="C2128" s="7">
        <v>119</v>
      </c>
      <c r="D2128" s="7">
        <v>1</v>
      </c>
      <c r="E2128" s="17">
        <v>45</v>
      </c>
      <c r="F2128" s="2" t="s">
        <v>331</v>
      </c>
      <c r="G2128" s="2" t="s">
        <v>38</v>
      </c>
      <c r="H2128" s="2" t="s">
        <v>339</v>
      </c>
    </row>
    <row r="2129" spans="1:10">
      <c r="A2129" s="79">
        <v>42554.726145833331</v>
      </c>
      <c r="B2129" s="3">
        <v>2.57</v>
      </c>
      <c r="C2129" s="7">
        <v>119</v>
      </c>
      <c r="D2129" s="7">
        <v>1</v>
      </c>
      <c r="E2129" s="17">
        <v>45</v>
      </c>
      <c r="F2129" s="2" t="s">
        <v>331</v>
      </c>
      <c r="G2129" s="2" t="s">
        <v>339</v>
      </c>
      <c r="H2129" s="2" t="s">
        <v>2534</v>
      </c>
    </row>
    <row r="2130" spans="1:10">
      <c r="A2130" s="79">
        <v>42564.790277777778</v>
      </c>
      <c r="B2130" s="3">
        <v>2.57</v>
      </c>
      <c r="C2130" s="7">
        <v>119</v>
      </c>
      <c r="D2130" s="7">
        <v>1</v>
      </c>
      <c r="E2130" s="17">
        <v>45</v>
      </c>
      <c r="F2130" s="2" t="s">
        <v>331</v>
      </c>
      <c r="G2130" s="2" t="s">
        <v>339</v>
      </c>
      <c r="H2130" s="2" t="s">
        <v>2534</v>
      </c>
    </row>
    <row r="2131" spans="1:10">
      <c r="A2131" s="79">
        <v>42889.666400462964</v>
      </c>
      <c r="B2131" s="3">
        <v>2.57</v>
      </c>
      <c r="C2131" s="7">
        <v>119</v>
      </c>
      <c r="D2131" s="7">
        <v>1</v>
      </c>
      <c r="E2131" s="17">
        <v>45</v>
      </c>
      <c r="F2131" s="2" t="s">
        <v>331</v>
      </c>
      <c r="G2131" s="2" t="s">
        <v>339</v>
      </c>
    </row>
    <row r="2132" spans="1:10">
      <c r="A2132" s="79">
        <v>42085.786699999997</v>
      </c>
      <c r="B2132" s="3">
        <v>2.57</v>
      </c>
      <c r="C2132" s="7">
        <v>120</v>
      </c>
      <c r="D2132" s="7">
        <v>1</v>
      </c>
      <c r="E2132" s="17">
        <v>45</v>
      </c>
      <c r="F2132" s="2" t="s">
        <v>331</v>
      </c>
      <c r="G2132" s="2" t="s">
        <v>49</v>
      </c>
    </row>
    <row r="2133" spans="1:10">
      <c r="A2133" s="79">
        <v>42090.983139999997</v>
      </c>
      <c r="B2133" s="3">
        <v>2.57</v>
      </c>
      <c r="C2133" s="7">
        <v>120</v>
      </c>
      <c r="D2133" s="7">
        <v>1</v>
      </c>
      <c r="E2133" s="17">
        <v>45</v>
      </c>
      <c r="F2133" s="2" t="s">
        <v>331</v>
      </c>
      <c r="G2133" s="2" t="s">
        <v>49</v>
      </c>
    </row>
    <row r="2134" spans="1:10">
      <c r="A2134" s="79">
        <v>42146.694329999998</v>
      </c>
      <c r="B2134" s="3">
        <v>2.57</v>
      </c>
      <c r="C2134" s="7">
        <v>120</v>
      </c>
      <c r="D2134" s="7">
        <v>1</v>
      </c>
      <c r="E2134" s="17">
        <v>45</v>
      </c>
      <c r="F2134" s="2" t="s">
        <v>331</v>
      </c>
      <c r="G2134" s="2" t="s">
        <v>49</v>
      </c>
    </row>
    <row r="2135" spans="1:10">
      <c r="A2135" s="79">
        <v>42167.515800000001</v>
      </c>
      <c r="B2135" s="3">
        <v>2.57</v>
      </c>
      <c r="C2135" s="7">
        <v>120</v>
      </c>
      <c r="D2135" s="7">
        <v>1</v>
      </c>
      <c r="E2135" s="17">
        <v>45</v>
      </c>
      <c r="F2135" s="2" t="s">
        <v>331</v>
      </c>
      <c r="G2135" s="2" t="s">
        <v>49</v>
      </c>
    </row>
    <row r="2136" spans="1:10">
      <c r="A2136" s="79">
        <v>42187.466959999998</v>
      </c>
      <c r="B2136" s="3">
        <v>2.57</v>
      </c>
      <c r="C2136" s="7">
        <v>120</v>
      </c>
      <c r="D2136" s="7">
        <v>1</v>
      </c>
      <c r="E2136" s="17">
        <v>45</v>
      </c>
      <c r="F2136" s="2" t="s">
        <v>331</v>
      </c>
      <c r="G2136" s="2" t="s">
        <v>49</v>
      </c>
      <c r="J2136" s="21"/>
    </row>
    <row r="2137" spans="1:10">
      <c r="A2137" s="79">
        <v>42200.585780000001</v>
      </c>
      <c r="B2137" s="3">
        <v>2.57</v>
      </c>
      <c r="C2137" s="7">
        <v>120</v>
      </c>
      <c r="D2137" s="7">
        <v>1</v>
      </c>
      <c r="E2137" s="17">
        <v>45</v>
      </c>
      <c r="F2137" s="2" t="s">
        <v>331</v>
      </c>
      <c r="G2137" s="2" t="s">
        <v>49</v>
      </c>
      <c r="J2137" s="21"/>
    </row>
    <row r="2138" spans="1:10">
      <c r="A2138" s="79">
        <v>42200.585780000001</v>
      </c>
      <c r="B2138" s="3">
        <v>2.57</v>
      </c>
      <c r="C2138" s="7">
        <v>120</v>
      </c>
      <c r="D2138" s="7">
        <v>1</v>
      </c>
      <c r="E2138" s="17">
        <v>45</v>
      </c>
      <c r="F2138" s="2" t="s">
        <v>331</v>
      </c>
      <c r="G2138" s="2" t="s">
        <v>49</v>
      </c>
      <c r="J2138" s="21"/>
    </row>
    <row r="2139" spans="1:10">
      <c r="A2139" s="79">
        <v>42209.461860000003</v>
      </c>
      <c r="B2139" s="3">
        <v>2.57</v>
      </c>
      <c r="C2139" s="7">
        <v>120</v>
      </c>
      <c r="D2139" s="7">
        <v>1</v>
      </c>
      <c r="E2139" s="17">
        <v>45</v>
      </c>
      <c r="F2139" s="2" t="s">
        <v>331</v>
      </c>
      <c r="G2139" s="2" t="s">
        <v>49</v>
      </c>
      <c r="J2139" s="21"/>
    </row>
    <row r="2140" spans="1:10">
      <c r="A2140" s="79">
        <v>42224.453029999997</v>
      </c>
      <c r="B2140" s="3">
        <v>2.57</v>
      </c>
      <c r="C2140" s="7">
        <v>120</v>
      </c>
      <c r="D2140" s="7">
        <v>1</v>
      </c>
      <c r="E2140" s="17">
        <v>45</v>
      </c>
      <c r="F2140" s="2" t="s">
        <v>331</v>
      </c>
      <c r="G2140" s="2" t="s">
        <v>49</v>
      </c>
      <c r="J2140" s="21"/>
    </row>
    <row r="2141" spans="1:10">
      <c r="A2141" s="79">
        <v>42270.698839999997</v>
      </c>
      <c r="B2141" s="3">
        <v>2.57</v>
      </c>
      <c r="C2141" s="7">
        <v>120</v>
      </c>
      <c r="D2141" s="7">
        <v>1</v>
      </c>
      <c r="E2141" s="17">
        <v>45</v>
      </c>
      <c r="F2141" s="2" t="s">
        <v>331</v>
      </c>
      <c r="G2141" s="2" t="s">
        <v>49</v>
      </c>
    </row>
    <row r="2142" spans="1:10">
      <c r="A2142" s="79">
        <v>42276.567660000001</v>
      </c>
      <c r="B2142" s="3">
        <v>2.57</v>
      </c>
      <c r="C2142" s="7">
        <v>120</v>
      </c>
      <c r="D2142" s="7">
        <v>1</v>
      </c>
      <c r="E2142" s="17">
        <v>45</v>
      </c>
      <c r="F2142" s="2" t="s">
        <v>331</v>
      </c>
      <c r="G2142" s="2" t="s">
        <v>49</v>
      </c>
    </row>
    <row r="2143" spans="1:10">
      <c r="A2143" s="79">
        <v>42441.47597</v>
      </c>
      <c r="B2143" s="3">
        <v>2.57</v>
      </c>
      <c r="C2143" s="7">
        <v>120</v>
      </c>
      <c r="D2143" s="7">
        <v>1</v>
      </c>
      <c r="E2143" s="17">
        <v>45</v>
      </c>
      <c r="F2143" s="2" t="s">
        <v>331</v>
      </c>
      <c r="G2143" s="2" t="s">
        <v>49</v>
      </c>
    </row>
    <row r="2144" spans="1:10">
      <c r="A2144" s="79">
        <v>42448.548300000002</v>
      </c>
      <c r="B2144" s="3">
        <v>2.57</v>
      </c>
      <c r="C2144" s="7">
        <v>120</v>
      </c>
      <c r="D2144" s="7">
        <v>1</v>
      </c>
      <c r="E2144" s="17">
        <v>45</v>
      </c>
      <c r="F2144" s="2" t="s">
        <v>331</v>
      </c>
      <c r="G2144" s="2" t="s">
        <v>49</v>
      </c>
    </row>
    <row r="2145" spans="1:10">
      <c r="A2145" s="79">
        <v>42452.844400000002</v>
      </c>
      <c r="B2145" s="3">
        <v>2.57</v>
      </c>
      <c r="C2145" s="7">
        <v>120</v>
      </c>
      <c r="D2145" s="7">
        <v>1</v>
      </c>
      <c r="E2145" s="17">
        <v>45</v>
      </c>
      <c r="F2145" s="2" t="s">
        <v>331</v>
      </c>
      <c r="G2145" s="2" t="s">
        <v>49</v>
      </c>
    </row>
    <row r="2146" spans="1:10">
      <c r="A2146" s="79">
        <v>42476.499722222223</v>
      </c>
      <c r="B2146" s="3">
        <v>2.57</v>
      </c>
      <c r="C2146" s="7">
        <v>120</v>
      </c>
      <c r="D2146" s="7">
        <v>1</v>
      </c>
      <c r="E2146" s="17">
        <v>45</v>
      </c>
      <c r="F2146" s="2" t="s">
        <v>331</v>
      </c>
      <c r="G2146" s="2" t="s">
        <v>626</v>
      </c>
      <c r="H2146" s="2" t="s">
        <v>49</v>
      </c>
    </row>
    <row r="2147" spans="1:10">
      <c r="A2147" s="79">
        <v>42539.443055555559</v>
      </c>
      <c r="B2147" s="3">
        <v>2.57</v>
      </c>
      <c r="C2147" s="7">
        <v>120</v>
      </c>
      <c r="D2147" s="7">
        <v>1</v>
      </c>
      <c r="E2147" s="17">
        <v>45</v>
      </c>
      <c r="F2147" s="2" t="s">
        <v>331</v>
      </c>
      <c r="G2147" s="2" t="s">
        <v>725</v>
      </c>
      <c r="H2147" s="2" t="s">
        <v>49</v>
      </c>
    </row>
    <row r="2148" spans="1:10">
      <c r="A2148" s="79">
        <v>42594.772037037037</v>
      </c>
      <c r="B2148" s="3">
        <v>2.57</v>
      </c>
      <c r="C2148" s="7">
        <v>120</v>
      </c>
      <c r="D2148" s="7">
        <v>1</v>
      </c>
      <c r="E2148" s="17">
        <v>45</v>
      </c>
      <c r="F2148" s="2" t="s">
        <v>331</v>
      </c>
      <c r="G2148" s="2" t="s">
        <v>49</v>
      </c>
      <c r="H2148" s="2" t="s">
        <v>2534</v>
      </c>
    </row>
    <row r="2149" spans="1:10">
      <c r="A2149" s="79">
        <v>42602.612766203703</v>
      </c>
      <c r="B2149" s="3">
        <v>2.57</v>
      </c>
      <c r="C2149" s="7">
        <v>120</v>
      </c>
      <c r="D2149" s="7">
        <v>1</v>
      </c>
      <c r="E2149" s="17">
        <v>45</v>
      </c>
      <c r="F2149" s="2" t="s">
        <v>331</v>
      </c>
      <c r="G2149" s="2" t="s">
        <v>49</v>
      </c>
      <c r="H2149" s="2" t="s">
        <v>2534</v>
      </c>
    </row>
    <row r="2150" spans="1:10">
      <c r="A2150" s="79">
        <v>42636.617256944446</v>
      </c>
      <c r="B2150" s="3">
        <v>2.57</v>
      </c>
      <c r="C2150" s="7">
        <v>120</v>
      </c>
      <c r="D2150" s="7">
        <v>1</v>
      </c>
      <c r="E2150" s="17">
        <v>45</v>
      </c>
      <c r="F2150" s="2" t="s">
        <v>331</v>
      </c>
      <c r="G2150" s="2" t="s">
        <v>49</v>
      </c>
      <c r="H2150" s="2" t="s">
        <v>2534</v>
      </c>
    </row>
    <row r="2151" spans="1:10">
      <c r="A2151" s="79">
        <v>42687.618287037039</v>
      </c>
      <c r="B2151" s="3">
        <v>2.57</v>
      </c>
      <c r="C2151" s="7">
        <v>120</v>
      </c>
      <c r="D2151" s="7">
        <v>1</v>
      </c>
      <c r="E2151" s="17">
        <v>45</v>
      </c>
      <c r="F2151" s="2" t="s">
        <v>331</v>
      </c>
      <c r="G2151" s="2" t="s">
        <v>49</v>
      </c>
    </row>
    <row r="2152" spans="1:10">
      <c r="A2152" s="79">
        <v>42889.666400462964</v>
      </c>
      <c r="B2152" s="3">
        <v>2.57</v>
      </c>
      <c r="C2152" s="7">
        <v>120</v>
      </c>
      <c r="D2152" s="7">
        <v>1</v>
      </c>
      <c r="E2152" s="17">
        <v>45</v>
      </c>
      <c r="F2152" s="2" t="s">
        <v>331</v>
      </c>
      <c r="G2152" s="2" t="s">
        <v>49</v>
      </c>
    </row>
    <row r="2153" spans="1:10">
      <c r="A2153" s="79">
        <v>42152.584629999998</v>
      </c>
      <c r="B2153" s="3">
        <v>2.57</v>
      </c>
      <c r="C2153" s="7">
        <v>121</v>
      </c>
      <c r="D2153" s="7">
        <v>1</v>
      </c>
      <c r="E2153" s="17">
        <v>45</v>
      </c>
      <c r="F2153" s="2" t="s">
        <v>331</v>
      </c>
      <c r="G2153" s="2" t="s">
        <v>354</v>
      </c>
    </row>
    <row r="2154" spans="1:10">
      <c r="A2154" s="79">
        <v>42153.524189999996</v>
      </c>
      <c r="B2154" s="3">
        <v>2.57</v>
      </c>
      <c r="C2154" s="7">
        <v>121</v>
      </c>
      <c r="D2154" s="7">
        <v>1</v>
      </c>
      <c r="E2154" s="17">
        <v>45</v>
      </c>
      <c r="F2154" s="2" t="s">
        <v>331</v>
      </c>
      <c r="G2154" s="2" t="s">
        <v>354</v>
      </c>
    </row>
    <row r="2155" spans="1:10">
      <c r="A2155" s="79">
        <v>42158.383560000002</v>
      </c>
      <c r="B2155" s="3">
        <v>2.57</v>
      </c>
      <c r="C2155" s="7">
        <v>121</v>
      </c>
      <c r="D2155" s="7">
        <v>1</v>
      </c>
      <c r="E2155" s="17">
        <v>45</v>
      </c>
      <c r="F2155" s="2" t="s">
        <v>331</v>
      </c>
      <c r="G2155" s="2" t="s">
        <v>354</v>
      </c>
    </row>
    <row r="2156" spans="1:10">
      <c r="A2156" s="79">
        <v>42167.515800000001</v>
      </c>
      <c r="B2156" s="3">
        <v>2.57</v>
      </c>
      <c r="C2156" s="7">
        <v>121</v>
      </c>
      <c r="D2156" s="7">
        <v>1</v>
      </c>
      <c r="E2156" s="17">
        <v>45</v>
      </c>
      <c r="F2156" s="2" t="s">
        <v>331</v>
      </c>
      <c r="G2156" s="2" t="s">
        <v>354</v>
      </c>
    </row>
    <row r="2157" spans="1:10">
      <c r="A2157" s="79">
        <v>42209.461860000003</v>
      </c>
      <c r="B2157" s="3">
        <v>2.57</v>
      </c>
      <c r="C2157" s="7">
        <v>121</v>
      </c>
      <c r="D2157" s="7">
        <v>1</v>
      </c>
      <c r="E2157" s="17">
        <v>45</v>
      </c>
      <c r="F2157" s="2" t="s">
        <v>331</v>
      </c>
      <c r="G2157" s="2" t="s">
        <v>354</v>
      </c>
      <c r="J2157" s="21"/>
    </row>
    <row r="2158" spans="1:10">
      <c r="A2158" s="79">
        <v>42276.567660000001</v>
      </c>
      <c r="B2158" s="3">
        <v>2.57</v>
      </c>
      <c r="C2158" s="7">
        <v>121</v>
      </c>
      <c r="D2158" s="7">
        <v>1</v>
      </c>
      <c r="E2158" s="17">
        <v>45</v>
      </c>
      <c r="F2158" s="2" t="s">
        <v>331</v>
      </c>
      <c r="G2158" s="2" t="s">
        <v>354</v>
      </c>
    </row>
    <row r="2159" spans="1:10">
      <c r="A2159" s="79">
        <v>42316.748939999998</v>
      </c>
      <c r="B2159" s="3">
        <v>2.57</v>
      </c>
      <c r="C2159" s="7">
        <v>121</v>
      </c>
      <c r="D2159" s="7">
        <v>1</v>
      </c>
      <c r="E2159" s="17">
        <v>45</v>
      </c>
      <c r="F2159" s="2" t="s">
        <v>331</v>
      </c>
      <c r="G2159" s="2" t="s">
        <v>631</v>
      </c>
      <c r="H2159" s="2" t="s">
        <v>354</v>
      </c>
    </row>
    <row r="2160" spans="1:10">
      <c r="A2160" s="79">
        <v>42400</v>
      </c>
      <c r="B2160" s="3">
        <v>2.57</v>
      </c>
      <c r="C2160" s="7">
        <v>121</v>
      </c>
      <c r="D2160" s="7">
        <v>1</v>
      </c>
      <c r="E2160" s="17">
        <v>45</v>
      </c>
      <c r="F2160" s="2" t="s">
        <v>331</v>
      </c>
      <c r="G2160" s="2" t="s">
        <v>631</v>
      </c>
      <c r="H2160" s="2" t="s">
        <v>354</v>
      </c>
    </row>
    <row r="2161" spans="1:10">
      <c r="A2161" s="79">
        <v>42477.803379629629</v>
      </c>
      <c r="B2161" s="3">
        <v>2.57</v>
      </c>
      <c r="C2161" s="7">
        <v>121</v>
      </c>
      <c r="D2161" s="7">
        <v>1</v>
      </c>
      <c r="E2161" s="17">
        <v>45</v>
      </c>
      <c r="F2161" s="2" t="s">
        <v>331</v>
      </c>
      <c r="G2161" s="2" t="s">
        <v>631</v>
      </c>
      <c r="H2161" s="2" t="s">
        <v>354</v>
      </c>
    </row>
    <row r="2162" spans="1:10">
      <c r="A2162" s="79">
        <v>42749.508067129631</v>
      </c>
      <c r="B2162" s="3">
        <v>2.57</v>
      </c>
      <c r="C2162" s="7">
        <v>121</v>
      </c>
      <c r="D2162" s="7">
        <v>1</v>
      </c>
      <c r="E2162" s="17">
        <v>45</v>
      </c>
      <c r="F2162" s="2" t="s">
        <v>331</v>
      </c>
      <c r="G2162" s="2" t="s">
        <v>354</v>
      </c>
    </row>
    <row r="2163" spans="1:10">
      <c r="A2163" s="79">
        <v>42889.666400462964</v>
      </c>
      <c r="B2163" s="3">
        <v>2.57</v>
      </c>
      <c r="C2163" s="7">
        <v>121</v>
      </c>
      <c r="D2163" s="7">
        <v>1</v>
      </c>
      <c r="E2163" s="17">
        <v>45</v>
      </c>
      <c r="F2163" s="2" t="s">
        <v>331</v>
      </c>
      <c r="G2163" s="2" t="s">
        <v>354</v>
      </c>
    </row>
    <row r="2164" spans="1:10">
      <c r="A2164" s="79">
        <v>42076.78428</v>
      </c>
      <c r="B2164" s="3">
        <v>2.57</v>
      </c>
      <c r="C2164" s="7">
        <v>122</v>
      </c>
      <c r="D2164" s="7">
        <v>1</v>
      </c>
      <c r="E2164" s="17">
        <v>45</v>
      </c>
      <c r="F2164" s="2" t="s">
        <v>331</v>
      </c>
      <c r="G2164" s="2" t="s">
        <v>344</v>
      </c>
    </row>
    <row r="2165" spans="1:10">
      <c r="A2165" s="79">
        <v>42153.567289999999</v>
      </c>
      <c r="B2165" s="3">
        <v>2.57</v>
      </c>
      <c r="C2165" s="7">
        <v>122</v>
      </c>
      <c r="D2165" s="7">
        <v>1</v>
      </c>
      <c r="E2165" s="17">
        <v>45</v>
      </c>
      <c r="F2165" s="2" t="s">
        <v>331</v>
      </c>
      <c r="G2165" s="2" t="s">
        <v>344</v>
      </c>
    </row>
    <row r="2166" spans="1:10">
      <c r="A2166" s="79">
        <v>42158.383560000002</v>
      </c>
      <c r="B2166" s="3">
        <v>2.57</v>
      </c>
      <c r="C2166" s="7">
        <v>122</v>
      </c>
      <c r="D2166" s="7">
        <v>1</v>
      </c>
      <c r="E2166" s="17">
        <v>45</v>
      </c>
      <c r="F2166" s="2" t="s">
        <v>331</v>
      </c>
      <c r="G2166" s="2" t="s">
        <v>344</v>
      </c>
    </row>
    <row r="2167" spans="1:10">
      <c r="A2167" s="79">
        <v>42167.515800000001</v>
      </c>
      <c r="B2167" s="3">
        <v>2.57</v>
      </c>
      <c r="C2167" s="7">
        <v>122</v>
      </c>
      <c r="D2167" s="7">
        <v>1</v>
      </c>
      <c r="E2167" s="17">
        <v>45</v>
      </c>
      <c r="F2167" s="2" t="s">
        <v>331</v>
      </c>
      <c r="G2167" s="2" t="s">
        <v>344</v>
      </c>
    </row>
    <row r="2168" spans="1:10">
      <c r="A2168" s="79">
        <v>42170.400070000003</v>
      </c>
      <c r="B2168" s="3">
        <v>2.57</v>
      </c>
      <c r="C2168" s="7">
        <v>122</v>
      </c>
      <c r="D2168" s="7">
        <v>1</v>
      </c>
      <c r="E2168" s="17">
        <v>45</v>
      </c>
      <c r="F2168" s="2" t="s">
        <v>331</v>
      </c>
      <c r="G2168" s="2" t="s">
        <v>344</v>
      </c>
      <c r="J2168" s="21"/>
    </row>
    <row r="2169" spans="1:10">
      <c r="A2169" s="79">
        <v>42209.461860000003</v>
      </c>
      <c r="B2169" s="3">
        <v>2.57</v>
      </c>
      <c r="C2169" s="7">
        <v>122</v>
      </c>
      <c r="D2169" s="7">
        <v>1</v>
      </c>
      <c r="E2169" s="17">
        <v>45</v>
      </c>
      <c r="F2169" s="2" t="s">
        <v>331</v>
      </c>
      <c r="G2169" s="2" t="s">
        <v>344</v>
      </c>
      <c r="J2169" s="21"/>
    </row>
    <row r="2170" spans="1:10">
      <c r="A2170" s="79">
        <v>42216.427499999998</v>
      </c>
      <c r="B2170" s="3">
        <v>2.57</v>
      </c>
      <c r="C2170" s="7">
        <v>122</v>
      </c>
      <c r="D2170" s="7">
        <v>1</v>
      </c>
      <c r="E2170" s="17">
        <v>45</v>
      </c>
      <c r="F2170" s="2" t="s">
        <v>331</v>
      </c>
      <c r="G2170" s="2" t="s">
        <v>344</v>
      </c>
      <c r="J2170" s="21"/>
    </row>
    <row r="2171" spans="1:10">
      <c r="A2171" s="79">
        <v>42276.567660000001</v>
      </c>
      <c r="B2171" s="3">
        <v>2.57</v>
      </c>
      <c r="C2171" s="7">
        <v>122</v>
      </c>
      <c r="D2171" s="7">
        <v>1</v>
      </c>
      <c r="E2171" s="17">
        <v>45</v>
      </c>
      <c r="F2171" s="2" t="s">
        <v>331</v>
      </c>
      <c r="G2171" s="2" t="s">
        <v>344</v>
      </c>
    </row>
    <row r="2172" spans="1:10">
      <c r="A2172" s="79">
        <v>42477.803379629629</v>
      </c>
      <c r="B2172" s="3">
        <v>2.57</v>
      </c>
      <c r="C2172" s="7">
        <v>122</v>
      </c>
      <c r="D2172" s="7">
        <v>1</v>
      </c>
      <c r="E2172" s="17">
        <v>45</v>
      </c>
      <c r="F2172" s="2" t="s">
        <v>331</v>
      </c>
      <c r="G2172" s="2" t="s">
        <v>52</v>
      </c>
      <c r="H2172" s="2" t="s">
        <v>344</v>
      </c>
    </row>
    <row r="2173" spans="1:10">
      <c r="A2173" s="79">
        <v>42493.792361111111</v>
      </c>
      <c r="B2173" s="3">
        <v>2.57</v>
      </c>
      <c r="C2173" s="7">
        <v>122</v>
      </c>
      <c r="D2173" s="7">
        <v>1</v>
      </c>
      <c r="E2173" s="17">
        <v>45</v>
      </c>
      <c r="F2173" s="2" t="s">
        <v>331</v>
      </c>
      <c r="G2173" s="2" t="s">
        <v>52</v>
      </c>
      <c r="H2173" s="2" t="s">
        <v>344</v>
      </c>
    </row>
    <row r="2174" spans="1:10">
      <c r="A2174" s="79">
        <v>42744.7731712963</v>
      </c>
      <c r="B2174" s="3">
        <v>2.57</v>
      </c>
      <c r="C2174" s="7">
        <v>122</v>
      </c>
      <c r="D2174" s="7">
        <v>1</v>
      </c>
      <c r="E2174" s="17">
        <v>45</v>
      </c>
      <c r="F2174" s="2" t="s">
        <v>331</v>
      </c>
      <c r="G2174" s="2" t="s">
        <v>4155</v>
      </c>
    </row>
    <row r="2175" spans="1:10">
      <c r="A2175" s="79">
        <v>42889.666400462964</v>
      </c>
      <c r="B2175" s="3">
        <v>2.57</v>
      </c>
      <c r="C2175" s="7">
        <v>122</v>
      </c>
      <c r="D2175" s="7">
        <v>1</v>
      </c>
      <c r="E2175" s="17">
        <v>45</v>
      </c>
      <c r="F2175" s="2" t="s">
        <v>331</v>
      </c>
      <c r="G2175" s="2" t="s">
        <v>4155</v>
      </c>
    </row>
    <row r="2176" spans="1:10">
      <c r="A2176" s="79">
        <v>42091.618110000003</v>
      </c>
      <c r="B2176" s="3">
        <v>2.57</v>
      </c>
      <c r="C2176" s="7">
        <v>123</v>
      </c>
      <c r="D2176" s="7">
        <v>1</v>
      </c>
      <c r="E2176" s="17">
        <v>45</v>
      </c>
      <c r="F2176" s="2" t="s">
        <v>331</v>
      </c>
      <c r="G2176" s="2" t="s">
        <v>336</v>
      </c>
    </row>
    <row r="2177" spans="1:10">
      <c r="A2177" s="79">
        <v>42147.753620000003</v>
      </c>
      <c r="B2177" s="3">
        <v>2.57</v>
      </c>
      <c r="C2177" s="7">
        <v>123</v>
      </c>
      <c r="D2177" s="7">
        <v>1</v>
      </c>
      <c r="E2177" s="17">
        <v>45</v>
      </c>
      <c r="F2177" s="2" t="s">
        <v>331</v>
      </c>
      <c r="G2177" s="2" t="s">
        <v>336</v>
      </c>
    </row>
    <row r="2178" spans="1:10">
      <c r="A2178" s="79">
        <v>42152.584629999998</v>
      </c>
      <c r="B2178" s="3">
        <v>2.57</v>
      </c>
      <c r="C2178" s="7">
        <v>123</v>
      </c>
      <c r="D2178" s="7">
        <v>1</v>
      </c>
      <c r="E2178" s="17">
        <v>45</v>
      </c>
      <c r="F2178" s="2" t="s">
        <v>331</v>
      </c>
      <c r="G2178" s="2" t="s">
        <v>336</v>
      </c>
    </row>
    <row r="2179" spans="1:10">
      <c r="A2179" s="79">
        <v>42154.590230000002</v>
      </c>
      <c r="B2179" s="3">
        <v>2.57</v>
      </c>
      <c r="C2179" s="7">
        <v>123</v>
      </c>
      <c r="D2179" s="7">
        <v>1</v>
      </c>
      <c r="E2179" s="17">
        <v>45</v>
      </c>
      <c r="F2179" s="2" t="s">
        <v>331</v>
      </c>
      <c r="G2179" s="2" t="s">
        <v>336</v>
      </c>
    </row>
    <row r="2180" spans="1:10">
      <c r="A2180" s="79">
        <v>42155.471680000002</v>
      </c>
      <c r="B2180" s="3">
        <v>2.57</v>
      </c>
      <c r="C2180" s="7">
        <v>123</v>
      </c>
      <c r="D2180" s="7">
        <v>1</v>
      </c>
      <c r="E2180" s="17">
        <v>45</v>
      </c>
      <c r="F2180" s="2" t="s">
        <v>331</v>
      </c>
      <c r="G2180" s="2" t="s">
        <v>336</v>
      </c>
    </row>
    <row r="2181" spans="1:10">
      <c r="A2181" s="79">
        <v>42167.515800000001</v>
      </c>
      <c r="B2181" s="3">
        <v>2.57</v>
      </c>
      <c r="C2181" s="7">
        <v>123</v>
      </c>
      <c r="D2181" s="7">
        <v>1</v>
      </c>
      <c r="E2181" s="17">
        <v>45</v>
      </c>
      <c r="F2181" s="2" t="s">
        <v>331</v>
      </c>
      <c r="G2181" s="2" t="s">
        <v>336</v>
      </c>
    </row>
    <row r="2182" spans="1:10">
      <c r="A2182" s="79">
        <v>42186.548949999997</v>
      </c>
      <c r="B2182" s="3">
        <v>2.57</v>
      </c>
      <c r="C2182" s="7">
        <v>123</v>
      </c>
      <c r="D2182" s="7">
        <v>1</v>
      </c>
      <c r="E2182" s="17">
        <v>45</v>
      </c>
      <c r="F2182" s="2" t="s">
        <v>331</v>
      </c>
      <c r="G2182" s="2" t="s">
        <v>336</v>
      </c>
      <c r="J2182" s="21"/>
    </row>
    <row r="2183" spans="1:10">
      <c r="A2183" s="79">
        <v>42266.893170000003</v>
      </c>
      <c r="B2183" s="3">
        <v>2.57</v>
      </c>
      <c r="C2183" s="7">
        <v>123</v>
      </c>
      <c r="D2183" s="7">
        <v>1</v>
      </c>
      <c r="E2183" s="17">
        <v>45</v>
      </c>
      <c r="F2183" s="2" t="s">
        <v>331</v>
      </c>
      <c r="G2183" s="2" t="s">
        <v>336</v>
      </c>
      <c r="J2183" s="21"/>
    </row>
    <row r="2184" spans="1:10">
      <c r="A2184" s="79">
        <v>42274.742059999997</v>
      </c>
      <c r="B2184" s="3">
        <v>2.57</v>
      </c>
      <c r="C2184" s="7">
        <v>123</v>
      </c>
      <c r="D2184" s="7">
        <v>1</v>
      </c>
      <c r="E2184" s="17">
        <v>45</v>
      </c>
      <c r="F2184" s="2" t="s">
        <v>331</v>
      </c>
      <c r="G2184" s="2" t="s">
        <v>336</v>
      </c>
    </row>
    <row r="2185" spans="1:10">
      <c r="A2185" s="79">
        <v>42276.567660000001</v>
      </c>
      <c r="B2185" s="3">
        <v>2.57</v>
      </c>
      <c r="C2185" s="7">
        <v>123</v>
      </c>
      <c r="D2185" s="7">
        <v>1</v>
      </c>
      <c r="E2185" s="17">
        <v>45</v>
      </c>
      <c r="F2185" s="2" t="s">
        <v>331</v>
      </c>
      <c r="G2185" s="2" t="s">
        <v>336</v>
      </c>
    </row>
    <row r="2186" spans="1:10">
      <c r="A2186" s="79">
        <v>42324.500139999996</v>
      </c>
      <c r="B2186" s="3">
        <v>2.57</v>
      </c>
      <c r="C2186" s="7">
        <v>123</v>
      </c>
      <c r="D2186" s="7">
        <v>1</v>
      </c>
      <c r="E2186" s="17">
        <v>45</v>
      </c>
      <c r="F2186" s="2" t="s">
        <v>331</v>
      </c>
      <c r="G2186" s="2" t="s">
        <v>627</v>
      </c>
      <c r="H2186" s="2" t="s">
        <v>336</v>
      </c>
    </row>
    <row r="2187" spans="1:10">
      <c r="A2187" s="79">
        <v>42335.385759999997</v>
      </c>
      <c r="B2187" s="3">
        <v>2.57</v>
      </c>
      <c r="C2187" s="7">
        <v>123</v>
      </c>
      <c r="D2187" s="7">
        <v>1</v>
      </c>
      <c r="E2187" s="17">
        <v>45</v>
      </c>
      <c r="F2187" s="2" t="s">
        <v>331</v>
      </c>
      <c r="G2187" s="2" t="s">
        <v>627</v>
      </c>
      <c r="H2187" s="2" t="s">
        <v>336</v>
      </c>
    </row>
    <row r="2188" spans="1:10">
      <c r="A2188" s="79">
        <v>42413.58713</v>
      </c>
      <c r="B2188" s="3">
        <v>2.57</v>
      </c>
      <c r="C2188" s="7">
        <v>123</v>
      </c>
      <c r="D2188" s="7">
        <v>1</v>
      </c>
      <c r="E2188" s="17">
        <v>45</v>
      </c>
      <c r="F2188" s="2" t="s">
        <v>331</v>
      </c>
      <c r="G2188" s="2" t="s">
        <v>627</v>
      </c>
      <c r="H2188" s="2" t="s">
        <v>336</v>
      </c>
    </row>
    <row r="2189" spans="1:10">
      <c r="A2189" s="79">
        <v>42445.705950000003</v>
      </c>
      <c r="B2189" s="3">
        <v>2.57</v>
      </c>
      <c r="C2189" s="7">
        <v>123</v>
      </c>
      <c r="D2189" s="7">
        <v>1</v>
      </c>
      <c r="E2189" s="17">
        <v>45</v>
      </c>
      <c r="F2189" s="2" t="s">
        <v>331</v>
      </c>
      <c r="G2189" s="2" t="s">
        <v>336</v>
      </c>
    </row>
    <row r="2190" spans="1:10">
      <c r="A2190" s="79">
        <v>42547.61041666667</v>
      </c>
      <c r="B2190" s="3">
        <v>2.57</v>
      </c>
      <c r="C2190" s="7">
        <v>123</v>
      </c>
      <c r="D2190" s="7">
        <v>1</v>
      </c>
      <c r="E2190" s="17">
        <v>45</v>
      </c>
      <c r="F2190" s="2" t="s">
        <v>331</v>
      </c>
      <c r="G2190" s="2" t="s">
        <v>54</v>
      </c>
      <c r="H2190" s="2" t="s">
        <v>336</v>
      </c>
    </row>
    <row r="2191" spans="1:10">
      <c r="A2191" s="79">
        <v>42571.876435185186</v>
      </c>
      <c r="B2191" s="3">
        <v>2.57</v>
      </c>
      <c r="C2191" s="7">
        <v>123</v>
      </c>
      <c r="D2191" s="7">
        <v>1</v>
      </c>
      <c r="E2191" s="17">
        <v>45</v>
      </c>
      <c r="F2191" s="2" t="s">
        <v>331</v>
      </c>
      <c r="G2191" s="2" t="s">
        <v>336</v>
      </c>
      <c r="H2191" s="2" t="s">
        <v>2534</v>
      </c>
    </row>
    <row r="2192" spans="1:10">
      <c r="A2192" s="79">
        <v>42664.654768518521</v>
      </c>
      <c r="B2192" s="3">
        <v>2.57</v>
      </c>
      <c r="C2192" s="7">
        <v>123</v>
      </c>
      <c r="D2192" s="7">
        <v>1</v>
      </c>
      <c r="E2192" s="17">
        <v>45</v>
      </c>
      <c r="F2192" s="2" t="s">
        <v>331</v>
      </c>
      <c r="G2192" s="2" t="s">
        <v>336</v>
      </c>
    </row>
    <row r="2193" spans="1:7">
      <c r="A2193" s="79">
        <v>42691.599641203706</v>
      </c>
      <c r="B2193" s="3">
        <v>2.57</v>
      </c>
      <c r="C2193" s="7">
        <v>123</v>
      </c>
      <c r="D2193" s="7">
        <v>1</v>
      </c>
      <c r="E2193" s="17">
        <v>45</v>
      </c>
      <c r="F2193" s="2" t="s">
        <v>331</v>
      </c>
      <c r="G2193" s="2" t="s">
        <v>336</v>
      </c>
    </row>
    <row r="2194" spans="1:7">
      <c r="A2194" s="79">
        <v>42691.819953703707</v>
      </c>
      <c r="B2194" s="3">
        <v>2.57</v>
      </c>
      <c r="C2194" s="7">
        <v>123</v>
      </c>
      <c r="D2194" s="7">
        <v>1</v>
      </c>
      <c r="E2194" s="17">
        <v>45</v>
      </c>
      <c r="F2194" s="2" t="s">
        <v>331</v>
      </c>
      <c r="G2194" s="2" t="s">
        <v>336</v>
      </c>
    </row>
    <row r="2195" spans="1:7">
      <c r="A2195" s="79">
        <v>42691.819953703707</v>
      </c>
      <c r="B2195" s="3">
        <v>2.57</v>
      </c>
      <c r="C2195" s="7">
        <v>123</v>
      </c>
      <c r="D2195" s="7">
        <v>1</v>
      </c>
      <c r="E2195" s="17">
        <v>45</v>
      </c>
      <c r="F2195" s="2" t="s">
        <v>331</v>
      </c>
      <c r="G2195" s="2" t="s">
        <v>336</v>
      </c>
    </row>
    <row r="2196" spans="1:7">
      <c r="A2196" s="79">
        <v>42883.693425925929</v>
      </c>
      <c r="B2196" s="3">
        <v>2.57</v>
      </c>
      <c r="C2196" s="7">
        <v>123</v>
      </c>
      <c r="D2196" s="7">
        <v>1</v>
      </c>
      <c r="E2196" s="17">
        <v>45</v>
      </c>
      <c r="F2196" s="2" t="s">
        <v>331</v>
      </c>
      <c r="G2196" s="2" t="s">
        <v>336</v>
      </c>
    </row>
    <row r="2197" spans="1:7">
      <c r="A2197" s="79">
        <v>42883.693425925929</v>
      </c>
      <c r="B2197" s="3">
        <v>2.57</v>
      </c>
      <c r="C2197" s="7">
        <v>123</v>
      </c>
      <c r="D2197" s="7">
        <v>1</v>
      </c>
      <c r="E2197" s="17">
        <v>45</v>
      </c>
      <c r="F2197" s="2" t="s">
        <v>331</v>
      </c>
      <c r="G2197" s="2" t="s">
        <v>336</v>
      </c>
    </row>
    <row r="2198" spans="1:7">
      <c r="A2198" s="79">
        <v>42889.666400462964</v>
      </c>
      <c r="B2198" s="3">
        <v>2.57</v>
      </c>
      <c r="C2198" s="7">
        <v>123</v>
      </c>
      <c r="D2198" s="7">
        <v>1</v>
      </c>
      <c r="E2198" s="17">
        <v>45</v>
      </c>
      <c r="F2198" s="2" t="s">
        <v>331</v>
      </c>
      <c r="G2198" s="2" t="s">
        <v>336</v>
      </c>
    </row>
    <row r="2199" spans="1:7">
      <c r="A2199" s="79">
        <v>42076.78428</v>
      </c>
      <c r="B2199" s="3">
        <v>2.57</v>
      </c>
      <c r="C2199" s="7">
        <v>124</v>
      </c>
      <c r="D2199" s="7">
        <v>1</v>
      </c>
      <c r="E2199" s="17">
        <v>45</v>
      </c>
      <c r="F2199" s="2" t="s">
        <v>331</v>
      </c>
      <c r="G2199" s="2" t="s">
        <v>57</v>
      </c>
    </row>
    <row r="2200" spans="1:7">
      <c r="A2200" s="79">
        <v>42143.763760000002</v>
      </c>
      <c r="B2200" s="3">
        <v>2.57</v>
      </c>
      <c r="C2200" s="7">
        <v>124</v>
      </c>
      <c r="D2200" s="7">
        <v>1</v>
      </c>
      <c r="E2200" s="17">
        <v>45</v>
      </c>
      <c r="F2200" s="2" t="s">
        <v>331</v>
      </c>
      <c r="G2200" s="2" t="s">
        <v>57</v>
      </c>
    </row>
    <row r="2201" spans="1:7">
      <c r="A2201" s="79">
        <v>42143.763760000002</v>
      </c>
      <c r="B2201" s="3">
        <v>2.57</v>
      </c>
      <c r="C2201" s="7">
        <v>124</v>
      </c>
      <c r="D2201" s="7">
        <v>1</v>
      </c>
      <c r="E2201" s="17">
        <v>45</v>
      </c>
      <c r="F2201" s="2" t="s">
        <v>331</v>
      </c>
      <c r="G2201" s="2" t="s">
        <v>57</v>
      </c>
    </row>
    <row r="2202" spans="1:7">
      <c r="A2202" s="79">
        <v>42145.430339999999</v>
      </c>
      <c r="B2202" s="3">
        <v>2.57</v>
      </c>
      <c r="C2202" s="7">
        <v>124</v>
      </c>
      <c r="D2202" s="7">
        <v>1</v>
      </c>
      <c r="E2202" s="17">
        <v>45</v>
      </c>
      <c r="F2202" s="2" t="s">
        <v>331</v>
      </c>
      <c r="G2202" s="2" t="s">
        <v>57</v>
      </c>
    </row>
    <row r="2203" spans="1:7">
      <c r="A2203" s="79">
        <v>42152.584629999998</v>
      </c>
      <c r="B2203" s="3">
        <v>2.57</v>
      </c>
      <c r="C2203" s="7">
        <v>124</v>
      </c>
      <c r="D2203" s="7">
        <v>1</v>
      </c>
      <c r="E2203" s="17">
        <v>45</v>
      </c>
      <c r="F2203" s="2" t="s">
        <v>331</v>
      </c>
      <c r="G2203" s="2" t="s">
        <v>57</v>
      </c>
    </row>
    <row r="2204" spans="1:7">
      <c r="A2204" s="79">
        <v>42153.524189999996</v>
      </c>
      <c r="B2204" s="3">
        <v>2.57</v>
      </c>
      <c r="C2204" s="7">
        <v>124</v>
      </c>
      <c r="D2204" s="7">
        <v>1</v>
      </c>
      <c r="E2204" s="17">
        <v>45</v>
      </c>
      <c r="F2204" s="2" t="s">
        <v>331</v>
      </c>
      <c r="G2204" s="2" t="s">
        <v>57</v>
      </c>
    </row>
    <row r="2205" spans="1:7">
      <c r="A2205" s="79">
        <v>42154.510860000002</v>
      </c>
      <c r="B2205" s="3">
        <v>2.57</v>
      </c>
      <c r="C2205" s="7">
        <v>124</v>
      </c>
      <c r="D2205" s="7">
        <v>1</v>
      </c>
      <c r="E2205" s="17">
        <v>45</v>
      </c>
      <c r="F2205" s="2" t="s">
        <v>331</v>
      </c>
      <c r="G2205" s="2" t="s">
        <v>57</v>
      </c>
    </row>
    <row r="2206" spans="1:7">
      <c r="A2206" s="79">
        <v>42155.471680000002</v>
      </c>
      <c r="B2206" s="3">
        <v>2.57</v>
      </c>
      <c r="C2206" s="7">
        <v>124</v>
      </c>
      <c r="D2206" s="7">
        <v>1</v>
      </c>
      <c r="E2206" s="17">
        <v>45</v>
      </c>
      <c r="F2206" s="2" t="s">
        <v>331</v>
      </c>
      <c r="G2206" s="2" t="s">
        <v>57</v>
      </c>
    </row>
    <row r="2207" spans="1:7">
      <c r="A2207" s="79">
        <v>42155.479270000003</v>
      </c>
      <c r="B2207" s="3">
        <v>2.57</v>
      </c>
      <c r="C2207" s="7">
        <v>124</v>
      </c>
      <c r="D2207" s="7">
        <v>1</v>
      </c>
      <c r="E2207" s="17">
        <v>45</v>
      </c>
      <c r="F2207" s="2" t="s">
        <v>331</v>
      </c>
      <c r="G2207" s="2" t="s">
        <v>57</v>
      </c>
    </row>
    <row r="2208" spans="1:7">
      <c r="A2208" s="79">
        <v>42167.515800000001</v>
      </c>
      <c r="B2208" s="3">
        <v>2.57</v>
      </c>
      <c r="C2208" s="7">
        <v>124</v>
      </c>
      <c r="D2208" s="7">
        <v>1</v>
      </c>
      <c r="E2208" s="17">
        <v>45</v>
      </c>
      <c r="F2208" s="2" t="s">
        <v>331</v>
      </c>
      <c r="G2208" s="2" t="s">
        <v>57</v>
      </c>
    </row>
    <row r="2209" spans="1:10">
      <c r="A2209" s="79">
        <v>42216.427499999998</v>
      </c>
      <c r="B2209" s="3">
        <v>2.57</v>
      </c>
      <c r="C2209" s="7">
        <v>124</v>
      </c>
      <c r="D2209" s="7">
        <v>1</v>
      </c>
      <c r="E2209" s="17">
        <v>45</v>
      </c>
      <c r="F2209" s="2" t="s">
        <v>331</v>
      </c>
      <c r="G2209" s="2" t="s">
        <v>57</v>
      </c>
      <c r="J2209" s="21"/>
    </row>
    <row r="2210" spans="1:10">
      <c r="A2210" s="79">
        <v>42226.525280000002</v>
      </c>
      <c r="B2210" s="3">
        <v>2.57</v>
      </c>
      <c r="C2210" s="7">
        <v>124</v>
      </c>
      <c r="D2210" s="7">
        <v>1</v>
      </c>
      <c r="E2210" s="17">
        <v>45</v>
      </c>
      <c r="F2210" s="2" t="s">
        <v>331</v>
      </c>
      <c r="G2210" s="2" t="s">
        <v>57</v>
      </c>
      <c r="J2210" s="21"/>
    </row>
    <row r="2211" spans="1:10">
      <c r="A2211" s="79">
        <v>42247.801189999998</v>
      </c>
      <c r="B2211" s="3">
        <v>2.57</v>
      </c>
      <c r="C2211" s="7">
        <v>124</v>
      </c>
      <c r="D2211" s="7">
        <v>1</v>
      </c>
      <c r="E2211" s="17">
        <v>45</v>
      </c>
      <c r="F2211" s="2" t="s">
        <v>331</v>
      </c>
      <c r="G2211" s="2" t="s">
        <v>57</v>
      </c>
      <c r="J2211" s="21"/>
    </row>
    <row r="2212" spans="1:10">
      <c r="A2212" s="79">
        <v>42276.567660000001</v>
      </c>
      <c r="B2212" s="3">
        <v>2.57</v>
      </c>
      <c r="C2212" s="7">
        <v>124</v>
      </c>
      <c r="D2212" s="7">
        <v>1</v>
      </c>
      <c r="E2212" s="17">
        <v>45</v>
      </c>
      <c r="F2212" s="2" t="s">
        <v>331</v>
      </c>
      <c r="G2212" s="2" t="s">
        <v>57</v>
      </c>
    </row>
    <row r="2213" spans="1:10">
      <c r="A2213" s="79">
        <v>42533.797222222223</v>
      </c>
      <c r="B2213" s="3">
        <v>2.57</v>
      </c>
      <c r="C2213" s="7">
        <v>124</v>
      </c>
      <c r="D2213" s="7">
        <v>1</v>
      </c>
      <c r="E2213" s="17">
        <v>45</v>
      </c>
      <c r="F2213" s="2" t="s">
        <v>331</v>
      </c>
      <c r="G2213" s="2" t="s">
        <v>56</v>
      </c>
      <c r="H2213" s="2" t="s">
        <v>57</v>
      </c>
    </row>
    <row r="2214" spans="1:10">
      <c r="A2214" s="79">
        <v>42538.550694444442</v>
      </c>
      <c r="B2214" s="3">
        <v>2.57</v>
      </c>
      <c r="C2214" s="7">
        <v>124</v>
      </c>
      <c r="D2214" s="7">
        <v>1</v>
      </c>
      <c r="E2214" s="17">
        <v>45</v>
      </c>
      <c r="F2214" s="2" t="s">
        <v>331</v>
      </c>
      <c r="G2214" s="2" t="s">
        <v>56</v>
      </c>
      <c r="H2214" s="2" t="s">
        <v>57</v>
      </c>
    </row>
    <row r="2215" spans="1:10">
      <c r="A2215" s="79">
        <v>42575.667569444442</v>
      </c>
      <c r="B2215" s="3">
        <v>2.57</v>
      </c>
      <c r="C2215" s="7">
        <v>124</v>
      </c>
      <c r="D2215" s="7">
        <v>1</v>
      </c>
      <c r="E2215" s="17">
        <v>45</v>
      </c>
      <c r="F2215" s="2" t="s">
        <v>331</v>
      </c>
      <c r="G2215" s="2" t="s">
        <v>57</v>
      </c>
      <c r="H2215" s="2" t="s">
        <v>2532</v>
      </c>
    </row>
    <row r="2216" spans="1:10">
      <c r="A2216" s="79">
        <v>42575.689618055556</v>
      </c>
      <c r="B2216" s="3">
        <v>2.57</v>
      </c>
      <c r="C2216" s="7">
        <v>124</v>
      </c>
      <c r="D2216" s="7">
        <v>1</v>
      </c>
      <c r="E2216" s="17">
        <v>45</v>
      </c>
      <c r="F2216" s="2" t="s">
        <v>331</v>
      </c>
      <c r="G2216" s="2" t="s">
        <v>57</v>
      </c>
      <c r="H2216" s="2" t="s">
        <v>2532</v>
      </c>
    </row>
    <row r="2217" spans="1:10">
      <c r="A2217" s="79">
        <v>42889.666400462964</v>
      </c>
      <c r="B2217" s="3">
        <v>2.57</v>
      </c>
      <c r="C2217" s="7">
        <v>124</v>
      </c>
      <c r="D2217" s="7">
        <v>1</v>
      </c>
      <c r="E2217" s="17">
        <v>45</v>
      </c>
      <c r="F2217" s="2" t="s">
        <v>331</v>
      </c>
      <c r="G2217" s="2" t="s">
        <v>57</v>
      </c>
    </row>
    <row r="2218" spans="1:10">
      <c r="A2218" s="79">
        <v>42891.486122685186</v>
      </c>
      <c r="B2218" s="3">
        <v>2.57</v>
      </c>
      <c r="C2218" s="7">
        <v>124</v>
      </c>
      <c r="D2218" s="7">
        <v>1</v>
      </c>
      <c r="E2218" s="17">
        <v>45</v>
      </c>
      <c r="F2218" s="2" t="s">
        <v>331</v>
      </c>
      <c r="G2218" s="2" t="s">
        <v>57</v>
      </c>
    </row>
    <row r="2219" spans="1:10">
      <c r="A2219" s="79">
        <v>42144.439830000003</v>
      </c>
      <c r="B2219" s="3">
        <v>2.77</v>
      </c>
      <c r="C2219" s="7">
        <v>125</v>
      </c>
      <c r="D2219" s="7">
        <v>1</v>
      </c>
      <c r="E2219" s="17">
        <v>45</v>
      </c>
      <c r="F2219" s="2" t="s">
        <v>331</v>
      </c>
      <c r="G2219" s="2" t="s">
        <v>348</v>
      </c>
    </row>
    <row r="2220" spans="1:10">
      <c r="A2220" s="79">
        <v>42152.584629999998</v>
      </c>
      <c r="B2220" s="3">
        <v>2.77</v>
      </c>
      <c r="C2220" s="7">
        <v>125</v>
      </c>
      <c r="D2220" s="7">
        <v>1</v>
      </c>
      <c r="E2220" s="17">
        <v>45</v>
      </c>
      <c r="F2220" s="2" t="s">
        <v>331</v>
      </c>
      <c r="G2220" s="2" t="s">
        <v>348</v>
      </c>
    </row>
    <row r="2221" spans="1:10">
      <c r="A2221" s="79">
        <v>42153.524189999996</v>
      </c>
      <c r="B2221" s="3">
        <v>2.77</v>
      </c>
      <c r="C2221" s="7">
        <v>125</v>
      </c>
      <c r="D2221" s="7">
        <v>1</v>
      </c>
      <c r="E2221" s="17">
        <v>45</v>
      </c>
      <c r="F2221" s="2" t="s">
        <v>331</v>
      </c>
      <c r="G2221" s="2" t="s">
        <v>348</v>
      </c>
    </row>
    <row r="2222" spans="1:10">
      <c r="A2222" s="79">
        <v>42155.471680000002</v>
      </c>
      <c r="B2222" s="3">
        <v>2.77</v>
      </c>
      <c r="C2222" s="7">
        <v>125</v>
      </c>
      <c r="D2222" s="7">
        <v>1</v>
      </c>
      <c r="E2222" s="17">
        <v>45</v>
      </c>
      <c r="F2222" s="2" t="s">
        <v>331</v>
      </c>
      <c r="G2222" s="2" t="s">
        <v>348</v>
      </c>
    </row>
    <row r="2223" spans="1:10">
      <c r="A2223" s="79">
        <v>42156.446120000001</v>
      </c>
      <c r="B2223" s="3">
        <v>2.77</v>
      </c>
      <c r="C2223" s="7">
        <v>125</v>
      </c>
      <c r="D2223" s="7">
        <v>1</v>
      </c>
      <c r="E2223" s="17">
        <v>45</v>
      </c>
      <c r="F2223" s="2" t="s">
        <v>331</v>
      </c>
      <c r="G2223" s="2" t="s">
        <v>348</v>
      </c>
    </row>
    <row r="2224" spans="1:10">
      <c r="A2224" s="79">
        <v>42158.383560000002</v>
      </c>
      <c r="B2224" s="3">
        <v>2.77</v>
      </c>
      <c r="C2224" s="7">
        <v>125</v>
      </c>
      <c r="D2224" s="7">
        <v>1</v>
      </c>
      <c r="E2224" s="17">
        <v>45</v>
      </c>
      <c r="F2224" s="2" t="s">
        <v>331</v>
      </c>
      <c r="G2224" s="2" t="s">
        <v>348</v>
      </c>
    </row>
    <row r="2225" spans="1:10">
      <c r="A2225" s="79">
        <v>42167.515800000001</v>
      </c>
      <c r="B2225" s="3">
        <v>2.77</v>
      </c>
      <c r="C2225" s="7">
        <v>125</v>
      </c>
      <c r="D2225" s="7">
        <v>1</v>
      </c>
      <c r="E2225" s="17">
        <v>45</v>
      </c>
      <c r="F2225" s="2" t="s">
        <v>331</v>
      </c>
      <c r="G2225" s="2" t="s">
        <v>348</v>
      </c>
    </row>
    <row r="2226" spans="1:10">
      <c r="A2226" s="79">
        <v>42226.525280000002</v>
      </c>
      <c r="B2226" s="3">
        <v>2.77</v>
      </c>
      <c r="C2226" s="7">
        <v>125</v>
      </c>
      <c r="D2226" s="7">
        <v>1</v>
      </c>
      <c r="E2226" s="17">
        <v>45</v>
      </c>
      <c r="F2226" s="2" t="s">
        <v>331</v>
      </c>
      <c r="G2226" s="2" t="s">
        <v>348</v>
      </c>
      <c r="J2226" s="21"/>
    </row>
    <row r="2227" spans="1:10">
      <c r="A2227" s="79">
        <v>42271.455249999999</v>
      </c>
      <c r="B2227" s="3">
        <v>2.77</v>
      </c>
      <c r="C2227" s="7">
        <v>125</v>
      </c>
      <c r="D2227" s="7">
        <v>1</v>
      </c>
      <c r="E2227" s="17">
        <v>45</v>
      </c>
      <c r="F2227" s="2" t="s">
        <v>331</v>
      </c>
      <c r="G2227" s="2" t="s">
        <v>348</v>
      </c>
    </row>
    <row r="2228" spans="1:10">
      <c r="A2228" s="79">
        <v>42276.567660000001</v>
      </c>
      <c r="B2228" s="3">
        <v>2.77</v>
      </c>
      <c r="C2228" s="7">
        <v>125</v>
      </c>
      <c r="D2228" s="7">
        <v>1</v>
      </c>
      <c r="E2228" s="17">
        <v>45</v>
      </c>
      <c r="F2228" s="2" t="s">
        <v>331</v>
      </c>
      <c r="G2228" s="2" t="s">
        <v>348</v>
      </c>
    </row>
    <row r="2229" spans="1:10">
      <c r="A2229" s="79">
        <v>42283.40307</v>
      </c>
      <c r="B2229" s="3">
        <v>2.77</v>
      </c>
      <c r="C2229" s="7">
        <v>125</v>
      </c>
      <c r="D2229" s="7">
        <v>1</v>
      </c>
      <c r="E2229" s="17">
        <v>45</v>
      </c>
      <c r="F2229" s="2" t="s">
        <v>331</v>
      </c>
      <c r="G2229" s="2" t="s">
        <v>348</v>
      </c>
      <c r="H2229" s="2" t="s">
        <v>409</v>
      </c>
    </row>
    <row r="2230" spans="1:10">
      <c r="A2230" s="79">
        <v>42357.850689999999</v>
      </c>
      <c r="B2230" s="3">
        <v>2.77</v>
      </c>
      <c r="C2230" s="7">
        <v>125</v>
      </c>
      <c r="D2230" s="7">
        <v>1</v>
      </c>
      <c r="E2230" s="17">
        <v>45</v>
      </c>
      <c r="F2230" s="2" t="s">
        <v>331</v>
      </c>
      <c r="G2230" s="2" t="s">
        <v>58</v>
      </c>
      <c r="H2230" s="2" t="s">
        <v>348</v>
      </c>
      <c r="J2230" s="2" t="s">
        <v>662</v>
      </c>
    </row>
    <row r="2231" spans="1:10">
      <c r="A2231" s="79">
        <v>42496.843159722222</v>
      </c>
      <c r="B2231" s="3">
        <v>2.77</v>
      </c>
      <c r="C2231" s="7">
        <v>125</v>
      </c>
      <c r="D2231" s="7">
        <v>1</v>
      </c>
      <c r="E2231" s="17">
        <v>45</v>
      </c>
      <c r="F2231" s="2" t="s">
        <v>331</v>
      </c>
      <c r="G2231" s="2" t="s">
        <v>58</v>
      </c>
      <c r="H2231" s="2" t="s">
        <v>348</v>
      </c>
    </row>
    <row r="2232" spans="1:10">
      <c r="A2232" s="79">
        <v>42131.76513</v>
      </c>
      <c r="B2232" s="3">
        <v>2.57</v>
      </c>
      <c r="C2232" s="7">
        <v>126</v>
      </c>
      <c r="D2232" s="7">
        <v>1</v>
      </c>
      <c r="E2232" s="17">
        <v>45</v>
      </c>
      <c r="F2232" s="2" t="s">
        <v>331</v>
      </c>
      <c r="G2232" s="2" t="s">
        <v>337</v>
      </c>
    </row>
    <row r="2233" spans="1:10">
      <c r="A2233" s="79">
        <v>42143.7647</v>
      </c>
      <c r="B2233" s="3">
        <v>2.57</v>
      </c>
      <c r="C2233" s="7">
        <v>126</v>
      </c>
      <c r="D2233" s="7">
        <v>1</v>
      </c>
      <c r="E2233" s="17">
        <v>45</v>
      </c>
      <c r="F2233" s="2" t="s">
        <v>331</v>
      </c>
      <c r="G2233" s="2" t="s">
        <v>337</v>
      </c>
    </row>
    <row r="2234" spans="1:10">
      <c r="A2234" s="79">
        <v>42144.439830000003</v>
      </c>
      <c r="B2234" s="3">
        <v>2.57</v>
      </c>
      <c r="C2234" s="7">
        <v>126</v>
      </c>
      <c r="D2234" s="7">
        <v>1</v>
      </c>
      <c r="E2234" s="17">
        <v>45</v>
      </c>
      <c r="F2234" s="2" t="s">
        <v>331</v>
      </c>
      <c r="G2234" s="2" t="s">
        <v>337</v>
      </c>
    </row>
    <row r="2235" spans="1:10">
      <c r="A2235" s="79">
        <v>42145.564429999999</v>
      </c>
      <c r="B2235" s="3">
        <v>2.57</v>
      </c>
      <c r="C2235" s="7">
        <v>126</v>
      </c>
      <c r="D2235" s="7">
        <v>1</v>
      </c>
      <c r="E2235" s="17">
        <v>45</v>
      </c>
      <c r="F2235" s="2" t="s">
        <v>331</v>
      </c>
      <c r="G2235" s="2" t="s">
        <v>337</v>
      </c>
    </row>
    <row r="2236" spans="1:10">
      <c r="A2236" s="79">
        <v>42145.564429999999</v>
      </c>
      <c r="B2236" s="3">
        <v>2.57</v>
      </c>
      <c r="C2236" s="7">
        <v>126</v>
      </c>
      <c r="D2236" s="7">
        <v>1</v>
      </c>
      <c r="E2236" s="17">
        <v>45</v>
      </c>
      <c r="F2236" s="2" t="s">
        <v>331</v>
      </c>
      <c r="G2236" s="2" t="s">
        <v>337</v>
      </c>
    </row>
    <row r="2237" spans="1:10">
      <c r="A2237" s="79">
        <v>42145.564429999999</v>
      </c>
      <c r="B2237" s="3">
        <v>2.57</v>
      </c>
      <c r="C2237" s="7">
        <v>126</v>
      </c>
      <c r="D2237" s="7">
        <v>1</v>
      </c>
      <c r="E2237" s="17">
        <v>45</v>
      </c>
      <c r="F2237" s="2" t="s">
        <v>331</v>
      </c>
      <c r="G2237" s="2" t="s">
        <v>337</v>
      </c>
    </row>
    <row r="2238" spans="1:10">
      <c r="A2238" s="79">
        <v>42146.550049999998</v>
      </c>
      <c r="B2238" s="3">
        <v>2.57</v>
      </c>
      <c r="C2238" s="7">
        <v>126</v>
      </c>
      <c r="D2238" s="7">
        <v>1</v>
      </c>
      <c r="E2238" s="17">
        <v>45</v>
      </c>
      <c r="F2238" s="2" t="s">
        <v>331</v>
      </c>
      <c r="G2238" s="2" t="s">
        <v>337</v>
      </c>
    </row>
    <row r="2239" spans="1:10">
      <c r="A2239" s="79">
        <v>42146.550049999998</v>
      </c>
      <c r="B2239" s="3">
        <v>2.57</v>
      </c>
      <c r="C2239" s="7">
        <v>126</v>
      </c>
      <c r="D2239" s="7">
        <v>1</v>
      </c>
      <c r="E2239" s="17">
        <v>45</v>
      </c>
      <c r="F2239" s="2" t="s">
        <v>331</v>
      </c>
      <c r="G2239" s="2" t="s">
        <v>337</v>
      </c>
    </row>
    <row r="2240" spans="1:10">
      <c r="A2240" s="79">
        <v>42146.550049999998</v>
      </c>
      <c r="B2240" s="3">
        <v>2.57</v>
      </c>
      <c r="C2240" s="7">
        <v>126</v>
      </c>
      <c r="D2240" s="7">
        <v>1</v>
      </c>
      <c r="E2240" s="17">
        <v>45</v>
      </c>
      <c r="F2240" s="2" t="s">
        <v>331</v>
      </c>
      <c r="G2240" s="2" t="s">
        <v>337</v>
      </c>
    </row>
    <row r="2241" spans="1:10">
      <c r="A2241" s="79">
        <v>42146.550049999998</v>
      </c>
      <c r="B2241" s="3">
        <v>2.57</v>
      </c>
      <c r="C2241" s="7">
        <v>126</v>
      </c>
      <c r="D2241" s="7">
        <v>1</v>
      </c>
      <c r="E2241" s="17">
        <v>45</v>
      </c>
      <c r="F2241" s="2" t="s">
        <v>331</v>
      </c>
      <c r="G2241" s="2" t="s">
        <v>337</v>
      </c>
    </row>
    <row r="2242" spans="1:10">
      <c r="A2242" s="79">
        <v>42146.550049999998</v>
      </c>
      <c r="B2242" s="3">
        <v>2.57</v>
      </c>
      <c r="C2242" s="7">
        <v>126</v>
      </c>
      <c r="D2242" s="7">
        <v>1</v>
      </c>
      <c r="E2242" s="17">
        <v>45</v>
      </c>
      <c r="F2242" s="2" t="s">
        <v>331</v>
      </c>
      <c r="G2242" s="2" t="s">
        <v>337</v>
      </c>
    </row>
    <row r="2243" spans="1:10">
      <c r="A2243" s="79">
        <v>42146.550049999998</v>
      </c>
      <c r="B2243" s="3">
        <v>2.57</v>
      </c>
      <c r="C2243" s="7">
        <v>126</v>
      </c>
      <c r="D2243" s="7">
        <v>1</v>
      </c>
      <c r="E2243" s="17">
        <v>45</v>
      </c>
      <c r="F2243" s="2" t="s">
        <v>331</v>
      </c>
      <c r="G2243" s="2" t="s">
        <v>337</v>
      </c>
    </row>
    <row r="2244" spans="1:10">
      <c r="A2244" s="79">
        <v>42146.778330000001</v>
      </c>
      <c r="B2244" s="3">
        <v>2.57</v>
      </c>
      <c r="C2244" s="7">
        <v>126</v>
      </c>
      <c r="D2244" s="7">
        <v>1</v>
      </c>
      <c r="E2244" s="17">
        <v>45</v>
      </c>
      <c r="F2244" s="2" t="s">
        <v>331</v>
      </c>
      <c r="G2244" s="2" t="s">
        <v>337</v>
      </c>
    </row>
    <row r="2245" spans="1:10">
      <c r="A2245" s="79">
        <v>42146.778330000001</v>
      </c>
      <c r="B2245" s="3">
        <v>2.57</v>
      </c>
      <c r="C2245" s="7">
        <v>126</v>
      </c>
      <c r="D2245" s="7">
        <v>1</v>
      </c>
      <c r="E2245" s="17">
        <v>45</v>
      </c>
      <c r="F2245" s="2" t="s">
        <v>331</v>
      </c>
      <c r="G2245" s="2" t="s">
        <v>337</v>
      </c>
    </row>
    <row r="2246" spans="1:10">
      <c r="A2246" s="79">
        <v>42146.778330000001</v>
      </c>
      <c r="B2246" s="3">
        <v>2.57</v>
      </c>
      <c r="C2246" s="7">
        <v>126</v>
      </c>
      <c r="D2246" s="7">
        <v>1</v>
      </c>
      <c r="E2246" s="17">
        <v>45</v>
      </c>
      <c r="F2246" s="2" t="s">
        <v>331</v>
      </c>
      <c r="G2246" s="2" t="s">
        <v>337</v>
      </c>
    </row>
    <row r="2247" spans="1:10">
      <c r="A2247" s="79">
        <v>42148.575750000004</v>
      </c>
      <c r="B2247" s="3">
        <v>2.57</v>
      </c>
      <c r="C2247" s="7">
        <v>126</v>
      </c>
      <c r="D2247" s="7">
        <v>1</v>
      </c>
      <c r="E2247" s="17">
        <v>45</v>
      </c>
      <c r="F2247" s="2" t="s">
        <v>331</v>
      </c>
      <c r="G2247" s="2" t="s">
        <v>337</v>
      </c>
    </row>
    <row r="2248" spans="1:10">
      <c r="A2248" s="79">
        <v>42148.575750000004</v>
      </c>
      <c r="B2248" s="3">
        <v>2.57</v>
      </c>
      <c r="C2248" s="7">
        <v>126</v>
      </c>
      <c r="D2248" s="7">
        <v>1</v>
      </c>
      <c r="E2248" s="17">
        <v>45</v>
      </c>
      <c r="F2248" s="2" t="s">
        <v>331</v>
      </c>
      <c r="G2248" s="2" t="s">
        <v>337</v>
      </c>
    </row>
    <row r="2249" spans="1:10">
      <c r="A2249" s="79">
        <v>42148.575750000004</v>
      </c>
      <c r="B2249" s="3">
        <v>2.57</v>
      </c>
      <c r="C2249" s="7">
        <v>126</v>
      </c>
      <c r="D2249" s="7">
        <v>1</v>
      </c>
      <c r="E2249" s="17">
        <v>45</v>
      </c>
      <c r="F2249" s="2" t="s">
        <v>331</v>
      </c>
      <c r="G2249" s="2" t="s">
        <v>337</v>
      </c>
    </row>
    <row r="2250" spans="1:10">
      <c r="A2250" s="79">
        <v>42148.575750000004</v>
      </c>
      <c r="B2250" s="3">
        <v>2.57</v>
      </c>
      <c r="C2250" s="7">
        <v>126</v>
      </c>
      <c r="D2250" s="7">
        <v>1</v>
      </c>
      <c r="E2250" s="17">
        <v>45</v>
      </c>
      <c r="F2250" s="2" t="s">
        <v>331</v>
      </c>
      <c r="G2250" s="2" t="s">
        <v>337</v>
      </c>
    </row>
    <row r="2251" spans="1:10">
      <c r="A2251" s="79">
        <v>42148.575750000004</v>
      </c>
      <c r="B2251" s="3">
        <v>2.57</v>
      </c>
      <c r="C2251" s="7">
        <v>126</v>
      </c>
      <c r="D2251" s="7">
        <v>1</v>
      </c>
      <c r="E2251" s="17">
        <v>45</v>
      </c>
      <c r="F2251" s="2" t="s">
        <v>331</v>
      </c>
      <c r="G2251" s="2" t="s">
        <v>337</v>
      </c>
    </row>
    <row r="2252" spans="1:10">
      <c r="A2252" s="79">
        <v>42153.567289999999</v>
      </c>
      <c r="B2252" s="3">
        <v>2.57</v>
      </c>
      <c r="C2252" s="7">
        <v>126</v>
      </c>
      <c r="D2252" s="7">
        <v>1</v>
      </c>
      <c r="E2252" s="17">
        <v>45</v>
      </c>
      <c r="F2252" s="2" t="s">
        <v>331</v>
      </c>
      <c r="G2252" s="2" t="s">
        <v>337</v>
      </c>
    </row>
    <row r="2253" spans="1:10">
      <c r="A2253" s="79">
        <v>42154.590230000002</v>
      </c>
      <c r="B2253" s="3">
        <v>2.57</v>
      </c>
      <c r="C2253" s="7">
        <v>126</v>
      </c>
      <c r="D2253" s="7">
        <v>1</v>
      </c>
      <c r="E2253" s="17">
        <v>45</v>
      </c>
      <c r="F2253" s="2" t="s">
        <v>331</v>
      </c>
      <c r="G2253" s="2" t="s">
        <v>337</v>
      </c>
    </row>
    <row r="2254" spans="1:10">
      <c r="A2254" s="79">
        <v>42189.42914</v>
      </c>
      <c r="B2254" s="3">
        <v>2.57</v>
      </c>
      <c r="C2254" s="7">
        <v>126</v>
      </c>
      <c r="D2254" s="7">
        <v>1</v>
      </c>
      <c r="E2254" s="17">
        <v>45</v>
      </c>
      <c r="F2254" s="2" t="s">
        <v>331</v>
      </c>
      <c r="G2254" s="2" t="s">
        <v>337</v>
      </c>
      <c r="J2254" s="21"/>
    </row>
    <row r="2255" spans="1:10">
      <c r="A2255" s="79">
        <v>42200.585780000001</v>
      </c>
      <c r="B2255" s="3">
        <v>2.57</v>
      </c>
      <c r="C2255" s="7">
        <v>126</v>
      </c>
      <c r="D2255" s="7">
        <v>1</v>
      </c>
      <c r="E2255" s="17">
        <v>45</v>
      </c>
      <c r="F2255" s="2" t="s">
        <v>331</v>
      </c>
      <c r="G2255" s="2" t="s">
        <v>337</v>
      </c>
      <c r="J2255" s="21"/>
    </row>
    <row r="2256" spans="1:10">
      <c r="A2256" s="79">
        <v>42271.455249999999</v>
      </c>
      <c r="B2256" s="3">
        <v>2.57</v>
      </c>
      <c r="C2256" s="7">
        <v>126</v>
      </c>
      <c r="D2256" s="7">
        <v>1</v>
      </c>
      <c r="E2256" s="17">
        <v>45</v>
      </c>
      <c r="F2256" s="2" t="s">
        <v>331</v>
      </c>
      <c r="G2256" s="2" t="s">
        <v>337</v>
      </c>
    </row>
    <row r="2257" spans="1:8">
      <c r="A2257" s="79">
        <v>42276.567660000001</v>
      </c>
      <c r="B2257" s="3">
        <v>2.57</v>
      </c>
      <c r="C2257" s="7">
        <v>126</v>
      </c>
      <c r="D2257" s="7">
        <v>1</v>
      </c>
      <c r="E2257" s="17">
        <v>45</v>
      </c>
      <c r="F2257" s="2" t="s">
        <v>331</v>
      </c>
      <c r="G2257" s="2" t="s">
        <v>337</v>
      </c>
    </row>
    <row r="2258" spans="1:8">
      <c r="A2258" s="79">
        <v>42283.40307</v>
      </c>
      <c r="B2258" s="3">
        <v>2.57</v>
      </c>
      <c r="C2258" s="7">
        <v>126</v>
      </c>
      <c r="D2258" s="7">
        <v>1</v>
      </c>
      <c r="E2258" s="17">
        <v>45</v>
      </c>
      <c r="F2258" s="2" t="s">
        <v>331</v>
      </c>
      <c r="G2258" s="2" t="s">
        <v>337</v>
      </c>
      <c r="H2258" s="2" t="s">
        <v>409</v>
      </c>
    </row>
    <row r="2259" spans="1:8">
      <c r="A2259" s="79">
        <v>42335.385759999997</v>
      </c>
      <c r="B2259" s="3">
        <v>2.57</v>
      </c>
      <c r="C2259" s="7">
        <v>126</v>
      </c>
      <c r="D2259" s="7">
        <v>1</v>
      </c>
      <c r="E2259" s="17">
        <v>45</v>
      </c>
      <c r="F2259" s="2" t="s">
        <v>331</v>
      </c>
      <c r="G2259" s="2" t="s">
        <v>60</v>
      </c>
      <c r="H2259" s="2" t="s">
        <v>337</v>
      </c>
    </row>
    <row r="2260" spans="1:8">
      <c r="A2260" s="79">
        <v>42400</v>
      </c>
      <c r="B2260" s="3">
        <v>2.57</v>
      </c>
      <c r="C2260" s="7">
        <v>126</v>
      </c>
      <c r="D2260" s="7">
        <v>1</v>
      </c>
      <c r="E2260" s="17">
        <v>45</v>
      </c>
      <c r="F2260" s="2" t="s">
        <v>331</v>
      </c>
      <c r="G2260" s="2" t="s">
        <v>60</v>
      </c>
      <c r="H2260" s="2" t="s">
        <v>337</v>
      </c>
    </row>
    <row r="2261" spans="1:8">
      <c r="A2261" s="79">
        <v>42400</v>
      </c>
      <c r="B2261" s="3">
        <v>2.57</v>
      </c>
      <c r="C2261" s="7">
        <v>126</v>
      </c>
      <c r="D2261" s="7">
        <v>1</v>
      </c>
      <c r="E2261" s="17">
        <v>45</v>
      </c>
      <c r="F2261" s="2" t="s">
        <v>331</v>
      </c>
      <c r="G2261" s="2" t="s">
        <v>60</v>
      </c>
      <c r="H2261" s="2" t="s">
        <v>337</v>
      </c>
    </row>
    <row r="2262" spans="1:8">
      <c r="A2262" s="79">
        <v>42420.509189999997</v>
      </c>
      <c r="B2262" s="3">
        <v>2.57</v>
      </c>
      <c r="C2262" s="7">
        <v>126</v>
      </c>
      <c r="D2262" s="7">
        <v>1</v>
      </c>
      <c r="E2262" s="17">
        <v>45</v>
      </c>
      <c r="F2262" s="2" t="s">
        <v>331</v>
      </c>
      <c r="G2262" s="2" t="s">
        <v>60</v>
      </c>
      <c r="H2262" s="2" t="s">
        <v>337</v>
      </c>
    </row>
    <row r="2263" spans="1:8">
      <c r="A2263" s="79">
        <v>42477.803379629629</v>
      </c>
      <c r="B2263" s="3">
        <v>2.57</v>
      </c>
      <c r="C2263" s="7">
        <v>126</v>
      </c>
      <c r="D2263" s="7">
        <v>1</v>
      </c>
      <c r="E2263" s="17">
        <v>45</v>
      </c>
      <c r="F2263" s="2" t="s">
        <v>331</v>
      </c>
      <c r="G2263" s="2" t="s">
        <v>60</v>
      </c>
      <c r="H2263" s="2" t="s">
        <v>337</v>
      </c>
    </row>
    <row r="2264" spans="1:8">
      <c r="A2264" s="79">
        <v>42532.615277777775</v>
      </c>
      <c r="B2264" s="3">
        <v>2.57</v>
      </c>
      <c r="C2264" s="7">
        <v>126</v>
      </c>
      <c r="D2264" s="7">
        <v>1</v>
      </c>
      <c r="E2264" s="17">
        <v>45</v>
      </c>
      <c r="F2264" s="2" t="s">
        <v>331</v>
      </c>
      <c r="G2264" s="2" t="s">
        <v>60</v>
      </c>
      <c r="H2264" s="2" t="s">
        <v>337</v>
      </c>
    </row>
    <row r="2265" spans="1:8">
      <c r="A2265" s="79">
        <v>42559.558171296296</v>
      </c>
      <c r="B2265" s="3">
        <v>2.57</v>
      </c>
      <c r="C2265" s="7">
        <v>126</v>
      </c>
      <c r="D2265" s="7">
        <v>1</v>
      </c>
      <c r="E2265" s="17">
        <v>45</v>
      </c>
      <c r="F2265" s="2" t="s">
        <v>331</v>
      </c>
      <c r="G2265" s="2" t="s">
        <v>337</v>
      </c>
      <c r="H2265" s="2" t="s">
        <v>2529</v>
      </c>
    </row>
    <row r="2266" spans="1:8">
      <c r="A2266" s="79">
        <v>42564.790277777778</v>
      </c>
      <c r="B2266" s="3">
        <v>2.57</v>
      </c>
      <c r="C2266" s="7">
        <v>126</v>
      </c>
      <c r="D2266" s="7">
        <v>1</v>
      </c>
      <c r="E2266" s="17">
        <v>45</v>
      </c>
      <c r="F2266" s="2" t="s">
        <v>331</v>
      </c>
      <c r="G2266" s="2" t="s">
        <v>337</v>
      </c>
      <c r="H2266" s="2" t="s">
        <v>2529</v>
      </c>
    </row>
    <row r="2267" spans="1:8">
      <c r="A2267" s="79">
        <v>42594.772037037037</v>
      </c>
      <c r="B2267" s="3">
        <v>2.57</v>
      </c>
      <c r="C2267" s="7">
        <v>126</v>
      </c>
      <c r="D2267" s="7">
        <v>1</v>
      </c>
      <c r="E2267" s="17">
        <v>45</v>
      </c>
      <c r="F2267" s="2" t="s">
        <v>331</v>
      </c>
      <c r="G2267" s="2" t="s">
        <v>337</v>
      </c>
      <c r="H2267" s="2" t="s">
        <v>2529</v>
      </c>
    </row>
    <row r="2268" spans="1:8">
      <c r="A2268" s="79">
        <v>42889.666400462964</v>
      </c>
      <c r="B2268" s="3">
        <v>2.57</v>
      </c>
      <c r="C2268" s="7">
        <v>126</v>
      </c>
      <c r="D2268" s="7">
        <v>1</v>
      </c>
      <c r="E2268" s="17">
        <v>45</v>
      </c>
      <c r="F2268" s="2" t="s">
        <v>331</v>
      </c>
      <c r="G2268" s="2" t="s">
        <v>337</v>
      </c>
    </row>
    <row r="2269" spans="1:8">
      <c r="A2269" s="79">
        <v>42049.742839999999</v>
      </c>
      <c r="B2269" s="3">
        <v>2.57</v>
      </c>
      <c r="C2269" s="7">
        <v>127</v>
      </c>
      <c r="D2269" s="7">
        <v>1</v>
      </c>
      <c r="E2269" s="17">
        <v>45</v>
      </c>
      <c r="F2269" s="2" t="s">
        <v>331</v>
      </c>
      <c r="G2269" s="2" t="s">
        <v>338</v>
      </c>
    </row>
    <row r="2270" spans="1:8">
      <c r="A2270" s="79">
        <v>42076.78428</v>
      </c>
      <c r="B2270" s="3">
        <v>2.57</v>
      </c>
      <c r="C2270" s="7">
        <v>127</v>
      </c>
      <c r="D2270" s="7">
        <v>1</v>
      </c>
      <c r="E2270" s="17">
        <v>45</v>
      </c>
      <c r="F2270" s="2" t="s">
        <v>331</v>
      </c>
      <c r="G2270" s="2" t="s">
        <v>338</v>
      </c>
    </row>
    <row r="2271" spans="1:8">
      <c r="A2271" s="79">
        <v>42085.786699999997</v>
      </c>
      <c r="B2271" s="3">
        <v>2.57</v>
      </c>
      <c r="C2271" s="7">
        <v>127</v>
      </c>
      <c r="D2271" s="7">
        <v>1</v>
      </c>
      <c r="E2271" s="17">
        <v>45</v>
      </c>
      <c r="F2271" s="2" t="s">
        <v>331</v>
      </c>
      <c r="G2271" s="2" t="s">
        <v>338</v>
      </c>
    </row>
    <row r="2272" spans="1:8">
      <c r="A2272" s="79">
        <v>42090.983139999997</v>
      </c>
      <c r="B2272" s="3">
        <v>2.57</v>
      </c>
      <c r="C2272" s="7">
        <v>127</v>
      </c>
      <c r="D2272" s="7">
        <v>1</v>
      </c>
      <c r="E2272" s="17">
        <v>45</v>
      </c>
      <c r="F2272" s="2" t="s">
        <v>331</v>
      </c>
      <c r="G2272" s="2" t="s">
        <v>338</v>
      </c>
    </row>
    <row r="2273" spans="1:7">
      <c r="A2273" s="79">
        <v>42112.53789</v>
      </c>
      <c r="B2273" s="3">
        <v>2.57</v>
      </c>
      <c r="C2273" s="7">
        <v>127</v>
      </c>
      <c r="D2273" s="7">
        <v>1</v>
      </c>
      <c r="E2273" s="17">
        <v>45</v>
      </c>
      <c r="F2273" s="2" t="s">
        <v>331</v>
      </c>
      <c r="G2273" s="2" t="s">
        <v>338</v>
      </c>
    </row>
    <row r="2274" spans="1:7">
      <c r="A2274" s="79">
        <v>42112.549809999997</v>
      </c>
      <c r="B2274" s="3">
        <v>2.57</v>
      </c>
      <c r="C2274" s="7">
        <v>127</v>
      </c>
      <c r="D2274" s="7">
        <v>1</v>
      </c>
      <c r="E2274" s="17">
        <v>45</v>
      </c>
      <c r="F2274" s="2" t="s">
        <v>331</v>
      </c>
      <c r="G2274" s="2" t="s">
        <v>338</v>
      </c>
    </row>
    <row r="2275" spans="1:7">
      <c r="A2275" s="79">
        <v>42117.903140000002</v>
      </c>
      <c r="B2275" s="3">
        <v>2.57</v>
      </c>
      <c r="C2275" s="7">
        <v>127</v>
      </c>
      <c r="D2275" s="7">
        <v>1</v>
      </c>
      <c r="E2275" s="17">
        <v>45</v>
      </c>
      <c r="F2275" s="2" t="s">
        <v>331</v>
      </c>
      <c r="G2275" s="2" t="s">
        <v>338</v>
      </c>
    </row>
    <row r="2276" spans="1:7">
      <c r="A2276" s="79">
        <v>42119.644930000002</v>
      </c>
      <c r="B2276" s="3">
        <v>2.57</v>
      </c>
      <c r="C2276" s="7">
        <v>127</v>
      </c>
      <c r="D2276" s="7">
        <v>1</v>
      </c>
      <c r="E2276" s="17">
        <v>45</v>
      </c>
      <c r="F2276" s="2" t="s">
        <v>331</v>
      </c>
      <c r="G2276" s="2" t="s">
        <v>338</v>
      </c>
    </row>
    <row r="2277" spans="1:7">
      <c r="A2277" s="79">
        <v>42130.789570000001</v>
      </c>
      <c r="B2277" s="3">
        <v>2.57</v>
      </c>
      <c r="C2277" s="7">
        <v>127</v>
      </c>
      <c r="D2277" s="7">
        <v>1</v>
      </c>
      <c r="E2277" s="17">
        <v>45</v>
      </c>
      <c r="F2277" s="2" t="s">
        <v>331</v>
      </c>
      <c r="G2277" s="2" t="s">
        <v>338</v>
      </c>
    </row>
    <row r="2278" spans="1:7">
      <c r="A2278" s="79">
        <v>42131.76513</v>
      </c>
      <c r="B2278" s="3">
        <v>2.57</v>
      </c>
      <c r="C2278" s="7">
        <v>127</v>
      </c>
      <c r="D2278" s="7">
        <v>1</v>
      </c>
      <c r="E2278" s="17">
        <v>45</v>
      </c>
      <c r="F2278" s="2" t="s">
        <v>331</v>
      </c>
      <c r="G2278" s="2" t="s">
        <v>338</v>
      </c>
    </row>
    <row r="2279" spans="1:7">
      <c r="A2279" s="79">
        <v>42132.894910000003</v>
      </c>
      <c r="B2279" s="3">
        <v>2.57</v>
      </c>
      <c r="C2279" s="7">
        <v>127</v>
      </c>
      <c r="D2279" s="7">
        <v>1</v>
      </c>
      <c r="E2279" s="17">
        <v>45</v>
      </c>
      <c r="F2279" s="2" t="s">
        <v>331</v>
      </c>
      <c r="G2279" s="2" t="s">
        <v>338</v>
      </c>
    </row>
    <row r="2280" spans="1:7">
      <c r="A2280" s="79">
        <v>42142.809480000004</v>
      </c>
      <c r="B2280" s="3">
        <v>2.57</v>
      </c>
      <c r="C2280" s="7">
        <v>127</v>
      </c>
      <c r="D2280" s="7">
        <v>1</v>
      </c>
      <c r="E2280" s="17">
        <v>45</v>
      </c>
      <c r="F2280" s="2" t="s">
        <v>331</v>
      </c>
      <c r="G2280" s="2" t="s">
        <v>338</v>
      </c>
    </row>
    <row r="2281" spans="1:7">
      <c r="A2281" s="79">
        <v>42143.763760000002</v>
      </c>
      <c r="B2281" s="3">
        <v>2.57</v>
      </c>
      <c r="C2281" s="7">
        <v>127</v>
      </c>
      <c r="D2281" s="7">
        <v>1</v>
      </c>
      <c r="E2281" s="17">
        <v>45</v>
      </c>
      <c r="F2281" s="2" t="s">
        <v>331</v>
      </c>
      <c r="G2281" s="2" t="s">
        <v>338</v>
      </c>
    </row>
    <row r="2282" spans="1:7">
      <c r="A2282" s="79">
        <v>42143.763760000002</v>
      </c>
      <c r="B2282" s="3">
        <v>2.57</v>
      </c>
      <c r="C2282" s="7">
        <v>127</v>
      </c>
      <c r="D2282" s="7">
        <v>1</v>
      </c>
      <c r="E2282" s="17">
        <v>45</v>
      </c>
      <c r="F2282" s="2" t="s">
        <v>331</v>
      </c>
      <c r="G2282" s="2" t="s">
        <v>338</v>
      </c>
    </row>
    <row r="2283" spans="1:7">
      <c r="A2283" s="79">
        <v>42143.763760000002</v>
      </c>
      <c r="B2283" s="3">
        <v>2.57</v>
      </c>
      <c r="C2283" s="7">
        <v>127</v>
      </c>
      <c r="D2283" s="7">
        <v>1</v>
      </c>
      <c r="E2283" s="17">
        <v>45</v>
      </c>
      <c r="F2283" s="2" t="s">
        <v>331</v>
      </c>
      <c r="G2283" s="2" t="s">
        <v>338</v>
      </c>
    </row>
    <row r="2284" spans="1:7">
      <c r="A2284" s="79">
        <v>42143.763760000002</v>
      </c>
      <c r="B2284" s="3">
        <v>2.57</v>
      </c>
      <c r="C2284" s="7">
        <v>127</v>
      </c>
      <c r="D2284" s="7">
        <v>1</v>
      </c>
      <c r="E2284" s="17">
        <v>45</v>
      </c>
      <c r="F2284" s="2" t="s">
        <v>331</v>
      </c>
      <c r="G2284" s="2" t="s">
        <v>338</v>
      </c>
    </row>
    <row r="2285" spans="1:7">
      <c r="A2285" s="79">
        <v>42146.551019999999</v>
      </c>
      <c r="B2285" s="3">
        <v>2.57</v>
      </c>
      <c r="C2285" s="7">
        <v>127</v>
      </c>
      <c r="D2285" s="7">
        <v>1</v>
      </c>
      <c r="E2285" s="17">
        <v>45</v>
      </c>
      <c r="F2285" s="2" t="s">
        <v>331</v>
      </c>
      <c r="G2285" s="2" t="s">
        <v>338</v>
      </c>
    </row>
    <row r="2286" spans="1:7">
      <c r="A2286" s="79">
        <v>42146.551019999999</v>
      </c>
      <c r="B2286" s="3">
        <v>2.57</v>
      </c>
      <c r="C2286" s="7">
        <v>127</v>
      </c>
      <c r="D2286" s="7">
        <v>1</v>
      </c>
      <c r="E2286" s="17">
        <v>45</v>
      </c>
      <c r="F2286" s="2" t="s">
        <v>331</v>
      </c>
      <c r="G2286" s="2" t="s">
        <v>338</v>
      </c>
    </row>
    <row r="2287" spans="1:7">
      <c r="A2287" s="79">
        <v>42146.551019999999</v>
      </c>
      <c r="B2287" s="3">
        <v>2.57</v>
      </c>
      <c r="C2287" s="7">
        <v>127</v>
      </c>
      <c r="D2287" s="7">
        <v>1</v>
      </c>
      <c r="E2287" s="17">
        <v>45</v>
      </c>
      <c r="F2287" s="2" t="s">
        <v>331</v>
      </c>
      <c r="G2287" s="2" t="s">
        <v>338</v>
      </c>
    </row>
    <row r="2288" spans="1:7">
      <c r="A2288" s="79">
        <v>42147.506260000002</v>
      </c>
      <c r="B2288" s="3">
        <v>2.57</v>
      </c>
      <c r="C2288" s="7">
        <v>127</v>
      </c>
      <c r="D2288" s="7">
        <v>1</v>
      </c>
      <c r="E2288" s="17">
        <v>45</v>
      </c>
      <c r="F2288" s="2" t="s">
        <v>331</v>
      </c>
      <c r="G2288" s="2" t="s">
        <v>338</v>
      </c>
    </row>
    <row r="2289" spans="1:10">
      <c r="A2289" s="79">
        <v>42200.585780000001</v>
      </c>
      <c r="B2289" s="3">
        <v>2.57</v>
      </c>
      <c r="C2289" s="7">
        <v>127</v>
      </c>
      <c r="D2289" s="7">
        <v>1</v>
      </c>
      <c r="E2289" s="17">
        <v>45</v>
      </c>
      <c r="F2289" s="2" t="s">
        <v>331</v>
      </c>
      <c r="G2289" s="2" t="s">
        <v>338</v>
      </c>
      <c r="J2289" s="21"/>
    </row>
    <row r="2290" spans="1:10">
      <c r="A2290" s="79">
        <v>42208.7189</v>
      </c>
      <c r="B2290" s="3">
        <v>2.57</v>
      </c>
      <c r="C2290" s="7">
        <v>127</v>
      </c>
      <c r="D2290" s="7">
        <v>1</v>
      </c>
      <c r="E2290" s="17">
        <v>45</v>
      </c>
      <c r="F2290" s="2" t="s">
        <v>331</v>
      </c>
      <c r="G2290" s="2" t="s">
        <v>338</v>
      </c>
      <c r="J2290" s="21"/>
    </row>
    <row r="2291" spans="1:10">
      <c r="A2291" s="79">
        <v>42224.453029999997</v>
      </c>
      <c r="B2291" s="3">
        <v>2.57</v>
      </c>
      <c r="C2291" s="7">
        <v>127</v>
      </c>
      <c r="D2291" s="7">
        <v>1</v>
      </c>
      <c r="E2291" s="17">
        <v>45</v>
      </c>
      <c r="F2291" s="2" t="s">
        <v>331</v>
      </c>
      <c r="G2291" s="2" t="s">
        <v>338</v>
      </c>
      <c r="J2291" s="21"/>
    </row>
    <row r="2292" spans="1:10">
      <c r="A2292" s="79">
        <v>42271.455249999999</v>
      </c>
      <c r="B2292" s="3">
        <v>2.57</v>
      </c>
      <c r="C2292" s="7">
        <v>127</v>
      </c>
      <c r="D2292" s="7">
        <v>1</v>
      </c>
      <c r="E2292" s="17">
        <v>45</v>
      </c>
      <c r="F2292" s="2" t="s">
        <v>331</v>
      </c>
      <c r="G2292" s="2" t="s">
        <v>338</v>
      </c>
    </row>
    <row r="2293" spans="1:10">
      <c r="A2293" s="79">
        <v>42276.567660000001</v>
      </c>
      <c r="B2293" s="3">
        <v>2.57</v>
      </c>
      <c r="C2293" s="7">
        <v>127</v>
      </c>
      <c r="D2293" s="7">
        <v>1</v>
      </c>
      <c r="E2293" s="17">
        <v>45</v>
      </c>
      <c r="F2293" s="2" t="s">
        <v>331</v>
      </c>
      <c r="G2293" s="2" t="s">
        <v>338</v>
      </c>
    </row>
    <row r="2294" spans="1:10">
      <c r="A2294" s="79">
        <v>42287.582970000003</v>
      </c>
      <c r="B2294" s="3">
        <v>2.57</v>
      </c>
      <c r="C2294" s="7">
        <v>127</v>
      </c>
      <c r="D2294" s="7">
        <v>1</v>
      </c>
      <c r="E2294" s="17">
        <v>45</v>
      </c>
      <c r="F2294" s="2" t="s">
        <v>331</v>
      </c>
      <c r="G2294" s="2" t="s">
        <v>338</v>
      </c>
    </row>
    <row r="2295" spans="1:10">
      <c r="A2295" s="79">
        <v>42309.671340000001</v>
      </c>
      <c r="B2295" s="3">
        <v>2.57</v>
      </c>
      <c r="C2295" s="7">
        <v>127</v>
      </c>
      <c r="D2295" s="7">
        <v>1</v>
      </c>
      <c r="E2295" s="17">
        <v>45</v>
      </c>
      <c r="F2295" s="2" t="s">
        <v>331</v>
      </c>
      <c r="G2295" s="2" t="s">
        <v>628</v>
      </c>
      <c r="H2295" s="2" t="s">
        <v>338</v>
      </c>
    </row>
    <row r="2296" spans="1:10">
      <c r="A2296" s="79">
        <v>42364.70278</v>
      </c>
      <c r="B2296" s="3">
        <v>2.57</v>
      </c>
      <c r="C2296" s="7">
        <v>127</v>
      </c>
      <c r="D2296" s="7">
        <v>1</v>
      </c>
      <c r="E2296" s="17">
        <v>45</v>
      </c>
      <c r="F2296" s="2" t="s">
        <v>331</v>
      </c>
      <c r="G2296" s="2" t="s">
        <v>628</v>
      </c>
      <c r="H2296" s="2" t="s">
        <v>338</v>
      </c>
    </row>
    <row r="2297" spans="1:10">
      <c r="A2297" s="79">
        <v>42364.70278</v>
      </c>
      <c r="B2297" s="3">
        <v>2.57</v>
      </c>
      <c r="C2297" s="7">
        <v>127</v>
      </c>
      <c r="D2297" s="7">
        <v>1</v>
      </c>
      <c r="E2297" s="17">
        <v>45</v>
      </c>
      <c r="F2297" s="2" t="s">
        <v>331</v>
      </c>
      <c r="G2297" s="2" t="s">
        <v>628</v>
      </c>
      <c r="H2297" s="2" t="s">
        <v>338</v>
      </c>
    </row>
    <row r="2298" spans="1:10">
      <c r="A2298" s="79">
        <v>42428.634030000001</v>
      </c>
      <c r="B2298" s="3">
        <v>2.57</v>
      </c>
      <c r="C2298" s="7">
        <v>127</v>
      </c>
      <c r="D2298" s="7">
        <v>1</v>
      </c>
      <c r="E2298" s="17">
        <v>45</v>
      </c>
      <c r="F2298" s="2" t="s">
        <v>331</v>
      </c>
      <c r="G2298" s="2" t="s">
        <v>628</v>
      </c>
      <c r="H2298" s="2" t="s">
        <v>63</v>
      </c>
    </row>
    <row r="2299" spans="1:10">
      <c r="A2299" s="79">
        <v>42445.705950000003</v>
      </c>
      <c r="B2299" s="3">
        <v>2.57</v>
      </c>
      <c r="C2299" s="7">
        <v>127</v>
      </c>
      <c r="D2299" s="7">
        <v>1</v>
      </c>
      <c r="E2299" s="17">
        <v>45</v>
      </c>
      <c r="F2299" s="2" t="s">
        <v>331</v>
      </c>
      <c r="G2299" s="2" t="s">
        <v>338</v>
      </c>
    </row>
    <row r="2300" spans="1:10">
      <c r="A2300" s="79">
        <v>42547.61041666667</v>
      </c>
      <c r="B2300" s="3">
        <v>2.57</v>
      </c>
      <c r="C2300" s="7">
        <v>127</v>
      </c>
      <c r="D2300" s="7">
        <v>1</v>
      </c>
      <c r="E2300" s="17">
        <v>45</v>
      </c>
      <c r="F2300" s="2" t="s">
        <v>331</v>
      </c>
      <c r="G2300" s="2" t="s">
        <v>2068</v>
      </c>
      <c r="H2300" s="2" t="s">
        <v>63</v>
      </c>
    </row>
    <row r="2301" spans="1:10">
      <c r="A2301" s="79">
        <v>42564.790277777778</v>
      </c>
      <c r="B2301" s="3">
        <v>2.57</v>
      </c>
      <c r="C2301" s="7">
        <v>127</v>
      </c>
      <c r="D2301" s="7">
        <v>1</v>
      </c>
      <c r="E2301" s="17">
        <v>45</v>
      </c>
      <c r="F2301" s="2" t="s">
        <v>331</v>
      </c>
      <c r="G2301" s="2" t="s">
        <v>63</v>
      </c>
      <c r="H2301" s="2" t="s">
        <v>2536</v>
      </c>
    </row>
    <row r="2302" spans="1:10">
      <c r="A2302" s="79">
        <v>42602.612766203703</v>
      </c>
      <c r="B2302" s="3">
        <v>2.57</v>
      </c>
      <c r="C2302" s="7">
        <v>127</v>
      </c>
      <c r="D2302" s="7">
        <v>1</v>
      </c>
      <c r="E2302" s="17">
        <v>45</v>
      </c>
      <c r="F2302" s="2" t="s">
        <v>331</v>
      </c>
      <c r="G2302" s="2" t="s">
        <v>63</v>
      </c>
      <c r="H2302" s="2" t="s">
        <v>2536</v>
      </c>
    </row>
    <row r="2303" spans="1:10">
      <c r="A2303" s="79">
        <v>42749.508067129631</v>
      </c>
      <c r="B2303" s="3">
        <v>2.57</v>
      </c>
      <c r="C2303" s="7">
        <v>127</v>
      </c>
      <c r="D2303" s="7">
        <v>1</v>
      </c>
      <c r="E2303" s="17">
        <v>45</v>
      </c>
      <c r="F2303" s="2" t="s">
        <v>331</v>
      </c>
      <c r="G2303" s="2" t="s">
        <v>63</v>
      </c>
    </row>
    <row r="2304" spans="1:10">
      <c r="A2304" s="79">
        <v>42770.760891203703</v>
      </c>
      <c r="B2304" s="3">
        <v>2.57</v>
      </c>
      <c r="C2304" s="7">
        <v>127</v>
      </c>
      <c r="D2304" s="7">
        <v>1</v>
      </c>
      <c r="E2304" s="17">
        <v>45</v>
      </c>
      <c r="F2304" s="2" t="s">
        <v>331</v>
      </c>
      <c r="G2304" s="2" t="s">
        <v>63</v>
      </c>
    </row>
    <row r="2305" spans="1:7">
      <c r="A2305" s="79">
        <v>42889.666400462964</v>
      </c>
      <c r="B2305" s="3">
        <v>2.57</v>
      </c>
      <c r="C2305" s="7">
        <v>127</v>
      </c>
      <c r="D2305" s="7">
        <v>1</v>
      </c>
      <c r="E2305" s="17">
        <v>45</v>
      </c>
      <c r="F2305" s="2" t="s">
        <v>331</v>
      </c>
      <c r="G2305" s="2" t="s">
        <v>63</v>
      </c>
    </row>
    <row r="2306" spans="1:7">
      <c r="A2306" s="79">
        <v>42049.742839999999</v>
      </c>
      <c r="B2306" s="3">
        <v>2.37</v>
      </c>
      <c r="C2306" s="7">
        <v>128</v>
      </c>
      <c r="D2306" s="7">
        <v>1</v>
      </c>
      <c r="E2306" s="17">
        <v>45</v>
      </c>
      <c r="F2306" s="2" t="s">
        <v>331</v>
      </c>
      <c r="G2306" s="2" t="s">
        <v>352</v>
      </c>
    </row>
    <row r="2307" spans="1:7">
      <c r="A2307" s="79">
        <v>42076.78428</v>
      </c>
      <c r="B2307" s="3">
        <v>2.37</v>
      </c>
      <c r="C2307" s="7">
        <v>128</v>
      </c>
      <c r="D2307" s="7">
        <v>1</v>
      </c>
      <c r="E2307" s="17">
        <v>45</v>
      </c>
      <c r="F2307" s="2" t="s">
        <v>331</v>
      </c>
      <c r="G2307" s="2" t="s">
        <v>352</v>
      </c>
    </row>
    <row r="2308" spans="1:7">
      <c r="A2308" s="79">
        <v>42098.784619999999</v>
      </c>
      <c r="B2308" s="3">
        <v>2.37</v>
      </c>
      <c r="C2308" s="7">
        <v>128</v>
      </c>
      <c r="D2308" s="7">
        <v>1</v>
      </c>
      <c r="E2308" s="17">
        <v>45</v>
      </c>
      <c r="F2308" s="2" t="s">
        <v>331</v>
      </c>
      <c r="G2308" s="2" t="s">
        <v>352</v>
      </c>
    </row>
    <row r="2309" spans="1:7">
      <c r="A2309" s="79">
        <v>42117.903140000002</v>
      </c>
      <c r="B2309" s="3">
        <v>2.37</v>
      </c>
      <c r="C2309" s="7">
        <v>128</v>
      </c>
      <c r="D2309" s="7">
        <v>1</v>
      </c>
      <c r="E2309" s="17">
        <v>45</v>
      </c>
      <c r="F2309" s="2" t="s">
        <v>331</v>
      </c>
      <c r="G2309" s="2" t="s">
        <v>352</v>
      </c>
    </row>
    <row r="2310" spans="1:7">
      <c r="A2310" s="79">
        <v>42131.76513</v>
      </c>
      <c r="B2310" s="3">
        <v>2.37</v>
      </c>
      <c r="C2310" s="7">
        <v>128</v>
      </c>
      <c r="D2310" s="7">
        <v>1</v>
      </c>
      <c r="E2310" s="17">
        <v>45</v>
      </c>
      <c r="F2310" s="2" t="s">
        <v>331</v>
      </c>
      <c r="G2310" s="2" t="s">
        <v>352</v>
      </c>
    </row>
    <row r="2311" spans="1:7">
      <c r="A2311" s="79">
        <v>42143.761709999999</v>
      </c>
      <c r="B2311" s="3">
        <v>2.37</v>
      </c>
      <c r="C2311" s="7">
        <v>128</v>
      </c>
      <c r="D2311" s="7">
        <v>1</v>
      </c>
      <c r="E2311" s="17">
        <v>45</v>
      </c>
      <c r="F2311" s="2" t="s">
        <v>331</v>
      </c>
      <c r="G2311" s="2" t="s">
        <v>352</v>
      </c>
    </row>
    <row r="2312" spans="1:7">
      <c r="A2312" s="79">
        <v>42143.7647</v>
      </c>
      <c r="B2312" s="3">
        <v>2.37</v>
      </c>
      <c r="C2312" s="7">
        <v>128</v>
      </c>
      <c r="D2312" s="7">
        <v>1</v>
      </c>
      <c r="E2312" s="17">
        <v>45</v>
      </c>
      <c r="F2312" s="2" t="s">
        <v>331</v>
      </c>
      <c r="G2312" s="2" t="s">
        <v>352</v>
      </c>
    </row>
    <row r="2313" spans="1:7">
      <c r="A2313" s="79">
        <v>42143.765240000001</v>
      </c>
      <c r="B2313" s="3">
        <v>2.37</v>
      </c>
      <c r="C2313" s="7">
        <v>128</v>
      </c>
      <c r="D2313" s="7">
        <v>1</v>
      </c>
      <c r="E2313" s="17">
        <v>45</v>
      </c>
      <c r="F2313" s="2" t="s">
        <v>331</v>
      </c>
      <c r="G2313" s="2" t="s">
        <v>352</v>
      </c>
    </row>
    <row r="2314" spans="1:7">
      <c r="A2314" s="79">
        <v>42143.765240000001</v>
      </c>
      <c r="B2314" s="3">
        <v>2.37</v>
      </c>
      <c r="C2314" s="7">
        <v>128</v>
      </c>
      <c r="D2314" s="7">
        <v>1</v>
      </c>
      <c r="E2314" s="17">
        <v>45</v>
      </c>
      <c r="F2314" s="2" t="s">
        <v>331</v>
      </c>
      <c r="G2314" s="2" t="s">
        <v>352</v>
      </c>
    </row>
    <row r="2315" spans="1:7">
      <c r="A2315" s="79">
        <v>42143.765429999999</v>
      </c>
      <c r="B2315" s="3">
        <v>2.37</v>
      </c>
      <c r="C2315" s="7">
        <v>128</v>
      </c>
      <c r="D2315" s="7">
        <v>1</v>
      </c>
      <c r="E2315" s="17">
        <v>45</v>
      </c>
      <c r="F2315" s="2" t="s">
        <v>331</v>
      </c>
      <c r="G2315" s="2" t="s">
        <v>352</v>
      </c>
    </row>
    <row r="2316" spans="1:7">
      <c r="A2316" s="79">
        <v>42143.765429999999</v>
      </c>
      <c r="B2316" s="3">
        <v>2.37</v>
      </c>
      <c r="C2316" s="7">
        <v>128</v>
      </c>
      <c r="D2316" s="7">
        <v>1</v>
      </c>
      <c r="E2316" s="17">
        <v>45</v>
      </c>
      <c r="F2316" s="2" t="s">
        <v>331</v>
      </c>
      <c r="G2316" s="2" t="s">
        <v>352</v>
      </c>
    </row>
    <row r="2317" spans="1:7">
      <c r="A2317" s="79">
        <v>42144.439830000003</v>
      </c>
      <c r="B2317" s="3">
        <v>2.37</v>
      </c>
      <c r="C2317" s="7">
        <v>128</v>
      </c>
      <c r="D2317" s="7">
        <v>1</v>
      </c>
      <c r="E2317" s="17">
        <v>45</v>
      </c>
      <c r="F2317" s="2" t="s">
        <v>331</v>
      </c>
      <c r="G2317" s="2" t="s">
        <v>352</v>
      </c>
    </row>
    <row r="2318" spans="1:7">
      <c r="A2318" s="79">
        <v>42144.450420000001</v>
      </c>
      <c r="B2318" s="3">
        <v>2.37</v>
      </c>
      <c r="C2318" s="7">
        <v>128</v>
      </c>
      <c r="D2318" s="7">
        <v>1</v>
      </c>
      <c r="E2318" s="17">
        <v>45</v>
      </c>
      <c r="F2318" s="2" t="s">
        <v>331</v>
      </c>
      <c r="G2318" s="2" t="s">
        <v>352</v>
      </c>
    </row>
    <row r="2319" spans="1:7">
      <c r="A2319" s="79">
        <v>42144.450420000001</v>
      </c>
      <c r="B2319" s="3">
        <v>2.37</v>
      </c>
      <c r="C2319" s="7">
        <v>128</v>
      </c>
      <c r="D2319" s="7">
        <v>1</v>
      </c>
      <c r="E2319" s="17">
        <v>45</v>
      </c>
      <c r="F2319" s="2" t="s">
        <v>331</v>
      </c>
      <c r="G2319" s="2" t="s">
        <v>352</v>
      </c>
    </row>
    <row r="2320" spans="1:7">
      <c r="A2320" s="79">
        <v>42144.450420000001</v>
      </c>
      <c r="B2320" s="3">
        <v>2.37</v>
      </c>
      <c r="C2320" s="7">
        <v>128</v>
      </c>
      <c r="D2320" s="7">
        <v>1</v>
      </c>
      <c r="E2320" s="17">
        <v>45</v>
      </c>
      <c r="F2320" s="2" t="s">
        <v>331</v>
      </c>
      <c r="G2320" s="2" t="s">
        <v>352</v>
      </c>
    </row>
    <row r="2321" spans="1:7">
      <c r="A2321" s="79">
        <v>42144.450420000001</v>
      </c>
      <c r="B2321" s="3">
        <v>2.37</v>
      </c>
      <c r="C2321" s="7">
        <v>128</v>
      </c>
      <c r="D2321" s="7">
        <v>1</v>
      </c>
      <c r="E2321" s="17">
        <v>45</v>
      </c>
      <c r="F2321" s="2" t="s">
        <v>331</v>
      </c>
      <c r="G2321" s="2" t="s">
        <v>352</v>
      </c>
    </row>
    <row r="2322" spans="1:7">
      <c r="A2322" s="79">
        <v>42144.450420000001</v>
      </c>
      <c r="B2322" s="3">
        <v>2.37</v>
      </c>
      <c r="C2322" s="7">
        <v>128</v>
      </c>
      <c r="D2322" s="7">
        <v>1</v>
      </c>
      <c r="E2322" s="17">
        <v>45</v>
      </c>
      <c r="F2322" s="2" t="s">
        <v>331</v>
      </c>
      <c r="G2322" s="2" t="s">
        <v>352</v>
      </c>
    </row>
    <row r="2323" spans="1:7">
      <c r="A2323" s="79">
        <v>42144.958310000002</v>
      </c>
      <c r="B2323" s="3">
        <v>2.37</v>
      </c>
      <c r="C2323" s="7">
        <v>128</v>
      </c>
      <c r="D2323" s="7">
        <v>1</v>
      </c>
      <c r="E2323" s="17">
        <v>45</v>
      </c>
      <c r="F2323" s="2" t="s">
        <v>331</v>
      </c>
      <c r="G2323" s="2" t="s">
        <v>352</v>
      </c>
    </row>
    <row r="2324" spans="1:7">
      <c r="A2324" s="79">
        <v>42145.430339999999</v>
      </c>
      <c r="B2324" s="3">
        <v>2.37</v>
      </c>
      <c r="C2324" s="7">
        <v>128</v>
      </c>
      <c r="D2324" s="7">
        <v>1</v>
      </c>
      <c r="E2324" s="17">
        <v>45</v>
      </c>
      <c r="F2324" s="2" t="s">
        <v>331</v>
      </c>
      <c r="G2324" s="2" t="s">
        <v>352</v>
      </c>
    </row>
    <row r="2325" spans="1:7">
      <c r="A2325" s="79">
        <v>42145.659350000002</v>
      </c>
      <c r="B2325" s="3">
        <v>2.37</v>
      </c>
      <c r="C2325" s="7">
        <v>128</v>
      </c>
      <c r="D2325" s="7">
        <v>1</v>
      </c>
      <c r="E2325" s="17">
        <v>45</v>
      </c>
      <c r="F2325" s="2" t="s">
        <v>331</v>
      </c>
      <c r="G2325" s="2" t="s">
        <v>352</v>
      </c>
    </row>
    <row r="2326" spans="1:7">
      <c r="A2326" s="79">
        <v>42145.659350000002</v>
      </c>
      <c r="B2326" s="3">
        <v>2.37</v>
      </c>
      <c r="C2326" s="7">
        <v>128</v>
      </c>
      <c r="D2326" s="7">
        <v>1</v>
      </c>
      <c r="E2326" s="17">
        <v>45</v>
      </c>
      <c r="F2326" s="2" t="s">
        <v>331</v>
      </c>
      <c r="G2326" s="2" t="s">
        <v>352</v>
      </c>
    </row>
    <row r="2327" spans="1:7">
      <c r="A2327" s="79">
        <v>42145.659350000002</v>
      </c>
      <c r="B2327" s="3">
        <v>2.37</v>
      </c>
      <c r="C2327" s="7">
        <v>128</v>
      </c>
      <c r="D2327" s="7">
        <v>1</v>
      </c>
      <c r="E2327" s="17">
        <v>45</v>
      </c>
      <c r="F2327" s="2" t="s">
        <v>331</v>
      </c>
      <c r="G2327" s="2" t="s">
        <v>352</v>
      </c>
    </row>
    <row r="2328" spans="1:7">
      <c r="A2328" s="79">
        <v>42145.659350000002</v>
      </c>
      <c r="B2328" s="3">
        <v>2.37</v>
      </c>
      <c r="C2328" s="7">
        <v>128</v>
      </c>
      <c r="D2328" s="7">
        <v>1</v>
      </c>
      <c r="E2328" s="17">
        <v>45</v>
      </c>
      <c r="F2328" s="2" t="s">
        <v>331</v>
      </c>
      <c r="G2328" s="2" t="s">
        <v>352</v>
      </c>
    </row>
    <row r="2329" spans="1:7">
      <c r="A2329" s="79">
        <v>42145.659350000002</v>
      </c>
      <c r="B2329" s="3">
        <v>2.37</v>
      </c>
      <c r="C2329" s="7">
        <v>128</v>
      </c>
      <c r="D2329" s="7">
        <v>1</v>
      </c>
      <c r="E2329" s="17">
        <v>45</v>
      </c>
      <c r="F2329" s="2" t="s">
        <v>331</v>
      </c>
      <c r="G2329" s="2" t="s">
        <v>352</v>
      </c>
    </row>
    <row r="2330" spans="1:7">
      <c r="A2330" s="79">
        <v>42145.869480000001</v>
      </c>
      <c r="B2330" s="3">
        <v>2.37</v>
      </c>
      <c r="C2330" s="7">
        <v>128</v>
      </c>
      <c r="D2330" s="7">
        <v>1</v>
      </c>
      <c r="E2330" s="17">
        <v>45</v>
      </c>
      <c r="F2330" s="2" t="s">
        <v>331</v>
      </c>
      <c r="G2330" s="2" t="s">
        <v>352</v>
      </c>
    </row>
    <row r="2331" spans="1:7">
      <c r="A2331" s="79">
        <v>42145.869480000001</v>
      </c>
      <c r="B2331" s="3">
        <v>2.37</v>
      </c>
      <c r="C2331" s="7">
        <v>128</v>
      </c>
      <c r="D2331" s="7">
        <v>1</v>
      </c>
      <c r="E2331" s="17">
        <v>45</v>
      </c>
      <c r="F2331" s="2" t="s">
        <v>331</v>
      </c>
      <c r="G2331" s="2" t="s">
        <v>352</v>
      </c>
    </row>
    <row r="2332" spans="1:7">
      <c r="A2332" s="79">
        <v>42146.56927</v>
      </c>
      <c r="B2332" s="3">
        <v>2.37</v>
      </c>
      <c r="C2332" s="7">
        <v>128</v>
      </c>
      <c r="D2332" s="7">
        <v>1</v>
      </c>
      <c r="E2332" s="17">
        <v>45</v>
      </c>
      <c r="F2332" s="2" t="s">
        <v>331</v>
      </c>
      <c r="G2332" s="2" t="s">
        <v>352</v>
      </c>
    </row>
    <row r="2333" spans="1:7">
      <c r="A2333" s="79">
        <v>42146.56927</v>
      </c>
      <c r="B2333" s="3">
        <v>2.37</v>
      </c>
      <c r="C2333" s="7">
        <v>128</v>
      </c>
      <c r="D2333" s="7">
        <v>1</v>
      </c>
      <c r="E2333" s="17">
        <v>45</v>
      </c>
      <c r="F2333" s="2" t="s">
        <v>331</v>
      </c>
      <c r="G2333" s="2" t="s">
        <v>352</v>
      </c>
    </row>
    <row r="2334" spans="1:7">
      <c r="A2334" s="79">
        <v>42146.629919999999</v>
      </c>
      <c r="B2334" s="3">
        <v>2.37</v>
      </c>
      <c r="C2334" s="7">
        <v>128</v>
      </c>
      <c r="D2334" s="7">
        <v>1</v>
      </c>
      <c r="E2334" s="17">
        <v>45</v>
      </c>
      <c r="F2334" s="2" t="s">
        <v>331</v>
      </c>
      <c r="G2334" s="2" t="s">
        <v>352</v>
      </c>
    </row>
    <row r="2335" spans="1:7">
      <c r="A2335" s="79">
        <v>42147.506260000002</v>
      </c>
      <c r="B2335" s="3">
        <v>2.37</v>
      </c>
      <c r="C2335" s="7">
        <v>128</v>
      </c>
      <c r="D2335" s="7">
        <v>1</v>
      </c>
      <c r="E2335" s="17">
        <v>45</v>
      </c>
      <c r="F2335" s="2" t="s">
        <v>331</v>
      </c>
      <c r="G2335" s="2" t="s">
        <v>352</v>
      </c>
    </row>
    <row r="2336" spans="1:7">
      <c r="A2336" s="79">
        <v>42147.728170000002</v>
      </c>
      <c r="B2336" s="3">
        <v>2.37</v>
      </c>
      <c r="C2336" s="7">
        <v>128</v>
      </c>
      <c r="D2336" s="7">
        <v>1</v>
      </c>
      <c r="E2336" s="17">
        <v>45</v>
      </c>
      <c r="F2336" s="2" t="s">
        <v>331</v>
      </c>
      <c r="G2336" s="2" t="s">
        <v>352</v>
      </c>
    </row>
    <row r="2337" spans="1:10">
      <c r="A2337" s="79">
        <v>42148.625639999998</v>
      </c>
      <c r="B2337" s="3">
        <v>2.37</v>
      </c>
      <c r="C2337" s="7">
        <v>128</v>
      </c>
      <c r="D2337" s="7">
        <v>1</v>
      </c>
      <c r="E2337" s="17">
        <v>45</v>
      </c>
      <c r="F2337" s="2" t="s">
        <v>331</v>
      </c>
      <c r="G2337" s="2" t="s">
        <v>352</v>
      </c>
    </row>
    <row r="2338" spans="1:10">
      <c r="A2338" s="79">
        <v>42150.57933</v>
      </c>
      <c r="B2338" s="3">
        <v>2.37</v>
      </c>
      <c r="C2338" s="7">
        <v>128</v>
      </c>
      <c r="D2338" s="7">
        <v>1</v>
      </c>
      <c r="E2338" s="17">
        <v>45</v>
      </c>
      <c r="F2338" s="2" t="s">
        <v>331</v>
      </c>
      <c r="G2338" s="2" t="s">
        <v>352</v>
      </c>
    </row>
    <row r="2339" spans="1:10">
      <c r="A2339" s="79">
        <v>42153.567289999999</v>
      </c>
      <c r="B2339" s="3">
        <v>2.37</v>
      </c>
      <c r="C2339" s="7">
        <v>128</v>
      </c>
      <c r="D2339" s="7">
        <v>1</v>
      </c>
      <c r="E2339" s="17">
        <v>45</v>
      </c>
      <c r="F2339" s="2" t="s">
        <v>331</v>
      </c>
      <c r="G2339" s="2" t="s">
        <v>352</v>
      </c>
    </row>
    <row r="2340" spans="1:10">
      <c r="A2340" s="79">
        <v>42153.567289999999</v>
      </c>
      <c r="B2340" s="3">
        <v>2.37</v>
      </c>
      <c r="C2340" s="7">
        <v>128</v>
      </c>
      <c r="D2340" s="7">
        <v>1</v>
      </c>
      <c r="E2340" s="17">
        <v>45</v>
      </c>
      <c r="F2340" s="2" t="s">
        <v>331</v>
      </c>
      <c r="G2340" s="2" t="s">
        <v>352</v>
      </c>
    </row>
    <row r="2341" spans="1:10">
      <c r="A2341" s="79">
        <v>42154.590230000002</v>
      </c>
      <c r="B2341" s="3">
        <v>2.37</v>
      </c>
      <c r="C2341" s="7">
        <v>128</v>
      </c>
      <c r="D2341" s="7">
        <v>1</v>
      </c>
      <c r="E2341" s="17">
        <v>45</v>
      </c>
      <c r="F2341" s="2" t="s">
        <v>331</v>
      </c>
      <c r="G2341" s="2" t="s">
        <v>352</v>
      </c>
    </row>
    <row r="2342" spans="1:10">
      <c r="A2342" s="79">
        <v>42155.471680000002</v>
      </c>
      <c r="B2342" s="3">
        <v>2.37</v>
      </c>
      <c r="C2342" s="7">
        <v>128</v>
      </c>
      <c r="D2342" s="7">
        <v>1</v>
      </c>
      <c r="E2342" s="17">
        <v>45</v>
      </c>
      <c r="F2342" s="2" t="s">
        <v>331</v>
      </c>
      <c r="G2342" s="2" t="s">
        <v>352</v>
      </c>
    </row>
    <row r="2343" spans="1:10">
      <c r="A2343" s="79">
        <v>42155.479270000003</v>
      </c>
      <c r="B2343" s="3">
        <v>2.37</v>
      </c>
      <c r="C2343" s="7">
        <v>128</v>
      </c>
      <c r="D2343" s="7">
        <v>1</v>
      </c>
      <c r="E2343" s="17">
        <v>45</v>
      </c>
      <c r="F2343" s="2" t="s">
        <v>331</v>
      </c>
      <c r="G2343" s="2" t="s">
        <v>352</v>
      </c>
    </row>
    <row r="2344" spans="1:10">
      <c r="A2344" s="79">
        <v>42155.504679999998</v>
      </c>
      <c r="B2344" s="3">
        <v>2.37</v>
      </c>
      <c r="C2344" s="7">
        <v>128</v>
      </c>
      <c r="D2344" s="7">
        <v>1</v>
      </c>
      <c r="E2344" s="17">
        <v>45</v>
      </c>
      <c r="F2344" s="2" t="s">
        <v>331</v>
      </c>
      <c r="G2344" s="2" t="s">
        <v>352</v>
      </c>
    </row>
    <row r="2345" spans="1:10">
      <c r="A2345" s="79">
        <v>42156.609969999998</v>
      </c>
      <c r="B2345" s="3">
        <v>2.37</v>
      </c>
      <c r="C2345" s="7">
        <v>128</v>
      </c>
      <c r="D2345" s="7">
        <v>1</v>
      </c>
      <c r="E2345" s="17">
        <v>45</v>
      </c>
      <c r="F2345" s="2" t="s">
        <v>331</v>
      </c>
      <c r="G2345" s="2" t="s">
        <v>352</v>
      </c>
    </row>
    <row r="2346" spans="1:10">
      <c r="A2346" s="79">
        <v>42167.515800000001</v>
      </c>
      <c r="B2346" s="3">
        <v>2.37</v>
      </c>
      <c r="C2346" s="7">
        <v>128</v>
      </c>
      <c r="D2346" s="7">
        <v>1</v>
      </c>
      <c r="E2346" s="17">
        <v>45</v>
      </c>
      <c r="F2346" s="2" t="s">
        <v>331</v>
      </c>
      <c r="G2346" s="2" t="s">
        <v>352</v>
      </c>
    </row>
    <row r="2347" spans="1:10">
      <c r="A2347" s="79">
        <v>42186.548949999997</v>
      </c>
      <c r="B2347" s="3">
        <v>2.37</v>
      </c>
      <c r="C2347" s="7">
        <v>128</v>
      </c>
      <c r="D2347" s="7">
        <v>1</v>
      </c>
      <c r="E2347" s="17">
        <v>45</v>
      </c>
      <c r="F2347" s="2" t="s">
        <v>331</v>
      </c>
      <c r="G2347" s="2" t="s">
        <v>352</v>
      </c>
      <c r="J2347" s="21"/>
    </row>
    <row r="2348" spans="1:10">
      <c r="A2348" s="79">
        <v>42200.585780000001</v>
      </c>
      <c r="B2348" s="3">
        <v>2.37</v>
      </c>
      <c r="C2348" s="7">
        <v>128</v>
      </c>
      <c r="D2348" s="7">
        <v>1</v>
      </c>
      <c r="E2348" s="17">
        <v>45</v>
      </c>
      <c r="F2348" s="2" t="s">
        <v>331</v>
      </c>
      <c r="G2348" s="2" t="s">
        <v>352</v>
      </c>
      <c r="J2348" s="21"/>
    </row>
    <row r="2349" spans="1:10">
      <c r="A2349" s="79">
        <v>42214.687489999997</v>
      </c>
      <c r="B2349" s="3">
        <v>2.37</v>
      </c>
      <c r="C2349" s="7">
        <v>128</v>
      </c>
      <c r="D2349" s="7">
        <v>1</v>
      </c>
      <c r="E2349" s="17">
        <v>45</v>
      </c>
      <c r="F2349" s="2" t="s">
        <v>331</v>
      </c>
      <c r="G2349" s="2" t="s">
        <v>352</v>
      </c>
      <c r="J2349" s="21"/>
    </row>
    <row r="2350" spans="1:10">
      <c r="A2350" s="79">
        <v>42271.455249999999</v>
      </c>
      <c r="B2350" s="3">
        <v>2.37</v>
      </c>
      <c r="C2350" s="7">
        <v>128</v>
      </c>
      <c r="D2350" s="7">
        <v>1</v>
      </c>
      <c r="E2350" s="17">
        <v>45</v>
      </c>
      <c r="F2350" s="2" t="s">
        <v>331</v>
      </c>
      <c r="G2350" s="2" t="s">
        <v>352</v>
      </c>
    </row>
    <row r="2351" spans="1:10">
      <c r="A2351" s="79">
        <v>42276.567660000001</v>
      </c>
      <c r="B2351" s="3">
        <v>2.37</v>
      </c>
      <c r="C2351" s="7">
        <v>128</v>
      </c>
      <c r="D2351" s="7">
        <v>1</v>
      </c>
      <c r="E2351" s="17">
        <v>45</v>
      </c>
      <c r="F2351" s="2" t="s">
        <v>331</v>
      </c>
      <c r="G2351" s="2" t="s">
        <v>352</v>
      </c>
    </row>
    <row r="2352" spans="1:10">
      <c r="A2352" s="79">
        <v>42289.685310000001</v>
      </c>
      <c r="B2352" s="3">
        <v>2.37</v>
      </c>
      <c r="C2352" s="7">
        <v>128</v>
      </c>
      <c r="D2352" s="7">
        <v>1</v>
      </c>
      <c r="E2352" s="17">
        <v>45</v>
      </c>
      <c r="F2352" s="2" t="s">
        <v>331</v>
      </c>
      <c r="G2352" s="2" t="s">
        <v>352</v>
      </c>
      <c r="H2352" s="2" t="s">
        <v>407</v>
      </c>
    </row>
    <row r="2353" spans="1:8">
      <c r="A2353" s="79">
        <v>42329.817869999999</v>
      </c>
      <c r="B2353" s="3">
        <v>2.37</v>
      </c>
      <c r="C2353" s="7">
        <v>128</v>
      </c>
      <c r="D2353" s="7">
        <v>1</v>
      </c>
      <c r="E2353" s="17">
        <v>45</v>
      </c>
      <c r="F2353" s="2" t="s">
        <v>331</v>
      </c>
      <c r="G2353" s="2" t="s">
        <v>60</v>
      </c>
      <c r="H2353" s="2" t="s">
        <v>352</v>
      </c>
    </row>
    <row r="2354" spans="1:8">
      <c r="A2354" s="79">
        <v>42335.385759999997</v>
      </c>
      <c r="B2354" s="3">
        <v>2.37</v>
      </c>
      <c r="C2354" s="7">
        <v>128</v>
      </c>
      <c r="D2354" s="7">
        <v>1</v>
      </c>
      <c r="E2354" s="17">
        <v>45</v>
      </c>
      <c r="F2354" s="2" t="s">
        <v>331</v>
      </c>
      <c r="G2354" s="2" t="s">
        <v>60</v>
      </c>
      <c r="H2354" s="2" t="s">
        <v>352</v>
      </c>
    </row>
    <row r="2355" spans="1:8">
      <c r="A2355" s="79">
        <v>42420.553899999999</v>
      </c>
      <c r="B2355" s="3">
        <v>2.37</v>
      </c>
      <c r="C2355" s="7">
        <v>128</v>
      </c>
      <c r="D2355" s="7">
        <v>1</v>
      </c>
      <c r="E2355" s="17">
        <v>45</v>
      </c>
      <c r="F2355" s="2" t="s">
        <v>331</v>
      </c>
      <c r="G2355" s="2" t="s">
        <v>60</v>
      </c>
      <c r="H2355" s="2" t="s">
        <v>352</v>
      </c>
    </row>
    <row r="2356" spans="1:8">
      <c r="A2356" s="79">
        <v>42532.615277777775</v>
      </c>
      <c r="B2356" s="3">
        <v>2.37</v>
      </c>
      <c r="C2356" s="7">
        <v>128</v>
      </c>
      <c r="D2356" s="7">
        <v>1</v>
      </c>
      <c r="E2356" s="17">
        <v>45</v>
      </c>
      <c r="F2356" s="2" t="s">
        <v>331</v>
      </c>
      <c r="G2356" s="2" t="s">
        <v>2071</v>
      </c>
      <c r="H2356" s="2" t="s">
        <v>64</v>
      </c>
    </row>
    <row r="2357" spans="1:8">
      <c r="A2357" s="79">
        <v>42564.790277777778</v>
      </c>
      <c r="B2357" s="3">
        <v>2.37</v>
      </c>
      <c r="C2357" s="7">
        <v>128</v>
      </c>
      <c r="D2357" s="7">
        <v>1</v>
      </c>
      <c r="E2357" s="17">
        <v>45</v>
      </c>
      <c r="F2357" s="2" t="s">
        <v>331</v>
      </c>
      <c r="G2357" s="2" t="s">
        <v>64</v>
      </c>
      <c r="H2357" s="2" t="s">
        <v>2529</v>
      </c>
    </row>
    <row r="2358" spans="1:8">
      <c r="A2358" s="79">
        <v>42599.864629629628</v>
      </c>
      <c r="B2358" s="3">
        <v>2.37</v>
      </c>
      <c r="C2358" s="7">
        <v>128</v>
      </c>
      <c r="D2358" s="7">
        <v>1</v>
      </c>
      <c r="E2358" s="17">
        <v>45</v>
      </c>
      <c r="F2358" s="2" t="s">
        <v>331</v>
      </c>
      <c r="G2358" s="2" t="s">
        <v>64</v>
      </c>
      <c r="H2358" s="2" t="s">
        <v>2529</v>
      </c>
    </row>
    <row r="2359" spans="1:8">
      <c r="A2359" s="79">
        <v>42601.884409722225</v>
      </c>
      <c r="B2359" s="3">
        <v>2.37</v>
      </c>
      <c r="C2359" s="7">
        <v>128</v>
      </c>
      <c r="D2359" s="7">
        <v>1</v>
      </c>
      <c r="E2359" s="17">
        <v>45</v>
      </c>
      <c r="F2359" s="2" t="s">
        <v>331</v>
      </c>
      <c r="G2359" s="2" t="s">
        <v>64</v>
      </c>
      <c r="H2359" s="2" t="s">
        <v>2529</v>
      </c>
    </row>
    <row r="2360" spans="1:8">
      <c r="A2360" s="79">
        <v>42623.524583333332</v>
      </c>
      <c r="B2360" s="3">
        <v>2.37</v>
      </c>
      <c r="C2360" s="7">
        <v>128</v>
      </c>
      <c r="D2360" s="7">
        <v>1</v>
      </c>
      <c r="E2360" s="17">
        <v>45</v>
      </c>
      <c r="F2360" s="2" t="s">
        <v>331</v>
      </c>
      <c r="G2360" s="2" t="s">
        <v>64</v>
      </c>
      <c r="H2360" s="2" t="s">
        <v>2529</v>
      </c>
    </row>
    <row r="2361" spans="1:8">
      <c r="A2361" s="79">
        <v>42889.666400462964</v>
      </c>
      <c r="B2361" s="3">
        <v>2.37</v>
      </c>
      <c r="C2361" s="7">
        <v>128</v>
      </c>
      <c r="D2361" s="7">
        <v>1</v>
      </c>
      <c r="E2361" s="17">
        <v>45</v>
      </c>
      <c r="F2361" s="2" t="s">
        <v>331</v>
      </c>
      <c r="G2361" s="2" t="s">
        <v>64</v>
      </c>
    </row>
    <row r="2362" spans="1:8">
      <c r="A2362" s="79">
        <v>42049.5285</v>
      </c>
      <c r="B2362" s="3">
        <v>2.6</v>
      </c>
      <c r="C2362" s="7">
        <v>129</v>
      </c>
      <c r="D2362" s="7">
        <v>1</v>
      </c>
      <c r="E2362" s="17">
        <v>45</v>
      </c>
      <c r="F2362" s="2" t="s">
        <v>331</v>
      </c>
      <c r="G2362" s="2" t="s">
        <v>347</v>
      </c>
    </row>
    <row r="2363" spans="1:8">
      <c r="A2363" s="79">
        <v>42084.720119999998</v>
      </c>
      <c r="B2363" s="3">
        <v>2.6</v>
      </c>
      <c r="C2363" s="7">
        <v>129</v>
      </c>
      <c r="D2363" s="7">
        <v>1</v>
      </c>
      <c r="E2363" s="17">
        <v>45</v>
      </c>
      <c r="F2363" s="2" t="s">
        <v>331</v>
      </c>
      <c r="G2363" s="2" t="s">
        <v>347</v>
      </c>
    </row>
    <row r="2364" spans="1:8">
      <c r="A2364" s="79">
        <v>42085.786699999997</v>
      </c>
      <c r="B2364" s="3">
        <v>2.6</v>
      </c>
      <c r="C2364" s="7">
        <v>129</v>
      </c>
      <c r="D2364" s="7">
        <v>1</v>
      </c>
      <c r="E2364" s="17">
        <v>45</v>
      </c>
      <c r="F2364" s="2" t="s">
        <v>331</v>
      </c>
      <c r="G2364" s="2" t="s">
        <v>347</v>
      </c>
    </row>
    <row r="2365" spans="1:8">
      <c r="A2365" s="79">
        <v>42101.504419999997</v>
      </c>
      <c r="B2365" s="3">
        <v>2.6</v>
      </c>
      <c r="C2365" s="7">
        <v>129</v>
      </c>
      <c r="D2365" s="7">
        <v>1</v>
      </c>
      <c r="E2365" s="17">
        <v>45</v>
      </c>
      <c r="F2365" s="2" t="s">
        <v>331</v>
      </c>
      <c r="G2365" s="2" t="s">
        <v>347</v>
      </c>
    </row>
    <row r="2366" spans="1:8">
      <c r="A2366" s="79">
        <v>42106.52405</v>
      </c>
      <c r="B2366" s="3">
        <v>2.6</v>
      </c>
      <c r="C2366" s="7">
        <v>129</v>
      </c>
      <c r="D2366" s="7">
        <v>1</v>
      </c>
      <c r="E2366" s="17">
        <v>45</v>
      </c>
      <c r="F2366" s="2" t="s">
        <v>331</v>
      </c>
      <c r="G2366" s="2" t="s">
        <v>347</v>
      </c>
    </row>
    <row r="2367" spans="1:8">
      <c r="A2367" s="79">
        <v>42106.530899999998</v>
      </c>
      <c r="B2367" s="3">
        <v>2.6</v>
      </c>
      <c r="C2367" s="7">
        <v>129</v>
      </c>
      <c r="D2367" s="7">
        <v>1</v>
      </c>
      <c r="E2367" s="17">
        <v>45</v>
      </c>
      <c r="F2367" s="2" t="s">
        <v>331</v>
      </c>
      <c r="G2367" s="2" t="s">
        <v>347</v>
      </c>
    </row>
    <row r="2368" spans="1:8">
      <c r="A2368" s="79">
        <v>42106.568469999998</v>
      </c>
      <c r="B2368" s="3">
        <v>2.6</v>
      </c>
      <c r="C2368" s="7">
        <v>129</v>
      </c>
      <c r="D2368" s="7">
        <v>1</v>
      </c>
      <c r="E2368" s="17">
        <v>45</v>
      </c>
      <c r="F2368" s="2" t="s">
        <v>331</v>
      </c>
      <c r="G2368" s="2" t="s">
        <v>347</v>
      </c>
    </row>
    <row r="2369" spans="1:7">
      <c r="A2369" s="79">
        <v>42106.598030000001</v>
      </c>
      <c r="B2369" s="3">
        <v>2.6</v>
      </c>
      <c r="C2369" s="7">
        <v>129</v>
      </c>
      <c r="D2369" s="7">
        <v>1</v>
      </c>
      <c r="E2369" s="17">
        <v>45</v>
      </c>
      <c r="F2369" s="2" t="s">
        <v>331</v>
      </c>
      <c r="G2369" s="2" t="s">
        <v>347</v>
      </c>
    </row>
    <row r="2370" spans="1:7">
      <c r="A2370" s="79">
        <v>42106.599219999996</v>
      </c>
      <c r="B2370" s="3">
        <v>2.6</v>
      </c>
      <c r="C2370" s="7">
        <v>129</v>
      </c>
      <c r="D2370" s="7">
        <v>1</v>
      </c>
      <c r="E2370" s="17">
        <v>45</v>
      </c>
      <c r="F2370" s="2" t="s">
        <v>331</v>
      </c>
      <c r="G2370" s="2" t="s">
        <v>347</v>
      </c>
    </row>
    <row r="2371" spans="1:7">
      <c r="A2371" s="79">
        <v>42106.59981</v>
      </c>
      <c r="B2371" s="3">
        <v>2.6</v>
      </c>
      <c r="C2371" s="7">
        <v>129</v>
      </c>
      <c r="D2371" s="7">
        <v>1</v>
      </c>
      <c r="E2371" s="17">
        <v>45</v>
      </c>
      <c r="F2371" s="2" t="s">
        <v>331</v>
      </c>
      <c r="G2371" s="2" t="s">
        <v>347</v>
      </c>
    </row>
    <row r="2372" spans="1:7">
      <c r="A2372" s="79">
        <v>42106.607770000002</v>
      </c>
      <c r="B2372" s="3">
        <v>2.6</v>
      </c>
      <c r="C2372" s="7">
        <v>129</v>
      </c>
      <c r="D2372" s="7">
        <v>1</v>
      </c>
      <c r="E2372" s="17">
        <v>45</v>
      </c>
      <c r="F2372" s="2" t="s">
        <v>331</v>
      </c>
      <c r="G2372" s="2" t="s">
        <v>347</v>
      </c>
    </row>
    <row r="2373" spans="1:7">
      <c r="A2373" s="79">
        <v>42106.611629999999</v>
      </c>
      <c r="B2373" s="3">
        <v>2.6</v>
      </c>
      <c r="C2373" s="7">
        <v>129</v>
      </c>
      <c r="D2373" s="7">
        <v>1</v>
      </c>
      <c r="E2373" s="17">
        <v>45</v>
      </c>
      <c r="F2373" s="2" t="s">
        <v>331</v>
      </c>
      <c r="G2373" s="2" t="s">
        <v>347</v>
      </c>
    </row>
    <row r="2374" spans="1:7">
      <c r="A2374" s="79">
        <v>42112.559719999997</v>
      </c>
      <c r="B2374" s="3">
        <v>2.6</v>
      </c>
      <c r="C2374" s="7">
        <v>129</v>
      </c>
      <c r="D2374" s="7">
        <v>1</v>
      </c>
      <c r="E2374" s="17">
        <v>45</v>
      </c>
      <c r="F2374" s="2" t="s">
        <v>331</v>
      </c>
      <c r="G2374" s="2" t="s">
        <v>347</v>
      </c>
    </row>
    <row r="2375" spans="1:7">
      <c r="A2375" s="79">
        <v>42112.675069999998</v>
      </c>
      <c r="B2375" s="3">
        <v>2.6</v>
      </c>
      <c r="C2375" s="7">
        <v>129</v>
      </c>
      <c r="D2375" s="7">
        <v>1</v>
      </c>
      <c r="E2375" s="17">
        <v>45</v>
      </c>
      <c r="F2375" s="2" t="s">
        <v>331</v>
      </c>
      <c r="G2375" s="2" t="s">
        <v>347</v>
      </c>
    </row>
    <row r="2376" spans="1:7">
      <c r="A2376" s="79">
        <v>42113.741900000001</v>
      </c>
      <c r="B2376" s="3">
        <v>2.6</v>
      </c>
      <c r="C2376" s="7">
        <v>129</v>
      </c>
      <c r="D2376" s="7">
        <v>1</v>
      </c>
      <c r="E2376" s="17">
        <v>45</v>
      </c>
      <c r="F2376" s="2" t="s">
        <v>331</v>
      </c>
      <c r="G2376" s="2" t="s">
        <v>347</v>
      </c>
    </row>
    <row r="2377" spans="1:7">
      <c r="A2377" s="79">
        <v>42116.6967</v>
      </c>
      <c r="B2377" s="3">
        <v>2.6</v>
      </c>
      <c r="C2377" s="7">
        <v>129</v>
      </c>
      <c r="D2377" s="7">
        <v>1</v>
      </c>
      <c r="E2377" s="17">
        <v>45</v>
      </c>
      <c r="F2377" s="2" t="s">
        <v>331</v>
      </c>
      <c r="G2377" s="2" t="s">
        <v>347</v>
      </c>
    </row>
    <row r="2378" spans="1:7">
      <c r="A2378" s="79">
        <v>42117.903140000002</v>
      </c>
      <c r="B2378" s="3">
        <v>2.6</v>
      </c>
      <c r="C2378" s="7">
        <v>129</v>
      </c>
      <c r="D2378" s="7">
        <v>1</v>
      </c>
      <c r="E2378" s="17">
        <v>45</v>
      </c>
      <c r="F2378" s="2" t="s">
        <v>331</v>
      </c>
      <c r="G2378" s="2" t="s">
        <v>347</v>
      </c>
    </row>
    <row r="2379" spans="1:7">
      <c r="A2379" s="79">
        <v>42143.7647</v>
      </c>
      <c r="B2379" s="3">
        <v>2.6</v>
      </c>
      <c r="C2379" s="7">
        <v>129</v>
      </c>
      <c r="D2379" s="7">
        <v>1</v>
      </c>
      <c r="E2379" s="17">
        <v>45</v>
      </c>
      <c r="F2379" s="2" t="s">
        <v>331</v>
      </c>
      <c r="G2379" s="2" t="s">
        <v>347</v>
      </c>
    </row>
    <row r="2380" spans="1:7">
      <c r="A2380" s="79">
        <v>42143.7647</v>
      </c>
      <c r="B2380" s="3">
        <v>2.6</v>
      </c>
      <c r="C2380" s="7">
        <v>129</v>
      </c>
      <c r="D2380" s="7">
        <v>1</v>
      </c>
      <c r="E2380" s="17">
        <v>45</v>
      </c>
      <c r="F2380" s="2" t="s">
        <v>331</v>
      </c>
      <c r="G2380" s="2" t="s">
        <v>347</v>
      </c>
    </row>
    <row r="2381" spans="1:7">
      <c r="A2381" s="79">
        <v>42146.778330000001</v>
      </c>
      <c r="B2381" s="3">
        <v>2.6</v>
      </c>
      <c r="C2381" s="7">
        <v>129</v>
      </c>
      <c r="D2381" s="7">
        <v>1</v>
      </c>
      <c r="E2381" s="17">
        <v>45</v>
      </c>
      <c r="F2381" s="2" t="s">
        <v>331</v>
      </c>
      <c r="G2381" s="2" t="s">
        <v>347</v>
      </c>
    </row>
    <row r="2382" spans="1:7">
      <c r="A2382" s="79">
        <v>42147.506260000002</v>
      </c>
      <c r="B2382" s="3">
        <v>2.6</v>
      </c>
      <c r="C2382" s="7">
        <v>129</v>
      </c>
      <c r="D2382" s="7">
        <v>1</v>
      </c>
      <c r="E2382" s="17">
        <v>45</v>
      </c>
      <c r="F2382" s="2" t="s">
        <v>331</v>
      </c>
      <c r="G2382" s="2" t="s">
        <v>347</v>
      </c>
    </row>
    <row r="2383" spans="1:7">
      <c r="A2383" s="79">
        <v>42153.567289999999</v>
      </c>
      <c r="B2383" s="3">
        <v>2.6</v>
      </c>
      <c r="C2383" s="7">
        <v>129</v>
      </c>
      <c r="D2383" s="7">
        <v>1</v>
      </c>
      <c r="E2383" s="17">
        <v>45</v>
      </c>
      <c r="F2383" s="2" t="s">
        <v>331</v>
      </c>
      <c r="G2383" s="2" t="s">
        <v>347</v>
      </c>
    </row>
    <row r="2384" spans="1:7">
      <c r="A2384" s="79">
        <v>42153.567289999999</v>
      </c>
      <c r="B2384" s="3">
        <v>2.6</v>
      </c>
      <c r="C2384" s="7">
        <v>129</v>
      </c>
      <c r="D2384" s="7">
        <v>1</v>
      </c>
      <c r="E2384" s="17">
        <v>45</v>
      </c>
      <c r="F2384" s="2" t="s">
        <v>331</v>
      </c>
      <c r="G2384" s="2" t="s">
        <v>347</v>
      </c>
    </row>
    <row r="2385" spans="1:10">
      <c r="A2385" s="79">
        <v>42154.590230000002</v>
      </c>
      <c r="B2385" s="3">
        <v>2.6</v>
      </c>
      <c r="C2385" s="7">
        <v>129</v>
      </c>
      <c r="D2385" s="7">
        <v>1</v>
      </c>
      <c r="E2385" s="17">
        <v>45</v>
      </c>
      <c r="F2385" s="2" t="s">
        <v>331</v>
      </c>
      <c r="G2385" s="2" t="s">
        <v>347</v>
      </c>
    </row>
    <row r="2386" spans="1:10">
      <c r="A2386" s="79">
        <v>42158.383560000002</v>
      </c>
      <c r="B2386" s="3">
        <v>2.6</v>
      </c>
      <c r="C2386" s="7">
        <v>129</v>
      </c>
      <c r="D2386" s="7">
        <v>1</v>
      </c>
      <c r="E2386" s="17">
        <v>45</v>
      </c>
      <c r="F2386" s="2" t="s">
        <v>331</v>
      </c>
      <c r="G2386" s="2" t="s">
        <v>347</v>
      </c>
    </row>
    <row r="2387" spans="1:10">
      <c r="A2387" s="79">
        <v>42167.515800000001</v>
      </c>
      <c r="B2387" s="3">
        <v>2.6</v>
      </c>
      <c r="C2387" s="7">
        <v>129</v>
      </c>
      <c r="D2387" s="7">
        <v>1</v>
      </c>
      <c r="E2387" s="17">
        <v>45</v>
      </c>
      <c r="F2387" s="2" t="s">
        <v>331</v>
      </c>
      <c r="G2387" s="2" t="s">
        <v>347</v>
      </c>
    </row>
    <row r="2388" spans="1:10">
      <c r="A2388" s="79">
        <v>42170.400070000003</v>
      </c>
      <c r="B2388" s="3">
        <v>2.6</v>
      </c>
      <c r="C2388" s="7">
        <v>129</v>
      </c>
      <c r="D2388" s="7">
        <v>1</v>
      </c>
      <c r="E2388" s="17">
        <v>45</v>
      </c>
      <c r="F2388" s="2" t="s">
        <v>331</v>
      </c>
      <c r="G2388" s="2" t="s">
        <v>347</v>
      </c>
      <c r="J2388" s="21"/>
    </row>
    <row r="2389" spans="1:10">
      <c r="A2389" s="79">
        <v>42172.468979999998</v>
      </c>
      <c r="B2389" s="3">
        <v>2.6</v>
      </c>
      <c r="C2389" s="7">
        <v>129</v>
      </c>
      <c r="D2389" s="7">
        <v>1</v>
      </c>
      <c r="E2389" s="17">
        <v>45</v>
      </c>
      <c r="F2389" s="2" t="s">
        <v>331</v>
      </c>
      <c r="G2389" s="2" t="s">
        <v>347</v>
      </c>
      <c r="J2389" s="21"/>
    </row>
    <row r="2390" spans="1:10">
      <c r="A2390" s="79">
        <v>42189.42914</v>
      </c>
      <c r="B2390" s="3">
        <v>2.6</v>
      </c>
      <c r="C2390" s="7">
        <v>129</v>
      </c>
      <c r="D2390" s="7">
        <v>1</v>
      </c>
      <c r="E2390" s="17">
        <v>45</v>
      </c>
      <c r="F2390" s="2" t="s">
        <v>331</v>
      </c>
      <c r="G2390" s="2" t="s">
        <v>347</v>
      </c>
      <c r="J2390" s="21"/>
    </row>
    <row r="2391" spans="1:10">
      <c r="A2391" s="79">
        <v>42194.846700000002</v>
      </c>
      <c r="B2391" s="3">
        <v>2.6</v>
      </c>
      <c r="C2391" s="7">
        <v>129</v>
      </c>
      <c r="D2391" s="7">
        <v>1</v>
      </c>
      <c r="E2391" s="17">
        <v>45</v>
      </c>
      <c r="F2391" s="2" t="s">
        <v>331</v>
      </c>
      <c r="G2391" s="2" t="s">
        <v>347</v>
      </c>
      <c r="J2391" s="21"/>
    </row>
    <row r="2392" spans="1:10">
      <c r="A2392" s="79">
        <v>42209.461860000003</v>
      </c>
      <c r="B2392" s="3">
        <v>2.6</v>
      </c>
      <c r="C2392" s="7">
        <v>129</v>
      </c>
      <c r="D2392" s="7">
        <v>1</v>
      </c>
      <c r="E2392" s="17">
        <v>45</v>
      </c>
      <c r="F2392" s="2" t="s">
        <v>331</v>
      </c>
      <c r="G2392" s="2" t="s">
        <v>347</v>
      </c>
      <c r="J2392" s="21"/>
    </row>
    <row r="2393" spans="1:10">
      <c r="A2393" s="79">
        <v>42216.427499999998</v>
      </c>
      <c r="B2393" s="3">
        <v>2.6</v>
      </c>
      <c r="C2393" s="7">
        <v>129</v>
      </c>
      <c r="D2393" s="7">
        <v>1</v>
      </c>
      <c r="E2393" s="17">
        <v>45</v>
      </c>
      <c r="F2393" s="2" t="s">
        <v>331</v>
      </c>
      <c r="G2393" s="2" t="s">
        <v>347</v>
      </c>
      <c r="J2393" s="21"/>
    </row>
    <row r="2394" spans="1:10">
      <c r="A2394" s="79">
        <v>42226.525280000002</v>
      </c>
      <c r="B2394" s="3">
        <v>2.6</v>
      </c>
      <c r="C2394" s="7">
        <v>129</v>
      </c>
      <c r="D2394" s="7">
        <v>1</v>
      </c>
      <c r="E2394" s="17">
        <v>45</v>
      </c>
      <c r="F2394" s="2" t="s">
        <v>331</v>
      </c>
      <c r="G2394" s="2" t="s">
        <v>347</v>
      </c>
      <c r="J2394" s="21"/>
    </row>
    <row r="2395" spans="1:10">
      <c r="A2395" s="79">
        <v>42263.606039999999</v>
      </c>
      <c r="B2395" s="3">
        <v>2.6</v>
      </c>
      <c r="C2395" s="7">
        <v>129</v>
      </c>
      <c r="D2395" s="7">
        <v>1</v>
      </c>
      <c r="E2395" s="17">
        <v>45</v>
      </c>
      <c r="F2395" s="2" t="s">
        <v>331</v>
      </c>
      <c r="G2395" s="2" t="s">
        <v>347</v>
      </c>
      <c r="J2395" s="21"/>
    </row>
    <row r="2396" spans="1:10">
      <c r="A2396" s="79">
        <v>42271.455249999999</v>
      </c>
      <c r="B2396" s="3">
        <v>2.6</v>
      </c>
      <c r="C2396" s="7">
        <v>129</v>
      </c>
      <c r="D2396" s="7">
        <v>1</v>
      </c>
      <c r="E2396" s="17">
        <v>45</v>
      </c>
      <c r="F2396" s="2" t="s">
        <v>331</v>
      </c>
      <c r="G2396" s="2" t="s">
        <v>347</v>
      </c>
    </row>
    <row r="2397" spans="1:10">
      <c r="A2397" s="79">
        <v>42276.567660000001</v>
      </c>
      <c r="B2397" s="3">
        <v>2.6</v>
      </c>
      <c r="C2397" s="7">
        <v>129</v>
      </c>
      <c r="D2397" s="7">
        <v>1</v>
      </c>
      <c r="E2397" s="17">
        <v>45</v>
      </c>
      <c r="F2397" s="2" t="s">
        <v>331</v>
      </c>
      <c r="G2397" s="2" t="s">
        <v>347</v>
      </c>
    </row>
    <row r="2398" spans="1:10">
      <c r="A2398" s="79">
        <v>42310.56149</v>
      </c>
      <c r="B2398" s="3">
        <v>2.6</v>
      </c>
      <c r="C2398" s="7">
        <v>129</v>
      </c>
      <c r="D2398" s="7">
        <v>1</v>
      </c>
      <c r="E2398" s="17">
        <v>45</v>
      </c>
      <c r="F2398" s="2" t="s">
        <v>331</v>
      </c>
      <c r="G2398" s="2" t="s">
        <v>30</v>
      </c>
      <c r="H2398" s="2" t="s">
        <v>347</v>
      </c>
    </row>
    <row r="2399" spans="1:10">
      <c r="A2399" s="79">
        <v>42315.643499999998</v>
      </c>
      <c r="B2399" s="3">
        <v>2.6</v>
      </c>
      <c r="C2399" s="7">
        <v>129</v>
      </c>
      <c r="D2399" s="7">
        <v>1</v>
      </c>
      <c r="E2399" s="17">
        <v>45</v>
      </c>
      <c r="F2399" s="2" t="s">
        <v>331</v>
      </c>
      <c r="G2399" s="2" t="s">
        <v>30</v>
      </c>
      <c r="H2399" s="2" t="s">
        <v>347</v>
      </c>
    </row>
    <row r="2400" spans="1:10">
      <c r="A2400" s="79">
        <v>42359.654860000002</v>
      </c>
      <c r="B2400" s="3">
        <v>2.6</v>
      </c>
      <c r="C2400" s="7">
        <v>129</v>
      </c>
      <c r="D2400" s="7">
        <v>1</v>
      </c>
      <c r="E2400" s="17">
        <v>45</v>
      </c>
      <c r="F2400" s="2" t="s">
        <v>331</v>
      </c>
      <c r="G2400" s="2" t="s">
        <v>30</v>
      </c>
      <c r="H2400" s="2" t="s">
        <v>347</v>
      </c>
      <c r="J2400" s="2" t="s">
        <v>662</v>
      </c>
    </row>
    <row r="2401" spans="1:10">
      <c r="A2401" s="79">
        <v>42359.677080000001</v>
      </c>
      <c r="B2401" s="3">
        <v>2.6</v>
      </c>
      <c r="C2401" s="7">
        <v>129</v>
      </c>
      <c r="D2401" s="7">
        <v>1</v>
      </c>
      <c r="E2401" s="17">
        <v>45</v>
      </c>
      <c r="F2401" s="2" t="s">
        <v>331</v>
      </c>
      <c r="G2401" s="2" t="s">
        <v>30</v>
      </c>
      <c r="H2401" s="2" t="s">
        <v>347</v>
      </c>
      <c r="J2401" s="2" t="s">
        <v>452</v>
      </c>
    </row>
    <row r="2402" spans="1:10">
      <c r="A2402" s="79">
        <v>42448.548300000002</v>
      </c>
      <c r="B2402" s="3">
        <v>2.6</v>
      </c>
      <c r="C2402" s="7">
        <v>129</v>
      </c>
      <c r="D2402" s="7">
        <v>1</v>
      </c>
      <c r="E2402" s="17">
        <v>45</v>
      </c>
      <c r="F2402" s="2" t="s">
        <v>331</v>
      </c>
      <c r="G2402" s="2" t="s">
        <v>347</v>
      </c>
    </row>
    <row r="2403" spans="1:10">
      <c r="A2403" s="79">
        <v>42457.513720000003</v>
      </c>
      <c r="B2403" s="3">
        <v>2.6</v>
      </c>
      <c r="C2403" s="7">
        <v>129</v>
      </c>
      <c r="D2403" s="7">
        <v>1</v>
      </c>
      <c r="E2403" s="17">
        <v>45</v>
      </c>
      <c r="F2403" s="2" t="s">
        <v>331</v>
      </c>
      <c r="G2403" s="2" t="s">
        <v>347</v>
      </c>
    </row>
    <row r="2404" spans="1:10">
      <c r="A2404" s="79">
        <v>42476.534722222219</v>
      </c>
      <c r="B2404" s="3">
        <v>2.6</v>
      </c>
      <c r="C2404" s="7">
        <v>129</v>
      </c>
      <c r="D2404" s="7">
        <v>1</v>
      </c>
      <c r="E2404" s="17">
        <v>45</v>
      </c>
      <c r="F2404" s="2" t="s">
        <v>331</v>
      </c>
      <c r="G2404" s="2" t="s">
        <v>30</v>
      </c>
      <c r="H2404" s="2" t="s">
        <v>347</v>
      </c>
    </row>
    <row r="2405" spans="1:10">
      <c r="A2405" s="79">
        <v>42539.443055555559</v>
      </c>
      <c r="B2405" s="3">
        <v>2.6</v>
      </c>
      <c r="C2405" s="7">
        <v>129</v>
      </c>
      <c r="D2405" s="7">
        <v>1</v>
      </c>
      <c r="E2405" s="17">
        <v>45</v>
      </c>
      <c r="F2405" s="2" t="s">
        <v>331</v>
      </c>
      <c r="G2405" s="2" t="s">
        <v>30</v>
      </c>
      <c r="H2405" s="2" t="s">
        <v>347</v>
      </c>
    </row>
    <row r="2406" spans="1:10">
      <c r="A2406" s="79">
        <v>42564.790277777778</v>
      </c>
      <c r="B2406" s="3">
        <v>2.6</v>
      </c>
      <c r="C2406" s="7">
        <v>129</v>
      </c>
      <c r="D2406" s="7">
        <v>1</v>
      </c>
      <c r="E2406" s="17">
        <v>45</v>
      </c>
      <c r="F2406" s="2" t="s">
        <v>331</v>
      </c>
      <c r="G2406" s="2" t="s">
        <v>347</v>
      </c>
      <c r="H2406" s="2" t="s">
        <v>2534</v>
      </c>
    </row>
    <row r="2407" spans="1:10">
      <c r="A2407" s="79">
        <v>42594.772037037037</v>
      </c>
      <c r="B2407" s="3">
        <v>2.6</v>
      </c>
      <c r="C2407" s="7">
        <v>129</v>
      </c>
      <c r="D2407" s="7">
        <v>1</v>
      </c>
      <c r="E2407" s="17">
        <v>45</v>
      </c>
      <c r="F2407" s="2" t="s">
        <v>331</v>
      </c>
      <c r="G2407" s="2" t="s">
        <v>347</v>
      </c>
      <c r="H2407" s="2" t="s">
        <v>2534</v>
      </c>
    </row>
    <row r="2408" spans="1:10">
      <c r="A2408" s="79">
        <v>42616.67765046296</v>
      </c>
      <c r="B2408" s="3">
        <v>2.6</v>
      </c>
      <c r="C2408" s="7">
        <v>129</v>
      </c>
      <c r="D2408" s="7">
        <v>1</v>
      </c>
      <c r="E2408" s="17">
        <v>45</v>
      </c>
      <c r="F2408" s="2" t="s">
        <v>331</v>
      </c>
      <c r="G2408" s="2" t="s">
        <v>347</v>
      </c>
      <c r="H2408" s="2" t="s">
        <v>2534</v>
      </c>
    </row>
    <row r="2409" spans="1:10">
      <c r="A2409" s="79">
        <v>42889.666400462964</v>
      </c>
      <c r="B2409" s="3">
        <v>2.6</v>
      </c>
      <c r="C2409" s="7">
        <v>129</v>
      </c>
      <c r="D2409" s="7">
        <v>1</v>
      </c>
      <c r="E2409" s="17">
        <v>45</v>
      </c>
      <c r="F2409" s="2" t="s">
        <v>331</v>
      </c>
      <c r="G2409" s="2" t="s">
        <v>347</v>
      </c>
    </row>
    <row r="2410" spans="1:10">
      <c r="A2410" s="79">
        <v>42224.49727</v>
      </c>
      <c r="B2410" s="3">
        <v>2.5099999999999998</v>
      </c>
      <c r="C2410" s="7">
        <v>130</v>
      </c>
      <c r="D2410" s="7">
        <v>1</v>
      </c>
      <c r="E2410" s="17">
        <v>45</v>
      </c>
      <c r="F2410" s="2" t="s">
        <v>331</v>
      </c>
      <c r="G2410" s="2" t="s">
        <v>349</v>
      </c>
      <c r="J2410" s="21"/>
    </row>
    <row r="2411" spans="1:10">
      <c r="A2411" s="79">
        <v>42227.819309999999</v>
      </c>
      <c r="B2411" s="3">
        <v>2.5099999999999998</v>
      </c>
      <c r="C2411" s="7">
        <v>130</v>
      </c>
      <c r="D2411" s="7">
        <v>1</v>
      </c>
      <c r="E2411" s="17">
        <v>45</v>
      </c>
      <c r="F2411" s="2" t="s">
        <v>331</v>
      </c>
      <c r="G2411" s="2" t="s">
        <v>349</v>
      </c>
      <c r="J2411" s="21"/>
    </row>
    <row r="2412" spans="1:10">
      <c r="A2412" s="79">
        <v>42228.568899999998</v>
      </c>
      <c r="B2412" s="3">
        <v>2.5099999999999998</v>
      </c>
      <c r="C2412" s="7">
        <v>130</v>
      </c>
      <c r="D2412" s="7">
        <v>1</v>
      </c>
      <c r="E2412" s="17">
        <v>45</v>
      </c>
      <c r="F2412" s="2" t="s">
        <v>331</v>
      </c>
      <c r="G2412" s="2" t="s">
        <v>349</v>
      </c>
      <c r="J2412" s="21"/>
    </row>
    <row r="2413" spans="1:10">
      <c r="A2413" s="79">
        <v>42228.609329999999</v>
      </c>
      <c r="B2413" s="3">
        <v>2.5099999999999998</v>
      </c>
      <c r="C2413" s="7">
        <v>130</v>
      </c>
      <c r="D2413" s="7">
        <v>1</v>
      </c>
      <c r="E2413" s="17">
        <v>45</v>
      </c>
      <c r="F2413" s="2" t="s">
        <v>331</v>
      </c>
      <c r="G2413" s="2" t="s">
        <v>349</v>
      </c>
      <c r="J2413" s="21"/>
    </row>
    <row r="2414" spans="1:10">
      <c r="A2414" s="79">
        <v>42229.458019999998</v>
      </c>
      <c r="B2414" s="3">
        <v>2.5099999999999998</v>
      </c>
      <c r="C2414" s="7">
        <v>130</v>
      </c>
      <c r="D2414" s="7">
        <v>1</v>
      </c>
      <c r="E2414" s="17">
        <v>45</v>
      </c>
      <c r="F2414" s="2" t="s">
        <v>331</v>
      </c>
      <c r="G2414" s="2" t="s">
        <v>349</v>
      </c>
      <c r="J2414" s="21"/>
    </row>
    <row r="2415" spans="1:10">
      <c r="A2415" s="79">
        <v>42233.639459999999</v>
      </c>
      <c r="B2415" s="3">
        <v>2.5099999999999998</v>
      </c>
      <c r="C2415" s="7">
        <v>130</v>
      </c>
      <c r="D2415" s="7">
        <v>1</v>
      </c>
      <c r="E2415" s="17">
        <v>45</v>
      </c>
      <c r="F2415" s="2" t="s">
        <v>331</v>
      </c>
      <c r="G2415" s="2" t="s">
        <v>349</v>
      </c>
      <c r="J2415" s="21"/>
    </row>
    <row r="2416" spans="1:10">
      <c r="A2416" s="79">
        <v>42247.801189999998</v>
      </c>
      <c r="B2416" s="3">
        <v>2.5099999999999998</v>
      </c>
      <c r="C2416" s="7">
        <v>130</v>
      </c>
      <c r="D2416" s="7">
        <v>1</v>
      </c>
      <c r="E2416" s="17">
        <v>45</v>
      </c>
      <c r="F2416" s="2" t="s">
        <v>331</v>
      </c>
      <c r="G2416" s="2" t="s">
        <v>349</v>
      </c>
      <c r="J2416" s="21"/>
    </row>
    <row r="2417" spans="1:10">
      <c r="A2417" s="79">
        <v>42252.487990000001</v>
      </c>
      <c r="B2417" s="3">
        <v>2.5099999999999998</v>
      </c>
      <c r="C2417" s="7">
        <v>130</v>
      </c>
      <c r="D2417" s="7">
        <v>1</v>
      </c>
      <c r="E2417" s="17">
        <v>45</v>
      </c>
      <c r="F2417" s="2" t="s">
        <v>331</v>
      </c>
      <c r="G2417" s="2" t="s">
        <v>154</v>
      </c>
      <c r="J2417" s="21"/>
    </row>
    <row r="2418" spans="1:10">
      <c r="A2418" s="79">
        <v>42274.71499</v>
      </c>
      <c r="B2418" s="3">
        <v>2.5099999999999998</v>
      </c>
      <c r="C2418" s="7">
        <v>130</v>
      </c>
      <c r="D2418" s="7">
        <v>1</v>
      </c>
      <c r="E2418" s="17">
        <v>45</v>
      </c>
      <c r="F2418" s="2" t="s">
        <v>331</v>
      </c>
      <c r="G2418" s="2" t="s">
        <v>154</v>
      </c>
    </row>
    <row r="2419" spans="1:10">
      <c r="A2419" s="79">
        <v>42274.717290000001</v>
      </c>
      <c r="B2419" s="3">
        <v>2.5099999999999998</v>
      </c>
      <c r="C2419" s="7">
        <v>130</v>
      </c>
      <c r="D2419" s="7">
        <v>1</v>
      </c>
      <c r="E2419" s="17">
        <v>45</v>
      </c>
      <c r="F2419" s="2" t="s">
        <v>331</v>
      </c>
      <c r="G2419" s="2" t="s">
        <v>154</v>
      </c>
    </row>
    <row r="2420" spans="1:10">
      <c r="A2420" s="79">
        <v>42274.748149999999</v>
      </c>
      <c r="B2420" s="3">
        <v>2.5099999999999998</v>
      </c>
      <c r="C2420" s="7">
        <v>130</v>
      </c>
      <c r="D2420" s="7">
        <v>1</v>
      </c>
      <c r="E2420" s="17">
        <v>45</v>
      </c>
      <c r="F2420" s="2" t="s">
        <v>331</v>
      </c>
      <c r="G2420" s="2" t="s">
        <v>154</v>
      </c>
    </row>
    <row r="2421" spans="1:10">
      <c r="A2421" s="79">
        <v>42276.505649999999</v>
      </c>
      <c r="B2421" s="3">
        <v>2.5099999999999998</v>
      </c>
      <c r="C2421" s="7">
        <v>130</v>
      </c>
      <c r="D2421" s="7">
        <v>1</v>
      </c>
      <c r="E2421" s="17">
        <v>45</v>
      </c>
      <c r="F2421" s="2" t="s">
        <v>331</v>
      </c>
      <c r="G2421" s="2" t="s">
        <v>154</v>
      </c>
    </row>
    <row r="2422" spans="1:10">
      <c r="A2422" s="79">
        <v>42276.567660000001</v>
      </c>
      <c r="B2422" s="3">
        <v>2.5099999999999998</v>
      </c>
      <c r="C2422" s="7">
        <v>130</v>
      </c>
      <c r="D2422" s="7">
        <v>1</v>
      </c>
      <c r="E2422" s="17">
        <v>45</v>
      </c>
      <c r="F2422" s="2" t="s">
        <v>331</v>
      </c>
      <c r="G2422" s="2" t="s">
        <v>154</v>
      </c>
    </row>
    <row r="2423" spans="1:10">
      <c r="A2423" s="79">
        <v>42277.697220000002</v>
      </c>
      <c r="B2423" s="3">
        <v>2.5099999999999998</v>
      </c>
      <c r="C2423" s="7">
        <v>130</v>
      </c>
      <c r="D2423" s="7">
        <v>1</v>
      </c>
      <c r="E2423" s="17">
        <v>45</v>
      </c>
      <c r="F2423" s="2" t="s">
        <v>331</v>
      </c>
      <c r="G2423" s="2" t="s">
        <v>154</v>
      </c>
    </row>
    <row r="2424" spans="1:10">
      <c r="A2424" s="79">
        <v>42277.81755</v>
      </c>
      <c r="B2424" s="3">
        <v>2.5099999999999998</v>
      </c>
      <c r="C2424" s="7">
        <v>130</v>
      </c>
      <c r="D2424" s="7">
        <v>1</v>
      </c>
      <c r="E2424" s="17">
        <v>45</v>
      </c>
      <c r="F2424" s="2" t="s">
        <v>331</v>
      </c>
      <c r="G2424" s="2" t="s">
        <v>154</v>
      </c>
    </row>
    <row r="2425" spans="1:10">
      <c r="A2425" s="79">
        <v>42310.527300000002</v>
      </c>
      <c r="B2425" s="3">
        <v>2.5099999999999998</v>
      </c>
      <c r="C2425" s="7">
        <v>130</v>
      </c>
      <c r="D2425" s="7">
        <v>1</v>
      </c>
      <c r="E2425" s="17">
        <v>45</v>
      </c>
      <c r="F2425" s="2" t="s">
        <v>331</v>
      </c>
      <c r="G2425" s="2" t="s">
        <v>630</v>
      </c>
      <c r="H2425" s="2" t="s">
        <v>154</v>
      </c>
    </row>
    <row r="2426" spans="1:10">
      <c r="A2426" s="79">
        <v>42352.676390000001</v>
      </c>
      <c r="B2426" s="3">
        <v>2.5099999999999998</v>
      </c>
      <c r="C2426" s="7">
        <v>130</v>
      </c>
      <c r="D2426" s="7">
        <v>1</v>
      </c>
      <c r="E2426" s="17">
        <v>45</v>
      </c>
      <c r="F2426" s="2" t="s">
        <v>331</v>
      </c>
      <c r="G2426" s="2" t="s">
        <v>630</v>
      </c>
      <c r="H2426" s="2" t="s">
        <v>154</v>
      </c>
      <c r="J2426" s="2" t="s">
        <v>230</v>
      </c>
    </row>
    <row r="2427" spans="1:10">
      <c r="A2427" s="79">
        <v>42352.751389999998</v>
      </c>
      <c r="B2427" s="3">
        <v>2.5099999999999998</v>
      </c>
      <c r="C2427" s="7">
        <v>130</v>
      </c>
      <c r="D2427" s="7">
        <v>1</v>
      </c>
      <c r="E2427" s="17">
        <v>45</v>
      </c>
      <c r="F2427" s="2" t="s">
        <v>331</v>
      </c>
      <c r="G2427" s="2" t="s">
        <v>630</v>
      </c>
      <c r="H2427" s="2" t="s">
        <v>154</v>
      </c>
      <c r="J2427" s="2" t="s">
        <v>230</v>
      </c>
    </row>
    <row r="2428" spans="1:10">
      <c r="A2428" s="79">
        <v>42352.751389999998</v>
      </c>
      <c r="B2428" s="3">
        <v>2.5099999999999998</v>
      </c>
      <c r="C2428" s="7">
        <v>130</v>
      </c>
      <c r="D2428" s="7">
        <v>1</v>
      </c>
      <c r="E2428" s="17">
        <v>45</v>
      </c>
      <c r="F2428" s="2" t="s">
        <v>331</v>
      </c>
      <c r="G2428" s="2" t="s">
        <v>630</v>
      </c>
      <c r="H2428" s="2" t="s">
        <v>154</v>
      </c>
      <c r="J2428" s="2" t="s">
        <v>229</v>
      </c>
    </row>
    <row r="2429" spans="1:10">
      <c r="A2429" s="79">
        <v>42352.751389999998</v>
      </c>
      <c r="B2429" s="3">
        <v>2.5099999999999998</v>
      </c>
      <c r="C2429" s="7">
        <v>130</v>
      </c>
      <c r="D2429" s="7">
        <v>1</v>
      </c>
      <c r="E2429" s="17">
        <v>45</v>
      </c>
      <c r="F2429" s="2" t="s">
        <v>331</v>
      </c>
      <c r="G2429" s="2" t="s">
        <v>630</v>
      </c>
      <c r="H2429" s="2" t="s">
        <v>154</v>
      </c>
      <c r="J2429" s="2" t="s">
        <v>229</v>
      </c>
    </row>
    <row r="2430" spans="1:10">
      <c r="A2430" s="79">
        <v>42353.776389999999</v>
      </c>
      <c r="B2430" s="3">
        <v>2.5099999999999998</v>
      </c>
      <c r="C2430" s="7">
        <v>130</v>
      </c>
      <c r="D2430" s="7">
        <v>1</v>
      </c>
      <c r="E2430" s="17">
        <v>45</v>
      </c>
      <c r="F2430" s="2" t="s">
        <v>331</v>
      </c>
      <c r="G2430" s="2" t="s">
        <v>630</v>
      </c>
      <c r="H2430" s="2" t="s">
        <v>154</v>
      </c>
      <c r="J2430" s="2" t="s">
        <v>212</v>
      </c>
    </row>
    <row r="2431" spans="1:10">
      <c r="A2431" s="79">
        <v>42356.505559999998</v>
      </c>
      <c r="B2431" s="3">
        <v>2.5099999999999998</v>
      </c>
      <c r="C2431" s="7">
        <v>130</v>
      </c>
      <c r="D2431" s="7">
        <v>1</v>
      </c>
      <c r="E2431" s="17">
        <v>45</v>
      </c>
      <c r="F2431" s="2" t="s">
        <v>331</v>
      </c>
      <c r="G2431" s="2" t="s">
        <v>630</v>
      </c>
      <c r="H2431" s="2" t="s">
        <v>154</v>
      </c>
      <c r="J2431" s="2" t="s">
        <v>220</v>
      </c>
    </row>
    <row r="2432" spans="1:10">
      <c r="A2432" s="79">
        <v>42357.736109999998</v>
      </c>
      <c r="B2432" s="3">
        <v>2.5099999999999998</v>
      </c>
      <c r="C2432" s="7">
        <v>130</v>
      </c>
      <c r="D2432" s="7">
        <v>1</v>
      </c>
      <c r="E2432" s="17">
        <v>45</v>
      </c>
      <c r="F2432" s="2" t="s">
        <v>331</v>
      </c>
      <c r="G2432" s="2" t="s">
        <v>630</v>
      </c>
      <c r="H2432" s="2" t="s">
        <v>154</v>
      </c>
      <c r="J2432" s="2" t="s">
        <v>662</v>
      </c>
    </row>
    <row r="2433" spans="1:8">
      <c r="A2433" s="79">
        <v>42428.63046</v>
      </c>
      <c r="B2433" s="3">
        <v>2.5099999999999998</v>
      </c>
      <c r="C2433" s="7">
        <v>130</v>
      </c>
      <c r="D2433" s="7">
        <v>1</v>
      </c>
      <c r="E2433" s="17">
        <v>45</v>
      </c>
      <c r="F2433" s="2" t="s">
        <v>331</v>
      </c>
      <c r="G2433" s="2" t="s">
        <v>630</v>
      </c>
      <c r="H2433" s="2" t="s">
        <v>154</v>
      </c>
    </row>
    <row r="2434" spans="1:8">
      <c r="A2434" s="79">
        <v>42445.705950000003</v>
      </c>
      <c r="B2434" s="3">
        <v>2.5099999999999998</v>
      </c>
      <c r="C2434" s="7">
        <v>130</v>
      </c>
      <c r="D2434" s="7">
        <v>1</v>
      </c>
      <c r="E2434" s="17">
        <v>45</v>
      </c>
      <c r="F2434" s="2" t="s">
        <v>331</v>
      </c>
      <c r="G2434" s="2" t="s">
        <v>154</v>
      </c>
    </row>
    <row r="2435" spans="1:8">
      <c r="A2435" s="79">
        <v>42490.57917824074</v>
      </c>
      <c r="B2435" s="3">
        <v>2.5099999999999998</v>
      </c>
      <c r="C2435" s="7">
        <v>130</v>
      </c>
      <c r="D2435" s="7">
        <v>1</v>
      </c>
      <c r="E2435" s="17">
        <v>45</v>
      </c>
      <c r="F2435" s="2" t="s">
        <v>331</v>
      </c>
      <c r="G2435" s="2" t="s">
        <v>630</v>
      </c>
      <c r="H2435" s="2" t="s">
        <v>154</v>
      </c>
    </row>
    <row r="2436" spans="1:8">
      <c r="A2436" s="79">
        <v>42517.600347222222</v>
      </c>
      <c r="B2436" s="3">
        <v>2.5099999999999998</v>
      </c>
      <c r="C2436" s="7">
        <v>130</v>
      </c>
      <c r="D2436" s="7">
        <v>1</v>
      </c>
      <c r="E2436" s="17">
        <v>45</v>
      </c>
      <c r="F2436" s="2" t="s">
        <v>331</v>
      </c>
      <c r="G2436" s="2" t="s">
        <v>630</v>
      </c>
      <c r="H2436" s="2" t="s">
        <v>154</v>
      </c>
    </row>
    <row r="2437" spans="1:8">
      <c r="A2437" s="79">
        <v>42520.653738425928</v>
      </c>
      <c r="B2437" s="3">
        <v>2.5099999999999998</v>
      </c>
      <c r="C2437" s="7">
        <v>130</v>
      </c>
      <c r="D2437" s="7">
        <v>1</v>
      </c>
      <c r="E2437" s="17">
        <v>45</v>
      </c>
      <c r="F2437" s="2" t="s">
        <v>331</v>
      </c>
      <c r="G2437" s="2" t="s">
        <v>630</v>
      </c>
      <c r="H2437" s="2" t="s">
        <v>154</v>
      </c>
    </row>
    <row r="2438" spans="1:8">
      <c r="A2438" s="79">
        <v>42527.767361111109</v>
      </c>
      <c r="B2438" s="3">
        <v>2.5099999999999998</v>
      </c>
      <c r="C2438" s="7">
        <v>130</v>
      </c>
      <c r="D2438" s="7">
        <v>1</v>
      </c>
      <c r="E2438" s="17">
        <v>45</v>
      </c>
      <c r="F2438" s="2" t="s">
        <v>331</v>
      </c>
      <c r="G2438" s="2" t="s">
        <v>630</v>
      </c>
      <c r="H2438" s="2" t="s">
        <v>154</v>
      </c>
    </row>
    <row r="2439" spans="1:8">
      <c r="A2439" s="79">
        <v>42537.62777777778</v>
      </c>
      <c r="B2439" s="3">
        <v>2.5099999999999998</v>
      </c>
      <c r="C2439" s="7">
        <v>130</v>
      </c>
      <c r="D2439" s="7">
        <v>1</v>
      </c>
      <c r="E2439" s="17">
        <v>45</v>
      </c>
      <c r="F2439" s="2" t="s">
        <v>331</v>
      </c>
      <c r="G2439" s="2" t="s">
        <v>630</v>
      </c>
      <c r="H2439" s="2" t="s">
        <v>154</v>
      </c>
    </row>
    <row r="2440" spans="1:8">
      <c r="A2440" s="79">
        <v>42539.443055555559</v>
      </c>
      <c r="B2440" s="3">
        <v>2.5099999999999998</v>
      </c>
      <c r="C2440" s="7">
        <v>130</v>
      </c>
      <c r="D2440" s="7">
        <v>1</v>
      </c>
      <c r="E2440" s="17">
        <v>45</v>
      </c>
      <c r="F2440" s="2" t="s">
        <v>331</v>
      </c>
      <c r="G2440" s="2" t="s">
        <v>630</v>
      </c>
      <c r="H2440" s="2" t="s">
        <v>154</v>
      </c>
    </row>
    <row r="2441" spans="1:8">
      <c r="A2441" s="79">
        <v>42546.768055555556</v>
      </c>
      <c r="B2441" s="3">
        <v>2.5099999999999998</v>
      </c>
      <c r="C2441" s="7">
        <v>130</v>
      </c>
      <c r="D2441" s="7">
        <v>1</v>
      </c>
      <c r="E2441" s="17">
        <v>45</v>
      </c>
      <c r="F2441" s="2" t="s">
        <v>331</v>
      </c>
      <c r="G2441" s="2" t="s">
        <v>630</v>
      </c>
      <c r="H2441" s="2" t="s">
        <v>154</v>
      </c>
    </row>
    <row r="2442" spans="1:8">
      <c r="A2442" s="79">
        <v>42561.790254629632</v>
      </c>
      <c r="B2442" s="3">
        <v>2.5099999999999998</v>
      </c>
      <c r="C2442" s="7">
        <v>130</v>
      </c>
      <c r="D2442" s="7">
        <v>1</v>
      </c>
      <c r="E2442" s="17">
        <v>45</v>
      </c>
      <c r="F2442" s="2" t="s">
        <v>331</v>
      </c>
      <c r="G2442" s="2" t="s">
        <v>154</v>
      </c>
      <c r="H2442" s="2" t="s">
        <v>2534</v>
      </c>
    </row>
    <row r="2443" spans="1:8">
      <c r="A2443" s="79">
        <v>42564.790277777778</v>
      </c>
      <c r="B2443" s="3">
        <v>2.5099999999999998</v>
      </c>
      <c r="C2443" s="7">
        <v>130</v>
      </c>
      <c r="D2443" s="7">
        <v>1</v>
      </c>
      <c r="E2443" s="17">
        <v>45</v>
      </c>
      <c r="F2443" s="2" t="s">
        <v>331</v>
      </c>
      <c r="G2443" s="2" t="s">
        <v>154</v>
      </c>
      <c r="H2443" s="2" t="s">
        <v>2534</v>
      </c>
    </row>
    <row r="2444" spans="1:8">
      <c r="A2444" s="79">
        <v>42571.876435185186</v>
      </c>
      <c r="B2444" s="3">
        <v>2.5099999999999998</v>
      </c>
      <c r="C2444" s="7">
        <v>130</v>
      </c>
      <c r="D2444" s="7">
        <v>1</v>
      </c>
      <c r="E2444" s="17">
        <v>45</v>
      </c>
      <c r="F2444" s="2" t="s">
        <v>331</v>
      </c>
      <c r="G2444" s="2" t="s">
        <v>154</v>
      </c>
      <c r="H2444" s="2" t="s">
        <v>2534</v>
      </c>
    </row>
    <row r="2445" spans="1:8">
      <c r="A2445" s="79">
        <v>42578.650902777779</v>
      </c>
      <c r="B2445" s="3">
        <v>2.5099999999999998</v>
      </c>
      <c r="C2445" s="7">
        <v>130</v>
      </c>
      <c r="D2445" s="7">
        <v>1</v>
      </c>
      <c r="E2445" s="17">
        <v>45</v>
      </c>
      <c r="F2445" s="2" t="s">
        <v>331</v>
      </c>
      <c r="G2445" s="2" t="s">
        <v>154</v>
      </c>
      <c r="H2445" s="2" t="s">
        <v>2534</v>
      </c>
    </row>
    <row r="2446" spans="1:8">
      <c r="A2446" s="79">
        <v>42581.5</v>
      </c>
      <c r="B2446" s="3">
        <v>2.5099999999999998</v>
      </c>
      <c r="C2446" s="7">
        <v>130</v>
      </c>
      <c r="D2446" s="7">
        <v>1</v>
      </c>
      <c r="E2446" s="17">
        <v>45</v>
      </c>
      <c r="F2446" s="2" t="s">
        <v>331</v>
      </c>
      <c r="G2446" s="2" t="s">
        <v>154</v>
      </c>
      <c r="H2446" s="2" t="s">
        <v>2534</v>
      </c>
    </row>
    <row r="2447" spans="1:8">
      <c r="A2447" s="79">
        <v>42638.714687500003</v>
      </c>
      <c r="B2447" s="3">
        <v>2.5099999999999998</v>
      </c>
      <c r="C2447" s="7">
        <v>130</v>
      </c>
      <c r="D2447" s="7">
        <v>1</v>
      </c>
      <c r="E2447" s="17">
        <v>45</v>
      </c>
      <c r="F2447" s="2" t="s">
        <v>331</v>
      </c>
      <c r="G2447" s="2" t="s">
        <v>154</v>
      </c>
      <c r="H2447" s="2" t="s">
        <v>2534</v>
      </c>
    </row>
    <row r="2448" spans="1:8">
      <c r="A2448" s="79">
        <v>42725.665590277778</v>
      </c>
      <c r="B2448" s="3">
        <v>2.5099999999999998</v>
      </c>
      <c r="C2448" s="7">
        <v>130</v>
      </c>
      <c r="D2448" s="7">
        <v>1</v>
      </c>
      <c r="E2448" s="17">
        <v>45</v>
      </c>
      <c r="F2448" s="2" t="s">
        <v>331</v>
      </c>
      <c r="G2448" s="2" t="s">
        <v>154</v>
      </c>
    </row>
    <row r="2449" spans="1:8">
      <c r="A2449" s="79">
        <v>42742.639791666668</v>
      </c>
      <c r="B2449" s="3">
        <v>2.5099999999999998</v>
      </c>
      <c r="C2449" s="7">
        <v>130</v>
      </c>
      <c r="D2449" s="7">
        <v>1</v>
      </c>
      <c r="E2449" s="17">
        <v>45</v>
      </c>
      <c r="F2449" s="2" t="s">
        <v>331</v>
      </c>
      <c r="G2449" s="2" t="s">
        <v>154</v>
      </c>
    </row>
    <row r="2450" spans="1:8">
      <c r="A2450" s="79">
        <v>42760.666087962964</v>
      </c>
      <c r="B2450" s="3">
        <v>2.5099999999999998</v>
      </c>
      <c r="C2450" s="7">
        <v>130</v>
      </c>
      <c r="D2450" s="7">
        <v>1</v>
      </c>
      <c r="E2450" s="17">
        <v>45</v>
      </c>
      <c r="F2450" s="2" t="s">
        <v>331</v>
      </c>
      <c r="G2450" s="2" t="s">
        <v>4156</v>
      </c>
    </row>
    <row r="2451" spans="1:8">
      <c r="A2451" s="79">
        <v>42761.626423611109</v>
      </c>
      <c r="B2451" s="3">
        <v>2.5099999999999998</v>
      </c>
      <c r="C2451" s="7">
        <v>130</v>
      </c>
      <c r="D2451" s="7">
        <v>1</v>
      </c>
      <c r="E2451" s="17">
        <v>45</v>
      </c>
      <c r="F2451" s="2" t="s">
        <v>331</v>
      </c>
      <c r="G2451" s="2" t="s">
        <v>4156</v>
      </c>
    </row>
    <row r="2452" spans="1:8">
      <c r="A2452" s="79">
        <v>42777.689444444448</v>
      </c>
      <c r="B2452" s="3">
        <v>2.5099999999999998</v>
      </c>
      <c r="C2452" s="7">
        <v>130</v>
      </c>
      <c r="D2452" s="7">
        <v>1</v>
      </c>
      <c r="E2452" s="17">
        <v>45</v>
      </c>
      <c r="F2452" s="2" t="s">
        <v>331</v>
      </c>
      <c r="G2452" s="2" t="s">
        <v>4156</v>
      </c>
    </row>
    <row r="2453" spans="1:8">
      <c r="A2453" s="79">
        <v>42888.703344907408</v>
      </c>
      <c r="B2453" s="3">
        <v>2.5099999999999998</v>
      </c>
      <c r="C2453" s="7">
        <v>130</v>
      </c>
      <c r="D2453" s="7">
        <v>1</v>
      </c>
      <c r="E2453" s="17">
        <v>45</v>
      </c>
      <c r="F2453" s="2" t="s">
        <v>331</v>
      </c>
      <c r="G2453" s="2" t="s">
        <v>4156</v>
      </c>
    </row>
    <row r="2454" spans="1:8">
      <c r="A2454" s="79">
        <v>42889.666400462964</v>
      </c>
      <c r="B2454" s="3">
        <v>2.5099999999999998</v>
      </c>
      <c r="C2454" s="7">
        <v>130</v>
      </c>
      <c r="D2454" s="7">
        <v>1</v>
      </c>
      <c r="E2454" s="17">
        <v>45</v>
      </c>
      <c r="F2454" s="2" t="s">
        <v>331</v>
      </c>
      <c r="G2454" s="2" t="s">
        <v>4156</v>
      </c>
    </row>
    <row r="2455" spans="1:8">
      <c r="A2455" s="79">
        <v>42317.606370000001</v>
      </c>
      <c r="B2455" s="3">
        <v>2.77</v>
      </c>
      <c r="C2455" s="7">
        <v>131</v>
      </c>
      <c r="D2455" s="7">
        <v>1</v>
      </c>
      <c r="E2455" s="17">
        <v>45</v>
      </c>
      <c r="F2455" s="2" t="s">
        <v>331</v>
      </c>
      <c r="G2455" s="2" t="s">
        <v>78</v>
      </c>
      <c r="H2455" s="2" t="s">
        <v>79</v>
      </c>
    </row>
    <row r="2456" spans="1:8">
      <c r="A2456" s="79">
        <v>42317.650390000003</v>
      </c>
      <c r="B2456" s="3">
        <v>2.77</v>
      </c>
      <c r="C2456" s="7">
        <v>131</v>
      </c>
      <c r="D2456" s="7">
        <v>1</v>
      </c>
      <c r="E2456" s="17">
        <v>45</v>
      </c>
      <c r="F2456" s="2" t="s">
        <v>331</v>
      </c>
      <c r="G2456" s="2" t="s">
        <v>78</v>
      </c>
      <c r="H2456" s="2" t="s">
        <v>79</v>
      </c>
    </row>
    <row r="2457" spans="1:8">
      <c r="A2457" s="79">
        <v>42343.638189999998</v>
      </c>
      <c r="B2457" s="3">
        <v>2.77</v>
      </c>
      <c r="C2457" s="7">
        <v>131</v>
      </c>
      <c r="D2457" s="7">
        <v>1</v>
      </c>
      <c r="E2457" s="17">
        <v>45</v>
      </c>
      <c r="F2457" s="2" t="s">
        <v>331</v>
      </c>
      <c r="G2457" s="2" t="s">
        <v>78</v>
      </c>
      <c r="H2457" s="2" t="s">
        <v>728</v>
      </c>
    </row>
    <row r="2458" spans="1:8">
      <c r="A2458" s="79">
        <v>42343.869440000002</v>
      </c>
      <c r="B2458" s="3">
        <v>2.77</v>
      </c>
      <c r="C2458" s="7">
        <v>131</v>
      </c>
      <c r="D2458" s="7">
        <v>1</v>
      </c>
      <c r="E2458" s="17">
        <v>45</v>
      </c>
      <c r="F2458" s="2" t="s">
        <v>331</v>
      </c>
      <c r="G2458" s="2" t="s">
        <v>78</v>
      </c>
      <c r="H2458" s="2" t="s">
        <v>728</v>
      </c>
    </row>
    <row r="2459" spans="1:8">
      <c r="A2459" s="79">
        <v>42343.869440000002</v>
      </c>
      <c r="B2459" s="3">
        <v>2.77</v>
      </c>
      <c r="C2459" s="7">
        <v>131</v>
      </c>
      <c r="D2459" s="7">
        <v>1</v>
      </c>
      <c r="E2459" s="17">
        <v>45</v>
      </c>
      <c r="F2459" s="2" t="s">
        <v>331</v>
      </c>
      <c r="G2459" s="2" t="s">
        <v>78</v>
      </c>
      <c r="H2459" s="2" t="s">
        <v>728</v>
      </c>
    </row>
    <row r="2460" spans="1:8">
      <c r="A2460" s="79">
        <v>42348.594440000001</v>
      </c>
      <c r="B2460" s="3">
        <v>2.77</v>
      </c>
      <c r="C2460" s="7">
        <v>131</v>
      </c>
      <c r="D2460" s="7">
        <v>1</v>
      </c>
      <c r="E2460" s="17">
        <v>45</v>
      </c>
      <c r="F2460" s="2" t="s">
        <v>331</v>
      </c>
      <c r="G2460" s="2" t="s">
        <v>78</v>
      </c>
      <c r="H2460" s="2" t="s">
        <v>728</v>
      </c>
    </row>
    <row r="2461" spans="1:8">
      <c r="A2461" s="79">
        <v>42405.805030000003</v>
      </c>
      <c r="B2461" s="3">
        <v>2.77</v>
      </c>
      <c r="C2461" s="7">
        <v>131</v>
      </c>
      <c r="D2461" s="7">
        <v>1</v>
      </c>
      <c r="E2461" s="17">
        <v>45</v>
      </c>
      <c r="F2461" s="2" t="s">
        <v>331</v>
      </c>
      <c r="G2461" s="2" t="s">
        <v>78</v>
      </c>
      <c r="H2461" s="2" t="s">
        <v>728</v>
      </c>
    </row>
    <row r="2462" spans="1:8">
      <c r="A2462" s="79">
        <v>42460.541530000002</v>
      </c>
      <c r="B2462" s="3">
        <v>2.77</v>
      </c>
      <c r="C2462" s="7">
        <v>131</v>
      </c>
      <c r="D2462" s="7">
        <v>1</v>
      </c>
      <c r="E2462" s="17">
        <v>45</v>
      </c>
      <c r="F2462" s="2" t="s">
        <v>331</v>
      </c>
      <c r="G2462" s="2" t="s">
        <v>728</v>
      </c>
    </row>
    <row r="2463" spans="1:8">
      <c r="A2463" s="79">
        <v>42561.790254629632</v>
      </c>
      <c r="B2463" s="3">
        <v>2.77</v>
      </c>
      <c r="C2463" s="7">
        <v>131</v>
      </c>
      <c r="D2463" s="7">
        <v>1</v>
      </c>
      <c r="E2463" s="17">
        <v>45</v>
      </c>
      <c r="F2463" s="2" t="s">
        <v>331</v>
      </c>
      <c r="G2463" s="2" t="s">
        <v>728</v>
      </c>
      <c r="H2463" s="2" t="s">
        <v>2534</v>
      </c>
    </row>
    <row r="2464" spans="1:8">
      <c r="A2464" s="79">
        <v>42616.67765046296</v>
      </c>
      <c r="B2464" s="3">
        <v>2.77</v>
      </c>
      <c r="C2464" s="7">
        <v>131</v>
      </c>
      <c r="D2464" s="7">
        <v>1</v>
      </c>
      <c r="E2464" s="17">
        <v>45</v>
      </c>
      <c r="F2464" s="2" t="s">
        <v>331</v>
      </c>
      <c r="G2464" s="2" t="s">
        <v>728</v>
      </c>
      <c r="H2464" s="2" t="s">
        <v>2534</v>
      </c>
    </row>
    <row r="2465" spans="1:8">
      <c r="A2465" s="79">
        <v>42744.7731712963</v>
      </c>
      <c r="B2465" s="3">
        <v>2.77</v>
      </c>
      <c r="C2465" s="7">
        <v>131</v>
      </c>
      <c r="D2465" s="7">
        <v>1</v>
      </c>
      <c r="E2465" s="17">
        <v>45</v>
      </c>
      <c r="F2465" s="2" t="s">
        <v>331</v>
      </c>
      <c r="G2465" s="2" t="s">
        <v>728</v>
      </c>
    </row>
    <row r="2466" spans="1:8">
      <c r="A2466" s="79">
        <v>42889.666400462964</v>
      </c>
      <c r="B2466" s="3">
        <v>2.77</v>
      </c>
      <c r="C2466" s="7">
        <v>131</v>
      </c>
      <c r="D2466" s="7">
        <v>1</v>
      </c>
      <c r="E2466" s="17">
        <v>45</v>
      </c>
      <c r="F2466" s="2" t="s">
        <v>331</v>
      </c>
      <c r="G2466" s="2" t="s">
        <v>728</v>
      </c>
    </row>
    <row r="2467" spans="1:8">
      <c r="A2467" s="79">
        <v>42505.602500000001</v>
      </c>
      <c r="B2467" s="3">
        <v>3.24</v>
      </c>
      <c r="C2467" s="7">
        <v>132</v>
      </c>
      <c r="D2467" s="7">
        <v>1</v>
      </c>
      <c r="E2467" s="17">
        <v>45</v>
      </c>
      <c r="F2467" s="2" t="s">
        <v>331</v>
      </c>
      <c r="G2467" s="2" t="s">
        <v>1915</v>
      </c>
      <c r="H2467" s="2" t="s">
        <v>413</v>
      </c>
    </row>
    <row r="2468" spans="1:8">
      <c r="A2468" s="79">
        <v>42505.706041666665</v>
      </c>
      <c r="B2468" s="3">
        <v>3.24</v>
      </c>
      <c r="C2468" s="7">
        <v>132</v>
      </c>
      <c r="D2468" s="7">
        <v>1</v>
      </c>
      <c r="E2468" s="17">
        <v>45</v>
      </c>
      <c r="F2468" s="2" t="s">
        <v>331</v>
      </c>
      <c r="G2468" s="2" t="s">
        <v>1915</v>
      </c>
      <c r="H2468" s="2" t="s">
        <v>413</v>
      </c>
    </row>
    <row r="2469" spans="1:8">
      <c r="A2469" s="79">
        <v>42508.63652777778</v>
      </c>
      <c r="B2469" s="3">
        <v>3.24</v>
      </c>
      <c r="C2469" s="7">
        <v>132</v>
      </c>
      <c r="D2469" s="7">
        <v>1</v>
      </c>
      <c r="E2469" s="17">
        <v>45</v>
      </c>
      <c r="F2469" s="2" t="s">
        <v>331</v>
      </c>
      <c r="G2469" s="2" t="s">
        <v>1915</v>
      </c>
      <c r="H2469" s="2" t="s">
        <v>413</v>
      </c>
    </row>
    <row r="2470" spans="1:8">
      <c r="A2470" s="79">
        <v>42510.801539351851</v>
      </c>
      <c r="B2470" s="3">
        <v>3.24</v>
      </c>
      <c r="C2470" s="7">
        <v>132</v>
      </c>
      <c r="D2470" s="7">
        <v>1</v>
      </c>
      <c r="E2470" s="17">
        <v>45</v>
      </c>
      <c r="F2470" s="2" t="s">
        <v>331</v>
      </c>
      <c r="G2470" s="2" t="s">
        <v>1915</v>
      </c>
      <c r="H2470" s="2" t="s">
        <v>413</v>
      </c>
    </row>
    <row r="2471" spans="1:8">
      <c r="A2471" s="79">
        <v>42533.797222222223</v>
      </c>
      <c r="B2471" s="3">
        <v>3.24</v>
      </c>
      <c r="C2471" s="7">
        <v>132</v>
      </c>
      <c r="D2471" s="7">
        <v>1</v>
      </c>
      <c r="E2471" s="17">
        <v>45</v>
      </c>
      <c r="F2471" s="2" t="s">
        <v>331</v>
      </c>
      <c r="G2471" s="2" t="s">
        <v>1915</v>
      </c>
      <c r="H2471" s="2" t="s">
        <v>413</v>
      </c>
    </row>
    <row r="2472" spans="1:8">
      <c r="A2472" s="79">
        <v>42557.550034722219</v>
      </c>
      <c r="B2472" s="3">
        <v>3.24</v>
      </c>
      <c r="C2472" s="7">
        <v>132</v>
      </c>
      <c r="D2472" s="7">
        <v>1</v>
      </c>
      <c r="E2472" s="17">
        <v>45</v>
      </c>
      <c r="F2472" s="2" t="s">
        <v>331</v>
      </c>
      <c r="G2472" s="2" t="s">
        <v>413</v>
      </c>
      <c r="H2472" s="2" t="s">
        <v>2542</v>
      </c>
    </row>
    <row r="2473" spans="1:8">
      <c r="A2473" s="79">
        <v>42557.753912037035</v>
      </c>
      <c r="B2473" s="3">
        <v>3.24</v>
      </c>
      <c r="C2473" s="7">
        <v>132</v>
      </c>
      <c r="D2473" s="7">
        <v>1</v>
      </c>
      <c r="E2473" s="17">
        <v>45</v>
      </c>
      <c r="F2473" s="2" t="s">
        <v>331</v>
      </c>
      <c r="G2473" s="2" t="s">
        <v>413</v>
      </c>
      <c r="H2473" s="2" t="s">
        <v>2542</v>
      </c>
    </row>
    <row r="2474" spans="1:8">
      <c r="A2474" s="79">
        <v>42634.828287037039</v>
      </c>
      <c r="B2474" s="3">
        <v>3.24</v>
      </c>
      <c r="C2474" s="7">
        <v>132</v>
      </c>
      <c r="D2474" s="7">
        <v>1</v>
      </c>
      <c r="E2474" s="17">
        <v>45</v>
      </c>
      <c r="F2474" s="2" t="s">
        <v>331</v>
      </c>
      <c r="G2474" s="2" t="s">
        <v>413</v>
      </c>
      <c r="H2474" s="2" t="s">
        <v>2542</v>
      </c>
    </row>
    <row r="2475" spans="1:8">
      <c r="A2475" s="79">
        <v>42760.664918981478</v>
      </c>
      <c r="B2475" s="3">
        <v>3.24</v>
      </c>
      <c r="C2475" s="7">
        <v>132</v>
      </c>
      <c r="D2475" s="7">
        <v>1</v>
      </c>
      <c r="E2475" s="17">
        <v>45</v>
      </c>
      <c r="F2475" s="2" t="s">
        <v>331</v>
      </c>
      <c r="G2475" s="2" t="s">
        <v>413</v>
      </c>
    </row>
    <row r="2476" spans="1:8">
      <c r="A2476" s="79">
        <v>42833.497141203705</v>
      </c>
      <c r="B2476" s="3">
        <v>3.24</v>
      </c>
      <c r="C2476" s="7">
        <v>132</v>
      </c>
      <c r="D2476" s="7">
        <v>1</v>
      </c>
      <c r="E2476" s="17">
        <v>45</v>
      </c>
      <c r="F2476" s="2" t="s">
        <v>331</v>
      </c>
      <c r="G2476" s="2" t="s">
        <v>413</v>
      </c>
    </row>
    <row r="2477" spans="1:8">
      <c r="A2477" s="79">
        <v>42461.753217592595</v>
      </c>
      <c r="B2477" s="3">
        <v>2.52</v>
      </c>
      <c r="C2477" s="7">
        <v>133</v>
      </c>
      <c r="D2477" s="7">
        <v>1</v>
      </c>
      <c r="E2477" s="17">
        <v>45</v>
      </c>
      <c r="F2477" s="2" t="s">
        <v>331</v>
      </c>
      <c r="G2477" s="2" t="s">
        <v>148</v>
      </c>
      <c r="H2477" s="2" t="s">
        <v>415</v>
      </c>
    </row>
    <row r="2478" spans="1:8">
      <c r="A2478" s="79">
        <v>42467.799363425926</v>
      </c>
      <c r="B2478" s="3">
        <v>2.52</v>
      </c>
      <c r="C2478" s="7">
        <v>133</v>
      </c>
      <c r="D2478" s="7">
        <v>1</v>
      </c>
      <c r="E2478" s="17">
        <v>45</v>
      </c>
      <c r="F2478" s="2" t="s">
        <v>331</v>
      </c>
      <c r="G2478" s="2" t="s">
        <v>148</v>
      </c>
      <c r="H2478" s="2" t="s">
        <v>415</v>
      </c>
    </row>
    <row r="2479" spans="1:8">
      <c r="A2479" s="79">
        <v>42468.672453703701</v>
      </c>
      <c r="B2479" s="3">
        <v>2.52</v>
      </c>
      <c r="C2479" s="7">
        <v>133</v>
      </c>
      <c r="D2479" s="7">
        <v>1</v>
      </c>
      <c r="E2479" s="17">
        <v>45</v>
      </c>
      <c r="F2479" s="2" t="s">
        <v>331</v>
      </c>
      <c r="G2479" s="2" t="s">
        <v>148</v>
      </c>
      <c r="H2479" s="2" t="s">
        <v>415</v>
      </c>
    </row>
    <row r="2480" spans="1:8">
      <c r="A2480" s="79">
        <v>42473.838750000003</v>
      </c>
      <c r="B2480" s="3">
        <v>2.52</v>
      </c>
      <c r="C2480" s="7">
        <v>133</v>
      </c>
      <c r="D2480" s="7">
        <v>1</v>
      </c>
      <c r="E2480" s="17">
        <v>45</v>
      </c>
      <c r="F2480" s="2" t="s">
        <v>331</v>
      </c>
      <c r="G2480" s="2" t="s">
        <v>148</v>
      </c>
      <c r="H2480" s="2" t="s">
        <v>415</v>
      </c>
    </row>
    <row r="2481" spans="1:8">
      <c r="A2481" s="79">
        <v>42476.380324074074</v>
      </c>
      <c r="B2481" s="3">
        <v>2.52</v>
      </c>
      <c r="C2481" s="7">
        <v>133</v>
      </c>
      <c r="D2481" s="7">
        <v>1</v>
      </c>
      <c r="E2481" s="17">
        <v>45</v>
      </c>
      <c r="F2481" s="2" t="s">
        <v>331</v>
      </c>
      <c r="G2481" s="2" t="s">
        <v>148</v>
      </c>
      <c r="H2481" s="2" t="s">
        <v>415</v>
      </c>
    </row>
    <row r="2482" spans="1:8">
      <c r="A2482" s="79">
        <v>42476.38380787037</v>
      </c>
      <c r="B2482" s="3">
        <v>2.52</v>
      </c>
      <c r="C2482" s="7">
        <v>133</v>
      </c>
      <c r="D2482" s="7">
        <v>1</v>
      </c>
      <c r="E2482" s="17">
        <v>45</v>
      </c>
      <c r="F2482" s="2" t="s">
        <v>331</v>
      </c>
      <c r="G2482" s="2" t="s">
        <v>148</v>
      </c>
      <c r="H2482" s="2" t="s">
        <v>415</v>
      </c>
    </row>
    <row r="2483" spans="1:8">
      <c r="A2483" s="79">
        <v>42476.38590277778</v>
      </c>
      <c r="B2483" s="3">
        <v>2.52</v>
      </c>
      <c r="C2483" s="7">
        <v>133</v>
      </c>
      <c r="D2483" s="7">
        <v>1</v>
      </c>
      <c r="E2483" s="17">
        <v>45</v>
      </c>
      <c r="F2483" s="2" t="s">
        <v>331</v>
      </c>
      <c r="G2483" s="2" t="s">
        <v>148</v>
      </c>
      <c r="H2483" s="2" t="s">
        <v>415</v>
      </c>
    </row>
    <row r="2484" spans="1:8">
      <c r="A2484" s="79">
        <v>42476.399722222224</v>
      </c>
      <c r="B2484" s="3">
        <v>2.52</v>
      </c>
      <c r="C2484" s="7">
        <v>133</v>
      </c>
      <c r="D2484" s="7">
        <v>1</v>
      </c>
      <c r="E2484" s="17">
        <v>45</v>
      </c>
      <c r="F2484" s="2" t="s">
        <v>331</v>
      </c>
      <c r="G2484" s="2" t="s">
        <v>148</v>
      </c>
      <c r="H2484" s="2" t="s">
        <v>415</v>
      </c>
    </row>
    <row r="2485" spans="1:8">
      <c r="A2485" s="79">
        <v>42476.419675925928</v>
      </c>
      <c r="B2485" s="3">
        <v>2.52</v>
      </c>
      <c r="C2485" s="7">
        <v>133</v>
      </c>
      <c r="D2485" s="7">
        <v>1</v>
      </c>
      <c r="E2485" s="17">
        <v>45</v>
      </c>
      <c r="F2485" s="2" t="s">
        <v>331</v>
      </c>
      <c r="G2485" s="2" t="s">
        <v>148</v>
      </c>
      <c r="H2485" s="2" t="s">
        <v>415</v>
      </c>
    </row>
    <row r="2486" spans="1:8">
      <c r="A2486" s="79">
        <v>42476.444791666669</v>
      </c>
      <c r="B2486" s="3">
        <v>2.52</v>
      </c>
      <c r="C2486" s="7">
        <v>133</v>
      </c>
      <c r="D2486" s="7">
        <v>1</v>
      </c>
      <c r="E2486" s="17">
        <v>45</v>
      </c>
      <c r="F2486" s="2" t="s">
        <v>331</v>
      </c>
      <c r="G2486" s="2" t="s">
        <v>148</v>
      </c>
      <c r="H2486" s="2" t="s">
        <v>415</v>
      </c>
    </row>
    <row r="2487" spans="1:8">
      <c r="A2487" s="79">
        <v>42476.457118055558</v>
      </c>
      <c r="B2487" s="3">
        <v>2.52</v>
      </c>
      <c r="C2487" s="7">
        <v>133</v>
      </c>
      <c r="D2487" s="7">
        <v>1</v>
      </c>
      <c r="E2487" s="17">
        <v>45</v>
      </c>
      <c r="F2487" s="2" t="s">
        <v>331</v>
      </c>
      <c r="G2487" s="2" t="s">
        <v>148</v>
      </c>
      <c r="H2487" s="2" t="s">
        <v>415</v>
      </c>
    </row>
    <row r="2488" spans="1:8">
      <c r="A2488" s="79">
        <v>42476.514155092591</v>
      </c>
      <c r="B2488" s="3">
        <v>2.52</v>
      </c>
      <c r="C2488" s="7">
        <v>133</v>
      </c>
      <c r="D2488" s="7">
        <v>1</v>
      </c>
      <c r="E2488" s="17">
        <v>45</v>
      </c>
      <c r="F2488" s="2" t="s">
        <v>331</v>
      </c>
      <c r="G2488" s="2" t="s">
        <v>148</v>
      </c>
      <c r="H2488" s="2" t="s">
        <v>415</v>
      </c>
    </row>
    <row r="2489" spans="1:8">
      <c r="A2489" s="79">
        <v>42476.517233796294</v>
      </c>
      <c r="B2489" s="3">
        <v>2.52</v>
      </c>
      <c r="C2489" s="7">
        <v>133</v>
      </c>
      <c r="D2489" s="7">
        <v>1</v>
      </c>
      <c r="E2489" s="17">
        <v>45</v>
      </c>
      <c r="F2489" s="2" t="s">
        <v>331</v>
      </c>
      <c r="G2489" s="2" t="s">
        <v>148</v>
      </c>
      <c r="H2489" s="2" t="s">
        <v>415</v>
      </c>
    </row>
    <row r="2490" spans="1:8">
      <c r="A2490" s="79">
        <v>42476.534722222219</v>
      </c>
      <c r="B2490" s="3">
        <v>2.52</v>
      </c>
      <c r="C2490" s="7">
        <v>133</v>
      </c>
      <c r="D2490" s="7">
        <v>1</v>
      </c>
      <c r="E2490" s="17">
        <v>45</v>
      </c>
      <c r="F2490" s="2" t="s">
        <v>331</v>
      </c>
      <c r="G2490" s="2" t="s">
        <v>148</v>
      </c>
      <c r="H2490" s="2" t="s">
        <v>415</v>
      </c>
    </row>
    <row r="2491" spans="1:8">
      <c r="A2491" s="79">
        <v>42476.541550925926</v>
      </c>
      <c r="B2491" s="3">
        <v>2.52</v>
      </c>
      <c r="C2491" s="7">
        <v>133</v>
      </c>
      <c r="D2491" s="7">
        <v>1</v>
      </c>
      <c r="E2491" s="17">
        <v>45</v>
      </c>
      <c r="F2491" s="2" t="s">
        <v>331</v>
      </c>
      <c r="G2491" s="2" t="s">
        <v>148</v>
      </c>
      <c r="H2491" s="2" t="s">
        <v>415</v>
      </c>
    </row>
    <row r="2492" spans="1:8">
      <c r="A2492" s="79">
        <v>42476.555856481478</v>
      </c>
      <c r="B2492" s="3">
        <v>2.52</v>
      </c>
      <c r="C2492" s="7">
        <v>133</v>
      </c>
      <c r="D2492" s="7">
        <v>1</v>
      </c>
      <c r="E2492" s="17">
        <v>45</v>
      </c>
      <c r="F2492" s="2" t="s">
        <v>331</v>
      </c>
      <c r="G2492" s="2" t="s">
        <v>148</v>
      </c>
      <c r="H2492" s="2" t="s">
        <v>415</v>
      </c>
    </row>
    <row r="2493" spans="1:8">
      <c r="A2493" s="79">
        <v>42476.659189814818</v>
      </c>
      <c r="B2493" s="3">
        <v>2.52</v>
      </c>
      <c r="C2493" s="7">
        <v>133</v>
      </c>
      <c r="D2493" s="7">
        <v>1</v>
      </c>
      <c r="E2493" s="17">
        <v>45</v>
      </c>
      <c r="F2493" s="2" t="s">
        <v>331</v>
      </c>
      <c r="G2493" s="2" t="s">
        <v>148</v>
      </c>
      <c r="H2493" s="2" t="s">
        <v>415</v>
      </c>
    </row>
    <row r="2494" spans="1:8">
      <c r="A2494" s="79">
        <v>42476.673935185187</v>
      </c>
      <c r="B2494" s="3">
        <v>2.52</v>
      </c>
      <c r="C2494" s="7">
        <v>133</v>
      </c>
      <c r="D2494" s="7">
        <v>1</v>
      </c>
      <c r="E2494" s="17">
        <v>45</v>
      </c>
      <c r="F2494" s="2" t="s">
        <v>331</v>
      </c>
      <c r="G2494" s="2" t="s">
        <v>148</v>
      </c>
      <c r="H2494" s="2" t="s">
        <v>415</v>
      </c>
    </row>
    <row r="2495" spans="1:8">
      <c r="A2495" s="79">
        <v>42476.798877314817</v>
      </c>
      <c r="B2495" s="3">
        <v>2.52</v>
      </c>
      <c r="C2495" s="7">
        <v>133</v>
      </c>
      <c r="D2495" s="7">
        <v>1</v>
      </c>
      <c r="E2495" s="17">
        <v>45</v>
      </c>
      <c r="F2495" s="2" t="s">
        <v>331</v>
      </c>
      <c r="G2495" s="2" t="s">
        <v>148</v>
      </c>
      <c r="H2495" s="2" t="s">
        <v>415</v>
      </c>
    </row>
    <row r="2496" spans="1:8">
      <c r="A2496" s="79">
        <v>42477.554282407407</v>
      </c>
      <c r="B2496" s="3">
        <v>2.52</v>
      </c>
      <c r="C2496" s="7">
        <v>133</v>
      </c>
      <c r="D2496" s="7">
        <v>1</v>
      </c>
      <c r="E2496" s="17">
        <v>45</v>
      </c>
      <c r="F2496" s="2" t="s">
        <v>331</v>
      </c>
      <c r="G2496" s="2" t="s">
        <v>148</v>
      </c>
      <c r="H2496" s="2" t="s">
        <v>415</v>
      </c>
    </row>
    <row r="2497" spans="1:8">
      <c r="A2497" s="79">
        <v>42707.669004629628</v>
      </c>
      <c r="B2497" s="3">
        <v>2.52</v>
      </c>
      <c r="C2497" s="7">
        <v>133</v>
      </c>
      <c r="D2497" s="7">
        <v>1</v>
      </c>
      <c r="E2497" s="17">
        <v>45</v>
      </c>
      <c r="F2497" s="2" t="s">
        <v>331</v>
      </c>
      <c r="G2497" s="2" t="s">
        <v>3373</v>
      </c>
    </row>
    <row r="2498" spans="1:8">
      <c r="A2498" s="79">
        <v>42833.497141203705</v>
      </c>
      <c r="B2498" s="3">
        <v>2.52</v>
      </c>
      <c r="C2498" s="7">
        <v>133</v>
      </c>
      <c r="D2498" s="7">
        <v>1</v>
      </c>
      <c r="E2498" s="17">
        <v>45</v>
      </c>
      <c r="F2498" s="2" t="s">
        <v>331</v>
      </c>
      <c r="G2498" s="2" t="s">
        <v>3373</v>
      </c>
    </row>
    <row r="2499" spans="1:8">
      <c r="A2499" s="79">
        <v>42865.626296296294</v>
      </c>
      <c r="B2499" s="3">
        <v>2.52</v>
      </c>
      <c r="C2499" s="7">
        <v>133</v>
      </c>
      <c r="D2499" s="7">
        <v>1</v>
      </c>
      <c r="E2499" s="17">
        <v>45</v>
      </c>
      <c r="F2499" s="2" t="s">
        <v>331</v>
      </c>
      <c r="G2499" s="2" t="s">
        <v>3373</v>
      </c>
    </row>
    <row r="2500" spans="1:8">
      <c r="A2500" s="79">
        <v>42889.666400462964</v>
      </c>
      <c r="B2500" s="3">
        <v>2.52</v>
      </c>
      <c r="C2500" s="7">
        <v>133</v>
      </c>
      <c r="D2500" s="7">
        <v>1</v>
      </c>
      <c r="E2500" s="17">
        <v>45</v>
      </c>
      <c r="F2500" s="2" t="s">
        <v>331</v>
      </c>
      <c r="G2500" s="2" t="s">
        <v>3373</v>
      </c>
    </row>
    <row r="2501" spans="1:8">
      <c r="A2501" s="79">
        <v>42460.500079999998</v>
      </c>
      <c r="B2501" s="3">
        <v>2.41</v>
      </c>
      <c r="C2501" s="7">
        <v>134</v>
      </c>
      <c r="D2501" s="7">
        <v>1</v>
      </c>
      <c r="E2501" s="17">
        <v>45</v>
      </c>
      <c r="F2501" s="2" t="s">
        <v>331</v>
      </c>
      <c r="G2501" s="2" t="s">
        <v>410</v>
      </c>
    </row>
    <row r="2502" spans="1:8">
      <c r="A2502" s="79">
        <v>42460.635240000003</v>
      </c>
      <c r="B2502" s="3">
        <v>2.41</v>
      </c>
      <c r="C2502" s="7">
        <v>134</v>
      </c>
      <c r="D2502" s="7">
        <v>1</v>
      </c>
      <c r="E2502" s="17">
        <v>45</v>
      </c>
      <c r="F2502" s="2" t="s">
        <v>331</v>
      </c>
      <c r="G2502" s="2" t="s">
        <v>410</v>
      </c>
    </row>
    <row r="2503" spans="1:8">
      <c r="A2503" s="79">
        <v>42461.753217592595</v>
      </c>
      <c r="B2503" s="3">
        <v>2.41</v>
      </c>
      <c r="C2503" s="7">
        <v>134</v>
      </c>
      <c r="D2503" s="7">
        <v>1</v>
      </c>
      <c r="E2503" s="17">
        <v>45</v>
      </c>
      <c r="F2503" s="2" t="s">
        <v>331</v>
      </c>
      <c r="G2503" s="2" t="s">
        <v>60</v>
      </c>
      <c r="H2503" s="2" t="s">
        <v>410</v>
      </c>
    </row>
    <row r="2504" spans="1:8">
      <c r="A2504" s="79">
        <v>42467.799363425926</v>
      </c>
      <c r="B2504" s="3">
        <v>2.41</v>
      </c>
      <c r="C2504" s="7">
        <v>134</v>
      </c>
      <c r="D2504" s="7">
        <v>1</v>
      </c>
      <c r="E2504" s="17">
        <v>45</v>
      </c>
      <c r="F2504" s="2" t="s">
        <v>331</v>
      </c>
      <c r="G2504" s="2" t="s">
        <v>60</v>
      </c>
      <c r="H2504" s="2" t="s">
        <v>410</v>
      </c>
    </row>
    <row r="2505" spans="1:8">
      <c r="A2505" s="79">
        <v>42468.672453703701</v>
      </c>
      <c r="B2505" s="3">
        <v>2.41</v>
      </c>
      <c r="C2505" s="7">
        <v>134</v>
      </c>
      <c r="D2505" s="7">
        <v>1</v>
      </c>
      <c r="E2505" s="17">
        <v>45</v>
      </c>
      <c r="F2505" s="2" t="s">
        <v>331</v>
      </c>
      <c r="G2505" s="2" t="s">
        <v>60</v>
      </c>
      <c r="H2505" s="2" t="s">
        <v>410</v>
      </c>
    </row>
    <row r="2506" spans="1:8">
      <c r="A2506" s="79">
        <v>42473.838750000003</v>
      </c>
      <c r="B2506" s="3">
        <v>2.41</v>
      </c>
      <c r="C2506" s="7">
        <v>134</v>
      </c>
      <c r="D2506" s="7">
        <v>1</v>
      </c>
      <c r="E2506" s="17">
        <v>45</v>
      </c>
      <c r="F2506" s="2" t="s">
        <v>331</v>
      </c>
      <c r="G2506" s="2" t="s">
        <v>60</v>
      </c>
      <c r="H2506" s="2" t="s">
        <v>410</v>
      </c>
    </row>
    <row r="2507" spans="1:8">
      <c r="A2507" s="79">
        <v>42476.38380787037</v>
      </c>
      <c r="B2507" s="3">
        <v>2.41</v>
      </c>
      <c r="C2507" s="7">
        <v>134</v>
      </c>
      <c r="D2507" s="7">
        <v>1</v>
      </c>
      <c r="E2507" s="17">
        <v>45</v>
      </c>
      <c r="F2507" s="2" t="s">
        <v>331</v>
      </c>
      <c r="G2507" s="2" t="s">
        <v>60</v>
      </c>
      <c r="H2507" s="2" t="s">
        <v>410</v>
      </c>
    </row>
    <row r="2508" spans="1:8">
      <c r="A2508" s="79">
        <v>42476.38590277778</v>
      </c>
      <c r="B2508" s="3">
        <v>2.41</v>
      </c>
      <c r="C2508" s="7">
        <v>134</v>
      </c>
      <c r="D2508" s="7">
        <v>1</v>
      </c>
      <c r="E2508" s="17">
        <v>45</v>
      </c>
      <c r="F2508" s="2" t="s">
        <v>331</v>
      </c>
      <c r="G2508" s="2" t="s">
        <v>60</v>
      </c>
      <c r="H2508" s="2" t="s">
        <v>410</v>
      </c>
    </row>
    <row r="2509" spans="1:8">
      <c r="A2509" s="79">
        <v>42476.388773148145</v>
      </c>
      <c r="B2509" s="3">
        <v>2.41</v>
      </c>
      <c r="C2509" s="7">
        <v>134</v>
      </c>
      <c r="D2509" s="7">
        <v>1</v>
      </c>
      <c r="E2509" s="17">
        <v>45</v>
      </c>
      <c r="F2509" s="2" t="s">
        <v>331</v>
      </c>
      <c r="G2509" s="2" t="s">
        <v>60</v>
      </c>
      <c r="H2509" s="2" t="s">
        <v>410</v>
      </c>
    </row>
    <row r="2510" spans="1:8">
      <c r="A2510" s="79">
        <v>42476.399722222224</v>
      </c>
      <c r="B2510" s="3">
        <v>2.41</v>
      </c>
      <c r="C2510" s="7">
        <v>134</v>
      </c>
      <c r="D2510" s="7">
        <v>1</v>
      </c>
      <c r="E2510" s="17">
        <v>45</v>
      </c>
      <c r="F2510" s="2" t="s">
        <v>331</v>
      </c>
      <c r="G2510" s="2" t="s">
        <v>60</v>
      </c>
      <c r="H2510" s="2" t="s">
        <v>410</v>
      </c>
    </row>
    <row r="2511" spans="1:8">
      <c r="A2511" s="79">
        <v>42476.419675925928</v>
      </c>
      <c r="B2511" s="3">
        <v>2.41</v>
      </c>
      <c r="C2511" s="7">
        <v>134</v>
      </c>
      <c r="D2511" s="7">
        <v>1</v>
      </c>
      <c r="E2511" s="17">
        <v>45</v>
      </c>
      <c r="F2511" s="2" t="s">
        <v>331</v>
      </c>
      <c r="G2511" s="2" t="s">
        <v>60</v>
      </c>
      <c r="H2511" s="2" t="s">
        <v>1630</v>
      </c>
    </row>
    <row r="2512" spans="1:8">
      <c r="A2512" s="79">
        <v>42476.444791666669</v>
      </c>
      <c r="B2512" s="3">
        <v>2.41</v>
      </c>
      <c r="C2512" s="7">
        <v>134</v>
      </c>
      <c r="D2512" s="7">
        <v>1</v>
      </c>
      <c r="E2512" s="17">
        <v>45</v>
      </c>
      <c r="F2512" s="2" t="s">
        <v>331</v>
      </c>
      <c r="G2512" s="2" t="s">
        <v>60</v>
      </c>
      <c r="H2512" s="2" t="s">
        <v>1630</v>
      </c>
    </row>
    <row r="2513" spans="1:8">
      <c r="A2513" s="79">
        <v>42476.457118055558</v>
      </c>
      <c r="B2513" s="3">
        <v>2.41</v>
      </c>
      <c r="C2513" s="7">
        <v>134</v>
      </c>
      <c r="D2513" s="7">
        <v>1</v>
      </c>
      <c r="E2513" s="17">
        <v>45</v>
      </c>
      <c r="F2513" s="2" t="s">
        <v>331</v>
      </c>
      <c r="G2513" s="2" t="s">
        <v>60</v>
      </c>
      <c r="H2513" s="2" t="s">
        <v>1630</v>
      </c>
    </row>
    <row r="2514" spans="1:8">
      <c r="A2514" s="79">
        <v>42476.458402777775</v>
      </c>
      <c r="B2514" s="3">
        <v>2.41</v>
      </c>
      <c r="C2514" s="7">
        <v>134</v>
      </c>
      <c r="D2514" s="7">
        <v>1</v>
      </c>
      <c r="E2514" s="17">
        <v>45</v>
      </c>
      <c r="F2514" s="2" t="s">
        <v>331</v>
      </c>
      <c r="G2514" s="2" t="s">
        <v>60</v>
      </c>
      <c r="H2514" s="2" t="s">
        <v>1630</v>
      </c>
    </row>
    <row r="2515" spans="1:8">
      <c r="A2515" s="79">
        <v>42476.464861111112</v>
      </c>
      <c r="B2515" s="3">
        <v>2.41</v>
      </c>
      <c r="C2515" s="7">
        <v>134</v>
      </c>
      <c r="D2515" s="7">
        <v>1</v>
      </c>
      <c r="E2515" s="17">
        <v>45</v>
      </c>
      <c r="F2515" s="2" t="s">
        <v>331</v>
      </c>
      <c r="G2515" s="2" t="s">
        <v>60</v>
      </c>
      <c r="H2515" s="2" t="s">
        <v>1630</v>
      </c>
    </row>
    <row r="2516" spans="1:8">
      <c r="A2516" s="79">
        <v>42476.498993055553</v>
      </c>
      <c r="B2516" s="3">
        <v>2.41</v>
      </c>
      <c r="C2516" s="7">
        <v>134</v>
      </c>
      <c r="D2516" s="7">
        <v>1</v>
      </c>
      <c r="E2516" s="17">
        <v>45</v>
      </c>
      <c r="F2516" s="2" t="s">
        <v>331</v>
      </c>
      <c r="G2516" s="2" t="s">
        <v>60</v>
      </c>
      <c r="H2516" s="2" t="s">
        <v>1630</v>
      </c>
    </row>
    <row r="2517" spans="1:8">
      <c r="A2517" s="79">
        <v>42476.512650462966</v>
      </c>
      <c r="B2517" s="3">
        <v>2.41</v>
      </c>
      <c r="C2517" s="7">
        <v>134</v>
      </c>
      <c r="D2517" s="7">
        <v>1</v>
      </c>
      <c r="E2517" s="17">
        <v>45</v>
      </c>
      <c r="F2517" s="2" t="s">
        <v>331</v>
      </c>
      <c r="G2517" s="2" t="s">
        <v>60</v>
      </c>
      <c r="H2517" s="2" t="s">
        <v>1630</v>
      </c>
    </row>
    <row r="2518" spans="1:8">
      <c r="A2518" s="79">
        <v>42477.803379629629</v>
      </c>
      <c r="B2518" s="3">
        <v>2.41</v>
      </c>
      <c r="C2518" s="7">
        <v>134</v>
      </c>
      <c r="D2518" s="7">
        <v>1</v>
      </c>
      <c r="E2518" s="17">
        <v>45</v>
      </c>
      <c r="F2518" s="2" t="s">
        <v>331</v>
      </c>
      <c r="G2518" s="2" t="s">
        <v>60</v>
      </c>
      <c r="H2518" s="2" t="s">
        <v>1630</v>
      </c>
    </row>
    <row r="2519" spans="1:8">
      <c r="A2519" s="79">
        <v>42594.772037037037</v>
      </c>
      <c r="B2519" s="3">
        <v>2.41</v>
      </c>
      <c r="C2519" s="7">
        <v>134</v>
      </c>
      <c r="D2519" s="7">
        <v>1</v>
      </c>
      <c r="E2519" s="17">
        <v>45</v>
      </c>
      <c r="F2519" s="2" t="s">
        <v>331</v>
      </c>
      <c r="G2519" s="2" t="s">
        <v>1630</v>
      </c>
      <c r="H2519" s="2" t="s">
        <v>2534</v>
      </c>
    </row>
    <row r="2520" spans="1:8">
      <c r="A2520" s="79">
        <v>42808.609664351854</v>
      </c>
      <c r="B2520" s="3">
        <v>2.41</v>
      </c>
      <c r="C2520" s="7">
        <v>134</v>
      </c>
      <c r="D2520" s="7">
        <v>1</v>
      </c>
      <c r="E2520" s="17">
        <v>45</v>
      </c>
      <c r="F2520" s="2" t="s">
        <v>331</v>
      </c>
      <c r="G2520" s="2" t="s">
        <v>1630</v>
      </c>
    </row>
    <row r="2521" spans="1:8">
      <c r="A2521" s="79">
        <v>42889.666400462964</v>
      </c>
      <c r="B2521" s="3">
        <v>2.41</v>
      </c>
      <c r="C2521" s="7">
        <v>134</v>
      </c>
      <c r="D2521" s="7">
        <v>1</v>
      </c>
      <c r="E2521" s="17">
        <v>45</v>
      </c>
      <c r="F2521" s="2" t="s">
        <v>331</v>
      </c>
      <c r="G2521" s="2" t="s">
        <v>1630</v>
      </c>
    </row>
    <row r="2522" spans="1:8">
      <c r="A2522" s="79">
        <v>42517.600347222222</v>
      </c>
      <c r="B2522" s="3">
        <v>2.33</v>
      </c>
      <c r="C2522" s="7">
        <v>135</v>
      </c>
      <c r="D2522" s="7">
        <v>1</v>
      </c>
      <c r="E2522" s="17">
        <v>45</v>
      </c>
      <c r="F2522" s="2" t="s">
        <v>331</v>
      </c>
      <c r="G2522" s="2" t="s">
        <v>1106</v>
      </c>
      <c r="H2522" s="2" t="s">
        <v>1107</v>
      </c>
    </row>
    <row r="2523" spans="1:8">
      <c r="A2523" s="79">
        <v>42520.653738425928</v>
      </c>
      <c r="B2523" s="3">
        <v>2.33</v>
      </c>
      <c r="C2523" s="7">
        <v>135</v>
      </c>
      <c r="D2523" s="7">
        <v>1</v>
      </c>
      <c r="E2523" s="17">
        <v>45</v>
      </c>
      <c r="F2523" s="2" t="s">
        <v>331</v>
      </c>
      <c r="G2523" s="2" t="s">
        <v>1106</v>
      </c>
      <c r="H2523" s="2" t="s">
        <v>1107</v>
      </c>
    </row>
    <row r="2524" spans="1:8">
      <c r="A2524" s="79">
        <v>42533.50277777778</v>
      </c>
      <c r="B2524" s="3">
        <v>2.33</v>
      </c>
      <c r="C2524" s="7">
        <v>135</v>
      </c>
      <c r="D2524" s="7">
        <v>1</v>
      </c>
      <c r="E2524" s="17">
        <v>45</v>
      </c>
      <c r="F2524" s="2" t="s">
        <v>331</v>
      </c>
      <c r="G2524" s="2" t="s">
        <v>1106</v>
      </c>
      <c r="H2524" s="2" t="s">
        <v>1107</v>
      </c>
    </row>
    <row r="2525" spans="1:8">
      <c r="A2525" s="79">
        <v>42533.797222222223</v>
      </c>
      <c r="B2525" s="3">
        <v>2.33</v>
      </c>
      <c r="C2525" s="7">
        <v>135</v>
      </c>
      <c r="D2525" s="7">
        <v>1</v>
      </c>
      <c r="E2525" s="17">
        <v>45</v>
      </c>
      <c r="F2525" s="2" t="s">
        <v>331</v>
      </c>
      <c r="G2525" s="2" t="s">
        <v>1106</v>
      </c>
      <c r="H2525" s="2" t="s">
        <v>1107</v>
      </c>
    </row>
    <row r="2526" spans="1:8">
      <c r="A2526" s="79">
        <v>42554.726145833331</v>
      </c>
      <c r="B2526" s="3">
        <v>2.33</v>
      </c>
      <c r="C2526" s="7">
        <v>135</v>
      </c>
      <c r="D2526" s="7">
        <v>1</v>
      </c>
      <c r="E2526" s="17">
        <v>45</v>
      </c>
      <c r="F2526" s="2" t="s">
        <v>331</v>
      </c>
      <c r="G2526" s="2" t="s">
        <v>1107</v>
      </c>
      <c r="H2526" s="2" t="s">
        <v>2541</v>
      </c>
    </row>
    <row r="2527" spans="1:8">
      <c r="A2527" s="79">
        <v>42557.550034722219</v>
      </c>
      <c r="B2527" s="3">
        <v>2.33</v>
      </c>
      <c r="C2527" s="7">
        <v>135</v>
      </c>
      <c r="D2527" s="7">
        <v>1</v>
      </c>
      <c r="E2527" s="17">
        <v>45</v>
      </c>
      <c r="F2527" s="2" t="s">
        <v>331</v>
      </c>
      <c r="G2527" s="2" t="s">
        <v>1107</v>
      </c>
      <c r="H2527" s="2" t="s">
        <v>2541</v>
      </c>
    </row>
    <row r="2528" spans="1:8">
      <c r="A2528" s="79">
        <v>42557.753912037035</v>
      </c>
      <c r="B2528" s="3">
        <v>2.33</v>
      </c>
      <c r="C2528" s="7">
        <v>135</v>
      </c>
      <c r="D2528" s="7">
        <v>1</v>
      </c>
      <c r="E2528" s="17">
        <v>45</v>
      </c>
      <c r="F2528" s="2" t="s">
        <v>331</v>
      </c>
      <c r="G2528" s="2" t="s">
        <v>1107</v>
      </c>
      <c r="H2528" s="2" t="s">
        <v>2541</v>
      </c>
    </row>
    <row r="2529" spans="1:8">
      <c r="A2529" s="79">
        <v>42590.818090277775</v>
      </c>
      <c r="B2529" s="3">
        <v>2.33</v>
      </c>
      <c r="C2529" s="7">
        <v>135</v>
      </c>
      <c r="D2529" s="7">
        <v>1</v>
      </c>
      <c r="E2529" s="17">
        <v>45</v>
      </c>
      <c r="F2529" s="2" t="s">
        <v>331</v>
      </c>
      <c r="G2529" s="2" t="s">
        <v>1107</v>
      </c>
      <c r="H2529" s="2" t="s">
        <v>2541</v>
      </c>
    </row>
    <row r="2530" spans="1:8">
      <c r="A2530" s="79">
        <v>42590.820185185185</v>
      </c>
      <c r="B2530" s="3">
        <v>2.33</v>
      </c>
      <c r="C2530" s="7">
        <v>135</v>
      </c>
      <c r="D2530" s="7">
        <v>1</v>
      </c>
      <c r="E2530" s="17">
        <v>45</v>
      </c>
      <c r="F2530" s="2" t="s">
        <v>331</v>
      </c>
      <c r="G2530" s="2" t="s">
        <v>1107</v>
      </c>
      <c r="H2530" s="2" t="s">
        <v>2541</v>
      </c>
    </row>
    <row r="2531" spans="1:8">
      <c r="A2531" s="79">
        <v>42824.460844907408</v>
      </c>
      <c r="B2531" s="3">
        <v>2.33</v>
      </c>
      <c r="C2531" s="7">
        <v>135</v>
      </c>
      <c r="D2531" s="7">
        <v>1</v>
      </c>
      <c r="E2531" s="17">
        <v>45</v>
      </c>
      <c r="F2531" s="2" t="s">
        <v>331</v>
      </c>
      <c r="G2531" s="2" t="s">
        <v>1107</v>
      </c>
    </row>
    <row r="2532" spans="1:8">
      <c r="A2532" s="79">
        <v>42889.666400462964</v>
      </c>
      <c r="B2532" s="3">
        <v>2.33</v>
      </c>
      <c r="C2532" s="7">
        <v>135</v>
      </c>
      <c r="D2532" s="7">
        <v>1</v>
      </c>
      <c r="E2532" s="17">
        <v>45</v>
      </c>
      <c r="F2532" s="2" t="s">
        <v>331</v>
      </c>
      <c r="G2532" s="2" t="s">
        <v>1107</v>
      </c>
    </row>
    <row r="2533" spans="1:8">
      <c r="A2533" s="79">
        <v>42525.59375</v>
      </c>
      <c r="B2533" s="3">
        <v>2.95</v>
      </c>
      <c r="C2533" s="7">
        <v>136</v>
      </c>
      <c r="D2533" s="7">
        <v>1</v>
      </c>
      <c r="E2533" s="17">
        <v>45</v>
      </c>
      <c r="F2533" s="2" t="s">
        <v>331</v>
      </c>
      <c r="G2533" s="2" t="s">
        <v>56</v>
      </c>
      <c r="H2533" s="2" t="s">
        <v>2070</v>
      </c>
    </row>
    <row r="2534" spans="1:8">
      <c r="A2534" s="79">
        <v>42529.72152777778</v>
      </c>
      <c r="B2534" s="3">
        <v>2.95</v>
      </c>
      <c r="C2534" s="7">
        <v>136</v>
      </c>
      <c r="D2534" s="7">
        <v>1</v>
      </c>
      <c r="E2534" s="17">
        <v>45</v>
      </c>
      <c r="F2534" s="2" t="s">
        <v>331</v>
      </c>
      <c r="G2534" s="2" t="s">
        <v>56</v>
      </c>
      <c r="H2534" s="2" t="s">
        <v>2070</v>
      </c>
    </row>
    <row r="2535" spans="1:8">
      <c r="A2535" s="79">
        <v>42533.50277777778</v>
      </c>
      <c r="B2535" s="3">
        <v>2.95</v>
      </c>
      <c r="C2535" s="7">
        <v>136</v>
      </c>
      <c r="D2535" s="7">
        <v>1</v>
      </c>
      <c r="E2535" s="17">
        <v>45</v>
      </c>
      <c r="F2535" s="2" t="s">
        <v>331</v>
      </c>
      <c r="G2535" s="2" t="s">
        <v>56</v>
      </c>
      <c r="H2535" s="2" t="s">
        <v>2070</v>
      </c>
    </row>
    <row r="2536" spans="1:8">
      <c r="A2536" s="79">
        <v>42533.797222222223</v>
      </c>
      <c r="B2536" s="3">
        <v>2.95</v>
      </c>
      <c r="C2536" s="7">
        <v>136</v>
      </c>
      <c r="D2536" s="7">
        <v>1</v>
      </c>
      <c r="E2536" s="17">
        <v>45</v>
      </c>
      <c r="F2536" s="2" t="s">
        <v>331</v>
      </c>
      <c r="G2536" s="2" t="s">
        <v>56</v>
      </c>
      <c r="H2536" s="2" t="s">
        <v>2070</v>
      </c>
    </row>
    <row r="2537" spans="1:8">
      <c r="A2537" s="79">
        <v>42545.593055555553</v>
      </c>
      <c r="B2537" s="3">
        <v>2.95</v>
      </c>
      <c r="C2537" s="7">
        <v>136</v>
      </c>
      <c r="D2537" s="7">
        <v>1</v>
      </c>
      <c r="E2537" s="17">
        <v>45</v>
      </c>
      <c r="F2537" s="2" t="s">
        <v>331</v>
      </c>
      <c r="G2537" s="2" t="s">
        <v>56</v>
      </c>
      <c r="H2537" s="2" t="s">
        <v>2070</v>
      </c>
    </row>
    <row r="2538" spans="1:8">
      <c r="A2538" s="79">
        <v>42557.550034722219</v>
      </c>
      <c r="B2538" s="3">
        <v>2.95</v>
      </c>
      <c r="C2538" s="7">
        <v>136</v>
      </c>
      <c r="D2538" s="7">
        <v>1</v>
      </c>
      <c r="E2538" s="17">
        <v>45</v>
      </c>
      <c r="F2538" s="2" t="s">
        <v>331</v>
      </c>
      <c r="G2538" s="2" t="s">
        <v>2070</v>
      </c>
      <c r="H2538" s="2" t="s">
        <v>2541</v>
      </c>
    </row>
    <row r="2539" spans="1:8">
      <c r="A2539" s="79">
        <v>42557.753912037035</v>
      </c>
      <c r="B2539" s="3">
        <v>2.95</v>
      </c>
      <c r="C2539" s="7">
        <v>136</v>
      </c>
      <c r="D2539" s="7">
        <v>1</v>
      </c>
      <c r="E2539" s="17">
        <v>45</v>
      </c>
      <c r="F2539" s="2" t="s">
        <v>331</v>
      </c>
      <c r="G2539" s="2" t="s">
        <v>2070</v>
      </c>
      <c r="H2539" s="2" t="s">
        <v>2541</v>
      </c>
    </row>
    <row r="2540" spans="1:8">
      <c r="A2540" s="79">
        <v>42571.876435185186</v>
      </c>
      <c r="B2540" s="3">
        <v>2.95</v>
      </c>
      <c r="C2540" s="7">
        <v>136</v>
      </c>
      <c r="D2540" s="7">
        <v>1</v>
      </c>
      <c r="E2540" s="17">
        <v>45</v>
      </c>
      <c r="F2540" s="2" t="s">
        <v>331</v>
      </c>
      <c r="G2540" s="2" t="s">
        <v>2070</v>
      </c>
      <c r="H2540" s="2" t="s">
        <v>2541</v>
      </c>
    </row>
    <row r="2541" spans="1:8">
      <c r="A2541" s="79">
        <v>42594.772037037037</v>
      </c>
      <c r="B2541" s="3">
        <v>2.95</v>
      </c>
      <c r="C2541" s="7">
        <v>136</v>
      </c>
      <c r="D2541" s="7">
        <v>1</v>
      </c>
      <c r="E2541" s="17">
        <v>45</v>
      </c>
      <c r="F2541" s="2" t="s">
        <v>331</v>
      </c>
      <c r="G2541" s="2" t="s">
        <v>2070</v>
      </c>
      <c r="H2541" s="2" t="s">
        <v>2541</v>
      </c>
    </row>
    <row r="2542" spans="1:8">
      <c r="A2542" s="79">
        <v>42700.738217592596</v>
      </c>
      <c r="B2542" s="3">
        <v>2.33</v>
      </c>
      <c r="C2542" s="7">
        <v>136</v>
      </c>
      <c r="D2542" s="7">
        <v>1</v>
      </c>
      <c r="E2542" s="17">
        <v>45</v>
      </c>
      <c r="F2542" s="2" t="s">
        <v>331</v>
      </c>
      <c r="G2542" s="2" t="s">
        <v>2070</v>
      </c>
    </row>
    <row r="2543" spans="1:8">
      <c r="A2543" s="79">
        <v>42824.460844907408</v>
      </c>
      <c r="B2543" s="3">
        <v>2.33</v>
      </c>
      <c r="C2543" s="7">
        <v>136</v>
      </c>
      <c r="D2543" s="7">
        <v>1</v>
      </c>
      <c r="E2543" s="17">
        <v>45</v>
      </c>
      <c r="F2543" s="2" t="s">
        <v>331</v>
      </c>
      <c r="G2543" s="2" t="s">
        <v>2070</v>
      </c>
    </row>
    <row r="2544" spans="1:8">
      <c r="A2544" s="79">
        <v>42889.666400462964</v>
      </c>
      <c r="B2544" s="3">
        <v>2.33</v>
      </c>
      <c r="C2544" s="7">
        <v>136</v>
      </c>
      <c r="D2544" s="7">
        <v>1</v>
      </c>
      <c r="E2544" s="17">
        <v>45</v>
      </c>
      <c r="F2544" s="2" t="s">
        <v>331</v>
      </c>
      <c r="G2544" s="2" t="s">
        <v>2070</v>
      </c>
    </row>
    <row r="2545" spans="1:8">
      <c r="A2545" s="79">
        <v>42574.584537037037</v>
      </c>
      <c r="B2545" s="3">
        <v>2.9</v>
      </c>
      <c r="C2545" s="7">
        <v>137</v>
      </c>
      <c r="D2545" s="7">
        <v>1</v>
      </c>
      <c r="E2545" s="17">
        <v>45</v>
      </c>
      <c r="F2545" s="2" t="s">
        <v>331</v>
      </c>
      <c r="G2545" s="2" t="s">
        <v>1407</v>
      </c>
      <c r="H2545" s="2" t="s">
        <v>2541</v>
      </c>
    </row>
    <row r="2546" spans="1:8">
      <c r="A2546" s="79">
        <v>42574.871678240743</v>
      </c>
      <c r="B2546" s="3">
        <v>2.9</v>
      </c>
      <c r="C2546" s="7">
        <v>137</v>
      </c>
      <c r="D2546" s="7">
        <v>1</v>
      </c>
      <c r="E2546" s="17">
        <v>45</v>
      </c>
      <c r="F2546" s="2" t="s">
        <v>331</v>
      </c>
      <c r="G2546" s="2" t="s">
        <v>1407</v>
      </c>
      <c r="H2546" s="2" t="s">
        <v>2541</v>
      </c>
    </row>
    <row r="2547" spans="1:8">
      <c r="A2547" s="79">
        <v>42575.667569444442</v>
      </c>
      <c r="B2547" s="3">
        <v>2.9</v>
      </c>
      <c r="C2547" s="7">
        <v>137</v>
      </c>
      <c r="D2547" s="7">
        <v>1</v>
      </c>
      <c r="E2547" s="17">
        <v>45</v>
      </c>
      <c r="F2547" s="2" t="s">
        <v>331</v>
      </c>
      <c r="G2547" s="2" t="s">
        <v>1407</v>
      </c>
      <c r="H2547" s="2" t="s">
        <v>2541</v>
      </c>
    </row>
    <row r="2548" spans="1:8">
      <c r="A2548" s="79">
        <v>42582.5</v>
      </c>
      <c r="B2548" s="3">
        <v>2.9</v>
      </c>
      <c r="C2548" s="7">
        <v>137</v>
      </c>
      <c r="D2548" s="7">
        <v>1</v>
      </c>
      <c r="E2548" s="17">
        <v>45</v>
      </c>
      <c r="F2548" s="2" t="s">
        <v>331</v>
      </c>
      <c r="G2548" s="2" t="s">
        <v>1407</v>
      </c>
      <c r="H2548" s="2" t="s">
        <v>2541</v>
      </c>
    </row>
    <row r="2549" spans="1:8">
      <c r="A2549" s="79">
        <v>42583.756180555552</v>
      </c>
      <c r="B2549" s="3">
        <v>2.9</v>
      </c>
      <c r="C2549" s="7">
        <v>137</v>
      </c>
      <c r="D2549" s="7">
        <v>1</v>
      </c>
      <c r="E2549" s="17">
        <v>45</v>
      </c>
      <c r="F2549" s="2" t="s">
        <v>331</v>
      </c>
      <c r="G2549" s="2" t="s">
        <v>1407</v>
      </c>
      <c r="H2549" s="2" t="s">
        <v>2541</v>
      </c>
    </row>
    <row r="2550" spans="1:8">
      <c r="A2550" s="79">
        <v>42592.538206018522</v>
      </c>
      <c r="B2550" s="3">
        <v>2.9</v>
      </c>
      <c r="C2550" s="7">
        <v>137</v>
      </c>
      <c r="D2550" s="7">
        <v>1</v>
      </c>
      <c r="E2550" s="17">
        <v>45</v>
      </c>
      <c r="F2550" s="2" t="s">
        <v>331</v>
      </c>
      <c r="G2550" s="2" t="s">
        <v>2545</v>
      </c>
      <c r="H2550" s="2" t="s">
        <v>2529</v>
      </c>
    </row>
    <row r="2551" spans="1:8">
      <c r="A2551" s="79">
        <v>42602.670868055553</v>
      </c>
      <c r="B2551" s="3">
        <v>2.9</v>
      </c>
      <c r="C2551" s="7">
        <v>137</v>
      </c>
      <c r="D2551" s="7">
        <v>1</v>
      </c>
      <c r="E2551" s="17">
        <v>45</v>
      </c>
      <c r="F2551" s="2" t="s">
        <v>331</v>
      </c>
      <c r="G2551" s="2" t="s">
        <v>2545</v>
      </c>
      <c r="H2551" s="2" t="s">
        <v>2529</v>
      </c>
    </row>
    <row r="2552" spans="1:8">
      <c r="A2552" s="79">
        <v>42608.646666666667</v>
      </c>
      <c r="B2552" s="3">
        <v>2.9</v>
      </c>
      <c r="C2552" s="7">
        <v>137</v>
      </c>
      <c r="D2552" s="7">
        <v>1</v>
      </c>
      <c r="E2552" s="17">
        <v>45</v>
      </c>
      <c r="F2552" s="2" t="s">
        <v>331</v>
      </c>
      <c r="G2552" s="2" t="s">
        <v>2545</v>
      </c>
      <c r="H2552" s="2" t="s">
        <v>2529</v>
      </c>
    </row>
    <row r="2553" spans="1:8">
      <c r="A2553" s="79">
        <v>42616.4453125</v>
      </c>
      <c r="B2553" s="3">
        <v>2.9</v>
      </c>
      <c r="C2553" s="7">
        <v>137</v>
      </c>
      <c r="D2553" s="7">
        <v>1</v>
      </c>
      <c r="E2553" s="17">
        <v>45</v>
      </c>
      <c r="F2553" s="2" t="s">
        <v>331</v>
      </c>
      <c r="G2553" s="2" t="s">
        <v>2545</v>
      </c>
      <c r="H2553" s="2" t="s">
        <v>2529</v>
      </c>
    </row>
    <row r="2554" spans="1:8">
      <c r="A2554" s="79">
        <v>42630.654131944444</v>
      </c>
      <c r="B2554" s="3">
        <v>2.9</v>
      </c>
      <c r="C2554" s="7">
        <v>137</v>
      </c>
      <c r="D2554" s="7">
        <v>1</v>
      </c>
      <c r="E2554" s="17">
        <v>45</v>
      </c>
      <c r="F2554" s="2" t="s">
        <v>331</v>
      </c>
      <c r="G2554" s="2" t="s">
        <v>2545</v>
      </c>
      <c r="H2554" s="2" t="s">
        <v>2529</v>
      </c>
    </row>
    <row r="2555" spans="1:8">
      <c r="A2555" s="79">
        <v>42700.693229166667</v>
      </c>
      <c r="B2555" s="3">
        <v>2.9</v>
      </c>
      <c r="C2555" s="7">
        <v>137</v>
      </c>
      <c r="D2555" s="7">
        <v>1</v>
      </c>
      <c r="E2555" s="17">
        <v>45</v>
      </c>
      <c r="F2555" s="2" t="s">
        <v>331</v>
      </c>
      <c r="G2555" s="2" t="s">
        <v>2545</v>
      </c>
    </row>
    <row r="2556" spans="1:8">
      <c r="A2556" s="79">
        <v>42846.785891203705</v>
      </c>
      <c r="B2556" s="3">
        <v>2.9</v>
      </c>
      <c r="C2556" s="7">
        <v>137</v>
      </c>
      <c r="D2556" s="7">
        <v>1</v>
      </c>
      <c r="E2556" s="17">
        <v>45</v>
      </c>
      <c r="F2556" s="2" t="s">
        <v>331</v>
      </c>
      <c r="G2556" s="2" t="s">
        <v>2545</v>
      </c>
    </row>
    <row r="2557" spans="1:8">
      <c r="A2557" s="79">
        <v>42848.593854166669</v>
      </c>
      <c r="B2557" s="3">
        <v>2.9</v>
      </c>
      <c r="C2557" s="7">
        <v>137</v>
      </c>
      <c r="D2557" s="7">
        <v>1</v>
      </c>
      <c r="E2557" s="17">
        <v>45</v>
      </c>
      <c r="F2557" s="2" t="s">
        <v>331</v>
      </c>
      <c r="G2557" s="2" t="s">
        <v>2545</v>
      </c>
    </row>
    <row r="2558" spans="1:8">
      <c r="A2558" s="79">
        <v>42889.666400462964</v>
      </c>
      <c r="B2558" s="3">
        <v>2.9</v>
      </c>
      <c r="C2558" s="7">
        <v>137</v>
      </c>
      <c r="D2558" s="7">
        <v>1</v>
      </c>
      <c r="E2558" s="17">
        <v>45</v>
      </c>
      <c r="F2558" s="2" t="s">
        <v>331</v>
      </c>
      <c r="G2558" s="2" t="s">
        <v>2545</v>
      </c>
    </row>
    <row r="2559" spans="1:8">
      <c r="A2559" s="79">
        <v>42574.584537037037</v>
      </c>
      <c r="B2559" s="3">
        <v>2.9</v>
      </c>
      <c r="C2559" s="7">
        <v>138</v>
      </c>
      <c r="D2559" s="7">
        <v>1</v>
      </c>
      <c r="E2559" s="17">
        <v>45</v>
      </c>
      <c r="F2559" s="2" t="s">
        <v>331</v>
      </c>
      <c r="G2559" s="2" t="s">
        <v>1669</v>
      </c>
      <c r="H2559" s="2" t="s">
        <v>2541</v>
      </c>
    </row>
    <row r="2560" spans="1:8">
      <c r="A2560" s="79">
        <v>42574.871678240743</v>
      </c>
      <c r="B2560" s="3">
        <v>2.9</v>
      </c>
      <c r="C2560" s="7">
        <v>138</v>
      </c>
      <c r="D2560" s="7">
        <v>1</v>
      </c>
      <c r="E2560" s="17">
        <v>45</v>
      </c>
      <c r="F2560" s="2" t="s">
        <v>331</v>
      </c>
      <c r="G2560" s="2" t="s">
        <v>1669</v>
      </c>
      <c r="H2560" s="2" t="s">
        <v>2541</v>
      </c>
    </row>
    <row r="2561" spans="1:8">
      <c r="A2561" s="79">
        <v>42575.667569444442</v>
      </c>
      <c r="B2561" s="3">
        <v>2.9</v>
      </c>
      <c r="C2561" s="7">
        <v>138</v>
      </c>
      <c r="D2561" s="7">
        <v>1</v>
      </c>
      <c r="E2561" s="17">
        <v>45</v>
      </c>
      <c r="F2561" s="2" t="s">
        <v>331</v>
      </c>
      <c r="G2561" s="2" t="s">
        <v>1669</v>
      </c>
      <c r="H2561" s="2" t="s">
        <v>2541</v>
      </c>
    </row>
    <row r="2562" spans="1:8">
      <c r="A2562" s="79">
        <v>42582.5</v>
      </c>
      <c r="B2562" s="3">
        <v>2.9</v>
      </c>
      <c r="C2562" s="7">
        <v>138</v>
      </c>
      <c r="D2562" s="7">
        <v>1</v>
      </c>
      <c r="E2562" s="17">
        <v>45</v>
      </c>
      <c r="F2562" s="2" t="s">
        <v>331</v>
      </c>
      <c r="G2562" s="2" t="s">
        <v>1669</v>
      </c>
      <c r="H2562" s="2" t="s">
        <v>2541</v>
      </c>
    </row>
    <row r="2563" spans="1:8">
      <c r="A2563" s="79">
        <v>42582.5</v>
      </c>
      <c r="B2563" s="3">
        <v>2.9</v>
      </c>
      <c r="C2563" s="7">
        <v>138</v>
      </c>
      <c r="D2563" s="7">
        <v>1</v>
      </c>
      <c r="E2563" s="17">
        <v>45</v>
      </c>
      <c r="F2563" s="2" t="s">
        <v>331</v>
      </c>
      <c r="G2563" s="2" t="s">
        <v>1669</v>
      </c>
      <c r="H2563" s="2" t="s">
        <v>2541</v>
      </c>
    </row>
    <row r="2564" spans="1:8">
      <c r="A2564" s="79">
        <v>42583.756180555552</v>
      </c>
      <c r="B2564" s="3">
        <v>2.9</v>
      </c>
      <c r="C2564" s="7">
        <v>138</v>
      </c>
      <c r="D2564" s="7">
        <v>1</v>
      </c>
      <c r="E2564" s="17">
        <v>45</v>
      </c>
      <c r="F2564" s="2" t="s">
        <v>331</v>
      </c>
      <c r="G2564" s="2" t="s">
        <v>1669</v>
      </c>
      <c r="H2564" s="2" t="s">
        <v>2541</v>
      </c>
    </row>
    <row r="2565" spans="1:8">
      <c r="A2565" s="79">
        <v>42585.757060185184</v>
      </c>
      <c r="B2565" s="3">
        <v>2.9</v>
      </c>
      <c r="C2565" s="7">
        <v>138</v>
      </c>
      <c r="D2565" s="7">
        <v>1</v>
      </c>
      <c r="E2565" s="17">
        <v>45</v>
      </c>
      <c r="F2565" s="2" t="s">
        <v>331</v>
      </c>
      <c r="G2565" s="2" t="s">
        <v>1669</v>
      </c>
      <c r="H2565" s="2" t="s">
        <v>2541</v>
      </c>
    </row>
    <row r="2566" spans="1:8">
      <c r="A2566" s="79">
        <v>42590.818090277775</v>
      </c>
      <c r="B2566" s="3">
        <v>2.9</v>
      </c>
      <c r="C2566" s="7">
        <v>138</v>
      </c>
      <c r="D2566" s="7">
        <v>1</v>
      </c>
      <c r="E2566" s="17">
        <v>45</v>
      </c>
      <c r="F2566" s="2" t="s">
        <v>331</v>
      </c>
      <c r="G2566" s="2" t="s">
        <v>1669</v>
      </c>
      <c r="H2566" s="2" t="s">
        <v>2541</v>
      </c>
    </row>
    <row r="2567" spans="1:8">
      <c r="A2567" s="79">
        <v>42590.818090277775</v>
      </c>
      <c r="B2567" s="3">
        <v>2.9</v>
      </c>
      <c r="C2567" s="7">
        <v>138</v>
      </c>
      <c r="D2567" s="7">
        <v>1</v>
      </c>
      <c r="E2567" s="17">
        <v>45</v>
      </c>
      <c r="F2567" s="2" t="s">
        <v>331</v>
      </c>
      <c r="G2567" s="2" t="s">
        <v>1669</v>
      </c>
      <c r="H2567" s="2" t="s">
        <v>2541</v>
      </c>
    </row>
    <row r="2568" spans="1:8">
      <c r="A2568" s="79">
        <v>42590.820185185185</v>
      </c>
      <c r="B2568" s="3">
        <v>2.9</v>
      </c>
      <c r="C2568" s="7">
        <v>138</v>
      </c>
      <c r="D2568" s="7">
        <v>1</v>
      </c>
      <c r="E2568" s="17">
        <v>45</v>
      </c>
      <c r="F2568" s="2" t="s">
        <v>331</v>
      </c>
      <c r="G2568" s="2" t="s">
        <v>1669</v>
      </c>
      <c r="H2568" s="2" t="s">
        <v>2541</v>
      </c>
    </row>
    <row r="2569" spans="1:8">
      <c r="A2569" s="79">
        <v>42590.820185185185</v>
      </c>
      <c r="B2569" s="3">
        <v>2.9</v>
      </c>
      <c r="C2569" s="7">
        <v>138</v>
      </c>
      <c r="D2569" s="7">
        <v>1</v>
      </c>
      <c r="E2569" s="17">
        <v>45</v>
      </c>
      <c r="F2569" s="2" t="s">
        <v>331</v>
      </c>
      <c r="G2569" s="2" t="s">
        <v>1669</v>
      </c>
      <c r="H2569" s="2" t="s">
        <v>2541</v>
      </c>
    </row>
    <row r="2570" spans="1:8">
      <c r="A2570" s="79">
        <v>42591.735092592593</v>
      </c>
      <c r="B2570" s="3">
        <v>2.9</v>
      </c>
      <c r="C2570" s="7">
        <v>138</v>
      </c>
      <c r="D2570" s="7">
        <v>1</v>
      </c>
      <c r="E2570" s="17">
        <v>45</v>
      </c>
      <c r="F2570" s="2" t="s">
        <v>331</v>
      </c>
      <c r="G2570" s="2" t="s">
        <v>1669</v>
      </c>
      <c r="H2570" s="2" t="s">
        <v>2541</v>
      </c>
    </row>
    <row r="2571" spans="1:8">
      <c r="A2571" s="79">
        <v>42599.664560185185</v>
      </c>
      <c r="B2571" s="3">
        <v>2.9</v>
      </c>
      <c r="C2571" s="7">
        <v>138</v>
      </c>
      <c r="D2571" s="7">
        <v>1</v>
      </c>
      <c r="E2571" s="17">
        <v>45</v>
      </c>
      <c r="F2571" s="2" t="s">
        <v>331</v>
      </c>
      <c r="G2571" s="2" t="s">
        <v>1669</v>
      </c>
      <c r="H2571" s="2" t="s">
        <v>2541</v>
      </c>
    </row>
    <row r="2572" spans="1:8">
      <c r="A2572" s="79">
        <v>42601.884409722225</v>
      </c>
      <c r="B2572" s="3">
        <v>2.9</v>
      </c>
      <c r="C2572" s="7">
        <v>138</v>
      </c>
      <c r="D2572" s="7">
        <v>1</v>
      </c>
      <c r="E2572" s="17">
        <v>45</v>
      </c>
      <c r="F2572" s="2" t="s">
        <v>331</v>
      </c>
      <c r="G2572" s="2" t="s">
        <v>1669</v>
      </c>
      <c r="H2572" s="2" t="s">
        <v>2541</v>
      </c>
    </row>
    <row r="2573" spans="1:8">
      <c r="A2573" s="79">
        <v>42608.646666666667</v>
      </c>
      <c r="B2573" s="3">
        <v>2.9</v>
      </c>
      <c r="C2573" s="7">
        <v>138</v>
      </c>
      <c r="D2573" s="7">
        <v>1</v>
      </c>
      <c r="E2573" s="17">
        <v>45</v>
      </c>
      <c r="F2573" s="2" t="s">
        <v>331</v>
      </c>
      <c r="G2573" s="2" t="s">
        <v>1669</v>
      </c>
      <c r="H2573" s="2" t="s">
        <v>2541</v>
      </c>
    </row>
    <row r="2574" spans="1:8">
      <c r="A2574" s="79">
        <v>42616.646817129629</v>
      </c>
      <c r="B2574" s="3">
        <v>2.9</v>
      </c>
      <c r="C2574" s="7">
        <v>138</v>
      </c>
      <c r="D2574" s="7">
        <v>1</v>
      </c>
      <c r="E2574" s="17">
        <v>45</v>
      </c>
      <c r="F2574" s="2" t="s">
        <v>331</v>
      </c>
      <c r="G2574" s="2" t="s">
        <v>1669</v>
      </c>
      <c r="H2574" s="2" t="s">
        <v>2541</v>
      </c>
    </row>
    <row r="2575" spans="1:8">
      <c r="A2575" s="79">
        <v>42622.520555555559</v>
      </c>
      <c r="B2575" s="3">
        <v>2.9</v>
      </c>
      <c r="C2575" s="7">
        <v>138</v>
      </c>
      <c r="D2575" s="7">
        <v>1</v>
      </c>
      <c r="E2575" s="17">
        <v>45</v>
      </c>
      <c r="F2575" s="2" t="s">
        <v>331</v>
      </c>
      <c r="G2575" s="2" t="s">
        <v>1669</v>
      </c>
      <c r="H2575" s="2" t="s">
        <v>2541</v>
      </c>
    </row>
    <row r="2576" spans="1:8">
      <c r="A2576" s="79">
        <v>42623.835023148145</v>
      </c>
      <c r="B2576" s="3">
        <v>2.9</v>
      </c>
      <c r="C2576" s="7">
        <v>138</v>
      </c>
      <c r="D2576" s="7">
        <v>1</v>
      </c>
      <c r="E2576" s="17">
        <v>45</v>
      </c>
      <c r="F2576" s="2" t="s">
        <v>331</v>
      </c>
      <c r="G2576" s="2" t="s">
        <v>1669</v>
      </c>
      <c r="H2576" s="2" t="s">
        <v>2541</v>
      </c>
    </row>
    <row r="2577" spans="1:8">
      <c r="A2577" s="79">
        <v>42642.559606481482</v>
      </c>
      <c r="B2577" s="3">
        <v>2.9</v>
      </c>
      <c r="C2577" s="7">
        <v>138</v>
      </c>
      <c r="D2577" s="7">
        <v>1</v>
      </c>
      <c r="E2577" s="17">
        <v>45</v>
      </c>
      <c r="F2577" s="2" t="s">
        <v>331</v>
      </c>
      <c r="G2577" s="2" t="s">
        <v>1669</v>
      </c>
      <c r="H2577" s="2" t="s">
        <v>2541</v>
      </c>
    </row>
    <row r="2578" spans="1:8">
      <c r="A2578" s="79">
        <v>42664.654768518521</v>
      </c>
      <c r="B2578" s="3">
        <v>2.9</v>
      </c>
      <c r="C2578" s="7">
        <v>138</v>
      </c>
      <c r="D2578" s="7">
        <v>1</v>
      </c>
      <c r="E2578" s="17">
        <v>45</v>
      </c>
      <c r="F2578" s="2" t="s">
        <v>331</v>
      </c>
      <c r="G2578" s="2" t="s">
        <v>1669</v>
      </c>
    </row>
    <row r="2579" spans="1:8">
      <c r="A2579" s="79">
        <v>42762.438657407409</v>
      </c>
      <c r="B2579" s="3">
        <v>2.9</v>
      </c>
      <c r="C2579" s="7">
        <v>138</v>
      </c>
      <c r="D2579" s="7">
        <v>1</v>
      </c>
      <c r="E2579" s="17">
        <v>45</v>
      </c>
      <c r="F2579" s="2" t="s">
        <v>331</v>
      </c>
      <c r="G2579" s="2" t="s">
        <v>1669</v>
      </c>
    </row>
    <row r="2580" spans="1:8">
      <c r="A2580" s="79">
        <v>42824.460844907408</v>
      </c>
      <c r="B2580" s="3">
        <v>2.9</v>
      </c>
      <c r="C2580" s="7">
        <v>138</v>
      </c>
      <c r="D2580" s="7">
        <v>1</v>
      </c>
      <c r="E2580" s="17">
        <v>45</v>
      </c>
      <c r="F2580" s="2" t="s">
        <v>331</v>
      </c>
      <c r="G2580" s="2" t="s">
        <v>1669</v>
      </c>
    </row>
    <row r="2581" spans="1:8">
      <c r="A2581" s="79">
        <v>42889.666400462964</v>
      </c>
      <c r="B2581" s="3">
        <v>2.9</v>
      </c>
      <c r="C2581" s="7">
        <v>138</v>
      </c>
      <c r="D2581" s="7">
        <v>1</v>
      </c>
      <c r="E2581" s="17">
        <v>45</v>
      </c>
      <c r="F2581" s="2" t="s">
        <v>331</v>
      </c>
      <c r="G2581" s="2" t="s">
        <v>1669</v>
      </c>
    </row>
    <row r="2582" spans="1:8">
      <c r="A2582" s="79">
        <v>42913.537152777775</v>
      </c>
      <c r="B2582" s="3">
        <v>2.9</v>
      </c>
      <c r="C2582" s="7">
        <v>138</v>
      </c>
      <c r="D2582" s="7">
        <v>1</v>
      </c>
      <c r="E2582" s="17">
        <v>45</v>
      </c>
      <c r="F2582" s="2" t="s">
        <v>331</v>
      </c>
      <c r="G2582" s="2" t="s">
        <v>1669</v>
      </c>
    </row>
    <row r="2583" spans="1:8">
      <c r="A2583" s="79">
        <v>42726.626087962963</v>
      </c>
      <c r="B2583" s="3">
        <v>2.44</v>
      </c>
      <c r="C2583" s="7">
        <v>139</v>
      </c>
      <c r="D2583" s="7">
        <v>1</v>
      </c>
      <c r="E2583" s="17">
        <v>45</v>
      </c>
      <c r="F2583" s="2" t="s">
        <v>331</v>
      </c>
      <c r="G2583" s="2" t="s">
        <v>2091</v>
      </c>
    </row>
    <row r="2584" spans="1:8">
      <c r="A2584" s="79">
        <v>42731.517199074071</v>
      </c>
      <c r="B2584" s="3">
        <v>2.44</v>
      </c>
      <c r="C2584" s="7">
        <v>139</v>
      </c>
      <c r="D2584" s="7">
        <v>1</v>
      </c>
      <c r="E2584" s="17">
        <v>45</v>
      </c>
      <c r="F2584" s="2" t="s">
        <v>331</v>
      </c>
      <c r="G2584" s="2" t="s">
        <v>2091</v>
      </c>
    </row>
    <row r="2585" spans="1:8">
      <c r="A2585" s="79">
        <v>42740.715462962966</v>
      </c>
      <c r="B2585" s="3">
        <v>2.44</v>
      </c>
      <c r="C2585" s="7">
        <v>139</v>
      </c>
      <c r="D2585" s="7">
        <v>1</v>
      </c>
      <c r="E2585" s="17">
        <v>45</v>
      </c>
      <c r="F2585" s="2" t="s">
        <v>331</v>
      </c>
      <c r="G2585" s="2" t="s">
        <v>2091</v>
      </c>
    </row>
    <row r="2586" spans="1:8">
      <c r="A2586" s="79">
        <v>42743.591550925928</v>
      </c>
      <c r="B2586" s="3">
        <v>2.44</v>
      </c>
      <c r="C2586" s="7">
        <v>139</v>
      </c>
      <c r="D2586" s="7">
        <v>1</v>
      </c>
      <c r="E2586" s="17">
        <v>45</v>
      </c>
      <c r="F2586" s="2" t="s">
        <v>331</v>
      </c>
      <c r="G2586" s="2" t="s">
        <v>2091</v>
      </c>
    </row>
    <row r="2587" spans="1:8">
      <c r="A2587" s="79">
        <v>42749.721284722225</v>
      </c>
      <c r="B2587" s="3">
        <v>2.44</v>
      </c>
      <c r="C2587" s="7">
        <v>139</v>
      </c>
      <c r="D2587" s="7">
        <v>1</v>
      </c>
      <c r="E2587" s="17">
        <v>45</v>
      </c>
      <c r="F2587" s="2" t="s">
        <v>331</v>
      </c>
      <c r="G2587" s="2" t="s">
        <v>2091</v>
      </c>
    </row>
    <row r="2588" spans="1:8">
      <c r="A2588" s="79">
        <v>42751.743842592594</v>
      </c>
      <c r="B2588" s="3">
        <v>2.44</v>
      </c>
      <c r="C2588" s="7">
        <v>139</v>
      </c>
      <c r="D2588" s="7">
        <v>1</v>
      </c>
      <c r="E2588" s="17">
        <v>45</v>
      </c>
      <c r="F2588" s="2" t="s">
        <v>331</v>
      </c>
      <c r="G2588" s="2" t="s">
        <v>2091</v>
      </c>
    </row>
    <row r="2589" spans="1:8">
      <c r="A2589" s="79">
        <v>42759.670127314814</v>
      </c>
      <c r="B2589" s="3">
        <v>2.44</v>
      </c>
      <c r="C2589" s="7">
        <v>139</v>
      </c>
      <c r="D2589" s="7">
        <v>1</v>
      </c>
      <c r="E2589" s="17">
        <v>45</v>
      </c>
      <c r="F2589" s="2" t="s">
        <v>331</v>
      </c>
      <c r="G2589" s="2" t="s">
        <v>2091</v>
      </c>
    </row>
    <row r="2590" spans="1:8">
      <c r="A2590" s="79">
        <v>42762.438657407409</v>
      </c>
      <c r="B2590" s="3">
        <v>2.44</v>
      </c>
      <c r="C2590" s="7">
        <v>139</v>
      </c>
      <c r="D2590" s="7">
        <v>1</v>
      </c>
      <c r="E2590" s="17">
        <v>45</v>
      </c>
      <c r="F2590" s="2" t="s">
        <v>331</v>
      </c>
      <c r="G2590" s="2" t="s">
        <v>2091</v>
      </c>
    </row>
    <row r="2591" spans="1:8">
      <c r="A2591" s="79">
        <v>42762.74355324074</v>
      </c>
      <c r="B2591" s="3">
        <v>2.44</v>
      </c>
      <c r="C2591" s="7">
        <v>139</v>
      </c>
      <c r="D2591" s="7">
        <v>1</v>
      </c>
      <c r="E2591" s="17">
        <v>45</v>
      </c>
      <c r="F2591" s="2" t="s">
        <v>331</v>
      </c>
      <c r="G2591" s="2" t="s">
        <v>2091</v>
      </c>
    </row>
    <row r="2592" spans="1:8">
      <c r="A2592" s="79">
        <v>42763.845648148148</v>
      </c>
      <c r="B2592" s="3">
        <v>2.44</v>
      </c>
      <c r="C2592" s="7">
        <v>139</v>
      </c>
      <c r="D2592" s="7">
        <v>1</v>
      </c>
      <c r="E2592" s="17">
        <v>45</v>
      </c>
      <c r="F2592" s="2" t="s">
        <v>331</v>
      </c>
      <c r="G2592" s="2" t="s">
        <v>2091</v>
      </c>
    </row>
    <row r="2593" spans="1:7">
      <c r="A2593" s="79">
        <v>42785.618796296294</v>
      </c>
      <c r="B2593" s="3">
        <v>2.44</v>
      </c>
      <c r="C2593" s="7">
        <v>139</v>
      </c>
      <c r="D2593" s="7">
        <v>1</v>
      </c>
      <c r="E2593" s="17">
        <v>45</v>
      </c>
      <c r="F2593" s="2" t="s">
        <v>331</v>
      </c>
      <c r="G2593" s="2" t="s">
        <v>2091</v>
      </c>
    </row>
    <row r="2594" spans="1:7">
      <c r="A2594" s="79">
        <v>42865.626296296294</v>
      </c>
      <c r="B2594" s="3">
        <v>2.44</v>
      </c>
      <c r="C2594" s="7">
        <v>139</v>
      </c>
      <c r="D2594" s="7">
        <v>1</v>
      </c>
      <c r="E2594" s="17">
        <v>45</v>
      </c>
      <c r="F2594" s="2" t="s">
        <v>331</v>
      </c>
      <c r="G2594" s="2" t="s">
        <v>2091</v>
      </c>
    </row>
    <row r="2595" spans="1:7">
      <c r="A2595" s="79">
        <v>42889.666400462964</v>
      </c>
      <c r="B2595" s="3">
        <v>2.44</v>
      </c>
      <c r="C2595" s="7">
        <v>139</v>
      </c>
      <c r="D2595" s="7">
        <v>1</v>
      </c>
      <c r="E2595" s="17">
        <v>45</v>
      </c>
      <c r="F2595" s="2" t="s">
        <v>331</v>
      </c>
      <c r="G2595" s="2" t="s">
        <v>2091</v>
      </c>
    </row>
    <row r="2596" spans="1:7">
      <c r="A2596" s="79">
        <v>42666.502314814818</v>
      </c>
      <c r="B2596" s="3">
        <v>3.01</v>
      </c>
      <c r="C2596" s="7">
        <v>140</v>
      </c>
      <c r="D2596" s="7">
        <v>1</v>
      </c>
      <c r="E2596" s="17">
        <v>45</v>
      </c>
      <c r="F2596" s="2" t="s">
        <v>331</v>
      </c>
      <c r="G2596" s="2" t="s">
        <v>2108</v>
      </c>
    </row>
    <row r="2597" spans="1:7">
      <c r="A2597" s="79">
        <v>42699.37604166667</v>
      </c>
      <c r="B2597" s="3">
        <v>3.01</v>
      </c>
      <c r="C2597" s="7">
        <v>140</v>
      </c>
      <c r="D2597" s="7">
        <v>1</v>
      </c>
      <c r="E2597" s="17">
        <v>45</v>
      </c>
      <c r="F2597" s="2" t="s">
        <v>331</v>
      </c>
      <c r="G2597" s="2" t="s">
        <v>2108</v>
      </c>
    </row>
    <row r="2598" spans="1:7">
      <c r="A2598" s="79">
        <v>42700.570127314815</v>
      </c>
      <c r="B2598" s="3">
        <v>3.01</v>
      </c>
      <c r="C2598" s="7">
        <v>140</v>
      </c>
      <c r="D2598" s="7">
        <v>1</v>
      </c>
      <c r="E2598" s="17">
        <v>45</v>
      </c>
      <c r="F2598" s="2" t="s">
        <v>331</v>
      </c>
      <c r="G2598" s="2" t="s">
        <v>2108</v>
      </c>
    </row>
    <row r="2599" spans="1:7">
      <c r="A2599" s="79">
        <v>42889.666400462964</v>
      </c>
      <c r="B2599" s="3">
        <v>3.01</v>
      </c>
      <c r="C2599" s="7">
        <v>140</v>
      </c>
      <c r="D2599" s="7">
        <v>1</v>
      </c>
      <c r="E2599" s="17">
        <v>45</v>
      </c>
      <c r="F2599" s="2" t="s">
        <v>331</v>
      </c>
      <c r="G2599" s="2" t="s">
        <v>2108</v>
      </c>
    </row>
    <row r="2600" spans="1:7">
      <c r="A2600" s="79">
        <v>42720.797951388886</v>
      </c>
      <c r="B2600" s="3">
        <v>2.58</v>
      </c>
      <c r="C2600" s="7">
        <v>141</v>
      </c>
      <c r="D2600" s="7">
        <v>1</v>
      </c>
      <c r="E2600" s="17">
        <v>45</v>
      </c>
      <c r="F2600" s="2" t="s">
        <v>331</v>
      </c>
      <c r="G2600" s="2" t="s">
        <v>3372</v>
      </c>
    </row>
    <row r="2601" spans="1:7">
      <c r="A2601" s="79">
        <v>42726.463182870371</v>
      </c>
      <c r="B2601" s="3">
        <v>2.58</v>
      </c>
      <c r="C2601" s="7">
        <v>141</v>
      </c>
      <c r="D2601" s="7">
        <v>1</v>
      </c>
      <c r="E2601" s="17">
        <v>45</v>
      </c>
      <c r="F2601" s="2" t="s">
        <v>331</v>
      </c>
      <c r="G2601" s="2" t="s">
        <v>3372</v>
      </c>
    </row>
    <row r="2602" spans="1:7">
      <c r="A2602" s="79">
        <v>42760.577557870369</v>
      </c>
      <c r="B2602" s="3">
        <v>2.79</v>
      </c>
      <c r="C2602" s="7">
        <v>142</v>
      </c>
      <c r="D2602" s="7">
        <v>1</v>
      </c>
      <c r="E2602" s="17">
        <v>45</v>
      </c>
      <c r="F2602" s="2" t="s">
        <v>331</v>
      </c>
      <c r="G2602" s="2" t="s">
        <v>2146</v>
      </c>
    </row>
    <row r="2603" spans="1:7">
      <c r="A2603" s="79">
        <v>42763.560034722221</v>
      </c>
      <c r="B2603" s="3">
        <v>2.79</v>
      </c>
      <c r="C2603" s="7">
        <v>142</v>
      </c>
      <c r="D2603" s="7">
        <v>1</v>
      </c>
      <c r="E2603" s="17">
        <v>45</v>
      </c>
      <c r="F2603" s="2" t="s">
        <v>331</v>
      </c>
      <c r="G2603" s="2" t="s">
        <v>2146</v>
      </c>
    </row>
    <row r="2604" spans="1:7">
      <c r="A2604" s="79">
        <v>42763.560034722221</v>
      </c>
      <c r="B2604" s="3">
        <v>2.79</v>
      </c>
      <c r="C2604" s="7">
        <v>142</v>
      </c>
      <c r="D2604" s="7">
        <v>1</v>
      </c>
      <c r="E2604" s="17">
        <v>45</v>
      </c>
      <c r="F2604" s="2" t="s">
        <v>331</v>
      </c>
      <c r="G2604" s="2" t="s">
        <v>2146</v>
      </c>
    </row>
    <row r="2605" spans="1:7">
      <c r="A2605" s="79">
        <v>42763.639027777775</v>
      </c>
      <c r="B2605" s="3">
        <v>2.79</v>
      </c>
      <c r="C2605" s="7">
        <v>142</v>
      </c>
      <c r="D2605" s="7">
        <v>1</v>
      </c>
      <c r="E2605" s="17">
        <v>45</v>
      </c>
      <c r="F2605" s="2" t="s">
        <v>331</v>
      </c>
      <c r="G2605" s="2" t="s">
        <v>2146</v>
      </c>
    </row>
    <row r="2606" spans="1:7">
      <c r="A2606" s="79">
        <v>42777.682951388888</v>
      </c>
      <c r="B2606" s="3">
        <v>2.79</v>
      </c>
      <c r="C2606" s="7">
        <v>142</v>
      </c>
      <c r="D2606" s="7">
        <v>1</v>
      </c>
      <c r="E2606" s="17">
        <v>45</v>
      </c>
      <c r="F2606" s="2" t="s">
        <v>331</v>
      </c>
      <c r="G2606" s="2" t="s">
        <v>2146</v>
      </c>
    </row>
    <row r="2607" spans="1:7">
      <c r="A2607" s="79">
        <v>42784.722615740742</v>
      </c>
      <c r="B2607" s="3">
        <v>2.79</v>
      </c>
      <c r="C2607" s="7">
        <v>142</v>
      </c>
      <c r="D2607" s="7">
        <v>1</v>
      </c>
      <c r="E2607" s="17">
        <v>45</v>
      </c>
      <c r="F2607" s="2" t="s">
        <v>331</v>
      </c>
      <c r="G2607" s="2" t="s">
        <v>2146</v>
      </c>
    </row>
    <row r="2608" spans="1:7">
      <c r="A2608" s="79">
        <v>42792.779108796298</v>
      </c>
      <c r="B2608" s="3">
        <v>2.79</v>
      </c>
      <c r="C2608" s="7">
        <v>142</v>
      </c>
      <c r="D2608" s="7">
        <v>1</v>
      </c>
      <c r="E2608" s="17">
        <v>45</v>
      </c>
      <c r="F2608" s="2" t="s">
        <v>331</v>
      </c>
      <c r="G2608" s="2" t="s">
        <v>2146</v>
      </c>
    </row>
    <row r="2609" spans="1:7">
      <c r="A2609" s="79">
        <v>42801.661956018521</v>
      </c>
      <c r="B2609" s="3">
        <v>2.79</v>
      </c>
      <c r="C2609" s="7">
        <v>142</v>
      </c>
      <c r="D2609" s="7">
        <v>1</v>
      </c>
      <c r="E2609" s="17">
        <v>45</v>
      </c>
      <c r="F2609" s="2" t="s">
        <v>331</v>
      </c>
      <c r="G2609" s="2" t="s">
        <v>2146</v>
      </c>
    </row>
    <row r="2610" spans="1:7">
      <c r="A2610" s="79">
        <v>42803.665775462963</v>
      </c>
      <c r="B2610" s="3">
        <v>2.79</v>
      </c>
      <c r="C2610" s="7">
        <v>142</v>
      </c>
      <c r="D2610" s="7">
        <v>1</v>
      </c>
      <c r="E2610" s="17">
        <v>45</v>
      </c>
      <c r="F2610" s="2" t="s">
        <v>331</v>
      </c>
      <c r="G2610" s="2" t="s">
        <v>2146</v>
      </c>
    </row>
    <row r="2611" spans="1:7">
      <c r="A2611" s="79">
        <v>42803.665775462963</v>
      </c>
      <c r="B2611" s="3">
        <v>2.79</v>
      </c>
      <c r="C2611" s="7">
        <v>142</v>
      </c>
      <c r="D2611" s="7">
        <v>1</v>
      </c>
      <c r="E2611" s="17">
        <v>45</v>
      </c>
      <c r="F2611" s="2" t="s">
        <v>331</v>
      </c>
      <c r="G2611" s="2" t="s">
        <v>2146</v>
      </c>
    </row>
    <row r="2612" spans="1:7">
      <c r="A2612" s="79">
        <v>42803.665775462963</v>
      </c>
      <c r="B2612" s="3">
        <v>2.79</v>
      </c>
      <c r="C2612" s="7">
        <v>142</v>
      </c>
      <c r="D2612" s="7">
        <v>1</v>
      </c>
      <c r="E2612" s="17">
        <v>45</v>
      </c>
      <c r="F2612" s="2" t="s">
        <v>331</v>
      </c>
      <c r="G2612" s="2" t="s">
        <v>2146</v>
      </c>
    </row>
    <row r="2613" spans="1:7">
      <c r="A2613" s="79">
        <v>42815.506412037037</v>
      </c>
      <c r="B2613" s="3">
        <v>2.79</v>
      </c>
      <c r="C2613" s="7">
        <v>142</v>
      </c>
      <c r="D2613" s="7">
        <v>1</v>
      </c>
      <c r="E2613" s="17">
        <v>45</v>
      </c>
      <c r="F2613" s="2" t="s">
        <v>331</v>
      </c>
      <c r="G2613" s="2" t="s">
        <v>2146</v>
      </c>
    </row>
    <row r="2614" spans="1:7">
      <c r="A2614" s="79">
        <v>42865.678229166668</v>
      </c>
      <c r="B2614" s="3">
        <v>2.4500000000000002</v>
      </c>
      <c r="C2614" s="7">
        <v>142</v>
      </c>
      <c r="D2614" s="7">
        <v>1</v>
      </c>
      <c r="E2614" s="17">
        <v>45</v>
      </c>
      <c r="F2614" s="2" t="s">
        <v>331</v>
      </c>
      <c r="G2614" s="2" t="s">
        <v>2146</v>
      </c>
    </row>
    <row r="2615" spans="1:7">
      <c r="A2615" s="79">
        <v>42889.666400462964</v>
      </c>
      <c r="B2615" s="3">
        <v>2.4500000000000002</v>
      </c>
      <c r="C2615" s="7">
        <v>142</v>
      </c>
      <c r="D2615" s="7">
        <v>1</v>
      </c>
      <c r="E2615" s="17">
        <v>45</v>
      </c>
      <c r="F2615" s="2" t="s">
        <v>331</v>
      </c>
      <c r="G2615" s="2" t="s">
        <v>2146</v>
      </c>
    </row>
    <row r="2616" spans="1:7">
      <c r="A2616" s="79">
        <v>42838.581111111111</v>
      </c>
      <c r="B2616" s="3">
        <v>2.7</v>
      </c>
      <c r="C2616" s="7">
        <v>144</v>
      </c>
      <c r="D2616" s="7">
        <v>1</v>
      </c>
      <c r="E2616" s="17">
        <v>45</v>
      </c>
      <c r="F2616" s="2" t="s">
        <v>331</v>
      </c>
      <c r="G2616" s="2" t="s">
        <v>5139</v>
      </c>
    </row>
    <row r="2617" spans="1:7">
      <c r="A2617" s="79">
        <v>42845.705590277779</v>
      </c>
      <c r="B2617" s="3">
        <v>2.7</v>
      </c>
      <c r="C2617" s="7">
        <v>144</v>
      </c>
      <c r="D2617" s="7">
        <v>1</v>
      </c>
      <c r="E2617" s="17">
        <v>45</v>
      </c>
      <c r="F2617" s="2" t="s">
        <v>331</v>
      </c>
      <c r="G2617" s="2" t="s">
        <v>5139</v>
      </c>
    </row>
    <row r="2618" spans="1:7">
      <c r="A2618" s="79">
        <v>42846.785891203705</v>
      </c>
      <c r="B2618" s="3">
        <v>2.7</v>
      </c>
      <c r="C2618" s="7">
        <v>144</v>
      </c>
      <c r="D2618" s="7">
        <v>1</v>
      </c>
      <c r="E2618" s="17">
        <v>45</v>
      </c>
      <c r="F2618" s="2" t="s">
        <v>331</v>
      </c>
      <c r="G2618" s="2" t="s">
        <v>5139</v>
      </c>
    </row>
    <row r="2619" spans="1:7">
      <c r="A2619" s="79">
        <v>42847.357499999998</v>
      </c>
      <c r="B2619" s="3">
        <v>2.7</v>
      </c>
      <c r="C2619" s="7">
        <v>144</v>
      </c>
      <c r="D2619" s="7">
        <v>1</v>
      </c>
      <c r="E2619" s="17">
        <v>45</v>
      </c>
      <c r="F2619" s="2" t="s">
        <v>331</v>
      </c>
      <c r="G2619" s="2" t="s">
        <v>5139</v>
      </c>
    </row>
    <row r="2620" spans="1:7">
      <c r="A2620" s="79">
        <v>42847.361145833333</v>
      </c>
      <c r="B2620" s="3">
        <v>2.7</v>
      </c>
      <c r="C2620" s="7">
        <v>144</v>
      </c>
      <c r="D2620" s="7">
        <v>1</v>
      </c>
      <c r="E2620" s="17">
        <v>45</v>
      </c>
      <c r="F2620" s="2" t="s">
        <v>331</v>
      </c>
      <c r="G2620" s="2" t="s">
        <v>5139</v>
      </c>
    </row>
    <row r="2621" spans="1:7">
      <c r="A2621" s="79">
        <v>42847.375960648147</v>
      </c>
      <c r="B2621" s="3">
        <v>2.7</v>
      </c>
      <c r="C2621" s="7">
        <v>144</v>
      </c>
      <c r="D2621" s="7">
        <v>1</v>
      </c>
      <c r="E2621" s="17">
        <v>45</v>
      </c>
      <c r="F2621" s="2" t="s">
        <v>331</v>
      </c>
      <c r="G2621" s="2" t="s">
        <v>5139</v>
      </c>
    </row>
    <row r="2622" spans="1:7">
      <c r="A2622" s="79">
        <v>42847.379837962966</v>
      </c>
      <c r="B2622" s="3">
        <v>2.7</v>
      </c>
      <c r="C2622" s="7">
        <v>144</v>
      </c>
      <c r="D2622" s="7">
        <v>1</v>
      </c>
      <c r="E2622" s="17">
        <v>45</v>
      </c>
      <c r="F2622" s="2" t="s">
        <v>331</v>
      </c>
      <c r="G2622" s="2" t="s">
        <v>5139</v>
      </c>
    </row>
    <row r="2623" spans="1:7">
      <c r="A2623" s="79">
        <v>42847.503449074073</v>
      </c>
      <c r="B2623" s="3">
        <v>2.7</v>
      </c>
      <c r="C2623" s="7">
        <v>144</v>
      </c>
      <c r="D2623" s="7">
        <v>1</v>
      </c>
      <c r="E2623" s="17">
        <v>45</v>
      </c>
      <c r="F2623" s="2" t="s">
        <v>331</v>
      </c>
      <c r="G2623" s="2" t="s">
        <v>5139</v>
      </c>
    </row>
    <row r="2624" spans="1:7">
      <c r="A2624" s="79">
        <v>42847.50408564815</v>
      </c>
      <c r="B2624" s="3">
        <v>2.7</v>
      </c>
      <c r="C2624" s="7">
        <v>144</v>
      </c>
      <c r="D2624" s="7">
        <v>1</v>
      </c>
      <c r="E2624" s="17">
        <v>45</v>
      </c>
      <c r="F2624" s="2" t="s">
        <v>331</v>
      </c>
      <c r="G2624" s="2" t="s">
        <v>5139</v>
      </c>
    </row>
    <row r="2625" spans="1:7">
      <c r="A2625" s="79">
        <v>42847.614965277775</v>
      </c>
      <c r="B2625" s="3">
        <v>2.7</v>
      </c>
      <c r="C2625" s="7">
        <v>144</v>
      </c>
      <c r="D2625" s="7">
        <v>1</v>
      </c>
      <c r="E2625" s="17">
        <v>45</v>
      </c>
      <c r="F2625" s="2" t="s">
        <v>331</v>
      </c>
      <c r="G2625" s="2" t="s">
        <v>5139</v>
      </c>
    </row>
    <row r="2626" spans="1:7">
      <c r="A2626" s="79">
        <v>42847.635451388887</v>
      </c>
      <c r="B2626" s="3">
        <v>2.7</v>
      </c>
      <c r="C2626" s="7">
        <v>144</v>
      </c>
      <c r="D2626" s="7">
        <v>1</v>
      </c>
      <c r="E2626" s="17">
        <v>45</v>
      </c>
      <c r="F2626" s="2" t="s">
        <v>331</v>
      </c>
      <c r="G2626" s="2" t="s">
        <v>5139</v>
      </c>
    </row>
    <row r="2627" spans="1:7">
      <c r="A2627" s="79">
        <v>42847.721689814818</v>
      </c>
      <c r="B2627" s="3">
        <v>2.7</v>
      </c>
      <c r="C2627" s="7">
        <v>144</v>
      </c>
      <c r="D2627" s="7">
        <v>1</v>
      </c>
      <c r="E2627" s="17">
        <v>45</v>
      </c>
      <c r="F2627" s="2" t="s">
        <v>331</v>
      </c>
      <c r="G2627" s="2" t="s">
        <v>5139</v>
      </c>
    </row>
    <row r="2628" spans="1:7">
      <c r="A2628" s="79">
        <v>42847.79105324074</v>
      </c>
      <c r="B2628" s="3">
        <v>2.7</v>
      </c>
      <c r="C2628" s="7">
        <v>144</v>
      </c>
      <c r="D2628" s="7">
        <v>1</v>
      </c>
      <c r="E2628" s="17">
        <v>45</v>
      </c>
      <c r="F2628" s="2" t="s">
        <v>331</v>
      </c>
      <c r="G2628" s="2" t="s">
        <v>5139</v>
      </c>
    </row>
    <row r="2629" spans="1:7">
      <c r="A2629" s="79">
        <v>42848.728506944448</v>
      </c>
      <c r="B2629" s="3">
        <v>2.7</v>
      </c>
      <c r="C2629" s="7">
        <v>144</v>
      </c>
      <c r="D2629" s="7">
        <v>1</v>
      </c>
      <c r="E2629" s="17">
        <v>45</v>
      </c>
      <c r="F2629" s="2" t="s">
        <v>331</v>
      </c>
      <c r="G2629" s="2" t="s">
        <v>5139</v>
      </c>
    </row>
    <row r="2630" spans="1:7">
      <c r="A2630" s="79">
        <v>42849.708495370367</v>
      </c>
      <c r="B2630" s="3">
        <v>2.7</v>
      </c>
      <c r="C2630" s="7">
        <v>144</v>
      </c>
      <c r="D2630" s="7">
        <v>1</v>
      </c>
      <c r="E2630" s="17">
        <v>45</v>
      </c>
      <c r="F2630" s="2" t="s">
        <v>331</v>
      </c>
      <c r="G2630" s="2" t="s">
        <v>5139</v>
      </c>
    </row>
    <row r="2631" spans="1:7">
      <c r="A2631" s="79">
        <v>42855.664004629631</v>
      </c>
      <c r="B2631" s="3">
        <v>2.7</v>
      </c>
      <c r="C2631" s="7">
        <v>144</v>
      </c>
      <c r="D2631" s="7">
        <v>1</v>
      </c>
      <c r="E2631" s="17">
        <v>45</v>
      </c>
      <c r="F2631" s="2" t="s">
        <v>331</v>
      </c>
      <c r="G2631" s="2" t="s">
        <v>5139</v>
      </c>
    </row>
    <row r="2632" spans="1:7">
      <c r="A2632" s="79">
        <v>42858.43546296296</v>
      </c>
      <c r="B2632" s="3">
        <v>2.7</v>
      </c>
      <c r="C2632" s="7">
        <v>144</v>
      </c>
      <c r="D2632" s="7">
        <v>1</v>
      </c>
      <c r="E2632" s="17">
        <v>45</v>
      </c>
      <c r="F2632" s="2" t="s">
        <v>331</v>
      </c>
      <c r="G2632" s="2" t="s">
        <v>5139</v>
      </c>
    </row>
    <row r="2633" spans="1:7">
      <c r="A2633" s="79">
        <v>42860.359131944446</v>
      </c>
      <c r="B2633" s="3">
        <v>2.7</v>
      </c>
      <c r="C2633" s="7">
        <v>144</v>
      </c>
      <c r="D2633" s="7">
        <v>1</v>
      </c>
      <c r="E2633" s="17">
        <v>45</v>
      </c>
      <c r="F2633" s="2" t="s">
        <v>331</v>
      </c>
      <c r="G2633" s="2" t="s">
        <v>5139</v>
      </c>
    </row>
    <row r="2634" spans="1:7">
      <c r="A2634" s="79">
        <v>42889.666400462964</v>
      </c>
      <c r="B2634" s="3">
        <v>2.7</v>
      </c>
      <c r="C2634" s="7">
        <v>144</v>
      </c>
      <c r="D2634" s="7">
        <v>1</v>
      </c>
      <c r="E2634" s="17">
        <v>45</v>
      </c>
      <c r="F2634" s="2" t="s">
        <v>331</v>
      </c>
      <c r="G2634" s="2" t="s">
        <v>5139</v>
      </c>
    </row>
    <row r="2635" spans="1:7">
      <c r="A2635" s="79">
        <v>42052.768920000002</v>
      </c>
      <c r="B2635" s="3">
        <v>6.79</v>
      </c>
      <c r="C2635" s="7">
        <v>12003</v>
      </c>
      <c r="D2635" s="7">
        <v>1</v>
      </c>
      <c r="E2635" s="7" t="s">
        <v>5214</v>
      </c>
      <c r="F2635" s="2" t="s">
        <v>331</v>
      </c>
      <c r="G2635" s="2" t="s">
        <v>70</v>
      </c>
    </row>
    <row r="2636" spans="1:7">
      <c r="A2636" s="79">
        <v>42054.645759999999</v>
      </c>
      <c r="B2636" s="3">
        <v>6.79</v>
      </c>
      <c r="C2636" s="7">
        <v>12003</v>
      </c>
      <c r="D2636" s="7">
        <v>1</v>
      </c>
      <c r="E2636" s="7" t="s">
        <v>5214</v>
      </c>
      <c r="F2636" s="2" t="s">
        <v>331</v>
      </c>
      <c r="G2636" s="2" t="s">
        <v>70</v>
      </c>
    </row>
    <row r="2637" spans="1:7">
      <c r="A2637" s="79">
        <v>42072.879650000003</v>
      </c>
      <c r="B2637" s="3">
        <v>6.79</v>
      </c>
      <c r="C2637" s="7">
        <v>12003</v>
      </c>
      <c r="D2637" s="7">
        <v>1</v>
      </c>
      <c r="E2637" s="7" t="s">
        <v>5214</v>
      </c>
      <c r="F2637" s="2" t="s">
        <v>331</v>
      </c>
      <c r="G2637" s="2" t="s">
        <v>70</v>
      </c>
    </row>
    <row r="2638" spans="1:7">
      <c r="A2638" s="79">
        <v>42084.468009999997</v>
      </c>
      <c r="B2638" s="3">
        <v>6.79</v>
      </c>
      <c r="C2638" s="7">
        <v>12003</v>
      </c>
      <c r="D2638" s="7">
        <v>1</v>
      </c>
      <c r="E2638" s="7" t="s">
        <v>5214</v>
      </c>
      <c r="F2638" s="2" t="s">
        <v>331</v>
      </c>
      <c r="G2638" s="2" t="s">
        <v>70</v>
      </c>
    </row>
    <row r="2639" spans="1:7">
      <c r="A2639" s="79">
        <v>42084.73558</v>
      </c>
      <c r="B2639" s="3">
        <v>6.79</v>
      </c>
      <c r="C2639" s="7">
        <v>12003</v>
      </c>
      <c r="D2639" s="7">
        <v>1</v>
      </c>
      <c r="E2639" s="7" t="s">
        <v>5214</v>
      </c>
      <c r="F2639" s="2" t="s">
        <v>331</v>
      </c>
      <c r="G2639" s="2" t="s">
        <v>70</v>
      </c>
    </row>
    <row r="2640" spans="1:7">
      <c r="A2640" s="79">
        <v>42090.983139999997</v>
      </c>
      <c r="B2640" s="3">
        <v>6.79</v>
      </c>
      <c r="C2640" s="7">
        <v>12003</v>
      </c>
      <c r="D2640" s="7">
        <v>1</v>
      </c>
      <c r="E2640" s="7" t="s">
        <v>5214</v>
      </c>
      <c r="F2640" s="2" t="s">
        <v>331</v>
      </c>
      <c r="G2640" s="2" t="s">
        <v>70</v>
      </c>
    </row>
    <row r="2641" spans="1:7">
      <c r="A2641" s="79">
        <v>42097.532749999998</v>
      </c>
      <c r="B2641" s="3">
        <v>6.79</v>
      </c>
      <c r="C2641" s="7">
        <v>12003</v>
      </c>
      <c r="D2641" s="7">
        <v>1</v>
      </c>
      <c r="E2641" s="7" t="s">
        <v>5214</v>
      </c>
      <c r="F2641" s="2" t="s">
        <v>331</v>
      </c>
      <c r="G2641" s="2" t="s">
        <v>70</v>
      </c>
    </row>
    <row r="2642" spans="1:7">
      <c r="A2642" s="79">
        <v>42097.822769999999</v>
      </c>
      <c r="B2642" s="3">
        <v>6.79</v>
      </c>
      <c r="C2642" s="7">
        <v>12003</v>
      </c>
      <c r="D2642" s="7">
        <v>1</v>
      </c>
      <c r="E2642" s="7" t="s">
        <v>5214</v>
      </c>
      <c r="F2642" s="2" t="s">
        <v>331</v>
      </c>
      <c r="G2642" s="2" t="s">
        <v>70</v>
      </c>
    </row>
    <row r="2643" spans="1:7">
      <c r="A2643" s="79">
        <v>42098.575360000003</v>
      </c>
      <c r="B2643" s="3">
        <v>6.79</v>
      </c>
      <c r="C2643" s="7">
        <v>12003</v>
      </c>
      <c r="D2643" s="7">
        <v>1</v>
      </c>
      <c r="E2643" s="7" t="s">
        <v>5214</v>
      </c>
      <c r="F2643" s="2" t="s">
        <v>331</v>
      </c>
      <c r="G2643" s="2" t="s">
        <v>70</v>
      </c>
    </row>
    <row r="2644" spans="1:7">
      <c r="A2644" s="79">
        <v>42098.591930000002</v>
      </c>
      <c r="B2644" s="3">
        <v>6.79</v>
      </c>
      <c r="C2644" s="7">
        <v>12003</v>
      </c>
      <c r="D2644" s="7">
        <v>1</v>
      </c>
      <c r="E2644" s="7" t="s">
        <v>5214</v>
      </c>
      <c r="F2644" s="2" t="s">
        <v>331</v>
      </c>
      <c r="G2644" s="2" t="s">
        <v>70</v>
      </c>
    </row>
    <row r="2645" spans="1:7">
      <c r="A2645" s="79">
        <v>42098.645940000002</v>
      </c>
      <c r="B2645" s="3">
        <v>6.79</v>
      </c>
      <c r="C2645" s="7">
        <v>12003</v>
      </c>
      <c r="D2645" s="7">
        <v>1</v>
      </c>
      <c r="E2645" s="7" t="s">
        <v>5214</v>
      </c>
      <c r="F2645" s="2" t="s">
        <v>331</v>
      </c>
      <c r="G2645" s="2" t="s">
        <v>70</v>
      </c>
    </row>
    <row r="2646" spans="1:7">
      <c r="A2646" s="79">
        <v>42108.559309999997</v>
      </c>
      <c r="B2646" s="3">
        <v>6.79</v>
      </c>
      <c r="C2646" s="7">
        <v>12003</v>
      </c>
      <c r="D2646" s="7">
        <v>1</v>
      </c>
      <c r="E2646" s="7" t="s">
        <v>5214</v>
      </c>
      <c r="F2646" s="2" t="s">
        <v>331</v>
      </c>
      <c r="G2646" s="2" t="s">
        <v>70</v>
      </c>
    </row>
    <row r="2647" spans="1:7">
      <c r="A2647" s="79">
        <v>42112.530839999999</v>
      </c>
      <c r="B2647" s="3">
        <v>6.79</v>
      </c>
      <c r="C2647" s="7">
        <v>12003</v>
      </c>
      <c r="D2647" s="7">
        <v>1</v>
      </c>
      <c r="E2647" s="7" t="s">
        <v>5214</v>
      </c>
      <c r="F2647" s="2" t="s">
        <v>331</v>
      </c>
      <c r="G2647" s="2" t="s">
        <v>70</v>
      </c>
    </row>
    <row r="2648" spans="1:7">
      <c r="A2648" s="79">
        <v>42112.668149999998</v>
      </c>
      <c r="B2648" s="3">
        <v>6.79</v>
      </c>
      <c r="C2648" s="7">
        <v>12003</v>
      </c>
      <c r="D2648" s="7">
        <v>1</v>
      </c>
      <c r="E2648" s="7" t="s">
        <v>5214</v>
      </c>
      <c r="F2648" s="2" t="s">
        <v>331</v>
      </c>
      <c r="G2648" s="2" t="s">
        <v>70</v>
      </c>
    </row>
    <row r="2649" spans="1:7">
      <c r="A2649" s="79">
        <v>42112.726119999999</v>
      </c>
      <c r="B2649" s="3">
        <v>6.79</v>
      </c>
      <c r="C2649" s="7">
        <v>12003</v>
      </c>
      <c r="D2649" s="7">
        <v>1</v>
      </c>
      <c r="E2649" s="7" t="s">
        <v>5214</v>
      </c>
      <c r="F2649" s="2" t="s">
        <v>331</v>
      </c>
      <c r="G2649" s="2" t="s">
        <v>70</v>
      </c>
    </row>
    <row r="2650" spans="1:7">
      <c r="A2650" s="79">
        <v>42112.738799999999</v>
      </c>
      <c r="B2650" s="3">
        <v>6.79</v>
      </c>
      <c r="C2650" s="7">
        <v>12003</v>
      </c>
      <c r="D2650" s="7">
        <v>1</v>
      </c>
      <c r="E2650" s="7" t="s">
        <v>5214</v>
      </c>
      <c r="F2650" s="2" t="s">
        <v>331</v>
      </c>
      <c r="G2650" s="2" t="s">
        <v>70</v>
      </c>
    </row>
    <row r="2651" spans="1:7">
      <c r="A2651" s="79">
        <v>42112.771480000003</v>
      </c>
      <c r="B2651" s="3">
        <v>6.79</v>
      </c>
      <c r="C2651" s="7">
        <v>12003</v>
      </c>
      <c r="D2651" s="7">
        <v>1</v>
      </c>
      <c r="E2651" s="7" t="s">
        <v>5214</v>
      </c>
      <c r="F2651" s="2" t="s">
        <v>331</v>
      </c>
      <c r="G2651" s="2" t="s">
        <v>70</v>
      </c>
    </row>
    <row r="2652" spans="1:7">
      <c r="A2652" s="79">
        <v>42112.791469999996</v>
      </c>
      <c r="B2652" s="3">
        <v>6.79</v>
      </c>
      <c r="C2652" s="7">
        <v>12003</v>
      </c>
      <c r="D2652" s="7">
        <v>1</v>
      </c>
      <c r="E2652" s="7" t="s">
        <v>5214</v>
      </c>
      <c r="F2652" s="2" t="s">
        <v>331</v>
      </c>
      <c r="G2652" s="2" t="s">
        <v>70</v>
      </c>
    </row>
    <row r="2653" spans="1:7">
      <c r="A2653" s="79">
        <v>42112.797440000002</v>
      </c>
      <c r="B2653" s="3">
        <v>6.79</v>
      </c>
      <c r="C2653" s="7">
        <v>12003</v>
      </c>
      <c r="D2653" s="7">
        <v>1</v>
      </c>
      <c r="E2653" s="7" t="s">
        <v>5214</v>
      </c>
      <c r="F2653" s="2" t="s">
        <v>331</v>
      </c>
      <c r="G2653" s="2" t="s">
        <v>70</v>
      </c>
    </row>
    <row r="2654" spans="1:7">
      <c r="A2654" s="79">
        <v>42112.8177</v>
      </c>
      <c r="B2654" s="3">
        <v>6.79</v>
      </c>
      <c r="C2654" s="7">
        <v>12003</v>
      </c>
      <c r="D2654" s="7">
        <v>1</v>
      </c>
      <c r="E2654" s="7" t="s">
        <v>5214</v>
      </c>
      <c r="F2654" s="2" t="s">
        <v>331</v>
      </c>
      <c r="G2654" s="2" t="s">
        <v>70</v>
      </c>
    </row>
    <row r="2655" spans="1:7">
      <c r="A2655" s="79">
        <v>42112.820610000002</v>
      </c>
      <c r="B2655" s="3">
        <v>6.79</v>
      </c>
      <c r="C2655" s="7">
        <v>12003</v>
      </c>
      <c r="D2655" s="7">
        <v>1</v>
      </c>
      <c r="E2655" s="7" t="s">
        <v>5214</v>
      </c>
      <c r="F2655" s="2" t="s">
        <v>331</v>
      </c>
      <c r="G2655" s="2" t="s">
        <v>70</v>
      </c>
    </row>
    <row r="2656" spans="1:7">
      <c r="A2656" s="79">
        <v>42112.838400000001</v>
      </c>
      <c r="B2656" s="3">
        <v>6.79</v>
      </c>
      <c r="C2656" s="7">
        <v>12003</v>
      </c>
      <c r="D2656" s="7">
        <v>1</v>
      </c>
      <c r="E2656" s="7" t="s">
        <v>5214</v>
      </c>
      <c r="F2656" s="2" t="s">
        <v>331</v>
      </c>
      <c r="G2656" s="2" t="s">
        <v>70</v>
      </c>
    </row>
    <row r="2657" spans="1:10">
      <c r="A2657" s="79">
        <v>42112.854859999999</v>
      </c>
      <c r="B2657" s="3">
        <v>6.79</v>
      </c>
      <c r="C2657" s="7">
        <v>12003</v>
      </c>
      <c r="D2657" s="7">
        <v>1</v>
      </c>
      <c r="E2657" s="7" t="s">
        <v>5214</v>
      </c>
      <c r="F2657" s="2" t="s">
        <v>331</v>
      </c>
      <c r="G2657" s="2" t="s">
        <v>70</v>
      </c>
    </row>
    <row r="2658" spans="1:10">
      <c r="A2658" s="79">
        <v>42118.783280000003</v>
      </c>
      <c r="B2658" s="3">
        <v>6.79</v>
      </c>
      <c r="C2658" s="7">
        <v>12003</v>
      </c>
      <c r="D2658" s="7">
        <v>1</v>
      </c>
      <c r="E2658" s="7" t="s">
        <v>5214</v>
      </c>
      <c r="F2658" s="2" t="s">
        <v>331</v>
      </c>
      <c r="G2658" s="2" t="s">
        <v>70</v>
      </c>
    </row>
    <row r="2659" spans="1:10">
      <c r="A2659" s="79">
        <v>42118.858690000001</v>
      </c>
      <c r="B2659" s="3">
        <v>6.79</v>
      </c>
      <c r="C2659" s="7">
        <v>12003</v>
      </c>
      <c r="D2659" s="7">
        <v>1</v>
      </c>
      <c r="E2659" s="7" t="s">
        <v>5214</v>
      </c>
      <c r="F2659" s="2" t="s">
        <v>331</v>
      </c>
      <c r="G2659" s="2" t="s">
        <v>70</v>
      </c>
    </row>
    <row r="2660" spans="1:10">
      <c r="A2660" s="79">
        <v>42133.576809999999</v>
      </c>
      <c r="B2660" s="3">
        <v>6.79</v>
      </c>
      <c r="C2660" s="7">
        <v>12003</v>
      </c>
      <c r="D2660" s="7">
        <v>1</v>
      </c>
      <c r="E2660" s="7" t="s">
        <v>5214</v>
      </c>
      <c r="F2660" s="2" t="s">
        <v>331</v>
      </c>
      <c r="G2660" s="2" t="s">
        <v>70</v>
      </c>
    </row>
    <row r="2661" spans="1:10">
      <c r="A2661" s="79">
        <v>42139.83253</v>
      </c>
      <c r="B2661" s="3">
        <v>6.79</v>
      </c>
      <c r="C2661" s="7">
        <v>12003</v>
      </c>
      <c r="D2661" s="7">
        <v>1</v>
      </c>
      <c r="E2661" s="7" t="s">
        <v>5214</v>
      </c>
      <c r="F2661" s="2" t="s">
        <v>331</v>
      </c>
      <c r="G2661" s="2" t="s">
        <v>70</v>
      </c>
    </row>
    <row r="2662" spans="1:10">
      <c r="A2662" s="79">
        <v>42154.725740000002</v>
      </c>
      <c r="B2662" s="3">
        <v>6.79</v>
      </c>
      <c r="C2662" s="7">
        <v>12003</v>
      </c>
      <c r="D2662" s="7">
        <v>1</v>
      </c>
      <c r="E2662" s="7" t="s">
        <v>5214</v>
      </c>
      <c r="F2662" s="2" t="s">
        <v>331</v>
      </c>
      <c r="G2662" s="2" t="s">
        <v>70</v>
      </c>
    </row>
    <row r="2663" spans="1:10">
      <c r="A2663" s="79">
        <v>42156.493170000002</v>
      </c>
      <c r="B2663" s="3">
        <v>6.79</v>
      </c>
      <c r="C2663" s="7">
        <v>12003</v>
      </c>
      <c r="D2663" s="7">
        <v>1</v>
      </c>
      <c r="E2663" s="7" t="s">
        <v>5214</v>
      </c>
      <c r="F2663" s="2" t="s">
        <v>331</v>
      </c>
      <c r="G2663" s="2" t="s">
        <v>70</v>
      </c>
    </row>
    <row r="2664" spans="1:10">
      <c r="A2664" s="79">
        <v>42173.565560000003</v>
      </c>
      <c r="B2664" s="3">
        <v>6.79</v>
      </c>
      <c r="C2664" s="7">
        <v>12003</v>
      </c>
      <c r="D2664" s="7">
        <v>1</v>
      </c>
      <c r="E2664" s="7" t="s">
        <v>5214</v>
      </c>
      <c r="F2664" s="2" t="s">
        <v>331</v>
      </c>
      <c r="G2664" s="2" t="s">
        <v>70</v>
      </c>
      <c r="J2664" s="21"/>
    </row>
    <row r="2665" spans="1:10">
      <c r="A2665" s="79">
        <v>42200.585780000001</v>
      </c>
      <c r="B2665" s="3">
        <v>6.79</v>
      </c>
      <c r="C2665" s="7">
        <v>12003</v>
      </c>
      <c r="D2665" s="7">
        <v>1</v>
      </c>
      <c r="E2665" s="7" t="s">
        <v>5214</v>
      </c>
      <c r="F2665" s="2" t="s">
        <v>331</v>
      </c>
      <c r="G2665" s="2" t="s">
        <v>70</v>
      </c>
      <c r="J2665" s="21"/>
    </row>
    <row r="2666" spans="1:10">
      <c r="A2666" s="79">
        <v>42200.585780000001</v>
      </c>
      <c r="B2666" s="3">
        <v>6.79</v>
      </c>
      <c r="C2666" s="7">
        <v>12003</v>
      </c>
      <c r="D2666" s="7">
        <v>1</v>
      </c>
      <c r="E2666" s="7" t="s">
        <v>5214</v>
      </c>
      <c r="F2666" s="2" t="s">
        <v>331</v>
      </c>
      <c r="G2666" s="2" t="s">
        <v>70</v>
      </c>
      <c r="J2666" s="21"/>
    </row>
    <row r="2667" spans="1:10">
      <c r="A2667" s="79">
        <v>42203.954539999999</v>
      </c>
      <c r="B2667" s="3">
        <v>6.79</v>
      </c>
      <c r="C2667" s="7">
        <v>12003</v>
      </c>
      <c r="D2667" s="7">
        <v>1</v>
      </c>
      <c r="E2667" s="7" t="s">
        <v>5214</v>
      </c>
      <c r="F2667" s="2" t="s">
        <v>331</v>
      </c>
      <c r="G2667" s="2" t="s">
        <v>70</v>
      </c>
      <c r="J2667" s="21"/>
    </row>
    <row r="2668" spans="1:10">
      <c r="A2668" s="79">
        <v>42208.7189</v>
      </c>
      <c r="B2668" s="3">
        <v>6.79</v>
      </c>
      <c r="C2668" s="7">
        <v>12003</v>
      </c>
      <c r="D2668" s="7">
        <v>1</v>
      </c>
      <c r="E2668" s="7" t="s">
        <v>5214</v>
      </c>
      <c r="F2668" s="2" t="s">
        <v>331</v>
      </c>
      <c r="G2668" s="2" t="s">
        <v>70</v>
      </c>
      <c r="J2668" s="21"/>
    </row>
    <row r="2669" spans="1:10">
      <c r="A2669" s="79">
        <v>42213.694770000002</v>
      </c>
      <c r="B2669" s="3">
        <v>6.79</v>
      </c>
      <c r="C2669" s="7">
        <v>12003</v>
      </c>
      <c r="D2669" s="7">
        <v>1</v>
      </c>
      <c r="E2669" s="7" t="s">
        <v>5214</v>
      </c>
      <c r="F2669" s="2" t="s">
        <v>331</v>
      </c>
      <c r="G2669" s="2" t="s">
        <v>70</v>
      </c>
      <c r="J2669" s="21"/>
    </row>
    <row r="2670" spans="1:10">
      <c r="A2670" s="79">
        <v>42214.687489999997</v>
      </c>
      <c r="B2670" s="3">
        <v>6.79</v>
      </c>
      <c r="C2670" s="7">
        <v>12003</v>
      </c>
      <c r="D2670" s="7">
        <v>1</v>
      </c>
      <c r="E2670" s="7" t="s">
        <v>5214</v>
      </c>
      <c r="F2670" s="2" t="s">
        <v>331</v>
      </c>
      <c r="G2670" s="2" t="s">
        <v>70</v>
      </c>
      <c r="J2670" s="21"/>
    </row>
    <row r="2671" spans="1:10">
      <c r="A2671" s="79">
        <v>42224.453029999997</v>
      </c>
      <c r="B2671" s="3">
        <v>6.79</v>
      </c>
      <c r="C2671" s="7">
        <v>12003</v>
      </c>
      <c r="D2671" s="7">
        <v>1</v>
      </c>
      <c r="E2671" s="7" t="s">
        <v>5214</v>
      </c>
      <c r="F2671" s="2" t="s">
        <v>331</v>
      </c>
      <c r="G2671" s="2" t="s">
        <v>70</v>
      </c>
      <c r="J2671" s="21"/>
    </row>
    <row r="2672" spans="1:10">
      <c r="A2672" s="79">
        <v>42263.738019999997</v>
      </c>
      <c r="B2672" s="3">
        <v>6.79</v>
      </c>
      <c r="C2672" s="7">
        <v>12003</v>
      </c>
      <c r="D2672" s="7">
        <v>1</v>
      </c>
      <c r="E2672" s="7" t="s">
        <v>5214</v>
      </c>
      <c r="F2672" s="2" t="s">
        <v>331</v>
      </c>
      <c r="G2672" s="2" t="s">
        <v>70</v>
      </c>
      <c r="J2672" s="21"/>
    </row>
    <row r="2673" spans="1:10">
      <c r="A2673" s="79">
        <v>42264.54578</v>
      </c>
      <c r="B2673" s="3">
        <v>6.79</v>
      </c>
      <c r="C2673" s="7">
        <v>12003</v>
      </c>
      <c r="D2673" s="7">
        <v>1</v>
      </c>
      <c r="E2673" s="7" t="s">
        <v>5214</v>
      </c>
      <c r="F2673" s="2" t="s">
        <v>331</v>
      </c>
      <c r="G2673" s="2" t="s">
        <v>70</v>
      </c>
      <c r="J2673" s="21"/>
    </row>
    <row r="2674" spans="1:10">
      <c r="A2674" s="79">
        <v>42267.581639999997</v>
      </c>
      <c r="B2674" s="3">
        <v>6.79</v>
      </c>
      <c r="C2674" s="7">
        <v>12003</v>
      </c>
      <c r="D2674" s="7">
        <v>1</v>
      </c>
      <c r="E2674" s="7" t="s">
        <v>5214</v>
      </c>
      <c r="F2674" s="2" t="s">
        <v>331</v>
      </c>
      <c r="G2674" s="2" t="s">
        <v>70</v>
      </c>
      <c r="J2674" s="21"/>
    </row>
    <row r="2675" spans="1:10">
      <c r="A2675" s="79">
        <v>42329.817869999999</v>
      </c>
      <c r="B2675" s="3">
        <v>6.79</v>
      </c>
      <c r="C2675" s="7">
        <v>12003</v>
      </c>
      <c r="D2675" s="7">
        <v>1</v>
      </c>
      <c r="E2675" s="7" t="s">
        <v>5214</v>
      </c>
      <c r="F2675" s="2" t="s">
        <v>331</v>
      </c>
      <c r="G2675" s="2" t="s">
        <v>626</v>
      </c>
      <c r="H2675" s="2" t="s">
        <v>70</v>
      </c>
    </row>
    <row r="2676" spans="1:10">
      <c r="A2676" s="79">
        <v>42364.70278</v>
      </c>
      <c r="B2676" s="3">
        <v>6.79</v>
      </c>
      <c r="C2676" s="7">
        <v>12003</v>
      </c>
      <c r="D2676" s="7">
        <v>1</v>
      </c>
      <c r="E2676" s="7" t="s">
        <v>5214</v>
      </c>
      <c r="F2676" s="2" t="s">
        <v>331</v>
      </c>
      <c r="G2676" s="2" t="s">
        <v>626</v>
      </c>
      <c r="H2676" s="2" t="s">
        <v>70</v>
      </c>
    </row>
    <row r="2677" spans="1:10">
      <c r="A2677" s="79">
        <v>42365.625690000001</v>
      </c>
      <c r="B2677" s="3">
        <v>6.79</v>
      </c>
      <c r="C2677" s="7">
        <v>12003</v>
      </c>
      <c r="D2677" s="7">
        <v>1</v>
      </c>
      <c r="E2677" s="7" t="s">
        <v>5214</v>
      </c>
      <c r="F2677" s="2" t="s">
        <v>331</v>
      </c>
      <c r="G2677" s="2" t="s">
        <v>626</v>
      </c>
      <c r="H2677" s="2" t="s">
        <v>70</v>
      </c>
    </row>
    <row r="2678" spans="1:10">
      <c r="A2678" s="79">
        <v>42365.702080000003</v>
      </c>
      <c r="B2678" s="3">
        <v>6.79</v>
      </c>
      <c r="C2678" s="7">
        <v>12003</v>
      </c>
      <c r="D2678" s="7">
        <v>1</v>
      </c>
      <c r="E2678" s="7" t="s">
        <v>5214</v>
      </c>
      <c r="F2678" s="2" t="s">
        <v>331</v>
      </c>
      <c r="G2678" s="2" t="s">
        <v>725</v>
      </c>
      <c r="H2678" s="2" t="s">
        <v>70</v>
      </c>
    </row>
    <row r="2679" spans="1:10">
      <c r="A2679" s="79">
        <v>42366.465279999997</v>
      </c>
      <c r="B2679" s="3">
        <v>6.79</v>
      </c>
      <c r="C2679" s="7">
        <v>12003</v>
      </c>
      <c r="D2679" s="7">
        <v>1</v>
      </c>
      <c r="E2679" s="7" t="s">
        <v>5214</v>
      </c>
      <c r="F2679" s="2" t="s">
        <v>331</v>
      </c>
      <c r="G2679" s="2" t="s">
        <v>626</v>
      </c>
      <c r="H2679" s="2" t="s">
        <v>70</v>
      </c>
    </row>
    <row r="2680" spans="1:10">
      <c r="A2680" s="79">
        <v>42366.539579999997</v>
      </c>
      <c r="B2680" s="3">
        <v>6.79</v>
      </c>
      <c r="C2680" s="7">
        <v>12003</v>
      </c>
      <c r="D2680" s="7">
        <v>1</v>
      </c>
      <c r="E2680" s="7" t="s">
        <v>5214</v>
      </c>
      <c r="F2680" s="2" t="s">
        <v>331</v>
      </c>
      <c r="G2680" s="2" t="s">
        <v>725</v>
      </c>
      <c r="H2680" s="2" t="s">
        <v>70</v>
      </c>
    </row>
    <row r="2681" spans="1:10">
      <c r="A2681" s="79">
        <v>42366.659030000003</v>
      </c>
      <c r="B2681" s="3">
        <v>6.79</v>
      </c>
      <c r="C2681" s="7">
        <v>12003</v>
      </c>
      <c r="D2681" s="7">
        <v>1</v>
      </c>
      <c r="E2681" s="7" t="s">
        <v>5214</v>
      </c>
      <c r="F2681" s="2" t="s">
        <v>331</v>
      </c>
      <c r="G2681" s="2" t="s">
        <v>626</v>
      </c>
      <c r="H2681" s="2" t="s">
        <v>70</v>
      </c>
    </row>
    <row r="2682" spans="1:10">
      <c r="A2682" s="79">
        <v>42366.659030000003</v>
      </c>
      <c r="B2682" s="3">
        <v>6.79</v>
      </c>
      <c r="C2682" s="7">
        <v>12003</v>
      </c>
      <c r="D2682" s="7">
        <v>1</v>
      </c>
      <c r="E2682" s="7" t="s">
        <v>5214</v>
      </c>
      <c r="F2682" s="2" t="s">
        <v>331</v>
      </c>
      <c r="G2682" s="2" t="s">
        <v>725</v>
      </c>
      <c r="H2682" s="2" t="s">
        <v>70</v>
      </c>
    </row>
    <row r="2683" spans="1:10">
      <c r="A2683" s="79">
        <v>42400</v>
      </c>
      <c r="B2683" s="3">
        <v>6.79</v>
      </c>
      <c r="C2683" s="7">
        <v>12003</v>
      </c>
      <c r="D2683" s="7">
        <v>1</v>
      </c>
      <c r="E2683" s="7" t="s">
        <v>5214</v>
      </c>
      <c r="F2683" s="2" t="s">
        <v>331</v>
      </c>
      <c r="G2683" s="2" t="s">
        <v>725</v>
      </c>
      <c r="H2683" s="2" t="s">
        <v>70</v>
      </c>
    </row>
    <row r="2684" spans="1:10">
      <c r="A2684" s="79">
        <v>42400</v>
      </c>
      <c r="B2684" s="3">
        <v>6.79</v>
      </c>
      <c r="C2684" s="7">
        <v>12003</v>
      </c>
      <c r="D2684" s="7">
        <v>1</v>
      </c>
      <c r="E2684" s="7" t="s">
        <v>5214</v>
      </c>
      <c r="F2684" s="2" t="s">
        <v>331</v>
      </c>
      <c r="G2684" s="2" t="s">
        <v>626</v>
      </c>
      <c r="H2684" s="2" t="s">
        <v>70</v>
      </c>
    </row>
    <row r="2685" spans="1:10">
      <c r="A2685" s="79">
        <v>42400</v>
      </c>
      <c r="B2685" s="3">
        <v>6.79</v>
      </c>
      <c r="C2685" s="7">
        <v>12003</v>
      </c>
      <c r="D2685" s="7">
        <v>1</v>
      </c>
      <c r="E2685" s="7" t="s">
        <v>5214</v>
      </c>
      <c r="F2685" s="2" t="s">
        <v>331</v>
      </c>
      <c r="G2685" s="2" t="s">
        <v>626</v>
      </c>
      <c r="H2685" s="2" t="s">
        <v>70</v>
      </c>
    </row>
    <row r="2686" spans="1:10">
      <c r="A2686" s="79">
        <v>42427.628449999997</v>
      </c>
      <c r="B2686" s="3">
        <v>6.79</v>
      </c>
      <c r="C2686" s="7">
        <v>12003</v>
      </c>
      <c r="D2686" s="7">
        <v>1</v>
      </c>
      <c r="E2686" s="7" t="s">
        <v>5214</v>
      </c>
      <c r="F2686" s="2" t="s">
        <v>331</v>
      </c>
      <c r="G2686" s="2" t="s">
        <v>725</v>
      </c>
      <c r="H2686" s="2" t="s">
        <v>70</v>
      </c>
    </row>
    <row r="2687" spans="1:10">
      <c r="A2687" s="79">
        <v>42427.631930000003</v>
      </c>
      <c r="B2687" s="3">
        <v>6.79</v>
      </c>
      <c r="C2687" s="7">
        <v>12003</v>
      </c>
      <c r="D2687" s="7">
        <v>1</v>
      </c>
      <c r="E2687" s="7" t="s">
        <v>5214</v>
      </c>
      <c r="F2687" s="2" t="s">
        <v>331</v>
      </c>
      <c r="G2687" s="2" t="s">
        <v>725</v>
      </c>
      <c r="H2687" s="2" t="s">
        <v>70</v>
      </c>
    </row>
    <row r="2688" spans="1:10">
      <c r="A2688" s="79">
        <v>42427.729619999998</v>
      </c>
      <c r="B2688" s="3">
        <v>6.79</v>
      </c>
      <c r="C2688" s="7">
        <v>12003</v>
      </c>
      <c r="D2688" s="7">
        <v>1</v>
      </c>
      <c r="E2688" s="7" t="s">
        <v>5214</v>
      </c>
      <c r="F2688" s="2" t="s">
        <v>331</v>
      </c>
      <c r="G2688" s="2" t="s">
        <v>725</v>
      </c>
      <c r="H2688" s="2" t="s">
        <v>70</v>
      </c>
    </row>
    <row r="2689" spans="1:8">
      <c r="A2689" s="79">
        <v>42441.559359999999</v>
      </c>
      <c r="B2689" s="3">
        <v>6.79</v>
      </c>
      <c r="C2689" s="7">
        <v>12003</v>
      </c>
      <c r="D2689" s="7">
        <v>1</v>
      </c>
      <c r="E2689" s="7" t="s">
        <v>5214</v>
      </c>
      <c r="F2689" s="2" t="s">
        <v>331</v>
      </c>
      <c r="G2689" s="2" t="s">
        <v>70</v>
      </c>
    </row>
    <row r="2690" spans="1:8">
      <c r="A2690" s="79">
        <v>42468.876319444447</v>
      </c>
      <c r="B2690" s="3">
        <v>6.79</v>
      </c>
      <c r="C2690" s="7">
        <v>12003</v>
      </c>
      <c r="D2690" s="7">
        <v>1</v>
      </c>
      <c r="E2690" s="7" t="s">
        <v>5214</v>
      </c>
      <c r="F2690" s="2" t="s">
        <v>331</v>
      </c>
      <c r="G2690" s="2" t="s">
        <v>626</v>
      </c>
      <c r="H2690" s="2" t="s">
        <v>70</v>
      </c>
    </row>
    <row r="2691" spans="1:8">
      <c r="A2691" s="79">
        <v>42468.88144675926</v>
      </c>
      <c r="B2691" s="3">
        <v>6.79</v>
      </c>
      <c r="C2691" s="7">
        <v>12003</v>
      </c>
      <c r="D2691" s="7">
        <v>1</v>
      </c>
      <c r="E2691" s="7" t="s">
        <v>5214</v>
      </c>
      <c r="F2691" s="2" t="s">
        <v>331</v>
      </c>
      <c r="G2691" s="2" t="s">
        <v>626</v>
      </c>
      <c r="H2691" s="2" t="s">
        <v>70</v>
      </c>
    </row>
    <row r="2692" spans="1:8">
      <c r="A2692" s="79">
        <v>42476.499722222223</v>
      </c>
      <c r="B2692" s="3">
        <v>6.79</v>
      </c>
      <c r="C2692" s="7">
        <v>12003</v>
      </c>
      <c r="D2692" s="7">
        <v>1</v>
      </c>
      <c r="E2692" s="7" t="s">
        <v>5214</v>
      </c>
      <c r="F2692" s="2" t="s">
        <v>331</v>
      </c>
      <c r="G2692" s="2" t="s">
        <v>626</v>
      </c>
      <c r="H2692" s="2" t="s">
        <v>70</v>
      </c>
    </row>
    <row r="2693" spans="1:8">
      <c r="A2693" s="79">
        <v>42486.7341087963</v>
      </c>
      <c r="B2693" s="3">
        <v>6.79</v>
      </c>
      <c r="C2693" s="7">
        <v>12003</v>
      </c>
      <c r="D2693" s="7">
        <v>1</v>
      </c>
      <c r="E2693" s="7" t="s">
        <v>5214</v>
      </c>
      <c r="F2693" s="2" t="s">
        <v>331</v>
      </c>
      <c r="G2693" s="2" t="s">
        <v>626</v>
      </c>
      <c r="H2693" s="2" t="s">
        <v>70</v>
      </c>
    </row>
    <row r="2694" spans="1:8">
      <c r="A2694" s="79">
        <v>42532.497916666667</v>
      </c>
      <c r="B2694" s="3">
        <v>6.79</v>
      </c>
      <c r="C2694" s="7">
        <v>12003</v>
      </c>
      <c r="D2694" s="7">
        <v>1</v>
      </c>
      <c r="E2694" s="7" t="s">
        <v>5214</v>
      </c>
      <c r="F2694" s="2" t="s">
        <v>331</v>
      </c>
      <c r="G2694" s="2" t="s">
        <v>626</v>
      </c>
      <c r="H2694" s="2" t="s">
        <v>70</v>
      </c>
    </row>
    <row r="2695" spans="1:8">
      <c r="A2695" s="79">
        <v>42533.643750000003</v>
      </c>
      <c r="B2695" s="3">
        <v>6.79</v>
      </c>
      <c r="C2695" s="7">
        <v>12003</v>
      </c>
      <c r="D2695" s="7">
        <v>1</v>
      </c>
      <c r="E2695" s="7" t="s">
        <v>5214</v>
      </c>
      <c r="F2695" s="2" t="s">
        <v>331</v>
      </c>
      <c r="G2695" s="2" t="s">
        <v>626</v>
      </c>
      <c r="H2695" s="2" t="s">
        <v>70</v>
      </c>
    </row>
    <row r="2696" spans="1:8">
      <c r="A2696" s="79">
        <v>42539.443055555559</v>
      </c>
      <c r="B2696" s="3">
        <v>6.79</v>
      </c>
      <c r="C2696" s="7">
        <v>12003</v>
      </c>
      <c r="D2696" s="7">
        <v>1</v>
      </c>
      <c r="E2696" s="7" t="s">
        <v>5214</v>
      </c>
      <c r="F2696" s="2" t="s">
        <v>331</v>
      </c>
      <c r="G2696" s="2" t="s">
        <v>626</v>
      </c>
      <c r="H2696" s="2" t="s">
        <v>70</v>
      </c>
    </row>
    <row r="2697" spans="1:8">
      <c r="A2697" s="79">
        <v>42545.72152777778</v>
      </c>
      <c r="B2697" s="3">
        <v>6.79</v>
      </c>
      <c r="C2697" s="7">
        <v>12003</v>
      </c>
      <c r="D2697" s="7">
        <v>1</v>
      </c>
      <c r="E2697" s="7" t="s">
        <v>5214</v>
      </c>
      <c r="F2697" s="2" t="s">
        <v>331</v>
      </c>
      <c r="G2697" s="2" t="s">
        <v>626</v>
      </c>
      <c r="H2697" s="2" t="s">
        <v>70</v>
      </c>
    </row>
    <row r="2698" spans="1:8">
      <c r="A2698" s="79">
        <v>42546.597916666666</v>
      </c>
      <c r="B2698" s="3">
        <v>6.79</v>
      </c>
      <c r="C2698" s="7">
        <v>12003</v>
      </c>
      <c r="D2698" s="7">
        <v>1</v>
      </c>
      <c r="E2698" s="7" t="s">
        <v>5214</v>
      </c>
      <c r="F2698" s="2" t="s">
        <v>331</v>
      </c>
      <c r="G2698" s="2" t="s">
        <v>626</v>
      </c>
      <c r="H2698" s="2" t="s">
        <v>70</v>
      </c>
    </row>
    <row r="2699" spans="1:8">
      <c r="A2699" s="79">
        <v>42554.614317129628</v>
      </c>
      <c r="B2699" s="3">
        <v>6.79</v>
      </c>
      <c r="C2699" s="7">
        <v>12003</v>
      </c>
      <c r="D2699" s="7">
        <v>1</v>
      </c>
      <c r="E2699" s="7" t="s">
        <v>5214</v>
      </c>
      <c r="F2699" s="2" t="s">
        <v>331</v>
      </c>
      <c r="G2699" s="2" t="s">
        <v>70</v>
      </c>
      <c r="H2699" s="2" t="s">
        <v>2530</v>
      </c>
    </row>
    <row r="2700" spans="1:8">
      <c r="A2700" s="79">
        <v>42557.6875</v>
      </c>
      <c r="B2700" s="3">
        <v>6.79</v>
      </c>
      <c r="C2700" s="7">
        <v>12003</v>
      </c>
      <c r="D2700" s="7">
        <v>1</v>
      </c>
      <c r="E2700" s="7" t="s">
        <v>5214</v>
      </c>
      <c r="F2700" s="2" t="s">
        <v>331</v>
      </c>
      <c r="G2700" s="2" t="s">
        <v>70</v>
      </c>
      <c r="H2700" s="2" t="s">
        <v>2530</v>
      </c>
    </row>
    <row r="2701" spans="1:8">
      <c r="A2701" s="79">
        <v>42559.519432870373</v>
      </c>
      <c r="B2701" s="3">
        <v>6.79</v>
      </c>
      <c r="C2701" s="7">
        <v>12003</v>
      </c>
      <c r="D2701" s="7">
        <v>1</v>
      </c>
      <c r="E2701" s="7" t="s">
        <v>5214</v>
      </c>
      <c r="F2701" s="2" t="s">
        <v>331</v>
      </c>
      <c r="G2701" s="2" t="s">
        <v>70</v>
      </c>
      <c r="H2701" s="2" t="s">
        <v>2530</v>
      </c>
    </row>
    <row r="2702" spans="1:8">
      <c r="A2702" s="79">
        <v>42561.685497685183</v>
      </c>
      <c r="B2702" s="3">
        <v>6.79</v>
      </c>
      <c r="C2702" s="7">
        <v>12003</v>
      </c>
      <c r="D2702" s="7">
        <v>1</v>
      </c>
      <c r="E2702" s="7" t="s">
        <v>5214</v>
      </c>
      <c r="F2702" s="2" t="s">
        <v>331</v>
      </c>
      <c r="G2702" s="2" t="s">
        <v>70</v>
      </c>
      <c r="H2702" s="2" t="s">
        <v>2530</v>
      </c>
    </row>
    <row r="2703" spans="1:8">
      <c r="A2703" s="79">
        <v>42572.770358796297</v>
      </c>
      <c r="B2703" s="3">
        <v>6.79</v>
      </c>
      <c r="C2703" s="7">
        <v>12003</v>
      </c>
      <c r="D2703" s="7">
        <v>1</v>
      </c>
      <c r="E2703" s="7" t="s">
        <v>5214</v>
      </c>
      <c r="F2703" s="2" t="s">
        <v>331</v>
      </c>
      <c r="G2703" s="2" t="s">
        <v>70</v>
      </c>
      <c r="H2703" s="2" t="s">
        <v>2530</v>
      </c>
    </row>
    <row r="2704" spans="1:8">
      <c r="A2704" s="79">
        <v>42583.469872685186</v>
      </c>
      <c r="B2704" s="3">
        <v>6.79</v>
      </c>
      <c r="C2704" s="7">
        <v>12003</v>
      </c>
      <c r="D2704" s="7">
        <v>1</v>
      </c>
      <c r="E2704" s="7" t="s">
        <v>5214</v>
      </c>
      <c r="F2704" s="2" t="s">
        <v>331</v>
      </c>
      <c r="G2704" s="2" t="s">
        <v>70</v>
      </c>
      <c r="H2704" s="2" t="s">
        <v>2530</v>
      </c>
    </row>
    <row r="2705" spans="1:8">
      <c r="A2705" s="79">
        <v>42585.858113425929</v>
      </c>
      <c r="B2705" s="3">
        <v>6.79</v>
      </c>
      <c r="C2705" s="7">
        <v>12003</v>
      </c>
      <c r="D2705" s="7">
        <v>1</v>
      </c>
      <c r="E2705" s="7" t="s">
        <v>5214</v>
      </c>
      <c r="F2705" s="2" t="s">
        <v>331</v>
      </c>
      <c r="G2705" s="2" t="s">
        <v>70</v>
      </c>
      <c r="H2705" s="2" t="s">
        <v>2531</v>
      </c>
    </row>
    <row r="2706" spans="1:8">
      <c r="A2706" s="79">
        <v>42590.818090277775</v>
      </c>
      <c r="B2706" s="3">
        <v>6.79</v>
      </c>
      <c r="C2706" s="7">
        <v>12003</v>
      </c>
      <c r="D2706" s="7">
        <v>1</v>
      </c>
      <c r="E2706" s="7" t="s">
        <v>5214</v>
      </c>
      <c r="F2706" s="2" t="s">
        <v>331</v>
      </c>
      <c r="G2706" s="2" t="s">
        <v>70</v>
      </c>
      <c r="H2706" s="2" t="s">
        <v>2530</v>
      </c>
    </row>
    <row r="2707" spans="1:8">
      <c r="A2707" s="79">
        <v>42604.672627314816</v>
      </c>
      <c r="B2707" s="3">
        <v>6.79</v>
      </c>
      <c r="C2707" s="7">
        <v>12003</v>
      </c>
      <c r="D2707" s="7">
        <v>1</v>
      </c>
      <c r="E2707" s="7" t="s">
        <v>5214</v>
      </c>
      <c r="F2707" s="2" t="s">
        <v>331</v>
      </c>
      <c r="G2707" s="2" t="s">
        <v>70</v>
      </c>
      <c r="H2707" s="2" t="s">
        <v>2530</v>
      </c>
    </row>
    <row r="2708" spans="1:8">
      <c r="A2708" s="79">
        <v>42618.642557870371</v>
      </c>
      <c r="B2708" s="3">
        <v>6.79</v>
      </c>
      <c r="C2708" s="7">
        <v>12003</v>
      </c>
      <c r="D2708" s="7">
        <v>1</v>
      </c>
      <c r="E2708" s="7" t="s">
        <v>5214</v>
      </c>
      <c r="F2708" s="2" t="s">
        <v>331</v>
      </c>
      <c r="G2708" s="2" t="s">
        <v>70</v>
      </c>
      <c r="H2708" s="2" t="s">
        <v>2530</v>
      </c>
    </row>
    <row r="2709" spans="1:8">
      <c r="A2709" s="79">
        <v>42620.610833333332</v>
      </c>
      <c r="B2709" s="3">
        <v>6.79</v>
      </c>
      <c r="C2709" s="7">
        <v>12003</v>
      </c>
      <c r="D2709" s="7">
        <v>1</v>
      </c>
      <c r="E2709" s="7" t="s">
        <v>5214</v>
      </c>
      <c r="F2709" s="2" t="s">
        <v>331</v>
      </c>
      <c r="G2709" s="2" t="s">
        <v>70</v>
      </c>
      <c r="H2709" s="2" t="s">
        <v>2530</v>
      </c>
    </row>
    <row r="2710" spans="1:8">
      <c r="A2710" s="79">
        <v>42641.523796296293</v>
      </c>
      <c r="B2710" s="3">
        <v>6.79</v>
      </c>
      <c r="C2710" s="7">
        <v>12003</v>
      </c>
      <c r="D2710" s="7">
        <v>1</v>
      </c>
      <c r="E2710" s="7" t="s">
        <v>5214</v>
      </c>
      <c r="F2710" s="2" t="s">
        <v>331</v>
      </c>
      <c r="G2710" s="2" t="s">
        <v>70</v>
      </c>
      <c r="H2710" s="2" t="s">
        <v>2530</v>
      </c>
    </row>
    <row r="2711" spans="1:8">
      <c r="A2711" s="79">
        <v>42651.64130787037</v>
      </c>
      <c r="B2711" s="3">
        <v>6.79</v>
      </c>
      <c r="C2711" s="7">
        <v>12003</v>
      </c>
      <c r="D2711" s="7">
        <v>1</v>
      </c>
      <c r="E2711" s="7" t="s">
        <v>5214</v>
      </c>
      <c r="F2711" s="2" t="s">
        <v>331</v>
      </c>
      <c r="G2711" s="2" t="s">
        <v>70</v>
      </c>
    </row>
    <row r="2712" spans="1:8">
      <c r="A2712" s="79">
        <v>42656.56559027778</v>
      </c>
      <c r="B2712" s="3">
        <v>6.79</v>
      </c>
      <c r="C2712" s="7">
        <v>12003</v>
      </c>
      <c r="D2712" s="7">
        <v>1</v>
      </c>
      <c r="E2712" s="7" t="s">
        <v>5214</v>
      </c>
      <c r="F2712" s="2" t="s">
        <v>331</v>
      </c>
      <c r="G2712" s="2" t="s">
        <v>70</v>
      </c>
    </row>
    <row r="2713" spans="1:8">
      <c r="A2713" s="79">
        <v>42680.490601851852</v>
      </c>
      <c r="B2713" s="3">
        <v>6.79</v>
      </c>
      <c r="C2713" s="7">
        <v>12003</v>
      </c>
      <c r="D2713" s="7">
        <v>1</v>
      </c>
      <c r="E2713" s="7" t="s">
        <v>5214</v>
      </c>
      <c r="F2713" s="2" t="s">
        <v>331</v>
      </c>
      <c r="G2713" s="2" t="s">
        <v>70</v>
      </c>
    </row>
    <row r="2714" spans="1:8">
      <c r="A2714" s="79">
        <v>42686.657847222225</v>
      </c>
      <c r="B2714" s="3">
        <v>6.79</v>
      </c>
      <c r="C2714" s="7">
        <v>12003</v>
      </c>
      <c r="D2714" s="7">
        <v>1</v>
      </c>
      <c r="E2714" s="7" t="s">
        <v>5214</v>
      </c>
      <c r="F2714" s="2" t="s">
        <v>331</v>
      </c>
      <c r="G2714" s="2" t="s">
        <v>70</v>
      </c>
    </row>
    <row r="2715" spans="1:8">
      <c r="A2715" s="79">
        <v>42697.700509259259</v>
      </c>
      <c r="B2715" s="3">
        <v>6.79</v>
      </c>
      <c r="C2715" s="7">
        <v>12003</v>
      </c>
      <c r="D2715" s="7">
        <v>1</v>
      </c>
      <c r="E2715" s="7" t="s">
        <v>5214</v>
      </c>
      <c r="F2715" s="2" t="s">
        <v>331</v>
      </c>
      <c r="G2715" s="2" t="s">
        <v>70</v>
      </c>
    </row>
    <row r="2716" spans="1:8">
      <c r="A2716" s="79">
        <v>42700.836643518516</v>
      </c>
      <c r="B2716" s="3">
        <v>6.79</v>
      </c>
      <c r="C2716" s="7">
        <v>12003</v>
      </c>
      <c r="D2716" s="7">
        <v>1</v>
      </c>
      <c r="E2716" s="7" t="s">
        <v>5214</v>
      </c>
      <c r="F2716" s="2" t="s">
        <v>331</v>
      </c>
      <c r="G2716" s="2" t="s">
        <v>70</v>
      </c>
    </row>
    <row r="2717" spans="1:8">
      <c r="A2717" s="79">
        <v>42706.634131944447</v>
      </c>
      <c r="B2717" s="3">
        <v>6.79</v>
      </c>
      <c r="C2717" s="7">
        <v>12003</v>
      </c>
      <c r="D2717" s="7">
        <v>1</v>
      </c>
      <c r="E2717" s="7" t="s">
        <v>5214</v>
      </c>
      <c r="F2717" s="2" t="s">
        <v>331</v>
      </c>
      <c r="G2717" s="2" t="s">
        <v>70</v>
      </c>
    </row>
    <row r="2718" spans="1:8">
      <c r="A2718" s="79">
        <v>42724.585856481484</v>
      </c>
      <c r="B2718" s="3">
        <v>6.79</v>
      </c>
      <c r="C2718" s="7">
        <v>12003</v>
      </c>
      <c r="D2718" s="7">
        <v>1</v>
      </c>
      <c r="E2718" s="7" t="s">
        <v>5214</v>
      </c>
      <c r="F2718" s="2" t="s">
        <v>331</v>
      </c>
      <c r="G2718" s="2" t="s">
        <v>70</v>
      </c>
    </row>
    <row r="2719" spans="1:8">
      <c r="A2719" s="79">
        <v>42731.720231481479</v>
      </c>
      <c r="B2719" s="3">
        <v>6.79</v>
      </c>
      <c r="C2719" s="7">
        <v>12003</v>
      </c>
      <c r="D2719" s="7">
        <v>1</v>
      </c>
      <c r="E2719" s="7" t="s">
        <v>5214</v>
      </c>
      <c r="F2719" s="2" t="s">
        <v>331</v>
      </c>
      <c r="G2719" s="2" t="s">
        <v>70</v>
      </c>
    </row>
    <row r="2720" spans="1:8">
      <c r="A2720" s="79">
        <v>42731.741805555554</v>
      </c>
      <c r="B2720" s="3">
        <v>6.79</v>
      </c>
      <c r="C2720" s="7">
        <v>12003</v>
      </c>
      <c r="D2720" s="7">
        <v>1</v>
      </c>
      <c r="E2720" s="7" t="s">
        <v>5214</v>
      </c>
      <c r="F2720" s="2" t="s">
        <v>331</v>
      </c>
      <c r="G2720" s="2" t="s">
        <v>70</v>
      </c>
    </row>
    <row r="2721" spans="1:7">
      <c r="A2721" s="79">
        <v>42751.564467592594</v>
      </c>
      <c r="B2721" s="3">
        <v>6.79</v>
      </c>
      <c r="C2721" s="7">
        <v>12003</v>
      </c>
      <c r="D2721" s="7">
        <v>1</v>
      </c>
      <c r="E2721" s="7" t="s">
        <v>5214</v>
      </c>
      <c r="F2721" s="2" t="s">
        <v>331</v>
      </c>
      <c r="G2721" s="2" t="s">
        <v>70</v>
      </c>
    </row>
    <row r="2722" spans="1:7">
      <c r="A2722" s="79">
        <v>42808.617581018516</v>
      </c>
      <c r="B2722" s="3">
        <v>6.79</v>
      </c>
      <c r="C2722" s="7">
        <v>12003</v>
      </c>
      <c r="D2722" s="7">
        <v>1</v>
      </c>
      <c r="E2722" s="7" t="s">
        <v>5214</v>
      </c>
      <c r="F2722" s="2" t="s">
        <v>331</v>
      </c>
      <c r="G2722" s="2" t="s">
        <v>70</v>
      </c>
    </row>
    <row r="2723" spans="1:7">
      <c r="A2723" s="79">
        <v>42808.618391203701</v>
      </c>
      <c r="B2723" s="3">
        <v>6.79</v>
      </c>
      <c r="C2723" s="7">
        <v>12003</v>
      </c>
      <c r="D2723" s="7">
        <v>1</v>
      </c>
      <c r="E2723" s="7" t="s">
        <v>5214</v>
      </c>
      <c r="F2723" s="2" t="s">
        <v>331</v>
      </c>
      <c r="G2723" s="2" t="s">
        <v>70</v>
      </c>
    </row>
    <row r="2724" spans="1:7">
      <c r="A2724" s="79">
        <v>42822.860289351855</v>
      </c>
      <c r="B2724" s="3">
        <v>6.79</v>
      </c>
      <c r="C2724" s="7">
        <v>12003</v>
      </c>
      <c r="D2724" s="7">
        <v>1</v>
      </c>
      <c r="E2724" s="7" t="s">
        <v>5214</v>
      </c>
      <c r="F2724" s="2" t="s">
        <v>331</v>
      </c>
      <c r="G2724" s="2" t="s">
        <v>70</v>
      </c>
    </row>
    <row r="2725" spans="1:7">
      <c r="A2725" s="79">
        <v>42861.633726851855</v>
      </c>
      <c r="B2725" s="3">
        <v>6.79</v>
      </c>
      <c r="C2725" s="7">
        <v>12003</v>
      </c>
      <c r="D2725" s="7">
        <v>1</v>
      </c>
      <c r="E2725" s="7" t="s">
        <v>5214</v>
      </c>
      <c r="F2725" s="2" t="s">
        <v>331</v>
      </c>
      <c r="G2725" s="2" t="s">
        <v>70</v>
      </c>
    </row>
    <row r="2726" spans="1:7">
      <c r="A2726" s="79">
        <v>42864.612395833334</v>
      </c>
      <c r="B2726" s="3">
        <v>6.79</v>
      </c>
      <c r="C2726" s="7">
        <v>12003</v>
      </c>
      <c r="D2726" s="7">
        <v>1</v>
      </c>
      <c r="E2726" s="7" t="s">
        <v>5214</v>
      </c>
      <c r="F2726" s="2" t="s">
        <v>331</v>
      </c>
      <c r="G2726" s="2" t="s">
        <v>70</v>
      </c>
    </row>
    <row r="2727" spans="1:7">
      <c r="A2727" s="79">
        <v>42881.777824074074</v>
      </c>
      <c r="B2727" s="3">
        <v>6.79</v>
      </c>
      <c r="C2727" s="7">
        <v>12003</v>
      </c>
      <c r="D2727" s="7">
        <v>1</v>
      </c>
      <c r="E2727" s="7" t="s">
        <v>5214</v>
      </c>
      <c r="F2727" s="2" t="s">
        <v>331</v>
      </c>
      <c r="G2727" s="2" t="s">
        <v>70</v>
      </c>
    </row>
    <row r="2728" spans="1:7">
      <c r="A2728" s="79">
        <v>42885.471747685187</v>
      </c>
      <c r="B2728" s="3">
        <v>6.79</v>
      </c>
      <c r="C2728" s="7">
        <v>12003</v>
      </c>
      <c r="D2728" s="7">
        <v>1</v>
      </c>
      <c r="E2728" s="7" t="s">
        <v>5214</v>
      </c>
      <c r="F2728" s="2" t="s">
        <v>331</v>
      </c>
      <c r="G2728" s="2" t="s">
        <v>70</v>
      </c>
    </row>
    <row r="2729" spans="1:7">
      <c r="A2729" s="79">
        <v>42889.666400462964</v>
      </c>
      <c r="B2729" s="3">
        <v>6.79</v>
      </c>
      <c r="C2729" s="7">
        <v>12003</v>
      </c>
      <c r="D2729" s="7">
        <v>1</v>
      </c>
      <c r="E2729" s="7" t="s">
        <v>5214</v>
      </c>
      <c r="F2729" s="2" t="s">
        <v>331</v>
      </c>
      <c r="G2729" s="2" t="s">
        <v>70</v>
      </c>
    </row>
    <row r="2730" spans="1:7">
      <c r="A2730" s="79">
        <v>42898.597870370373</v>
      </c>
      <c r="B2730" s="3">
        <v>6.79</v>
      </c>
      <c r="C2730" s="7">
        <v>12003</v>
      </c>
      <c r="D2730" s="7">
        <v>1</v>
      </c>
      <c r="E2730" s="7" t="s">
        <v>5214</v>
      </c>
      <c r="F2730" s="2" t="s">
        <v>331</v>
      </c>
      <c r="G2730" s="2" t="s">
        <v>70</v>
      </c>
    </row>
    <row r="2731" spans="1:7">
      <c r="A2731" s="79">
        <v>42901.590995370374</v>
      </c>
      <c r="B2731" s="3">
        <v>6.79</v>
      </c>
      <c r="C2731" s="7">
        <v>12003</v>
      </c>
      <c r="D2731" s="7">
        <v>1</v>
      </c>
      <c r="E2731" s="7" t="s">
        <v>5214</v>
      </c>
      <c r="F2731" s="2" t="s">
        <v>331</v>
      </c>
      <c r="G2731" s="2" t="s">
        <v>70</v>
      </c>
    </row>
    <row r="2732" spans="1:7">
      <c r="A2732" s="79">
        <v>42678.494652777779</v>
      </c>
      <c r="B2732" s="3">
        <v>8.6300000000000008</v>
      </c>
      <c r="C2732" s="7">
        <v>12004</v>
      </c>
      <c r="D2732" s="7">
        <v>1</v>
      </c>
      <c r="E2732" s="7" t="s">
        <v>5214</v>
      </c>
      <c r="F2732" s="2" t="s">
        <v>331</v>
      </c>
      <c r="G2732" s="2" t="s">
        <v>406</v>
      </c>
    </row>
    <row r="2733" spans="1:7">
      <c r="A2733" s="79">
        <v>42678.665023148147</v>
      </c>
      <c r="B2733" s="3">
        <v>8.6300000000000008</v>
      </c>
      <c r="C2733" s="7">
        <v>12004</v>
      </c>
      <c r="D2733" s="7">
        <v>1</v>
      </c>
      <c r="E2733" s="7" t="s">
        <v>5214</v>
      </c>
      <c r="F2733" s="2" t="s">
        <v>331</v>
      </c>
      <c r="G2733" s="2" t="s">
        <v>406</v>
      </c>
    </row>
    <row r="2734" spans="1:7">
      <c r="A2734" s="79">
        <v>42679.435162037036</v>
      </c>
      <c r="B2734" s="3">
        <v>8.6300000000000008</v>
      </c>
      <c r="C2734" s="7">
        <v>12004</v>
      </c>
      <c r="D2734" s="7">
        <v>1</v>
      </c>
      <c r="E2734" s="7" t="s">
        <v>5214</v>
      </c>
      <c r="F2734" s="2" t="s">
        <v>331</v>
      </c>
      <c r="G2734" s="2" t="s">
        <v>406</v>
      </c>
    </row>
    <row r="2735" spans="1:7">
      <c r="A2735" s="79">
        <v>42679.517245370371</v>
      </c>
      <c r="B2735" s="3">
        <v>8.6300000000000008</v>
      </c>
      <c r="C2735" s="7">
        <v>12004</v>
      </c>
      <c r="D2735" s="7">
        <v>1</v>
      </c>
      <c r="E2735" s="7" t="s">
        <v>5214</v>
      </c>
      <c r="F2735" s="2" t="s">
        <v>331</v>
      </c>
      <c r="G2735" s="2" t="s">
        <v>406</v>
      </c>
    </row>
    <row r="2736" spans="1:7">
      <c r="A2736" s="79">
        <v>42686.588645833333</v>
      </c>
      <c r="B2736" s="3">
        <v>8.6300000000000008</v>
      </c>
      <c r="C2736" s="7">
        <v>12004</v>
      </c>
      <c r="D2736" s="7">
        <v>1</v>
      </c>
      <c r="E2736" s="7" t="s">
        <v>5214</v>
      </c>
      <c r="F2736" s="2" t="s">
        <v>331</v>
      </c>
      <c r="G2736" s="2" t="s">
        <v>406</v>
      </c>
    </row>
    <row r="2737" spans="1:7">
      <c r="A2737" s="79">
        <v>42688.68141203704</v>
      </c>
      <c r="B2737" s="3">
        <v>8.6300000000000008</v>
      </c>
      <c r="C2737" s="7">
        <v>12004</v>
      </c>
      <c r="D2737" s="7">
        <v>1</v>
      </c>
      <c r="E2737" s="7" t="s">
        <v>5214</v>
      </c>
      <c r="F2737" s="2" t="s">
        <v>331</v>
      </c>
      <c r="G2737" s="2" t="s">
        <v>406</v>
      </c>
    </row>
    <row r="2738" spans="1:7">
      <c r="A2738" s="79">
        <v>42699.37604166667</v>
      </c>
      <c r="B2738" s="3">
        <v>8.6300000000000008</v>
      </c>
      <c r="C2738" s="7">
        <v>12004</v>
      </c>
      <c r="D2738" s="7">
        <v>1</v>
      </c>
      <c r="E2738" s="7" t="s">
        <v>5214</v>
      </c>
      <c r="F2738" s="2" t="s">
        <v>331</v>
      </c>
      <c r="G2738" s="2" t="s">
        <v>406</v>
      </c>
    </row>
    <row r="2739" spans="1:7">
      <c r="A2739" s="79">
        <v>42699.419444444444</v>
      </c>
      <c r="B2739" s="3">
        <v>8.6300000000000008</v>
      </c>
      <c r="C2739" s="7">
        <v>12004</v>
      </c>
      <c r="D2739" s="7">
        <v>1</v>
      </c>
      <c r="E2739" s="7" t="s">
        <v>5214</v>
      </c>
      <c r="F2739" s="2" t="s">
        <v>331</v>
      </c>
      <c r="G2739" s="2" t="s">
        <v>406</v>
      </c>
    </row>
    <row r="2740" spans="1:7">
      <c r="A2740" s="79">
        <v>42699.449166666665</v>
      </c>
      <c r="B2740" s="3">
        <v>8.6300000000000008</v>
      </c>
      <c r="C2740" s="7">
        <v>12004</v>
      </c>
      <c r="D2740" s="7">
        <v>1</v>
      </c>
      <c r="E2740" s="7" t="s">
        <v>5214</v>
      </c>
      <c r="F2740" s="2" t="s">
        <v>331</v>
      </c>
      <c r="G2740" s="2" t="s">
        <v>406</v>
      </c>
    </row>
    <row r="2741" spans="1:7">
      <c r="A2741" s="79">
        <v>42699.483124999999</v>
      </c>
      <c r="B2741" s="3">
        <v>8.6300000000000008</v>
      </c>
      <c r="C2741" s="7">
        <v>12004</v>
      </c>
      <c r="D2741" s="7">
        <v>1</v>
      </c>
      <c r="E2741" s="7" t="s">
        <v>5214</v>
      </c>
      <c r="F2741" s="2" t="s">
        <v>331</v>
      </c>
      <c r="G2741" s="2" t="s">
        <v>406</v>
      </c>
    </row>
    <row r="2742" spans="1:7">
      <c r="A2742" s="79">
        <v>42699.535196759258</v>
      </c>
      <c r="B2742" s="3">
        <v>8.6300000000000008</v>
      </c>
      <c r="C2742" s="7">
        <v>12004</v>
      </c>
      <c r="D2742" s="7">
        <v>1</v>
      </c>
      <c r="E2742" s="7" t="s">
        <v>5214</v>
      </c>
      <c r="F2742" s="2" t="s">
        <v>331</v>
      </c>
      <c r="G2742" s="2" t="s">
        <v>406</v>
      </c>
    </row>
    <row r="2743" spans="1:7">
      <c r="A2743" s="79">
        <v>42699.666030092594</v>
      </c>
      <c r="B2743" s="3">
        <v>8.6300000000000008</v>
      </c>
      <c r="C2743" s="7">
        <v>12004</v>
      </c>
      <c r="D2743" s="7">
        <v>1</v>
      </c>
      <c r="E2743" s="7" t="s">
        <v>5214</v>
      </c>
      <c r="F2743" s="2" t="s">
        <v>331</v>
      </c>
      <c r="G2743" s="2" t="s">
        <v>406</v>
      </c>
    </row>
    <row r="2744" spans="1:7">
      <c r="A2744" s="79">
        <v>42699.711180555554</v>
      </c>
      <c r="B2744" s="3">
        <v>8.6300000000000008</v>
      </c>
      <c r="C2744" s="7">
        <v>12004</v>
      </c>
      <c r="D2744" s="7">
        <v>1</v>
      </c>
      <c r="E2744" s="7" t="s">
        <v>5214</v>
      </c>
      <c r="F2744" s="2" t="s">
        <v>331</v>
      </c>
      <c r="G2744" s="2" t="s">
        <v>406</v>
      </c>
    </row>
    <row r="2745" spans="1:7">
      <c r="A2745" s="79">
        <v>42700.413680555554</v>
      </c>
      <c r="B2745" s="3">
        <v>8.6300000000000008</v>
      </c>
      <c r="C2745" s="7">
        <v>12004</v>
      </c>
      <c r="D2745" s="7">
        <v>1</v>
      </c>
      <c r="E2745" s="7" t="s">
        <v>5214</v>
      </c>
      <c r="F2745" s="2" t="s">
        <v>331</v>
      </c>
      <c r="G2745" s="2" t="s">
        <v>406</v>
      </c>
    </row>
    <row r="2746" spans="1:7">
      <c r="A2746" s="79">
        <v>42700.570127314815</v>
      </c>
      <c r="B2746" s="3">
        <v>8.6300000000000008</v>
      </c>
      <c r="C2746" s="7">
        <v>12004</v>
      </c>
      <c r="D2746" s="7">
        <v>1</v>
      </c>
      <c r="E2746" s="7" t="s">
        <v>5214</v>
      </c>
      <c r="F2746" s="2" t="s">
        <v>331</v>
      </c>
      <c r="G2746" s="2" t="s">
        <v>406</v>
      </c>
    </row>
    <row r="2747" spans="1:7">
      <c r="A2747" s="79">
        <v>42700.745196759257</v>
      </c>
      <c r="B2747" s="3">
        <v>8.6300000000000008</v>
      </c>
      <c r="C2747" s="7">
        <v>12004</v>
      </c>
      <c r="D2747" s="7">
        <v>1</v>
      </c>
      <c r="E2747" s="7" t="s">
        <v>5214</v>
      </c>
      <c r="F2747" s="2" t="s">
        <v>331</v>
      </c>
      <c r="G2747" s="2" t="s">
        <v>406</v>
      </c>
    </row>
    <row r="2748" spans="1:7">
      <c r="A2748" s="79">
        <v>42701.502442129633</v>
      </c>
      <c r="B2748" s="3">
        <v>8.6300000000000008</v>
      </c>
      <c r="C2748" s="7">
        <v>12004</v>
      </c>
      <c r="D2748" s="7">
        <v>1</v>
      </c>
      <c r="E2748" s="7" t="s">
        <v>5214</v>
      </c>
      <c r="F2748" s="2" t="s">
        <v>331</v>
      </c>
      <c r="G2748" s="2" t="s">
        <v>406</v>
      </c>
    </row>
    <row r="2749" spans="1:7">
      <c r="A2749" s="79">
        <v>42720.495196759257</v>
      </c>
      <c r="B2749" s="3">
        <v>8.6300000000000008</v>
      </c>
      <c r="C2749" s="7">
        <v>12004</v>
      </c>
      <c r="D2749" s="7">
        <v>1</v>
      </c>
      <c r="E2749" s="7" t="s">
        <v>5214</v>
      </c>
      <c r="F2749" s="2" t="s">
        <v>331</v>
      </c>
      <c r="G2749" s="2" t="s">
        <v>406</v>
      </c>
    </row>
    <row r="2750" spans="1:7">
      <c r="A2750" s="79">
        <v>42762.587384259263</v>
      </c>
      <c r="B2750" s="3">
        <v>8.6300000000000008</v>
      </c>
      <c r="C2750" s="7">
        <v>12004</v>
      </c>
      <c r="D2750" s="7">
        <v>1</v>
      </c>
      <c r="E2750" s="7" t="s">
        <v>5214</v>
      </c>
      <c r="F2750" s="2" t="s">
        <v>331</v>
      </c>
      <c r="G2750" s="2" t="s">
        <v>406</v>
      </c>
    </row>
    <row r="2751" spans="1:7">
      <c r="A2751" s="79">
        <v>42770.696932870371</v>
      </c>
      <c r="B2751" s="3">
        <v>8.6300000000000008</v>
      </c>
      <c r="C2751" s="7">
        <v>12004</v>
      </c>
      <c r="D2751" s="7">
        <v>1</v>
      </c>
      <c r="E2751" s="7" t="s">
        <v>5214</v>
      </c>
      <c r="F2751" s="2" t="s">
        <v>331</v>
      </c>
      <c r="G2751" s="2" t="s">
        <v>406</v>
      </c>
    </row>
    <row r="2752" spans="1:7">
      <c r="A2752" s="79">
        <v>42770.7658912037</v>
      </c>
      <c r="B2752" s="3">
        <v>8.6300000000000008</v>
      </c>
      <c r="C2752" s="7">
        <v>12004</v>
      </c>
      <c r="D2752" s="7">
        <v>1</v>
      </c>
      <c r="E2752" s="7" t="s">
        <v>5214</v>
      </c>
      <c r="F2752" s="2" t="s">
        <v>331</v>
      </c>
      <c r="G2752" s="2" t="s">
        <v>406</v>
      </c>
    </row>
    <row r="2753" spans="1:7">
      <c r="A2753" s="79">
        <v>42776.520509259259</v>
      </c>
      <c r="B2753" s="3">
        <v>8.6300000000000008</v>
      </c>
      <c r="C2753" s="7">
        <v>12004</v>
      </c>
      <c r="D2753" s="7">
        <v>1</v>
      </c>
      <c r="E2753" s="7" t="s">
        <v>5214</v>
      </c>
      <c r="F2753" s="2" t="s">
        <v>331</v>
      </c>
      <c r="G2753" s="2" t="s">
        <v>406</v>
      </c>
    </row>
    <row r="2754" spans="1:7">
      <c r="A2754" s="79">
        <v>42777.484756944446</v>
      </c>
      <c r="B2754" s="3">
        <v>8.6300000000000008</v>
      </c>
      <c r="C2754" s="7">
        <v>12004</v>
      </c>
      <c r="D2754" s="7">
        <v>1</v>
      </c>
      <c r="E2754" s="7" t="s">
        <v>5214</v>
      </c>
      <c r="F2754" s="2" t="s">
        <v>331</v>
      </c>
      <c r="G2754" s="2" t="s">
        <v>406</v>
      </c>
    </row>
    <row r="2755" spans="1:7">
      <c r="A2755" s="79">
        <v>42777.52449074074</v>
      </c>
      <c r="B2755" s="3">
        <v>8.6300000000000008</v>
      </c>
      <c r="C2755" s="7">
        <v>12004</v>
      </c>
      <c r="D2755" s="7">
        <v>1</v>
      </c>
      <c r="E2755" s="7" t="s">
        <v>5214</v>
      </c>
      <c r="F2755" s="2" t="s">
        <v>331</v>
      </c>
      <c r="G2755" s="2" t="s">
        <v>406</v>
      </c>
    </row>
    <row r="2756" spans="1:7">
      <c r="A2756" s="79">
        <v>42777.877615740741</v>
      </c>
      <c r="B2756" s="3">
        <v>8.6300000000000008</v>
      </c>
      <c r="C2756" s="7">
        <v>12004</v>
      </c>
      <c r="D2756" s="7">
        <v>1</v>
      </c>
      <c r="E2756" s="7" t="s">
        <v>5214</v>
      </c>
      <c r="F2756" s="2" t="s">
        <v>331</v>
      </c>
      <c r="G2756" s="2" t="s">
        <v>406</v>
      </c>
    </row>
    <row r="2757" spans="1:7">
      <c r="A2757" s="79">
        <v>42782.84474537037</v>
      </c>
      <c r="B2757" s="3">
        <v>8.6300000000000008</v>
      </c>
      <c r="C2757" s="7">
        <v>12004</v>
      </c>
      <c r="D2757" s="7">
        <v>1</v>
      </c>
      <c r="E2757" s="7" t="s">
        <v>5214</v>
      </c>
      <c r="F2757" s="2" t="s">
        <v>331</v>
      </c>
      <c r="G2757" s="2" t="s">
        <v>434</v>
      </c>
    </row>
    <row r="2758" spans="1:7">
      <c r="A2758" s="79">
        <v>42792.648842592593</v>
      </c>
      <c r="B2758" s="3">
        <v>8.6300000000000008</v>
      </c>
      <c r="C2758" s="7">
        <v>12004</v>
      </c>
      <c r="D2758" s="7">
        <v>1</v>
      </c>
      <c r="E2758" s="7" t="s">
        <v>5214</v>
      </c>
      <c r="F2758" s="2" t="s">
        <v>331</v>
      </c>
      <c r="G2758" s="2" t="s">
        <v>406</v>
      </c>
    </row>
    <row r="2759" spans="1:7">
      <c r="A2759" s="79">
        <v>42792.655231481483</v>
      </c>
      <c r="B2759" s="3">
        <v>8.6300000000000008</v>
      </c>
      <c r="C2759" s="7">
        <v>12004</v>
      </c>
      <c r="D2759" s="7">
        <v>1</v>
      </c>
      <c r="E2759" s="7" t="s">
        <v>5214</v>
      </c>
      <c r="F2759" s="2" t="s">
        <v>331</v>
      </c>
      <c r="G2759" s="2" t="s">
        <v>406</v>
      </c>
    </row>
    <row r="2760" spans="1:7">
      <c r="A2760" s="79">
        <v>42805.555046296293</v>
      </c>
      <c r="B2760" s="3">
        <v>8.6300000000000008</v>
      </c>
      <c r="C2760" s="7">
        <v>12004</v>
      </c>
      <c r="D2760" s="7">
        <v>1</v>
      </c>
      <c r="E2760" s="7" t="s">
        <v>5214</v>
      </c>
      <c r="F2760" s="2" t="s">
        <v>331</v>
      </c>
      <c r="G2760" s="2" t="s">
        <v>406</v>
      </c>
    </row>
    <row r="2761" spans="1:7">
      <c r="A2761" s="79">
        <v>42807.615231481483</v>
      </c>
      <c r="B2761" s="3">
        <v>8.6300000000000008</v>
      </c>
      <c r="C2761" s="7">
        <v>12004</v>
      </c>
      <c r="D2761" s="7">
        <v>1</v>
      </c>
      <c r="E2761" s="7" t="s">
        <v>5214</v>
      </c>
      <c r="F2761" s="2" t="s">
        <v>331</v>
      </c>
      <c r="G2761" s="2" t="s">
        <v>406</v>
      </c>
    </row>
    <row r="2762" spans="1:7">
      <c r="A2762" s="79">
        <v>42819.75277777778</v>
      </c>
      <c r="B2762" s="3">
        <v>8.6300000000000008</v>
      </c>
      <c r="C2762" s="7">
        <v>12004</v>
      </c>
      <c r="D2762" s="7">
        <v>1</v>
      </c>
      <c r="E2762" s="7" t="s">
        <v>5214</v>
      </c>
      <c r="F2762" s="2" t="s">
        <v>331</v>
      </c>
      <c r="G2762" s="2" t="s">
        <v>406</v>
      </c>
    </row>
    <row r="2763" spans="1:7">
      <c r="A2763" s="79">
        <v>42824.7109837963</v>
      </c>
      <c r="B2763" s="3">
        <v>8.6300000000000008</v>
      </c>
      <c r="C2763" s="7">
        <v>12004</v>
      </c>
      <c r="D2763" s="7">
        <v>1</v>
      </c>
      <c r="E2763" s="7" t="s">
        <v>5214</v>
      </c>
      <c r="F2763" s="2" t="s">
        <v>331</v>
      </c>
      <c r="G2763" s="2" t="s">
        <v>406</v>
      </c>
    </row>
    <row r="2764" spans="1:7">
      <c r="A2764" s="79">
        <v>42880.672569444447</v>
      </c>
      <c r="B2764" s="3">
        <v>8.6300000000000008</v>
      </c>
      <c r="C2764" s="7">
        <v>12004</v>
      </c>
      <c r="D2764" s="7">
        <v>1</v>
      </c>
      <c r="E2764" s="7" t="s">
        <v>5214</v>
      </c>
      <c r="F2764" s="2" t="s">
        <v>331</v>
      </c>
      <c r="G2764" s="2" t="s">
        <v>406</v>
      </c>
    </row>
    <row r="2765" spans="1:7">
      <c r="A2765" s="79">
        <v>42889.666400462964</v>
      </c>
      <c r="B2765" s="3">
        <v>8.6300000000000008</v>
      </c>
      <c r="C2765" s="7">
        <v>12004</v>
      </c>
      <c r="D2765" s="7">
        <v>1</v>
      </c>
      <c r="E2765" s="7" t="s">
        <v>5214</v>
      </c>
      <c r="F2765" s="2" t="s">
        <v>331</v>
      </c>
      <c r="G2765" s="2" t="s">
        <v>406</v>
      </c>
    </row>
    <row r="2766" spans="1:7">
      <c r="A2766" s="79">
        <v>42895.524965277778</v>
      </c>
      <c r="B2766" s="3">
        <v>8.6300000000000008</v>
      </c>
      <c r="C2766" s="7">
        <v>12004</v>
      </c>
      <c r="D2766" s="7">
        <v>1</v>
      </c>
      <c r="E2766" s="7" t="s">
        <v>5214</v>
      </c>
      <c r="F2766" s="2" t="s">
        <v>331</v>
      </c>
      <c r="G2766" s="2" t="s">
        <v>406</v>
      </c>
    </row>
    <row r="2767" spans="1:7">
      <c r="A2767" s="79">
        <v>42903.569178240738</v>
      </c>
      <c r="B2767" s="3">
        <v>8.6300000000000008</v>
      </c>
      <c r="C2767" s="7">
        <v>12004</v>
      </c>
      <c r="D2767" s="7">
        <v>1</v>
      </c>
      <c r="E2767" s="7" t="s">
        <v>5214</v>
      </c>
      <c r="F2767" s="2" t="s">
        <v>331</v>
      </c>
      <c r="G2767" s="2" t="s">
        <v>406</v>
      </c>
    </row>
    <row r="2768" spans="1:7">
      <c r="A2768" s="79">
        <v>42910.681747685187</v>
      </c>
      <c r="B2768" s="3">
        <v>8.6300000000000008</v>
      </c>
      <c r="C2768" s="7">
        <v>12004</v>
      </c>
      <c r="D2768" s="7">
        <v>1</v>
      </c>
      <c r="E2768" s="7" t="s">
        <v>5214</v>
      </c>
      <c r="F2768" s="2" t="s">
        <v>331</v>
      </c>
      <c r="G2768" s="2" t="s">
        <v>434</v>
      </c>
    </row>
    <row r="2769" spans="1:10">
      <c r="A2769" s="79">
        <v>42053.849620000001</v>
      </c>
      <c r="B2769" s="3">
        <v>6.79</v>
      </c>
      <c r="C2769" s="7">
        <v>12007</v>
      </c>
      <c r="D2769" s="7">
        <v>1</v>
      </c>
      <c r="E2769" s="7" t="s">
        <v>5214</v>
      </c>
      <c r="F2769" s="2" t="s">
        <v>331</v>
      </c>
      <c r="G2769" s="2" t="s">
        <v>346</v>
      </c>
    </row>
    <row r="2770" spans="1:10">
      <c r="A2770" s="79">
        <v>42150.377670000002</v>
      </c>
      <c r="B2770" s="3">
        <v>6.79</v>
      </c>
      <c r="C2770" s="7">
        <v>12007</v>
      </c>
      <c r="D2770" s="7">
        <v>1</v>
      </c>
      <c r="E2770" s="7" t="s">
        <v>5214</v>
      </c>
      <c r="F2770" s="2" t="s">
        <v>331</v>
      </c>
      <c r="G2770" s="2" t="s">
        <v>346</v>
      </c>
    </row>
    <row r="2771" spans="1:10">
      <c r="A2771" s="79">
        <v>42200.585780000001</v>
      </c>
      <c r="B2771" s="3">
        <v>6.79</v>
      </c>
      <c r="C2771" s="7">
        <v>12007</v>
      </c>
      <c r="D2771" s="7">
        <v>1</v>
      </c>
      <c r="E2771" s="7" t="s">
        <v>5214</v>
      </c>
      <c r="F2771" s="2" t="s">
        <v>331</v>
      </c>
      <c r="G2771" s="2" t="s">
        <v>346</v>
      </c>
      <c r="J2771" s="21"/>
    </row>
    <row r="2772" spans="1:10">
      <c r="A2772" s="79">
        <v>42209.567110000004</v>
      </c>
      <c r="B2772" s="3">
        <v>6.79</v>
      </c>
      <c r="C2772" s="7">
        <v>12007</v>
      </c>
      <c r="D2772" s="7">
        <v>1</v>
      </c>
      <c r="E2772" s="7" t="s">
        <v>5214</v>
      </c>
      <c r="F2772" s="2" t="s">
        <v>331</v>
      </c>
      <c r="G2772" s="2" t="s">
        <v>346</v>
      </c>
      <c r="J2772" s="21"/>
    </row>
    <row r="2773" spans="1:10">
      <c r="A2773" s="79">
        <v>42253.509980000003</v>
      </c>
      <c r="B2773" s="3">
        <v>6.79</v>
      </c>
      <c r="C2773" s="7">
        <v>12007</v>
      </c>
      <c r="D2773" s="7">
        <v>1</v>
      </c>
      <c r="E2773" s="7" t="s">
        <v>5214</v>
      </c>
      <c r="F2773" s="2" t="s">
        <v>331</v>
      </c>
      <c r="G2773" s="2" t="s">
        <v>346</v>
      </c>
      <c r="J2773" s="21"/>
    </row>
    <row r="2774" spans="1:10">
      <c r="A2774" s="79">
        <v>42181.728770000002</v>
      </c>
      <c r="B2774" s="3">
        <v>3.51</v>
      </c>
      <c r="C2774" s="7">
        <v>12009</v>
      </c>
      <c r="D2774" s="7">
        <v>1</v>
      </c>
      <c r="E2774" s="7" t="s">
        <v>4174</v>
      </c>
      <c r="F2774" s="2" t="s">
        <v>331</v>
      </c>
      <c r="G2774" s="2" t="s">
        <v>333</v>
      </c>
      <c r="J2774" s="21"/>
    </row>
    <row r="2775" spans="1:10">
      <c r="A2775" s="79">
        <v>42181.733399999997</v>
      </c>
      <c r="B2775" s="3">
        <v>3.51</v>
      </c>
      <c r="C2775" s="7">
        <v>12009</v>
      </c>
      <c r="D2775" s="7">
        <v>1</v>
      </c>
      <c r="E2775" s="7" t="s">
        <v>4174</v>
      </c>
      <c r="F2775" s="2" t="s">
        <v>331</v>
      </c>
      <c r="G2775" s="2" t="s">
        <v>333</v>
      </c>
      <c r="J2775" s="21"/>
    </row>
    <row r="2776" spans="1:10">
      <c r="A2776" s="79">
        <v>42182.47006</v>
      </c>
      <c r="B2776" s="3">
        <v>3.51</v>
      </c>
      <c r="C2776" s="7">
        <v>12009</v>
      </c>
      <c r="D2776" s="7">
        <v>1</v>
      </c>
      <c r="E2776" s="7" t="s">
        <v>4174</v>
      </c>
      <c r="F2776" s="2" t="s">
        <v>331</v>
      </c>
      <c r="G2776" s="2" t="s">
        <v>333</v>
      </c>
      <c r="J2776" s="21"/>
    </row>
    <row r="2777" spans="1:10">
      <c r="A2777" s="79">
        <v>42189.42914</v>
      </c>
      <c r="B2777" s="3">
        <v>3.51</v>
      </c>
      <c r="C2777" s="7">
        <v>12009</v>
      </c>
      <c r="D2777" s="7">
        <v>1</v>
      </c>
      <c r="E2777" s="7" t="s">
        <v>4174</v>
      </c>
      <c r="F2777" s="2" t="s">
        <v>331</v>
      </c>
      <c r="G2777" s="2" t="s">
        <v>333</v>
      </c>
      <c r="J2777" s="21"/>
    </row>
    <row r="2778" spans="1:10">
      <c r="A2778" s="79">
        <v>42191.612809999999</v>
      </c>
      <c r="B2778" s="3">
        <v>3.51</v>
      </c>
      <c r="C2778" s="7">
        <v>12009</v>
      </c>
      <c r="D2778" s="7">
        <v>1</v>
      </c>
      <c r="E2778" s="7" t="s">
        <v>4174</v>
      </c>
      <c r="F2778" s="2" t="s">
        <v>331</v>
      </c>
      <c r="G2778" s="2" t="s">
        <v>333</v>
      </c>
      <c r="J2778" s="21"/>
    </row>
    <row r="2779" spans="1:10">
      <c r="A2779" s="79">
        <v>42207.695610000002</v>
      </c>
      <c r="B2779" s="3">
        <v>3.51</v>
      </c>
      <c r="C2779" s="7">
        <v>12009</v>
      </c>
      <c r="D2779" s="7">
        <v>1</v>
      </c>
      <c r="E2779" s="7" t="s">
        <v>4174</v>
      </c>
      <c r="F2779" s="2" t="s">
        <v>331</v>
      </c>
      <c r="G2779" s="2" t="s">
        <v>333</v>
      </c>
      <c r="J2779" s="21"/>
    </row>
    <row r="2780" spans="1:10">
      <c r="A2780" s="79">
        <v>42207.867559999999</v>
      </c>
      <c r="B2780" s="3">
        <v>3.51</v>
      </c>
      <c r="C2780" s="7">
        <v>12009</v>
      </c>
      <c r="D2780" s="7">
        <v>1</v>
      </c>
      <c r="E2780" s="7" t="s">
        <v>4174</v>
      </c>
      <c r="F2780" s="2" t="s">
        <v>331</v>
      </c>
      <c r="G2780" s="2" t="s">
        <v>333</v>
      </c>
      <c r="J2780" s="21"/>
    </row>
    <row r="2781" spans="1:10">
      <c r="A2781" s="79">
        <v>42208.7189</v>
      </c>
      <c r="B2781" s="3">
        <v>3.51</v>
      </c>
      <c r="C2781" s="7">
        <v>12009</v>
      </c>
      <c r="D2781" s="7">
        <v>1</v>
      </c>
      <c r="E2781" s="7" t="s">
        <v>4174</v>
      </c>
      <c r="F2781" s="2" t="s">
        <v>331</v>
      </c>
      <c r="G2781" s="2" t="s">
        <v>333</v>
      </c>
      <c r="J2781" s="21"/>
    </row>
    <row r="2782" spans="1:10">
      <c r="A2782" s="79">
        <v>42216.85441</v>
      </c>
      <c r="B2782" s="3">
        <v>3.51</v>
      </c>
      <c r="C2782" s="7">
        <v>12009</v>
      </c>
      <c r="D2782" s="7">
        <v>1</v>
      </c>
      <c r="E2782" s="7" t="s">
        <v>4174</v>
      </c>
      <c r="F2782" s="2" t="s">
        <v>331</v>
      </c>
      <c r="G2782" s="2" t="s">
        <v>333</v>
      </c>
      <c r="J2782" s="21"/>
    </row>
    <row r="2783" spans="1:10">
      <c r="A2783" s="79">
        <v>42237.728430000003</v>
      </c>
      <c r="B2783" s="3">
        <v>3.51</v>
      </c>
      <c r="C2783" s="7">
        <v>12009</v>
      </c>
      <c r="D2783" s="7">
        <v>1</v>
      </c>
      <c r="E2783" s="7" t="s">
        <v>4174</v>
      </c>
      <c r="F2783" s="2" t="s">
        <v>331</v>
      </c>
      <c r="G2783" s="2" t="s">
        <v>333</v>
      </c>
      <c r="J2783" s="21"/>
    </row>
    <row r="2784" spans="1:10">
      <c r="A2784" s="79">
        <v>42263.594120000002</v>
      </c>
      <c r="B2784" s="3">
        <v>3.51</v>
      </c>
      <c r="C2784" s="7">
        <v>12009</v>
      </c>
      <c r="D2784" s="7">
        <v>1</v>
      </c>
      <c r="E2784" s="7" t="s">
        <v>4174</v>
      </c>
      <c r="F2784" s="2" t="s">
        <v>331</v>
      </c>
      <c r="G2784" s="2" t="s">
        <v>333</v>
      </c>
      <c r="J2784" s="21"/>
    </row>
    <row r="2785" spans="1:10">
      <c r="A2785" s="79">
        <v>42295.59691</v>
      </c>
      <c r="B2785" s="3">
        <v>3.51</v>
      </c>
      <c r="C2785" s="7">
        <v>12009</v>
      </c>
      <c r="D2785" s="7">
        <v>1</v>
      </c>
      <c r="E2785" s="7" t="s">
        <v>4174</v>
      </c>
      <c r="F2785" s="2" t="s">
        <v>331</v>
      </c>
      <c r="G2785" s="2" t="s">
        <v>333</v>
      </c>
    </row>
    <row r="2786" spans="1:10">
      <c r="A2786" s="79">
        <v>42309.673260000003</v>
      </c>
      <c r="B2786" s="3">
        <v>3.51</v>
      </c>
      <c r="C2786" s="7">
        <v>12009</v>
      </c>
      <c r="D2786" s="7">
        <v>1</v>
      </c>
      <c r="E2786" s="7" t="s">
        <v>4174</v>
      </c>
      <c r="F2786" s="2" t="s">
        <v>331</v>
      </c>
      <c r="G2786" s="2" t="s">
        <v>75</v>
      </c>
      <c r="H2786" s="2" t="s">
        <v>333</v>
      </c>
    </row>
    <row r="2787" spans="1:10">
      <c r="A2787" s="79">
        <v>42314.70177</v>
      </c>
      <c r="B2787" s="3">
        <v>3.51</v>
      </c>
      <c r="C2787" s="7">
        <v>12009</v>
      </c>
      <c r="D2787" s="7">
        <v>1</v>
      </c>
      <c r="E2787" s="7" t="s">
        <v>4174</v>
      </c>
      <c r="F2787" s="2" t="s">
        <v>331</v>
      </c>
      <c r="G2787" s="2" t="s">
        <v>75</v>
      </c>
      <c r="H2787" s="2" t="s">
        <v>333</v>
      </c>
    </row>
    <row r="2788" spans="1:10">
      <c r="A2788" s="79">
        <v>42316.601880000002</v>
      </c>
      <c r="B2788" s="3">
        <v>3.51</v>
      </c>
      <c r="C2788" s="7">
        <v>12009</v>
      </c>
      <c r="D2788" s="7">
        <v>1</v>
      </c>
      <c r="E2788" s="7" t="s">
        <v>4174</v>
      </c>
      <c r="F2788" s="2" t="s">
        <v>331</v>
      </c>
      <c r="G2788" s="2" t="s">
        <v>75</v>
      </c>
      <c r="H2788" s="2" t="s">
        <v>333</v>
      </c>
    </row>
    <row r="2789" spans="1:10">
      <c r="A2789" s="79">
        <v>42400</v>
      </c>
      <c r="B2789" s="3">
        <v>3.51</v>
      </c>
      <c r="C2789" s="7">
        <v>12009</v>
      </c>
      <c r="D2789" s="7">
        <v>1</v>
      </c>
      <c r="E2789" s="7" t="s">
        <v>4174</v>
      </c>
      <c r="F2789" s="2" t="s">
        <v>331</v>
      </c>
      <c r="G2789" s="2" t="s">
        <v>75</v>
      </c>
      <c r="H2789" s="2" t="s">
        <v>333</v>
      </c>
    </row>
    <row r="2790" spans="1:10">
      <c r="A2790" s="79">
        <v>42461.839571759258</v>
      </c>
      <c r="B2790" s="3">
        <v>3.51</v>
      </c>
      <c r="C2790" s="7">
        <v>12009</v>
      </c>
      <c r="D2790" s="7">
        <v>1</v>
      </c>
      <c r="E2790" s="7" t="s">
        <v>4174</v>
      </c>
      <c r="F2790" s="2" t="s">
        <v>331</v>
      </c>
      <c r="G2790" s="2" t="s">
        <v>75</v>
      </c>
      <c r="H2790" s="2" t="s">
        <v>333</v>
      </c>
    </row>
    <row r="2791" spans="1:10">
      <c r="A2791" s="79">
        <v>42653.469282407408</v>
      </c>
      <c r="B2791" s="3">
        <v>3.51</v>
      </c>
      <c r="C2791" s="7">
        <v>12009</v>
      </c>
      <c r="D2791" s="7">
        <v>1</v>
      </c>
      <c r="E2791" s="7" t="s">
        <v>4174</v>
      </c>
      <c r="F2791" s="2" t="s">
        <v>331</v>
      </c>
      <c r="G2791" s="2" t="s">
        <v>333</v>
      </c>
    </row>
    <row r="2792" spans="1:10">
      <c r="A2792" s="79">
        <v>42050.651279999998</v>
      </c>
      <c r="B2792" s="3">
        <v>6.79</v>
      </c>
      <c r="C2792" s="7">
        <v>12010</v>
      </c>
      <c r="D2792" s="7">
        <v>1</v>
      </c>
      <c r="E2792" s="7" t="s">
        <v>5214</v>
      </c>
      <c r="F2792" s="2" t="s">
        <v>331</v>
      </c>
      <c r="G2792" s="2" t="s">
        <v>335</v>
      </c>
    </row>
    <row r="2793" spans="1:10">
      <c r="A2793" s="79">
        <v>42078.597710000002</v>
      </c>
      <c r="B2793" s="3">
        <v>6.79</v>
      </c>
      <c r="C2793" s="7">
        <v>12010</v>
      </c>
      <c r="D2793" s="7">
        <v>1</v>
      </c>
      <c r="E2793" s="7" t="s">
        <v>5214</v>
      </c>
      <c r="F2793" s="2" t="s">
        <v>331</v>
      </c>
      <c r="G2793" s="2" t="s">
        <v>335</v>
      </c>
    </row>
    <row r="2794" spans="1:10">
      <c r="A2794" s="79">
        <v>42145.707629999997</v>
      </c>
      <c r="B2794" s="3">
        <v>6.79</v>
      </c>
      <c r="C2794" s="7">
        <v>12010</v>
      </c>
      <c r="D2794" s="7">
        <v>1</v>
      </c>
      <c r="E2794" s="7" t="s">
        <v>5214</v>
      </c>
      <c r="F2794" s="2" t="s">
        <v>331</v>
      </c>
      <c r="G2794" s="2" t="s">
        <v>335</v>
      </c>
    </row>
    <row r="2795" spans="1:10">
      <c r="A2795" s="79">
        <v>42160.588459999999</v>
      </c>
      <c r="B2795" s="3">
        <v>6.79</v>
      </c>
      <c r="C2795" s="7">
        <v>12010</v>
      </c>
      <c r="D2795" s="7">
        <v>1</v>
      </c>
      <c r="E2795" s="7" t="s">
        <v>5214</v>
      </c>
      <c r="F2795" s="2" t="s">
        <v>331</v>
      </c>
      <c r="G2795" s="2" t="s">
        <v>335</v>
      </c>
    </row>
    <row r="2796" spans="1:10">
      <c r="A2796" s="79">
        <v>42160.663430000001</v>
      </c>
      <c r="B2796" s="3">
        <v>6.79</v>
      </c>
      <c r="C2796" s="7">
        <v>12010</v>
      </c>
      <c r="D2796" s="7">
        <v>1</v>
      </c>
      <c r="E2796" s="7" t="s">
        <v>5214</v>
      </c>
      <c r="F2796" s="2" t="s">
        <v>331</v>
      </c>
      <c r="G2796" s="2" t="s">
        <v>335</v>
      </c>
    </row>
    <row r="2797" spans="1:10">
      <c r="A2797" s="79">
        <v>42190.555560000001</v>
      </c>
      <c r="B2797" s="3">
        <v>6.79</v>
      </c>
      <c r="C2797" s="7">
        <v>12010</v>
      </c>
      <c r="D2797" s="7">
        <v>1</v>
      </c>
      <c r="E2797" s="7" t="s">
        <v>5214</v>
      </c>
      <c r="F2797" s="2" t="s">
        <v>331</v>
      </c>
      <c r="G2797" s="2" t="s">
        <v>335</v>
      </c>
      <c r="J2797" s="21"/>
    </row>
    <row r="2798" spans="1:10">
      <c r="A2798" s="79">
        <v>42204.706449999998</v>
      </c>
      <c r="B2798" s="3">
        <v>6.79</v>
      </c>
      <c r="C2798" s="7">
        <v>12010</v>
      </c>
      <c r="D2798" s="7">
        <v>1</v>
      </c>
      <c r="E2798" s="7" t="s">
        <v>5214</v>
      </c>
      <c r="F2798" s="2" t="s">
        <v>331</v>
      </c>
      <c r="G2798" s="2" t="s">
        <v>335</v>
      </c>
      <c r="J2798" s="21"/>
    </row>
    <row r="2799" spans="1:10">
      <c r="A2799" s="79">
        <v>42224.453029999997</v>
      </c>
      <c r="B2799" s="3">
        <v>6.79</v>
      </c>
      <c r="C2799" s="7">
        <v>12010</v>
      </c>
      <c r="D2799" s="7">
        <v>1</v>
      </c>
      <c r="E2799" s="7" t="s">
        <v>5214</v>
      </c>
      <c r="F2799" s="2" t="s">
        <v>331</v>
      </c>
      <c r="G2799" s="2" t="s">
        <v>335</v>
      </c>
      <c r="J2799" s="21"/>
    </row>
    <row r="2800" spans="1:10">
      <c r="A2800" s="79">
        <v>42400</v>
      </c>
      <c r="B2800" s="3">
        <v>6.79</v>
      </c>
      <c r="C2800" s="7">
        <v>12010</v>
      </c>
      <c r="D2800" s="7">
        <v>1</v>
      </c>
      <c r="E2800" s="7" t="s">
        <v>5214</v>
      </c>
      <c r="F2800" s="2" t="s">
        <v>331</v>
      </c>
      <c r="G2800" s="2" t="s">
        <v>75</v>
      </c>
      <c r="H2800" s="2" t="s">
        <v>335</v>
      </c>
    </row>
    <row r="2801" spans="1:8">
      <c r="A2801" s="79">
        <v>42413.729160000003</v>
      </c>
      <c r="B2801" s="3">
        <v>6.79</v>
      </c>
      <c r="C2801" s="7">
        <v>12010</v>
      </c>
      <c r="D2801" s="7">
        <v>1</v>
      </c>
      <c r="E2801" s="7" t="s">
        <v>5214</v>
      </c>
      <c r="F2801" s="2" t="s">
        <v>331</v>
      </c>
      <c r="G2801" s="2" t="s">
        <v>75</v>
      </c>
      <c r="H2801" s="2" t="s">
        <v>335</v>
      </c>
    </row>
    <row r="2802" spans="1:8">
      <c r="A2802" s="79">
        <v>42544.563194444447</v>
      </c>
      <c r="B2802" s="3">
        <v>6.79</v>
      </c>
      <c r="C2802" s="7">
        <v>12010</v>
      </c>
      <c r="D2802" s="7">
        <v>1</v>
      </c>
      <c r="E2802" s="7" t="s">
        <v>5214</v>
      </c>
      <c r="F2802" s="2" t="s">
        <v>331</v>
      </c>
      <c r="G2802" s="2" t="s">
        <v>75</v>
      </c>
      <c r="H2802" s="2" t="s">
        <v>335</v>
      </c>
    </row>
    <row r="2803" spans="1:8">
      <c r="A2803" s="79">
        <v>42561.790254629632</v>
      </c>
      <c r="B2803" s="3">
        <v>6.79</v>
      </c>
      <c r="C2803" s="7">
        <v>12010</v>
      </c>
      <c r="D2803" s="7">
        <v>1</v>
      </c>
      <c r="E2803" s="7" t="s">
        <v>5214</v>
      </c>
      <c r="F2803" s="2" t="s">
        <v>331</v>
      </c>
      <c r="G2803" s="2" t="s">
        <v>335</v>
      </c>
      <c r="H2803" s="2" t="s">
        <v>2535</v>
      </c>
    </row>
    <row r="2804" spans="1:8">
      <c r="A2804" s="79">
        <v>42571.512256944443</v>
      </c>
      <c r="B2804" s="3">
        <v>6.79</v>
      </c>
      <c r="C2804" s="7">
        <v>12010</v>
      </c>
      <c r="D2804" s="7">
        <v>1</v>
      </c>
      <c r="E2804" s="7" t="s">
        <v>5214</v>
      </c>
      <c r="F2804" s="2" t="s">
        <v>331</v>
      </c>
      <c r="G2804" s="2" t="s">
        <v>335</v>
      </c>
      <c r="H2804" s="2" t="s">
        <v>2535</v>
      </c>
    </row>
    <row r="2805" spans="1:8">
      <c r="A2805" s="79">
        <v>42590.820185185185</v>
      </c>
      <c r="B2805" s="3">
        <v>6.79</v>
      </c>
      <c r="C2805" s="7">
        <v>12010</v>
      </c>
      <c r="D2805" s="7">
        <v>1</v>
      </c>
      <c r="E2805" s="7" t="s">
        <v>5214</v>
      </c>
      <c r="F2805" s="2" t="s">
        <v>331</v>
      </c>
      <c r="G2805" s="2" t="s">
        <v>335</v>
      </c>
      <c r="H2805" s="2" t="s">
        <v>2535</v>
      </c>
    </row>
    <row r="2806" spans="1:8">
      <c r="A2806" s="79">
        <v>42752.6874537037</v>
      </c>
      <c r="B2806" s="3">
        <v>6.79</v>
      </c>
      <c r="C2806" s="7">
        <v>12010</v>
      </c>
      <c r="D2806" s="7">
        <v>1</v>
      </c>
      <c r="E2806" s="7" t="s">
        <v>5214</v>
      </c>
      <c r="F2806" s="2" t="s">
        <v>331</v>
      </c>
      <c r="G2806" s="2" t="s">
        <v>335</v>
      </c>
    </row>
    <row r="2807" spans="1:8">
      <c r="A2807" s="79">
        <v>42764.685312499998</v>
      </c>
      <c r="B2807" s="3">
        <v>6.79</v>
      </c>
      <c r="C2807" s="7">
        <v>12010</v>
      </c>
      <c r="D2807" s="7">
        <v>1</v>
      </c>
      <c r="E2807" s="7" t="s">
        <v>5214</v>
      </c>
      <c r="F2807" s="2" t="s">
        <v>331</v>
      </c>
      <c r="G2807" s="2" t="s">
        <v>335</v>
      </c>
    </row>
    <row r="2808" spans="1:8">
      <c r="A2808" s="79">
        <v>42770.7658912037</v>
      </c>
      <c r="B2808" s="3">
        <v>6.79</v>
      </c>
      <c r="C2808" s="7">
        <v>12010</v>
      </c>
      <c r="D2808" s="7">
        <v>1</v>
      </c>
      <c r="E2808" s="7" t="s">
        <v>5214</v>
      </c>
      <c r="F2808" s="2" t="s">
        <v>331</v>
      </c>
      <c r="G2808" s="2" t="s">
        <v>335</v>
      </c>
    </row>
    <row r="2809" spans="1:8">
      <c r="A2809" s="79">
        <v>42814.458680555559</v>
      </c>
      <c r="B2809" s="3">
        <v>6.79</v>
      </c>
      <c r="C2809" s="7">
        <v>12010</v>
      </c>
      <c r="D2809" s="7">
        <v>1</v>
      </c>
      <c r="E2809" s="7" t="s">
        <v>5214</v>
      </c>
      <c r="F2809" s="2" t="s">
        <v>331</v>
      </c>
      <c r="G2809" s="2" t="s">
        <v>335</v>
      </c>
    </row>
    <row r="2810" spans="1:8">
      <c r="A2810" s="79">
        <v>42820.518240740741</v>
      </c>
      <c r="B2810" s="3">
        <v>6.79</v>
      </c>
      <c r="C2810" s="7">
        <v>12010</v>
      </c>
      <c r="D2810" s="7">
        <v>1</v>
      </c>
      <c r="E2810" s="7" t="s">
        <v>5214</v>
      </c>
      <c r="F2810" s="2" t="s">
        <v>331</v>
      </c>
      <c r="G2810" s="2" t="s">
        <v>335</v>
      </c>
    </row>
    <row r="2811" spans="1:8">
      <c r="A2811" s="79">
        <v>42822.860289351855</v>
      </c>
      <c r="B2811" s="3">
        <v>6.79</v>
      </c>
      <c r="C2811" s="7">
        <v>12010</v>
      </c>
      <c r="D2811" s="7">
        <v>1</v>
      </c>
      <c r="E2811" s="7" t="s">
        <v>5214</v>
      </c>
      <c r="F2811" s="2" t="s">
        <v>331</v>
      </c>
      <c r="G2811" s="2" t="s">
        <v>335</v>
      </c>
    </row>
    <row r="2812" spans="1:8">
      <c r="A2812" s="79">
        <v>42836.681770833333</v>
      </c>
      <c r="B2812" s="3">
        <v>6.79</v>
      </c>
      <c r="C2812" s="7">
        <v>12010</v>
      </c>
      <c r="D2812" s="7">
        <v>1</v>
      </c>
      <c r="E2812" s="7" t="s">
        <v>5214</v>
      </c>
      <c r="F2812" s="2" t="s">
        <v>331</v>
      </c>
      <c r="G2812" s="2" t="s">
        <v>335</v>
      </c>
    </row>
    <row r="2813" spans="1:8">
      <c r="A2813" s="79">
        <v>42847.579016203701</v>
      </c>
      <c r="B2813" s="3">
        <v>6.79</v>
      </c>
      <c r="C2813" s="7">
        <v>12010</v>
      </c>
      <c r="D2813" s="7">
        <v>1</v>
      </c>
      <c r="E2813" s="7" t="s">
        <v>5214</v>
      </c>
      <c r="F2813" s="2" t="s">
        <v>331</v>
      </c>
      <c r="G2813" s="2" t="s">
        <v>335</v>
      </c>
    </row>
    <row r="2814" spans="1:8">
      <c r="A2814" s="79">
        <v>42126.561909999997</v>
      </c>
      <c r="B2814" s="3">
        <v>7.14</v>
      </c>
      <c r="C2814" s="7">
        <v>12011</v>
      </c>
      <c r="D2814" s="7">
        <v>1</v>
      </c>
      <c r="E2814" s="7" t="s">
        <v>5214</v>
      </c>
      <c r="F2814" s="2" t="s">
        <v>331</v>
      </c>
      <c r="G2814" s="2" t="s">
        <v>355</v>
      </c>
    </row>
    <row r="2815" spans="1:8">
      <c r="A2815" s="79">
        <v>42126.702740000001</v>
      </c>
      <c r="B2815" s="3">
        <v>7.14</v>
      </c>
      <c r="C2815" s="7">
        <v>12011</v>
      </c>
      <c r="D2815" s="7">
        <v>1</v>
      </c>
      <c r="E2815" s="7" t="s">
        <v>5214</v>
      </c>
      <c r="F2815" s="2" t="s">
        <v>331</v>
      </c>
      <c r="G2815" s="2" t="s">
        <v>56</v>
      </c>
    </row>
    <row r="2816" spans="1:8">
      <c r="A2816" s="79">
        <v>42126.702740000001</v>
      </c>
      <c r="B2816" s="3">
        <v>7.14</v>
      </c>
      <c r="C2816" s="7">
        <v>12011</v>
      </c>
      <c r="D2816" s="7">
        <v>1</v>
      </c>
      <c r="E2816" s="7" t="s">
        <v>5214</v>
      </c>
      <c r="F2816" s="2" t="s">
        <v>331</v>
      </c>
      <c r="G2816" s="2" t="s">
        <v>56</v>
      </c>
    </row>
    <row r="2817" spans="1:10">
      <c r="A2817" s="79">
        <v>42131.76513</v>
      </c>
      <c r="B2817" s="3">
        <v>7.14</v>
      </c>
      <c r="C2817" s="7">
        <v>12011</v>
      </c>
      <c r="D2817" s="7">
        <v>1</v>
      </c>
      <c r="E2817" s="7" t="s">
        <v>5214</v>
      </c>
      <c r="F2817" s="2" t="s">
        <v>331</v>
      </c>
      <c r="G2817" s="2" t="s">
        <v>355</v>
      </c>
    </row>
    <row r="2818" spans="1:10">
      <c r="A2818" s="79">
        <v>42133.721550000002</v>
      </c>
      <c r="B2818" s="3">
        <v>7.14</v>
      </c>
      <c r="C2818" s="7">
        <v>12011</v>
      </c>
      <c r="D2818" s="7">
        <v>1</v>
      </c>
      <c r="E2818" s="7" t="s">
        <v>5214</v>
      </c>
      <c r="F2818" s="2" t="s">
        <v>331</v>
      </c>
      <c r="G2818" s="2" t="s">
        <v>355</v>
      </c>
    </row>
    <row r="2819" spans="1:10">
      <c r="A2819" s="79">
        <v>42146.694329999998</v>
      </c>
      <c r="B2819" s="3">
        <v>7.14</v>
      </c>
      <c r="C2819" s="7">
        <v>12011</v>
      </c>
      <c r="D2819" s="7">
        <v>1</v>
      </c>
      <c r="E2819" s="7" t="s">
        <v>5214</v>
      </c>
      <c r="F2819" s="2" t="s">
        <v>331</v>
      </c>
      <c r="G2819" s="2" t="s">
        <v>355</v>
      </c>
    </row>
    <row r="2820" spans="1:10">
      <c r="A2820" s="79">
        <v>42160.591789999999</v>
      </c>
      <c r="B2820" s="3">
        <v>7.14</v>
      </c>
      <c r="C2820" s="7">
        <v>12011</v>
      </c>
      <c r="D2820" s="7">
        <v>1</v>
      </c>
      <c r="E2820" s="7" t="s">
        <v>5214</v>
      </c>
      <c r="F2820" s="2" t="s">
        <v>331</v>
      </c>
      <c r="G2820" s="2" t="s">
        <v>355</v>
      </c>
    </row>
    <row r="2821" spans="1:10">
      <c r="A2821" s="79">
        <v>42167.840680000001</v>
      </c>
      <c r="B2821" s="3">
        <v>7.14</v>
      </c>
      <c r="C2821" s="7">
        <v>12011</v>
      </c>
      <c r="D2821" s="7">
        <v>1</v>
      </c>
      <c r="E2821" s="7" t="s">
        <v>5214</v>
      </c>
      <c r="F2821" s="2" t="s">
        <v>331</v>
      </c>
      <c r="G2821" s="2" t="s">
        <v>355</v>
      </c>
    </row>
    <row r="2822" spans="1:10">
      <c r="A2822" s="79">
        <v>42167.863590000001</v>
      </c>
      <c r="B2822" s="3">
        <v>7.14</v>
      </c>
      <c r="C2822" s="7">
        <v>12011</v>
      </c>
      <c r="D2822" s="7">
        <v>1</v>
      </c>
      <c r="E2822" s="7" t="s">
        <v>5214</v>
      </c>
      <c r="F2822" s="2" t="s">
        <v>331</v>
      </c>
      <c r="G2822" s="2" t="s">
        <v>355</v>
      </c>
    </row>
    <row r="2823" spans="1:10">
      <c r="A2823" s="79">
        <v>42168.851280000003</v>
      </c>
      <c r="B2823" s="3">
        <v>7.14</v>
      </c>
      <c r="C2823" s="7">
        <v>12011</v>
      </c>
      <c r="D2823" s="7">
        <v>1</v>
      </c>
      <c r="E2823" s="7" t="s">
        <v>5214</v>
      </c>
      <c r="F2823" s="2" t="s">
        <v>331</v>
      </c>
      <c r="G2823" s="2" t="s">
        <v>355</v>
      </c>
    </row>
    <row r="2824" spans="1:10">
      <c r="A2824" s="79">
        <v>42168.894160000003</v>
      </c>
      <c r="B2824" s="3">
        <v>7.14</v>
      </c>
      <c r="C2824" s="7">
        <v>12011</v>
      </c>
      <c r="D2824" s="7">
        <v>1</v>
      </c>
      <c r="E2824" s="7" t="s">
        <v>5214</v>
      </c>
      <c r="F2824" s="2" t="s">
        <v>331</v>
      </c>
      <c r="G2824" s="2" t="s">
        <v>355</v>
      </c>
    </row>
    <row r="2825" spans="1:10">
      <c r="A2825" s="79">
        <v>42174.791469999996</v>
      </c>
      <c r="B2825" s="3">
        <v>7.14</v>
      </c>
      <c r="C2825" s="7">
        <v>12011</v>
      </c>
      <c r="D2825" s="7">
        <v>1</v>
      </c>
      <c r="E2825" s="7" t="s">
        <v>5214</v>
      </c>
      <c r="F2825" s="2" t="s">
        <v>331</v>
      </c>
      <c r="G2825" s="2" t="s">
        <v>355</v>
      </c>
      <c r="J2825" s="21"/>
    </row>
    <row r="2826" spans="1:10">
      <c r="A2826" s="79">
        <v>42178.478150000003</v>
      </c>
      <c r="B2826" s="3">
        <v>7.14</v>
      </c>
      <c r="C2826" s="7">
        <v>12011</v>
      </c>
      <c r="D2826" s="7">
        <v>1</v>
      </c>
      <c r="E2826" s="7" t="s">
        <v>5214</v>
      </c>
      <c r="F2826" s="2" t="s">
        <v>331</v>
      </c>
      <c r="G2826" s="2" t="s">
        <v>355</v>
      </c>
      <c r="J2826" s="21"/>
    </row>
    <row r="2827" spans="1:10">
      <c r="A2827" s="79">
        <v>42182.47006</v>
      </c>
      <c r="B2827" s="3">
        <v>7.14</v>
      </c>
      <c r="C2827" s="7">
        <v>12011</v>
      </c>
      <c r="D2827" s="7">
        <v>1</v>
      </c>
      <c r="E2827" s="7" t="s">
        <v>5214</v>
      </c>
      <c r="F2827" s="2" t="s">
        <v>331</v>
      </c>
      <c r="G2827" s="2" t="s">
        <v>355</v>
      </c>
      <c r="J2827" s="21"/>
    </row>
    <row r="2828" spans="1:10">
      <c r="A2828" s="79">
        <v>42182.495239999997</v>
      </c>
      <c r="B2828" s="3">
        <v>7.14</v>
      </c>
      <c r="C2828" s="7">
        <v>12011</v>
      </c>
      <c r="D2828" s="7">
        <v>1</v>
      </c>
      <c r="E2828" s="7" t="s">
        <v>5214</v>
      </c>
      <c r="F2828" s="2" t="s">
        <v>331</v>
      </c>
      <c r="G2828" s="2" t="s">
        <v>355</v>
      </c>
      <c r="J2828" s="21"/>
    </row>
    <row r="2829" spans="1:10">
      <c r="A2829" s="79">
        <v>42182.532800000001</v>
      </c>
      <c r="B2829" s="3">
        <v>7.14</v>
      </c>
      <c r="C2829" s="7">
        <v>12011</v>
      </c>
      <c r="D2829" s="7">
        <v>1</v>
      </c>
      <c r="E2829" s="7" t="s">
        <v>5214</v>
      </c>
      <c r="F2829" s="2" t="s">
        <v>331</v>
      </c>
      <c r="G2829" s="2" t="s">
        <v>355</v>
      </c>
      <c r="J2829" s="21"/>
    </row>
    <row r="2830" spans="1:10">
      <c r="A2830" s="79">
        <v>42182.588040000002</v>
      </c>
      <c r="B2830" s="3">
        <v>7.14</v>
      </c>
      <c r="C2830" s="7">
        <v>12011</v>
      </c>
      <c r="D2830" s="7">
        <v>1</v>
      </c>
      <c r="E2830" s="7" t="s">
        <v>5214</v>
      </c>
      <c r="F2830" s="2" t="s">
        <v>331</v>
      </c>
      <c r="G2830" s="2" t="s">
        <v>355</v>
      </c>
      <c r="J2830" s="21"/>
    </row>
    <row r="2831" spans="1:10">
      <c r="A2831" s="79">
        <v>42183.563770000001</v>
      </c>
      <c r="B2831" s="3">
        <v>7.14</v>
      </c>
      <c r="C2831" s="7">
        <v>12011</v>
      </c>
      <c r="D2831" s="7">
        <v>1</v>
      </c>
      <c r="E2831" s="7" t="s">
        <v>5214</v>
      </c>
      <c r="F2831" s="2" t="s">
        <v>331</v>
      </c>
      <c r="G2831" s="2" t="s">
        <v>355</v>
      </c>
      <c r="J2831" s="21"/>
    </row>
    <row r="2832" spans="1:10">
      <c r="A2832" s="79">
        <v>42185.519619999999</v>
      </c>
      <c r="B2832" s="3">
        <v>7.14</v>
      </c>
      <c r="C2832" s="7">
        <v>12011</v>
      </c>
      <c r="D2832" s="7">
        <v>1</v>
      </c>
      <c r="E2832" s="7" t="s">
        <v>5214</v>
      </c>
      <c r="F2832" s="2" t="s">
        <v>331</v>
      </c>
      <c r="G2832" s="2" t="s">
        <v>355</v>
      </c>
      <c r="J2832" s="21"/>
    </row>
    <row r="2833" spans="1:12">
      <c r="A2833" s="79">
        <v>42189.480779999998</v>
      </c>
      <c r="B2833" s="3">
        <v>7.14</v>
      </c>
      <c r="C2833" s="7">
        <v>12011</v>
      </c>
      <c r="D2833" s="7">
        <v>1</v>
      </c>
      <c r="E2833" s="7" t="s">
        <v>5214</v>
      </c>
      <c r="F2833" s="2" t="s">
        <v>331</v>
      </c>
      <c r="G2833" s="2" t="s">
        <v>355</v>
      </c>
      <c r="J2833" s="21"/>
    </row>
    <row r="2834" spans="1:12">
      <c r="A2834" s="79">
        <v>42196.597220000003</v>
      </c>
      <c r="B2834" s="3">
        <v>7.14</v>
      </c>
      <c r="C2834" s="7">
        <v>12011</v>
      </c>
      <c r="D2834" s="7">
        <v>1</v>
      </c>
      <c r="E2834" s="7" t="s">
        <v>5214</v>
      </c>
      <c r="F2834" s="2" t="s">
        <v>331</v>
      </c>
      <c r="G2834" s="2" t="s">
        <v>355</v>
      </c>
      <c r="J2834" s="21"/>
    </row>
    <row r="2835" spans="1:12">
      <c r="A2835" s="79">
        <v>42196.719239999999</v>
      </c>
      <c r="B2835" s="3">
        <v>7.14</v>
      </c>
      <c r="C2835" s="7">
        <v>12011</v>
      </c>
      <c r="D2835" s="7">
        <v>1</v>
      </c>
      <c r="E2835" s="7" t="s">
        <v>5214</v>
      </c>
      <c r="F2835" s="2" t="s">
        <v>331</v>
      </c>
      <c r="G2835" s="2" t="s">
        <v>56</v>
      </c>
      <c r="J2835" s="21"/>
      <c r="L2835" s="21"/>
    </row>
    <row r="2836" spans="1:12">
      <c r="A2836" s="79">
        <v>42197.747479999998</v>
      </c>
      <c r="B2836" s="3">
        <v>7.14</v>
      </c>
      <c r="C2836" s="7">
        <v>12011</v>
      </c>
      <c r="D2836" s="7">
        <v>1</v>
      </c>
      <c r="E2836" s="7" t="s">
        <v>5214</v>
      </c>
      <c r="F2836" s="2" t="s">
        <v>331</v>
      </c>
      <c r="G2836" s="2" t="s">
        <v>355</v>
      </c>
      <c r="J2836" s="21"/>
      <c r="L2836" s="21"/>
    </row>
    <row r="2837" spans="1:12">
      <c r="A2837" s="79">
        <v>42200.585780000001</v>
      </c>
      <c r="B2837" s="3">
        <v>7.14</v>
      </c>
      <c r="C2837" s="7">
        <v>12011</v>
      </c>
      <c r="D2837" s="7">
        <v>1</v>
      </c>
      <c r="E2837" s="7" t="s">
        <v>5214</v>
      </c>
      <c r="F2837" s="2" t="s">
        <v>331</v>
      </c>
      <c r="G2837" s="2" t="s">
        <v>355</v>
      </c>
      <c r="J2837" s="21"/>
      <c r="L2837" s="21"/>
    </row>
    <row r="2838" spans="1:12">
      <c r="A2838" s="79">
        <v>42200.7958</v>
      </c>
      <c r="B2838" s="3">
        <v>7.14</v>
      </c>
      <c r="C2838" s="7">
        <v>12011</v>
      </c>
      <c r="D2838" s="7">
        <v>1</v>
      </c>
      <c r="E2838" s="7" t="s">
        <v>5214</v>
      </c>
      <c r="F2838" s="2" t="s">
        <v>331</v>
      </c>
      <c r="G2838" s="2" t="s">
        <v>355</v>
      </c>
      <c r="J2838" s="21"/>
      <c r="L2838" s="21"/>
    </row>
    <row r="2839" spans="1:12">
      <c r="A2839" s="79">
        <v>42201.57344</v>
      </c>
      <c r="B2839" s="3">
        <v>7.14</v>
      </c>
      <c r="C2839" s="7">
        <v>12011</v>
      </c>
      <c r="D2839" s="7">
        <v>1</v>
      </c>
      <c r="E2839" s="7" t="s">
        <v>5214</v>
      </c>
      <c r="F2839" s="2" t="s">
        <v>331</v>
      </c>
      <c r="G2839" s="2" t="s">
        <v>355</v>
      </c>
      <c r="J2839" s="21"/>
      <c r="L2839" s="21"/>
    </row>
    <row r="2840" spans="1:12">
      <c r="A2840" s="79">
        <v>42205.599880000002</v>
      </c>
      <c r="B2840" s="3">
        <v>7.14</v>
      </c>
      <c r="C2840" s="7">
        <v>12011</v>
      </c>
      <c r="D2840" s="7">
        <v>1</v>
      </c>
      <c r="E2840" s="7" t="s">
        <v>5214</v>
      </c>
      <c r="F2840" s="2" t="s">
        <v>331</v>
      </c>
      <c r="G2840" s="2" t="s">
        <v>355</v>
      </c>
      <c r="J2840" s="21"/>
      <c r="L2840" s="21"/>
    </row>
    <row r="2841" spans="1:12">
      <c r="A2841" s="79">
        <v>42209.461860000003</v>
      </c>
      <c r="B2841" s="3">
        <v>7.14</v>
      </c>
      <c r="C2841" s="7">
        <v>12011</v>
      </c>
      <c r="D2841" s="7">
        <v>1</v>
      </c>
      <c r="E2841" s="7" t="s">
        <v>5214</v>
      </c>
      <c r="F2841" s="2" t="s">
        <v>331</v>
      </c>
      <c r="G2841" s="2" t="s">
        <v>355</v>
      </c>
      <c r="J2841" s="21"/>
      <c r="L2841" s="21"/>
    </row>
    <row r="2842" spans="1:12">
      <c r="A2842" s="79">
        <v>42224.453029999997</v>
      </c>
      <c r="B2842" s="3">
        <v>7.14</v>
      </c>
      <c r="C2842" s="7">
        <v>12011</v>
      </c>
      <c r="D2842" s="7">
        <v>1</v>
      </c>
      <c r="E2842" s="7" t="s">
        <v>5214</v>
      </c>
      <c r="F2842" s="2" t="s">
        <v>331</v>
      </c>
      <c r="G2842" s="2" t="s">
        <v>355</v>
      </c>
      <c r="J2842" s="21"/>
      <c r="L2842" s="21"/>
    </row>
    <row r="2843" spans="1:12">
      <c r="A2843" s="79">
        <v>42237.728430000003</v>
      </c>
      <c r="B2843" s="3">
        <v>7.14</v>
      </c>
      <c r="C2843" s="7">
        <v>12011</v>
      </c>
      <c r="D2843" s="7">
        <v>1</v>
      </c>
      <c r="E2843" s="7" t="s">
        <v>5214</v>
      </c>
      <c r="F2843" s="2" t="s">
        <v>331</v>
      </c>
      <c r="G2843" s="2" t="s">
        <v>355</v>
      </c>
      <c r="J2843" s="21"/>
      <c r="L2843" s="21"/>
    </row>
    <row r="2844" spans="1:12">
      <c r="A2844" s="79">
        <v>42249.568979999996</v>
      </c>
      <c r="B2844" s="3">
        <v>7.14</v>
      </c>
      <c r="C2844" s="7">
        <v>12011</v>
      </c>
      <c r="D2844" s="7">
        <v>1</v>
      </c>
      <c r="E2844" s="7" t="s">
        <v>5214</v>
      </c>
      <c r="F2844" s="2" t="s">
        <v>331</v>
      </c>
      <c r="G2844" s="2" t="s">
        <v>355</v>
      </c>
      <c r="J2844" s="21"/>
      <c r="L2844" s="21"/>
    </row>
    <row r="2845" spans="1:12">
      <c r="A2845" s="79">
        <v>42253.509980000003</v>
      </c>
      <c r="B2845" s="3">
        <v>7.14</v>
      </c>
      <c r="C2845" s="7">
        <v>12011</v>
      </c>
      <c r="D2845" s="7">
        <v>1</v>
      </c>
      <c r="E2845" s="7" t="s">
        <v>5214</v>
      </c>
      <c r="F2845" s="2" t="s">
        <v>331</v>
      </c>
      <c r="G2845" s="2" t="s">
        <v>56</v>
      </c>
      <c r="J2845" s="21"/>
      <c r="L2845" s="21"/>
    </row>
    <row r="2846" spans="1:12">
      <c r="A2846" s="79">
        <v>42267.502439999997</v>
      </c>
      <c r="B2846" s="3">
        <v>7.14</v>
      </c>
      <c r="C2846" s="7">
        <v>12011</v>
      </c>
      <c r="D2846" s="7">
        <v>1</v>
      </c>
      <c r="E2846" s="7" t="s">
        <v>5214</v>
      </c>
      <c r="F2846" s="2" t="s">
        <v>331</v>
      </c>
      <c r="G2846" s="2" t="s">
        <v>355</v>
      </c>
      <c r="J2846" s="21"/>
      <c r="L2846" s="21"/>
    </row>
    <row r="2847" spans="1:12">
      <c r="A2847" s="79">
        <v>42270.724849999999</v>
      </c>
      <c r="B2847" s="3">
        <v>7.14</v>
      </c>
      <c r="C2847" s="7">
        <v>12011</v>
      </c>
      <c r="D2847" s="7">
        <v>1</v>
      </c>
      <c r="E2847" s="7" t="s">
        <v>5214</v>
      </c>
      <c r="F2847" s="2" t="s">
        <v>331</v>
      </c>
      <c r="G2847" s="2" t="s">
        <v>355</v>
      </c>
      <c r="L2847" s="21"/>
    </row>
    <row r="2848" spans="1:12">
      <c r="A2848" s="79">
        <v>42270.847659999999</v>
      </c>
      <c r="B2848" s="3">
        <v>7.14</v>
      </c>
      <c r="C2848" s="7">
        <v>12011</v>
      </c>
      <c r="D2848" s="7">
        <v>1</v>
      </c>
      <c r="E2848" s="7" t="s">
        <v>5214</v>
      </c>
      <c r="F2848" s="2" t="s">
        <v>331</v>
      </c>
      <c r="G2848" s="2" t="s">
        <v>355</v>
      </c>
      <c r="L2848" s="21"/>
    </row>
    <row r="2849" spans="1:12">
      <c r="A2849" s="79">
        <v>42271.455249999999</v>
      </c>
      <c r="B2849" s="3">
        <v>7.14</v>
      </c>
      <c r="C2849" s="7">
        <v>12011</v>
      </c>
      <c r="D2849" s="7">
        <v>1</v>
      </c>
      <c r="E2849" s="7" t="s">
        <v>5214</v>
      </c>
      <c r="F2849" s="2" t="s">
        <v>331</v>
      </c>
      <c r="G2849" s="2" t="s">
        <v>355</v>
      </c>
      <c r="L2849" s="21"/>
    </row>
    <row r="2850" spans="1:12">
      <c r="A2850" s="79">
        <v>42276.768210000002</v>
      </c>
      <c r="B2850" s="3">
        <v>7.14</v>
      </c>
      <c r="C2850" s="7">
        <v>12011</v>
      </c>
      <c r="D2850" s="7">
        <v>1</v>
      </c>
      <c r="E2850" s="7" t="s">
        <v>5214</v>
      </c>
      <c r="F2850" s="2" t="s">
        <v>331</v>
      </c>
      <c r="G2850" s="2" t="s">
        <v>355</v>
      </c>
      <c r="L2850" s="21"/>
    </row>
    <row r="2851" spans="1:12">
      <c r="A2851" s="79">
        <v>42300.669269999999</v>
      </c>
      <c r="B2851" s="3">
        <v>7.14</v>
      </c>
      <c r="C2851" s="7">
        <v>12011</v>
      </c>
      <c r="D2851" s="7">
        <v>1</v>
      </c>
      <c r="E2851" s="7" t="s">
        <v>5214</v>
      </c>
      <c r="F2851" s="2" t="s">
        <v>331</v>
      </c>
      <c r="G2851" s="2" t="s">
        <v>355</v>
      </c>
      <c r="L2851" s="21"/>
    </row>
    <row r="2852" spans="1:12">
      <c r="A2852" s="79">
        <v>42300.728219999997</v>
      </c>
      <c r="B2852" s="3">
        <v>7.14</v>
      </c>
      <c r="C2852" s="7">
        <v>12011</v>
      </c>
      <c r="D2852" s="7">
        <v>1</v>
      </c>
      <c r="E2852" s="7" t="s">
        <v>5214</v>
      </c>
      <c r="F2852" s="2" t="s">
        <v>331</v>
      </c>
      <c r="G2852" s="2" t="s">
        <v>355</v>
      </c>
      <c r="L2852" s="21"/>
    </row>
    <row r="2853" spans="1:12">
      <c r="A2853" s="79">
        <v>42305.658969999997</v>
      </c>
      <c r="B2853" s="3">
        <v>7.14</v>
      </c>
      <c r="C2853" s="7">
        <v>12011</v>
      </c>
      <c r="D2853" s="7">
        <v>1</v>
      </c>
      <c r="E2853" s="7" t="s">
        <v>5214</v>
      </c>
      <c r="F2853" s="2" t="s">
        <v>331</v>
      </c>
      <c r="G2853" s="2" t="s">
        <v>355</v>
      </c>
      <c r="L2853" s="21"/>
    </row>
    <row r="2854" spans="1:12">
      <c r="A2854" s="79">
        <v>42317.606370000001</v>
      </c>
      <c r="B2854" s="3">
        <v>7.14</v>
      </c>
      <c r="C2854" s="7">
        <v>12011</v>
      </c>
      <c r="D2854" s="7">
        <v>1</v>
      </c>
      <c r="E2854" s="7" t="s">
        <v>5214</v>
      </c>
      <c r="F2854" s="2" t="s">
        <v>331</v>
      </c>
      <c r="G2854" s="2" t="s">
        <v>632</v>
      </c>
      <c r="H2854" s="2" t="s">
        <v>355</v>
      </c>
      <c r="L2854" s="21"/>
    </row>
    <row r="2855" spans="1:12">
      <c r="A2855" s="79">
        <v>42324.855369999997</v>
      </c>
      <c r="B2855" s="3">
        <v>7.14</v>
      </c>
      <c r="C2855" s="7">
        <v>12011</v>
      </c>
      <c r="D2855" s="7">
        <v>1</v>
      </c>
      <c r="E2855" s="7" t="s">
        <v>5214</v>
      </c>
      <c r="F2855" s="2" t="s">
        <v>331</v>
      </c>
      <c r="G2855" s="2" t="s">
        <v>632</v>
      </c>
      <c r="H2855" s="2" t="s">
        <v>355</v>
      </c>
      <c r="L2855" s="21"/>
    </row>
    <row r="2856" spans="1:12">
      <c r="A2856" s="79">
        <v>42328.470419999998</v>
      </c>
      <c r="B2856" s="3">
        <v>7.14</v>
      </c>
      <c r="C2856" s="7">
        <v>12011</v>
      </c>
      <c r="D2856" s="7">
        <v>1</v>
      </c>
      <c r="E2856" s="7" t="s">
        <v>5214</v>
      </c>
      <c r="F2856" s="2" t="s">
        <v>331</v>
      </c>
      <c r="G2856" s="2" t="s">
        <v>632</v>
      </c>
      <c r="H2856" s="2" t="s">
        <v>355</v>
      </c>
      <c r="L2856" s="21"/>
    </row>
    <row r="2857" spans="1:12">
      <c r="A2857" s="79">
        <v>42334.105739999999</v>
      </c>
      <c r="B2857" s="3">
        <v>7.14</v>
      </c>
      <c r="C2857" s="7">
        <v>12011</v>
      </c>
      <c r="D2857" s="7">
        <v>1</v>
      </c>
      <c r="E2857" s="7" t="s">
        <v>5214</v>
      </c>
      <c r="F2857" s="2" t="s">
        <v>331</v>
      </c>
      <c r="G2857" s="2" t="s">
        <v>632</v>
      </c>
      <c r="H2857" s="2" t="s">
        <v>355</v>
      </c>
      <c r="L2857" s="21"/>
    </row>
    <row r="2858" spans="1:12">
      <c r="A2858" s="79">
        <v>42337.547599999998</v>
      </c>
      <c r="B2858" s="3">
        <v>7.14</v>
      </c>
      <c r="C2858" s="7">
        <v>12011</v>
      </c>
      <c r="D2858" s="7">
        <v>1</v>
      </c>
      <c r="E2858" s="7" t="s">
        <v>5214</v>
      </c>
      <c r="F2858" s="2" t="s">
        <v>331</v>
      </c>
      <c r="G2858" s="2" t="s">
        <v>632</v>
      </c>
      <c r="H2858" s="2" t="s">
        <v>355</v>
      </c>
      <c r="L2858" s="21"/>
    </row>
    <row r="2859" spans="1:12">
      <c r="A2859" s="79">
        <v>42348.67222</v>
      </c>
      <c r="B2859" s="3">
        <v>7.14</v>
      </c>
      <c r="C2859" s="7">
        <v>12011</v>
      </c>
      <c r="D2859" s="7">
        <v>1</v>
      </c>
      <c r="E2859" s="7" t="s">
        <v>5214</v>
      </c>
      <c r="F2859" s="2" t="s">
        <v>331</v>
      </c>
      <c r="G2859" s="2" t="s">
        <v>632</v>
      </c>
      <c r="H2859" s="2" t="s">
        <v>56</v>
      </c>
      <c r="L2859" s="21"/>
    </row>
    <row r="2860" spans="1:12">
      <c r="A2860" s="79">
        <v>42348.815970000003</v>
      </c>
      <c r="B2860" s="3">
        <v>7.14</v>
      </c>
      <c r="C2860" s="7">
        <v>12011</v>
      </c>
      <c r="D2860" s="7">
        <v>1</v>
      </c>
      <c r="E2860" s="7" t="s">
        <v>5214</v>
      </c>
      <c r="F2860" s="2" t="s">
        <v>331</v>
      </c>
      <c r="G2860" s="2" t="s">
        <v>632</v>
      </c>
      <c r="H2860" s="2" t="s">
        <v>56</v>
      </c>
      <c r="L2860" s="21"/>
    </row>
    <row r="2861" spans="1:12">
      <c r="A2861" s="79">
        <v>42349.895830000001</v>
      </c>
      <c r="B2861" s="3">
        <v>7.14</v>
      </c>
      <c r="C2861" s="7">
        <v>12011</v>
      </c>
      <c r="D2861" s="7">
        <v>1</v>
      </c>
      <c r="E2861" s="7" t="s">
        <v>5214</v>
      </c>
      <c r="F2861" s="2" t="s">
        <v>331</v>
      </c>
      <c r="G2861" s="2" t="s">
        <v>632</v>
      </c>
      <c r="H2861" s="2" t="s">
        <v>355</v>
      </c>
      <c r="L2861" s="21"/>
    </row>
    <row r="2862" spans="1:12">
      <c r="A2862" s="79">
        <v>42350.50417</v>
      </c>
      <c r="B2862" s="3">
        <v>7.14</v>
      </c>
      <c r="C2862" s="7">
        <v>12011</v>
      </c>
      <c r="D2862" s="7">
        <v>1</v>
      </c>
      <c r="E2862" s="7" t="s">
        <v>5214</v>
      </c>
      <c r="F2862" s="2" t="s">
        <v>331</v>
      </c>
      <c r="G2862" s="2" t="s">
        <v>632</v>
      </c>
      <c r="H2862" s="2" t="s">
        <v>355</v>
      </c>
      <c r="L2862" s="21"/>
    </row>
    <row r="2863" spans="1:12">
      <c r="A2863" s="79">
        <v>42350.50417</v>
      </c>
      <c r="B2863" s="3">
        <v>7.14</v>
      </c>
      <c r="C2863" s="7">
        <v>12011</v>
      </c>
      <c r="D2863" s="7">
        <v>1</v>
      </c>
      <c r="E2863" s="7" t="s">
        <v>5214</v>
      </c>
      <c r="F2863" s="2" t="s">
        <v>331</v>
      </c>
      <c r="G2863" s="2" t="s">
        <v>632</v>
      </c>
      <c r="H2863" s="2" t="s">
        <v>355</v>
      </c>
      <c r="L2863" s="21"/>
    </row>
    <row r="2864" spans="1:12">
      <c r="A2864" s="79">
        <v>42350.541669999999</v>
      </c>
      <c r="B2864" s="3">
        <v>7.14</v>
      </c>
      <c r="C2864" s="7">
        <v>12011</v>
      </c>
      <c r="D2864" s="7">
        <v>1</v>
      </c>
      <c r="E2864" s="7" t="s">
        <v>5214</v>
      </c>
      <c r="F2864" s="2" t="s">
        <v>331</v>
      </c>
      <c r="G2864" s="2" t="s">
        <v>632</v>
      </c>
      <c r="H2864" s="2" t="s">
        <v>355</v>
      </c>
      <c r="L2864" s="21"/>
    </row>
    <row r="2865" spans="1:12">
      <c r="A2865" s="79">
        <v>42350.559719999997</v>
      </c>
      <c r="B2865" s="3">
        <v>7.14</v>
      </c>
      <c r="C2865" s="7">
        <v>12011</v>
      </c>
      <c r="D2865" s="7">
        <v>1</v>
      </c>
      <c r="E2865" s="7" t="s">
        <v>5214</v>
      </c>
      <c r="F2865" s="2" t="s">
        <v>331</v>
      </c>
      <c r="G2865" s="2" t="s">
        <v>632</v>
      </c>
      <c r="H2865" s="2" t="s">
        <v>355</v>
      </c>
      <c r="J2865" s="2" t="s">
        <v>203</v>
      </c>
      <c r="L2865" s="21"/>
    </row>
    <row r="2866" spans="1:12">
      <c r="A2866" s="79">
        <v>42400</v>
      </c>
      <c r="B2866" s="3">
        <v>7.14</v>
      </c>
      <c r="C2866" s="7">
        <v>12011</v>
      </c>
      <c r="D2866" s="7">
        <v>1</v>
      </c>
      <c r="E2866" s="7" t="s">
        <v>5214</v>
      </c>
      <c r="F2866" s="2" t="s">
        <v>331</v>
      </c>
      <c r="G2866" s="2" t="s">
        <v>632</v>
      </c>
      <c r="H2866" s="2" t="s">
        <v>56</v>
      </c>
      <c r="L2866" s="21"/>
    </row>
    <row r="2867" spans="1:12">
      <c r="A2867" s="79">
        <v>42400</v>
      </c>
      <c r="B2867" s="3">
        <v>7.14</v>
      </c>
      <c r="C2867" s="7">
        <v>12011</v>
      </c>
      <c r="D2867" s="7">
        <v>1</v>
      </c>
      <c r="E2867" s="7" t="s">
        <v>5214</v>
      </c>
      <c r="F2867" s="2" t="s">
        <v>331</v>
      </c>
      <c r="G2867" s="2" t="s">
        <v>632</v>
      </c>
      <c r="H2867" s="2" t="s">
        <v>56</v>
      </c>
      <c r="L2867" s="21"/>
    </row>
    <row r="2868" spans="1:12">
      <c r="A2868" s="79">
        <v>42400</v>
      </c>
      <c r="B2868" s="3">
        <v>7.14</v>
      </c>
      <c r="C2868" s="7">
        <v>12011</v>
      </c>
      <c r="D2868" s="7">
        <v>1</v>
      </c>
      <c r="E2868" s="7" t="s">
        <v>5214</v>
      </c>
      <c r="F2868" s="2" t="s">
        <v>331</v>
      </c>
      <c r="G2868" s="2" t="s">
        <v>632</v>
      </c>
      <c r="H2868" s="2" t="s">
        <v>355</v>
      </c>
      <c r="L2868" s="21"/>
    </row>
    <row r="2869" spans="1:12">
      <c r="A2869" s="79">
        <v>42400</v>
      </c>
      <c r="B2869" s="3">
        <v>7.14</v>
      </c>
      <c r="C2869" s="7">
        <v>12011</v>
      </c>
      <c r="D2869" s="7">
        <v>1</v>
      </c>
      <c r="E2869" s="7" t="s">
        <v>5214</v>
      </c>
      <c r="F2869" s="2" t="s">
        <v>331</v>
      </c>
      <c r="G2869" s="2" t="s">
        <v>632</v>
      </c>
      <c r="H2869" s="2" t="s">
        <v>355</v>
      </c>
      <c r="L2869" s="21"/>
    </row>
    <row r="2870" spans="1:12">
      <c r="A2870" s="79">
        <v>42400</v>
      </c>
      <c r="B2870" s="3">
        <v>7.14</v>
      </c>
      <c r="C2870" s="7">
        <v>12011</v>
      </c>
      <c r="D2870" s="7">
        <v>1</v>
      </c>
      <c r="E2870" s="7" t="s">
        <v>5214</v>
      </c>
      <c r="F2870" s="2" t="s">
        <v>331</v>
      </c>
      <c r="G2870" s="2" t="s">
        <v>632</v>
      </c>
      <c r="H2870" s="2" t="s">
        <v>355</v>
      </c>
      <c r="L2870" s="21"/>
    </row>
    <row r="2871" spans="1:12">
      <c r="A2871" s="79">
        <v>42405.566469999998</v>
      </c>
      <c r="B2871" s="3">
        <v>7.14</v>
      </c>
      <c r="C2871" s="7">
        <v>12011</v>
      </c>
      <c r="D2871" s="7">
        <v>1</v>
      </c>
      <c r="E2871" s="7" t="s">
        <v>5214</v>
      </c>
      <c r="F2871" s="2" t="s">
        <v>331</v>
      </c>
      <c r="G2871" s="2" t="s">
        <v>632</v>
      </c>
      <c r="H2871" s="2" t="s">
        <v>355</v>
      </c>
      <c r="L2871" s="21"/>
    </row>
    <row r="2872" spans="1:12">
      <c r="A2872" s="79">
        <v>42413.469830000002</v>
      </c>
      <c r="B2872" s="3">
        <v>7.14</v>
      </c>
      <c r="C2872" s="7">
        <v>12011</v>
      </c>
      <c r="D2872" s="7">
        <v>1</v>
      </c>
      <c r="E2872" s="7" t="s">
        <v>5214</v>
      </c>
      <c r="F2872" s="2" t="s">
        <v>331</v>
      </c>
      <c r="G2872" s="2" t="s">
        <v>632</v>
      </c>
      <c r="H2872" s="2" t="s">
        <v>355</v>
      </c>
      <c r="L2872" s="21"/>
    </row>
    <row r="2873" spans="1:12">
      <c r="A2873" s="79">
        <v>42415.538370000002</v>
      </c>
      <c r="B2873" s="3">
        <v>7.14</v>
      </c>
      <c r="C2873" s="7">
        <v>12011</v>
      </c>
      <c r="D2873" s="7">
        <v>1</v>
      </c>
      <c r="E2873" s="7" t="s">
        <v>5214</v>
      </c>
      <c r="F2873" s="2" t="s">
        <v>331</v>
      </c>
      <c r="G2873" s="2" t="s">
        <v>632</v>
      </c>
      <c r="H2873" s="2" t="s">
        <v>355</v>
      </c>
      <c r="L2873" s="21"/>
    </row>
    <row r="2874" spans="1:12">
      <c r="A2874" s="79">
        <v>42419.878960000002</v>
      </c>
      <c r="B2874" s="3">
        <v>7.14</v>
      </c>
      <c r="C2874" s="7">
        <v>12011</v>
      </c>
      <c r="D2874" s="7">
        <v>1</v>
      </c>
      <c r="E2874" s="7" t="s">
        <v>5214</v>
      </c>
      <c r="F2874" s="2" t="s">
        <v>331</v>
      </c>
      <c r="G2874" s="2" t="s">
        <v>632</v>
      </c>
      <c r="H2874" s="2" t="s">
        <v>355</v>
      </c>
      <c r="L2874" s="21"/>
    </row>
    <row r="2875" spans="1:12">
      <c r="A2875" s="79">
        <v>42428.566659999997</v>
      </c>
      <c r="B2875" s="3">
        <v>7.14</v>
      </c>
      <c r="C2875" s="7">
        <v>12011</v>
      </c>
      <c r="D2875" s="7">
        <v>1</v>
      </c>
      <c r="E2875" s="7" t="s">
        <v>5214</v>
      </c>
      <c r="F2875" s="2" t="s">
        <v>331</v>
      </c>
      <c r="G2875" s="2" t="s">
        <v>632</v>
      </c>
      <c r="H2875" s="2" t="s">
        <v>355</v>
      </c>
      <c r="L2875" s="21"/>
    </row>
    <row r="2876" spans="1:12">
      <c r="A2876" s="79">
        <v>42433.515899999999</v>
      </c>
      <c r="B2876" s="3">
        <v>7.14</v>
      </c>
      <c r="C2876" s="7">
        <v>12011</v>
      </c>
      <c r="D2876" s="7">
        <v>1</v>
      </c>
      <c r="E2876" s="7" t="s">
        <v>5214</v>
      </c>
      <c r="F2876" s="2" t="s">
        <v>331</v>
      </c>
      <c r="G2876" s="2" t="s">
        <v>355</v>
      </c>
      <c r="L2876" s="21"/>
    </row>
    <row r="2877" spans="1:12">
      <c r="A2877" s="79">
        <v>42452.839610000003</v>
      </c>
      <c r="B2877" s="3">
        <v>7.14</v>
      </c>
      <c r="C2877" s="7">
        <v>12011</v>
      </c>
      <c r="D2877" s="7">
        <v>1</v>
      </c>
      <c r="E2877" s="7" t="s">
        <v>5214</v>
      </c>
      <c r="F2877" s="2" t="s">
        <v>331</v>
      </c>
      <c r="G2877" s="2" t="s">
        <v>355</v>
      </c>
      <c r="L2877" s="21"/>
    </row>
    <row r="2878" spans="1:12">
      <c r="A2878" s="79">
        <v>42469.578113425923</v>
      </c>
      <c r="B2878" s="3">
        <v>7.14</v>
      </c>
      <c r="C2878" s="7">
        <v>12011</v>
      </c>
      <c r="D2878" s="7">
        <v>1</v>
      </c>
      <c r="E2878" s="7" t="s">
        <v>5214</v>
      </c>
      <c r="F2878" s="2" t="s">
        <v>331</v>
      </c>
      <c r="G2878" s="2" t="s">
        <v>632</v>
      </c>
      <c r="H2878" s="2" t="s">
        <v>355</v>
      </c>
    </row>
    <row r="2879" spans="1:12">
      <c r="A2879" s="79">
        <v>42483.462094907409</v>
      </c>
      <c r="B2879" s="3">
        <v>7.14</v>
      </c>
      <c r="C2879" s="7">
        <v>12011</v>
      </c>
      <c r="D2879" s="7">
        <v>1</v>
      </c>
      <c r="E2879" s="7" t="s">
        <v>5214</v>
      </c>
      <c r="F2879" s="2" t="s">
        <v>331</v>
      </c>
      <c r="G2879" s="2" t="s">
        <v>632</v>
      </c>
      <c r="H2879" s="2" t="s">
        <v>355</v>
      </c>
    </row>
    <row r="2880" spans="1:12">
      <c r="A2880" s="79">
        <v>42483.465671296297</v>
      </c>
      <c r="B2880" s="3">
        <v>7.14</v>
      </c>
      <c r="C2880" s="7">
        <v>12011</v>
      </c>
      <c r="D2880" s="7">
        <v>1</v>
      </c>
      <c r="E2880" s="7" t="s">
        <v>5214</v>
      </c>
      <c r="F2880" s="2" t="s">
        <v>331</v>
      </c>
      <c r="G2880" s="2" t="s">
        <v>632</v>
      </c>
      <c r="H2880" s="2" t="s">
        <v>355</v>
      </c>
    </row>
    <row r="2881" spans="1:8">
      <c r="A2881" s="79">
        <v>42483.634467592594</v>
      </c>
      <c r="B2881" s="3">
        <v>7.14</v>
      </c>
      <c r="C2881" s="7">
        <v>12011</v>
      </c>
      <c r="D2881" s="7">
        <v>1</v>
      </c>
      <c r="E2881" s="7" t="s">
        <v>5214</v>
      </c>
      <c r="F2881" s="2" t="s">
        <v>331</v>
      </c>
      <c r="G2881" s="2" t="s">
        <v>632</v>
      </c>
      <c r="H2881" s="2" t="s">
        <v>355</v>
      </c>
    </row>
    <row r="2882" spans="1:8">
      <c r="A2882" s="79">
        <v>42483.65729166667</v>
      </c>
      <c r="B2882" s="3">
        <v>7.14</v>
      </c>
      <c r="C2882" s="7">
        <v>12011</v>
      </c>
      <c r="D2882" s="7">
        <v>1</v>
      </c>
      <c r="E2882" s="7" t="s">
        <v>5214</v>
      </c>
      <c r="F2882" s="2" t="s">
        <v>331</v>
      </c>
      <c r="G2882" s="2" t="s">
        <v>632</v>
      </c>
      <c r="H2882" s="2" t="s">
        <v>355</v>
      </c>
    </row>
    <row r="2883" spans="1:8">
      <c r="A2883" s="79">
        <v>42483.661631944444</v>
      </c>
      <c r="B2883" s="3">
        <v>7.14</v>
      </c>
      <c r="C2883" s="7">
        <v>12011</v>
      </c>
      <c r="D2883" s="7">
        <v>1</v>
      </c>
      <c r="E2883" s="7" t="s">
        <v>5214</v>
      </c>
      <c r="F2883" s="2" t="s">
        <v>331</v>
      </c>
      <c r="G2883" s="2" t="s">
        <v>632</v>
      </c>
      <c r="H2883" s="2" t="s">
        <v>355</v>
      </c>
    </row>
    <row r="2884" spans="1:8">
      <c r="A2884" s="79">
        <v>42483.661631944444</v>
      </c>
      <c r="B2884" s="3">
        <v>7.14</v>
      </c>
      <c r="C2884" s="7">
        <v>12011</v>
      </c>
      <c r="D2884" s="7">
        <v>1</v>
      </c>
      <c r="E2884" s="7" t="s">
        <v>5214</v>
      </c>
      <c r="F2884" s="2" t="s">
        <v>331</v>
      </c>
      <c r="G2884" s="2" t="s">
        <v>632</v>
      </c>
      <c r="H2884" s="2" t="s">
        <v>355</v>
      </c>
    </row>
    <row r="2885" spans="1:8">
      <c r="A2885" s="79">
        <v>42490.558206018519</v>
      </c>
      <c r="B2885" s="3">
        <v>7.14</v>
      </c>
      <c r="C2885" s="7">
        <v>12011</v>
      </c>
      <c r="D2885" s="7">
        <v>1</v>
      </c>
      <c r="E2885" s="7" t="s">
        <v>5214</v>
      </c>
      <c r="F2885" s="2" t="s">
        <v>331</v>
      </c>
      <c r="G2885" s="2" t="s">
        <v>632</v>
      </c>
      <c r="H2885" s="2" t="s">
        <v>355</v>
      </c>
    </row>
    <row r="2886" spans="1:8">
      <c r="A2886" s="79">
        <v>42512.615347222221</v>
      </c>
      <c r="B2886" s="3">
        <v>7.14</v>
      </c>
      <c r="C2886" s="7">
        <v>12011</v>
      </c>
      <c r="D2886" s="7">
        <v>1</v>
      </c>
      <c r="E2886" s="7" t="s">
        <v>5214</v>
      </c>
      <c r="F2886" s="2" t="s">
        <v>331</v>
      </c>
      <c r="G2886" s="2" t="s">
        <v>632</v>
      </c>
      <c r="H2886" s="2" t="s">
        <v>355</v>
      </c>
    </row>
    <row r="2887" spans="1:8">
      <c r="A2887" s="79">
        <v>42517.54960648148</v>
      </c>
      <c r="B2887" s="3">
        <v>7.14</v>
      </c>
      <c r="C2887" s="7">
        <v>12011</v>
      </c>
      <c r="D2887" s="7">
        <v>1</v>
      </c>
      <c r="E2887" s="7" t="s">
        <v>5214</v>
      </c>
      <c r="F2887" s="2" t="s">
        <v>331</v>
      </c>
      <c r="G2887" s="2" t="s">
        <v>632</v>
      </c>
      <c r="H2887" s="2" t="s">
        <v>355</v>
      </c>
    </row>
    <row r="2888" spans="1:8">
      <c r="A2888" s="79">
        <v>42519.793703703705</v>
      </c>
      <c r="B2888" s="3">
        <v>7.14</v>
      </c>
      <c r="C2888" s="7">
        <v>12011</v>
      </c>
      <c r="D2888" s="7">
        <v>1</v>
      </c>
      <c r="E2888" s="7" t="s">
        <v>5214</v>
      </c>
      <c r="F2888" s="2" t="s">
        <v>331</v>
      </c>
      <c r="G2888" s="2" t="s">
        <v>632</v>
      </c>
      <c r="H2888" s="2" t="s">
        <v>355</v>
      </c>
    </row>
    <row r="2889" spans="1:8">
      <c r="A2889" s="79">
        <v>42526.506249999999</v>
      </c>
      <c r="B2889" s="3">
        <v>7.14</v>
      </c>
      <c r="C2889" s="7">
        <v>12011</v>
      </c>
      <c r="D2889" s="7">
        <v>1</v>
      </c>
      <c r="E2889" s="7" t="s">
        <v>5214</v>
      </c>
      <c r="F2889" s="2" t="s">
        <v>331</v>
      </c>
      <c r="G2889" s="2" t="s">
        <v>632</v>
      </c>
      <c r="H2889" s="2" t="s">
        <v>355</v>
      </c>
    </row>
    <row r="2890" spans="1:8">
      <c r="A2890" s="79">
        <v>42530.540972222225</v>
      </c>
      <c r="B2890" s="3">
        <v>7.14</v>
      </c>
      <c r="C2890" s="7">
        <v>12011</v>
      </c>
      <c r="D2890" s="7">
        <v>1</v>
      </c>
      <c r="E2890" s="7" t="s">
        <v>5214</v>
      </c>
      <c r="F2890" s="2" t="s">
        <v>331</v>
      </c>
      <c r="G2890" s="2" t="s">
        <v>632</v>
      </c>
      <c r="H2890" s="2" t="s">
        <v>56</v>
      </c>
    </row>
    <row r="2891" spans="1:8">
      <c r="A2891" s="79">
        <v>42536.775694444441</v>
      </c>
      <c r="B2891" s="3">
        <v>7.14</v>
      </c>
      <c r="C2891" s="7">
        <v>12011</v>
      </c>
      <c r="D2891" s="7">
        <v>1</v>
      </c>
      <c r="E2891" s="7" t="s">
        <v>5214</v>
      </c>
      <c r="F2891" s="2" t="s">
        <v>331</v>
      </c>
      <c r="G2891" s="2" t="s">
        <v>632</v>
      </c>
      <c r="H2891" s="2" t="s">
        <v>355</v>
      </c>
    </row>
    <row r="2892" spans="1:8">
      <c r="A2892" s="79">
        <v>42542.626388888886</v>
      </c>
      <c r="B2892" s="3">
        <v>7.14</v>
      </c>
      <c r="C2892" s="7">
        <v>12011</v>
      </c>
      <c r="D2892" s="7">
        <v>1</v>
      </c>
      <c r="E2892" s="7" t="s">
        <v>5214</v>
      </c>
      <c r="F2892" s="2" t="s">
        <v>331</v>
      </c>
      <c r="G2892" s="2" t="s">
        <v>632</v>
      </c>
      <c r="H2892" s="2" t="s">
        <v>355</v>
      </c>
    </row>
    <row r="2893" spans="1:8">
      <c r="A2893" s="79">
        <v>42544.563194444447</v>
      </c>
      <c r="B2893" s="3">
        <v>7.14</v>
      </c>
      <c r="C2893" s="7">
        <v>12011</v>
      </c>
      <c r="D2893" s="7">
        <v>1</v>
      </c>
      <c r="E2893" s="7" t="s">
        <v>5214</v>
      </c>
      <c r="F2893" s="2" t="s">
        <v>331</v>
      </c>
      <c r="G2893" s="2" t="s">
        <v>632</v>
      </c>
      <c r="H2893" s="2" t="s">
        <v>355</v>
      </c>
    </row>
    <row r="2894" spans="1:8">
      <c r="A2894" s="79">
        <v>42545.753472222219</v>
      </c>
      <c r="B2894" s="3">
        <v>7.14</v>
      </c>
      <c r="C2894" s="7">
        <v>12011</v>
      </c>
      <c r="D2894" s="7">
        <v>1</v>
      </c>
      <c r="E2894" s="7" t="s">
        <v>5214</v>
      </c>
      <c r="F2894" s="2" t="s">
        <v>331</v>
      </c>
      <c r="G2894" s="2" t="s">
        <v>632</v>
      </c>
      <c r="H2894" s="2" t="s">
        <v>355</v>
      </c>
    </row>
    <row r="2895" spans="1:8">
      <c r="A2895" s="79">
        <v>42550.775000000001</v>
      </c>
      <c r="B2895" s="3">
        <v>7.14</v>
      </c>
      <c r="C2895" s="7">
        <v>12011</v>
      </c>
      <c r="D2895" s="7">
        <v>1</v>
      </c>
      <c r="E2895" s="7" t="s">
        <v>5214</v>
      </c>
      <c r="F2895" s="2" t="s">
        <v>331</v>
      </c>
      <c r="G2895" s="2" t="s">
        <v>632</v>
      </c>
      <c r="H2895" s="2" t="s">
        <v>355</v>
      </c>
    </row>
    <row r="2896" spans="1:8">
      <c r="A2896" s="79">
        <v>42553.699166666665</v>
      </c>
      <c r="B2896" s="3">
        <v>7.14</v>
      </c>
      <c r="C2896" s="7">
        <v>12011</v>
      </c>
      <c r="D2896" s="7">
        <v>1</v>
      </c>
      <c r="E2896" s="7" t="s">
        <v>5214</v>
      </c>
      <c r="F2896" s="2" t="s">
        <v>331</v>
      </c>
      <c r="G2896" s="2" t="s">
        <v>355</v>
      </c>
      <c r="H2896" s="2" t="s">
        <v>2537</v>
      </c>
    </row>
    <row r="2897" spans="1:8">
      <c r="A2897" s="79">
        <v>42554.726145833331</v>
      </c>
      <c r="B2897" s="3">
        <v>7.14</v>
      </c>
      <c r="C2897" s="7">
        <v>12011</v>
      </c>
      <c r="D2897" s="7">
        <v>1</v>
      </c>
      <c r="E2897" s="7" t="s">
        <v>5214</v>
      </c>
      <c r="F2897" s="2" t="s">
        <v>331</v>
      </c>
      <c r="G2897" s="2" t="s">
        <v>355</v>
      </c>
      <c r="H2897" s="2" t="s">
        <v>2537</v>
      </c>
    </row>
    <row r="2898" spans="1:8">
      <c r="A2898" s="79">
        <v>42556.620949074073</v>
      </c>
      <c r="B2898" s="3">
        <v>7.14</v>
      </c>
      <c r="C2898" s="7">
        <v>12011</v>
      </c>
      <c r="D2898" s="7">
        <v>1</v>
      </c>
      <c r="E2898" s="7" t="s">
        <v>5214</v>
      </c>
      <c r="F2898" s="2" t="s">
        <v>331</v>
      </c>
      <c r="G2898" s="2" t="s">
        <v>355</v>
      </c>
      <c r="H2898" s="2" t="s">
        <v>2537</v>
      </c>
    </row>
    <row r="2899" spans="1:8">
      <c r="A2899" s="79">
        <v>42556.701724537037</v>
      </c>
      <c r="B2899" s="3">
        <v>7.14</v>
      </c>
      <c r="C2899" s="7">
        <v>12011</v>
      </c>
      <c r="D2899" s="7">
        <v>1</v>
      </c>
      <c r="E2899" s="7" t="s">
        <v>5214</v>
      </c>
      <c r="F2899" s="2" t="s">
        <v>331</v>
      </c>
      <c r="G2899" s="2" t="s">
        <v>355</v>
      </c>
      <c r="H2899" s="2" t="s">
        <v>2537</v>
      </c>
    </row>
    <row r="2900" spans="1:8">
      <c r="A2900" s="79">
        <v>42561.790254629632</v>
      </c>
      <c r="B2900" s="3">
        <v>7.14</v>
      </c>
      <c r="C2900" s="7">
        <v>12011</v>
      </c>
      <c r="D2900" s="7">
        <v>1</v>
      </c>
      <c r="E2900" s="7" t="s">
        <v>5214</v>
      </c>
      <c r="F2900" s="2" t="s">
        <v>331</v>
      </c>
      <c r="G2900" s="2" t="s">
        <v>56</v>
      </c>
      <c r="H2900" s="2" t="s">
        <v>2531</v>
      </c>
    </row>
    <row r="2901" spans="1:8">
      <c r="A2901" s="79">
        <v>42571.512256944443</v>
      </c>
      <c r="B2901" s="3">
        <v>7.14</v>
      </c>
      <c r="C2901" s="7">
        <v>12011</v>
      </c>
      <c r="D2901" s="7">
        <v>1</v>
      </c>
      <c r="E2901" s="7" t="s">
        <v>5214</v>
      </c>
      <c r="F2901" s="2" t="s">
        <v>331</v>
      </c>
      <c r="G2901" s="2" t="s">
        <v>355</v>
      </c>
      <c r="H2901" s="2" t="s">
        <v>2537</v>
      </c>
    </row>
    <row r="2902" spans="1:8">
      <c r="A2902" s="79">
        <v>42571.636458333334</v>
      </c>
      <c r="B2902" s="3">
        <v>7.14</v>
      </c>
      <c r="C2902" s="7">
        <v>12011</v>
      </c>
      <c r="D2902" s="7">
        <v>1</v>
      </c>
      <c r="E2902" s="7" t="s">
        <v>5214</v>
      </c>
      <c r="F2902" s="2" t="s">
        <v>331</v>
      </c>
      <c r="G2902" s="2" t="s">
        <v>355</v>
      </c>
      <c r="H2902" s="2" t="s">
        <v>2537</v>
      </c>
    </row>
    <row r="2903" spans="1:8">
      <c r="A2903" s="79">
        <v>42574.871678240743</v>
      </c>
      <c r="B2903" s="3">
        <v>7.14</v>
      </c>
      <c r="C2903" s="7">
        <v>12011</v>
      </c>
      <c r="D2903" s="7">
        <v>1</v>
      </c>
      <c r="E2903" s="7" t="s">
        <v>5214</v>
      </c>
      <c r="F2903" s="2" t="s">
        <v>331</v>
      </c>
      <c r="G2903" s="2" t="s">
        <v>355</v>
      </c>
      <c r="H2903" s="2" t="s">
        <v>2537</v>
      </c>
    </row>
    <row r="2904" spans="1:8">
      <c r="A2904" s="79">
        <v>42590.818090277775</v>
      </c>
      <c r="B2904" s="3">
        <v>7.14</v>
      </c>
      <c r="C2904" s="7">
        <v>12011</v>
      </c>
      <c r="D2904" s="7">
        <v>1</v>
      </c>
      <c r="E2904" s="7" t="s">
        <v>5214</v>
      </c>
      <c r="F2904" s="2" t="s">
        <v>331</v>
      </c>
      <c r="G2904" s="2" t="s">
        <v>355</v>
      </c>
      <c r="H2904" s="2" t="s">
        <v>2537</v>
      </c>
    </row>
    <row r="2905" spans="1:8">
      <c r="A2905" s="79">
        <v>42590.820185185185</v>
      </c>
      <c r="B2905" s="3">
        <v>7.14</v>
      </c>
      <c r="C2905" s="7">
        <v>12011</v>
      </c>
      <c r="D2905" s="7">
        <v>1</v>
      </c>
      <c r="E2905" s="7" t="s">
        <v>5214</v>
      </c>
      <c r="F2905" s="2" t="s">
        <v>331</v>
      </c>
      <c r="G2905" s="2" t="s">
        <v>355</v>
      </c>
      <c r="H2905" s="2" t="s">
        <v>2537</v>
      </c>
    </row>
    <row r="2906" spans="1:8">
      <c r="A2906" s="79">
        <v>42595.687731481485</v>
      </c>
      <c r="B2906" s="3">
        <v>7.14</v>
      </c>
      <c r="C2906" s="7">
        <v>12011</v>
      </c>
      <c r="D2906" s="7">
        <v>1</v>
      </c>
      <c r="E2906" s="7" t="s">
        <v>5214</v>
      </c>
      <c r="F2906" s="2" t="s">
        <v>331</v>
      </c>
      <c r="G2906" s="2" t="s">
        <v>355</v>
      </c>
      <c r="H2906" s="2" t="s">
        <v>2537</v>
      </c>
    </row>
    <row r="2907" spans="1:8">
      <c r="A2907" s="79">
        <v>42596.687037037038</v>
      </c>
      <c r="B2907" s="3">
        <v>7.14</v>
      </c>
      <c r="C2907" s="7">
        <v>12011</v>
      </c>
      <c r="D2907" s="7">
        <v>1</v>
      </c>
      <c r="E2907" s="7" t="s">
        <v>5214</v>
      </c>
      <c r="F2907" s="2" t="s">
        <v>331</v>
      </c>
      <c r="G2907" s="2" t="s">
        <v>355</v>
      </c>
      <c r="H2907" s="2" t="s">
        <v>2537</v>
      </c>
    </row>
    <row r="2908" spans="1:8">
      <c r="A2908" s="79">
        <v>42596.687696759262</v>
      </c>
      <c r="B2908" s="3">
        <v>7.14</v>
      </c>
      <c r="C2908" s="7">
        <v>12011</v>
      </c>
      <c r="D2908" s="7">
        <v>1</v>
      </c>
      <c r="E2908" s="7" t="s">
        <v>5214</v>
      </c>
      <c r="F2908" s="2" t="s">
        <v>331</v>
      </c>
      <c r="G2908" s="2" t="s">
        <v>355</v>
      </c>
      <c r="H2908" s="2" t="s">
        <v>2537</v>
      </c>
    </row>
    <row r="2909" spans="1:8">
      <c r="A2909" s="79">
        <v>42615.568287037036</v>
      </c>
      <c r="B2909" s="3">
        <v>7.14</v>
      </c>
      <c r="C2909" s="7">
        <v>12011</v>
      </c>
      <c r="D2909" s="7">
        <v>1</v>
      </c>
      <c r="E2909" s="7" t="s">
        <v>5214</v>
      </c>
      <c r="F2909" s="2" t="s">
        <v>331</v>
      </c>
      <c r="G2909" s="2" t="s">
        <v>355</v>
      </c>
      <c r="H2909" s="2" t="s">
        <v>2537</v>
      </c>
    </row>
    <row r="2910" spans="1:8">
      <c r="A2910" s="79">
        <v>42620.610833333332</v>
      </c>
      <c r="B2910" s="3">
        <v>7.14</v>
      </c>
      <c r="C2910" s="7">
        <v>12011</v>
      </c>
      <c r="D2910" s="7">
        <v>1</v>
      </c>
      <c r="E2910" s="7" t="s">
        <v>5214</v>
      </c>
      <c r="F2910" s="2" t="s">
        <v>331</v>
      </c>
      <c r="G2910" s="2" t="s">
        <v>355</v>
      </c>
      <c r="H2910" s="2" t="s">
        <v>2537</v>
      </c>
    </row>
    <row r="2911" spans="1:8">
      <c r="A2911" s="79">
        <v>42622.639247685183</v>
      </c>
      <c r="B2911" s="3">
        <v>7.14</v>
      </c>
      <c r="C2911" s="7">
        <v>12011</v>
      </c>
      <c r="D2911" s="7">
        <v>1</v>
      </c>
      <c r="E2911" s="7" t="s">
        <v>5214</v>
      </c>
      <c r="F2911" s="2" t="s">
        <v>331</v>
      </c>
      <c r="G2911" s="2" t="s">
        <v>56</v>
      </c>
      <c r="H2911" s="2" t="s">
        <v>2531</v>
      </c>
    </row>
    <row r="2912" spans="1:8">
      <c r="A2912" s="79">
        <v>42641.472291666665</v>
      </c>
      <c r="B2912" s="3">
        <v>7.14</v>
      </c>
      <c r="C2912" s="7">
        <v>12011</v>
      </c>
      <c r="D2912" s="7">
        <v>1</v>
      </c>
      <c r="E2912" s="7" t="s">
        <v>5214</v>
      </c>
      <c r="F2912" s="2" t="s">
        <v>331</v>
      </c>
      <c r="G2912" s="2" t="s">
        <v>355</v>
      </c>
      <c r="H2912" s="2" t="s">
        <v>2537</v>
      </c>
    </row>
    <row r="2913" spans="1:8">
      <c r="A2913" s="79">
        <v>42641.523796296293</v>
      </c>
      <c r="B2913" s="3">
        <v>7.14</v>
      </c>
      <c r="C2913" s="7">
        <v>12011</v>
      </c>
      <c r="D2913" s="7">
        <v>1</v>
      </c>
      <c r="E2913" s="7" t="s">
        <v>5214</v>
      </c>
      <c r="F2913" s="2" t="s">
        <v>331</v>
      </c>
      <c r="G2913" s="2" t="s">
        <v>355</v>
      </c>
      <c r="H2913" s="2" t="s">
        <v>2537</v>
      </c>
    </row>
    <row r="2914" spans="1:8">
      <c r="A2914" s="79">
        <v>42662.60365740741</v>
      </c>
      <c r="B2914" s="3">
        <v>7.14</v>
      </c>
      <c r="C2914" s="7">
        <v>12011</v>
      </c>
      <c r="D2914" s="7">
        <v>1</v>
      </c>
      <c r="E2914" s="7" t="s">
        <v>5214</v>
      </c>
      <c r="F2914" s="2" t="s">
        <v>331</v>
      </c>
      <c r="G2914" s="2" t="s">
        <v>355</v>
      </c>
    </row>
    <row r="2915" spans="1:8">
      <c r="A2915" s="79">
        <v>42703.858356481483</v>
      </c>
      <c r="B2915" s="3">
        <v>6.83</v>
      </c>
      <c r="C2915" s="7">
        <v>12011</v>
      </c>
      <c r="D2915" s="7">
        <v>1</v>
      </c>
      <c r="E2915" s="7" t="s">
        <v>5214</v>
      </c>
      <c r="F2915" s="2" t="s">
        <v>331</v>
      </c>
      <c r="G2915" s="2" t="s">
        <v>355</v>
      </c>
    </row>
    <row r="2916" spans="1:8">
      <c r="A2916" s="79">
        <v>42706.634131944447</v>
      </c>
      <c r="B2916" s="3">
        <v>6.83</v>
      </c>
      <c r="C2916" s="7">
        <v>12011</v>
      </c>
      <c r="D2916" s="7">
        <v>1</v>
      </c>
      <c r="E2916" s="7" t="s">
        <v>5214</v>
      </c>
      <c r="F2916" s="2" t="s">
        <v>331</v>
      </c>
      <c r="G2916" s="2" t="s">
        <v>355</v>
      </c>
    </row>
    <row r="2917" spans="1:8">
      <c r="A2917" s="79">
        <v>42706.665243055555</v>
      </c>
      <c r="B2917" s="3">
        <v>6.83</v>
      </c>
      <c r="C2917" s="7">
        <v>12011</v>
      </c>
      <c r="D2917" s="7">
        <v>1</v>
      </c>
      <c r="E2917" s="7" t="s">
        <v>5214</v>
      </c>
      <c r="F2917" s="2" t="s">
        <v>331</v>
      </c>
      <c r="G2917" s="2" t="s">
        <v>355</v>
      </c>
    </row>
    <row r="2918" spans="1:8">
      <c r="A2918" s="79">
        <v>42718.627106481479</v>
      </c>
      <c r="B2918" s="3">
        <v>6.83</v>
      </c>
      <c r="C2918" s="7">
        <v>12011</v>
      </c>
      <c r="D2918" s="7">
        <v>1</v>
      </c>
      <c r="E2918" s="7" t="s">
        <v>5214</v>
      </c>
      <c r="F2918" s="2" t="s">
        <v>331</v>
      </c>
      <c r="G2918" s="2" t="s">
        <v>355</v>
      </c>
    </row>
    <row r="2919" spans="1:8">
      <c r="A2919" s="79">
        <v>42734.559166666666</v>
      </c>
      <c r="B2919" s="3">
        <v>6.83</v>
      </c>
      <c r="C2919" s="7">
        <v>12011</v>
      </c>
      <c r="D2919" s="7">
        <v>1</v>
      </c>
      <c r="E2919" s="7" t="s">
        <v>5214</v>
      </c>
      <c r="F2919" s="2" t="s">
        <v>331</v>
      </c>
      <c r="G2919" s="2" t="s">
        <v>355</v>
      </c>
    </row>
    <row r="2920" spans="1:8">
      <c r="A2920" s="79">
        <v>42750.532210648147</v>
      </c>
      <c r="B2920" s="3">
        <v>6.83</v>
      </c>
      <c r="C2920" s="7">
        <v>12011</v>
      </c>
      <c r="D2920" s="7">
        <v>1</v>
      </c>
      <c r="E2920" s="7" t="s">
        <v>5214</v>
      </c>
      <c r="F2920" s="2" t="s">
        <v>331</v>
      </c>
      <c r="G2920" s="2" t="s">
        <v>355</v>
      </c>
    </row>
    <row r="2921" spans="1:8">
      <c r="A2921" s="79">
        <v>42751.564467592594</v>
      </c>
      <c r="B2921" s="3">
        <v>6.83</v>
      </c>
      <c r="C2921" s="7">
        <v>12011</v>
      </c>
      <c r="D2921" s="7">
        <v>1</v>
      </c>
      <c r="E2921" s="7" t="s">
        <v>5214</v>
      </c>
      <c r="F2921" s="2" t="s">
        <v>331</v>
      </c>
      <c r="G2921" s="2" t="s">
        <v>355</v>
      </c>
    </row>
    <row r="2922" spans="1:8">
      <c r="A2922" s="79">
        <v>42755.618842592594</v>
      </c>
      <c r="B2922" s="3">
        <v>6.83</v>
      </c>
      <c r="C2922" s="7">
        <v>12011</v>
      </c>
      <c r="D2922" s="7">
        <v>1</v>
      </c>
      <c r="E2922" s="7" t="s">
        <v>5214</v>
      </c>
      <c r="F2922" s="2" t="s">
        <v>331</v>
      </c>
      <c r="G2922" s="2" t="s">
        <v>56</v>
      </c>
    </row>
    <row r="2923" spans="1:8">
      <c r="A2923" s="79">
        <v>42760.495740740742</v>
      </c>
      <c r="B2923" s="3">
        <v>6.83</v>
      </c>
      <c r="C2923" s="7">
        <v>12011</v>
      </c>
      <c r="D2923" s="7">
        <v>1</v>
      </c>
      <c r="E2923" s="7" t="s">
        <v>5214</v>
      </c>
      <c r="F2923" s="2" t="s">
        <v>331</v>
      </c>
      <c r="G2923" s="2" t="s">
        <v>56</v>
      </c>
    </row>
    <row r="2924" spans="1:8">
      <c r="A2924" s="79">
        <v>42762.59337962963</v>
      </c>
      <c r="B2924" s="3">
        <v>6.83</v>
      </c>
      <c r="C2924" s="7">
        <v>12011</v>
      </c>
      <c r="D2924" s="7">
        <v>1</v>
      </c>
      <c r="E2924" s="7" t="s">
        <v>5214</v>
      </c>
      <c r="F2924" s="2" t="s">
        <v>331</v>
      </c>
      <c r="G2924" s="2" t="s">
        <v>56</v>
      </c>
    </row>
    <row r="2925" spans="1:8">
      <c r="A2925" s="79">
        <v>42762.74355324074</v>
      </c>
      <c r="B2925" s="3">
        <v>6.83</v>
      </c>
      <c r="C2925" s="7">
        <v>12011</v>
      </c>
      <c r="D2925" s="7">
        <v>1</v>
      </c>
      <c r="E2925" s="7" t="s">
        <v>5214</v>
      </c>
      <c r="F2925" s="2" t="s">
        <v>331</v>
      </c>
      <c r="G2925" s="2" t="s">
        <v>56</v>
      </c>
    </row>
    <row r="2926" spans="1:8">
      <c r="A2926" s="79">
        <v>42763.609560185185</v>
      </c>
      <c r="B2926" s="3">
        <v>6.83</v>
      </c>
      <c r="C2926" s="7">
        <v>12011</v>
      </c>
      <c r="D2926" s="7">
        <v>1</v>
      </c>
      <c r="E2926" s="7" t="s">
        <v>5214</v>
      </c>
      <c r="F2926" s="2" t="s">
        <v>331</v>
      </c>
      <c r="G2926" s="2" t="s">
        <v>56</v>
      </c>
    </row>
    <row r="2927" spans="1:8">
      <c r="A2927" s="79">
        <v>42782.84474537037</v>
      </c>
      <c r="B2927" s="3">
        <v>6.83</v>
      </c>
      <c r="C2927" s="7">
        <v>12011</v>
      </c>
      <c r="D2927" s="7">
        <v>1</v>
      </c>
      <c r="E2927" s="7" t="s">
        <v>5214</v>
      </c>
      <c r="F2927" s="2" t="s">
        <v>331</v>
      </c>
      <c r="G2927" s="2" t="s">
        <v>56</v>
      </c>
    </row>
    <row r="2928" spans="1:8">
      <c r="A2928" s="79">
        <v>42806.77548611111</v>
      </c>
      <c r="B2928" s="3">
        <v>6.83</v>
      </c>
      <c r="C2928" s="7">
        <v>12011</v>
      </c>
      <c r="D2928" s="7">
        <v>1</v>
      </c>
      <c r="E2928" s="7" t="s">
        <v>5214</v>
      </c>
      <c r="F2928" s="2" t="s">
        <v>331</v>
      </c>
      <c r="G2928" s="2" t="s">
        <v>56</v>
      </c>
    </row>
    <row r="2929" spans="1:12">
      <c r="A2929" s="79">
        <v>42807.615231481483</v>
      </c>
      <c r="B2929" s="3">
        <v>6.83</v>
      </c>
      <c r="C2929" s="7">
        <v>12011</v>
      </c>
      <c r="D2929" s="7">
        <v>1</v>
      </c>
      <c r="E2929" s="7" t="s">
        <v>5214</v>
      </c>
      <c r="F2929" s="2" t="s">
        <v>331</v>
      </c>
      <c r="G2929" s="2" t="s">
        <v>56</v>
      </c>
    </row>
    <row r="2930" spans="1:12">
      <c r="A2930" s="79">
        <v>42820.558900462966</v>
      </c>
      <c r="B2930" s="3">
        <v>6.83</v>
      </c>
      <c r="C2930" s="7">
        <v>12011</v>
      </c>
      <c r="D2930" s="7">
        <v>1</v>
      </c>
      <c r="E2930" s="7" t="s">
        <v>5214</v>
      </c>
      <c r="F2930" s="2" t="s">
        <v>331</v>
      </c>
      <c r="G2930" s="2" t="s">
        <v>56</v>
      </c>
    </row>
    <row r="2931" spans="1:12">
      <c r="A2931" s="79">
        <v>42874.52921296296</v>
      </c>
      <c r="B2931" s="3">
        <v>6.83</v>
      </c>
      <c r="C2931" s="7">
        <v>12011</v>
      </c>
      <c r="D2931" s="7">
        <v>1</v>
      </c>
      <c r="E2931" s="7" t="s">
        <v>5214</v>
      </c>
      <c r="F2931" s="2" t="s">
        <v>331</v>
      </c>
      <c r="G2931" s="2" t="s">
        <v>56</v>
      </c>
    </row>
    <row r="2932" spans="1:12">
      <c r="A2932" s="79">
        <v>42876.500069444446</v>
      </c>
      <c r="B2932" s="3">
        <v>6.83</v>
      </c>
      <c r="C2932" s="7">
        <v>12011</v>
      </c>
      <c r="D2932" s="7">
        <v>1</v>
      </c>
      <c r="E2932" s="7" t="s">
        <v>5214</v>
      </c>
      <c r="F2932" s="2" t="s">
        <v>331</v>
      </c>
      <c r="G2932" s="2" t="s">
        <v>56</v>
      </c>
    </row>
    <row r="2933" spans="1:12">
      <c r="A2933" s="79">
        <v>42888.612037037034</v>
      </c>
      <c r="B2933" s="3">
        <v>6.83</v>
      </c>
      <c r="C2933" s="7">
        <v>12011</v>
      </c>
      <c r="D2933" s="7">
        <v>1</v>
      </c>
      <c r="E2933" s="7" t="s">
        <v>5214</v>
      </c>
      <c r="F2933" s="2" t="s">
        <v>331</v>
      </c>
      <c r="G2933" s="2" t="s">
        <v>56</v>
      </c>
    </row>
    <row r="2934" spans="1:12">
      <c r="A2934" s="79">
        <v>42889.666400462964</v>
      </c>
      <c r="B2934" s="3">
        <v>6.83</v>
      </c>
      <c r="C2934" s="7">
        <v>12011</v>
      </c>
      <c r="D2934" s="7">
        <v>1</v>
      </c>
      <c r="E2934" s="7" t="s">
        <v>5214</v>
      </c>
      <c r="F2934" s="2" t="s">
        <v>331</v>
      </c>
      <c r="G2934" s="2" t="s">
        <v>56</v>
      </c>
    </row>
    <row r="2935" spans="1:12">
      <c r="A2935" s="79">
        <v>42898.597870370373</v>
      </c>
      <c r="B2935" s="3">
        <v>6.83</v>
      </c>
      <c r="C2935" s="7">
        <v>12011</v>
      </c>
      <c r="D2935" s="7">
        <v>1</v>
      </c>
      <c r="E2935" s="7" t="s">
        <v>5214</v>
      </c>
      <c r="F2935" s="2" t="s">
        <v>331</v>
      </c>
      <c r="G2935" s="2" t="s">
        <v>56</v>
      </c>
    </row>
    <row r="2936" spans="1:12">
      <c r="A2936" s="79">
        <v>42366.684029999997</v>
      </c>
      <c r="B2936" s="3">
        <v>10.49</v>
      </c>
      <c r="C2936" s="7">
        <v>12012</v>
      </c>
      <c r="D2936" s="7">
        <v>1</v>
      </c>
      <c r="E2936" s="7" t="s">
        <v>5214</v>
      </c>
      <c r="F2936" s="2" t="s">
        <v>331</v>
      </c>
      <c r="G2936" s="2" t="s">
        <v>60</v>
      </c>
      <c r="H2936" s="2" t="s">
        <v>182</v>
      </c>
      <c r="L2936" s="21"/>
    </row>
    <row r="2937" spans="1:12">
      <c r="A2937" s="79">
        <v>42366.858330000003</v>
      </c>
      <c r="B2937" s="3">
        <v>10.49</v>
      </c>
      <c r="C2937" s="7">
        <v>12012</v>
      </c>
      <c r="D2937" s="7">
        <v>1</v>
      </c>
      <c r="E2937" s="7" t="s">
        <v>5214</v>
      </c>
      <c r="F2937" s="2" t="s">
        <v>331</v>
      </c>
      <c r="G2937" s="2" t="s">
        <v>60</v>
      </c>
      <c r="H2937" s="2" t="s">
        <v>182</v>
      </c>
      <c r="L2937" s="21"/>
    </row>
    <row r="2938" spans="1:12">
      <c r="A2938" s="79">
        <v>42367.591670000002</v>
      </c>
      <c r="B2938" s="3">
        <v>10.49</v>
      </c>
      <c r="C2938" s="7">
        <v>12012</v>
      </c>
      <c r="D2938" s="7">
        <v>1</v>
      </c>
      <c r="E2938" s="7" t="s">
        <v>5214</v>
      </c>
      <c r="F2938" s="2" t="s">
        <v>331</v>
      </c>
      <c r="G2938" s="2" t="s">
        <v>60</v>
      </c>
      <c r="H2938" s="2" t="s">
        <v>182</v>
      </c>
      <c r="L2938" s="21"/>
    </row>
    <row r="2939" spans="1:12">
      <c r="A2939" s="79">
        <v>42368.485419999997</v>
      </c>
      <c r="B2939" s="3">
        <v>10.49</v>
      </c>
      <c r="C2939" s="7">
        <v>12012</v>
      </c>
      <c r="D2939" s="7">
        <v>1</v>
      </c>
      <c r="E2939" s="7" t="s">
        <v>5214</v>
      </c>
      <c r="F2939" s="2" t="s">
        <v>331</v>
      </c>
      <c r="G2939" s="2" t="s">
        <v>60</v>
      </c>
      <c r="H2939" s="2" t="s">
        <v>182</v>
      </c>
      <c r="L2939" s="21"/>
    </row>
    <row r="2940" spans="1:12">
      <c r="A2940" s="79">
        <v>42369.664579999997</v>
      </c>
      <c r="B2940" s="3">
        <v>10.49</v>
      </c>
      <c r="C2940" s="7">
        <v>12012</v>
      </c>
      <c r="D2940" s="7">
        <v>1</v>
      </c>
      <c r="E2940" s="7" t="s">
        <v>5214</v>
      </c>
      <c r="F2940" s="2" t="s">
        <v>331</v>
      </c>
      <c r="G2940" s="2" t="s">
        <v>60</v>
      </c>
      <c r="H2940" s="2" t="s">
        <v>182</v>
      </c>
      <c r="L2940" s="21"/>
    </row>
    <row r="2941" spans="1:12">
      <c r="A2941" s="79">
        <v>42369.731939999998</v>
      </c>
      <c r="B2941" s="3">
        <v>10.49</v>
      </c>
      <c r="C2941" s="7">
        <v>12012</v>
      </c>
      <c r="D2941" s="7">
        <v>1</v>
      </c>
      <c r="E2941" s="7" t="s">
        <v>5214</v>
      </c>
      <c r="F2941" s="2" t="s">
        <v>331</v>
      </c>
      <c r="G2941" s="2" t="s">
        <v>60</v>
      </c>
      <c r="H2941" s="2" t="s">
        <v>182</v>
      </c>
      <c r="L2941" s="21"/>
    </row>
    <row r="2942" spans="1:12">
      <c r="A2942" s="79">
        <v>42369.757640000003</v>
      </c>
      <c r="B2942" s="3">
        <v>10.49</v>
      </c>
      <c r="C2942" s="7">
        <v>12012</v>
      </c>
      <c r="D2942" s="7">
        <v>1</v>
      </c>
      <c r="E2942" s="7" t="s">
        <v>5214</v>
      </c>
      <c r="F2942" s="2" t="s">
        <v>331</v>
      </c>
      <c r="G2942" s="2" t="s">
        <v>60</v>
      </c>
      <c r="H2942" s="2" t="s">
        <v>182</v>
      </c>
      <c r="L2942" s="21"/>
    </row>
    <row r="2943" spans="1:12">
      <c r="A2943" s="79">
        <v>42400</v>
      </c>
      <c r="B2943" s="3">
        <v>10.49</v>
      </c>
      <c r="C2943" s="7">
        <v>12012</v>
      </c>
      <c r="D2943" s="7">
        <v>1</v>
      </c>
      <c r="E2943" s="7" t="s">
        <v>5214</v>
      </c>
      <c r="F2943" s="2" t="s">
        <v>331</v>
      </c>
      <c r="G2943" s="2" t="s">
        <v>60</v>
      </c>
      <c r="H2943" s="2" t="s">
        <v>182</v>
      </c>
      <c r="L2943" s="21"/>
    </row>
    <row r="2944" spans="1:12">
      <c r="A2944" s="79">
        <v>42400</v>
      </c>
      <c r="B2944" s="3">
        <v>10.49</v>
      </c>
      <c r="C2944" s="7">
        <v>12012</v>
      </c>
      <c r="D2944" s="7">
        <v>1</v>
      </c>
      <c r="E2944" s="7" t="s">
        <v>5214</v>
      </c>
      <c r="F2944" s="2" t="s">
        <v>331</v>
      </c>
      <c r="G2944" s="2" t="s">
        <v>60</v>
      </c>
      <c r="H2944" s="2" t="s">
        <v>182</v>
      </c>
      <c r="L2944" s="21"/>
    </row>
    <row r="2945" spans="1:12">
      <c r="A2945" s="79">
        <v>42400</v>
      </c>
      <c r="B2945" s="3">
        <v>10.49</v>
      </c>
      <c r="C2945" s="7">
        <v>12012</v>
      </c>
      <c r="D2945" s="7">
        <v>1</v>
      </c>
      <c r="E2945" s="7" t="s">
        <v>5214</v>
      </c>
      <c r="F2945" s="2" t="s">
        <v>331</v>
      </c>
      <c r="G2945" s="2" t="s">
        <v>60</v>
      </c>
      <c r="H2945" s="2" t="s">
        <v>182</v>
      </c>
      <c r="L2945" s="21"/>
    </row>
    <row r="2946" spans="1:12">
      <c r="A2946" s="79">
        <v>42400</v>
      </c>
      <c r="B2946" s="3">
        <v>10.49</v>
      </c>
      <c r="C2946" s="7">
        <v>12012</v>
      </c>
      <c r="D2946" s="7">
        <v>1</v>
      </c>
      <c r="E2946" s="7" t="s">
        <v>5214</v>
      </c>
      <c r="F2946" s="2" t="s">
        <v>331</v>
      </c>
      <c r="G2946" s="2" t="s">
        <v>60</v>
      </c>
      <c r="H2946" s="2" t="s">
        <v>182</v>
      </c>
      <c r="L2946" s="21"/>
    </row>
    <row r="2947" spans="1:12">
      <c r="A2947" s="79">
        <v>42400</v>
      </c>
      <c r="B2947" s="3">
        <v>10.49</v>
      </c>
      <c r="C2947" s="7">
        <v>12012</v>
      </c>
      <c r="D2947" s="7">
        <v>1</v>
      </c>
      <c r="E2947" s="7" t="s">
        <v>5214</v>
      </c>
      <c r="F2947" s="2" t="s">
        <v>331</v>
      </c>
      <c r="G2947" s="2" t="s">
        <v>60</v>
      </c>
      <c r="H2947" s="2" t="s">
        <v>182</v>
      </c>
      <c r="L2947" s="21"/>
    </row>
    <row r="2948" spans="1:12">
      <c r="A2948" s="79">
        <v>42400</v>
      </c>
      <c r="B2948" s="3">
        <v>10.49</v>
      </c>
      <c r="C2948" s="7">
        <v>12012</v>
      </c>
      <c r="D2948" s="7">
        <v>1</v>
      </c>
      <c r="E2948" s="7" t="s">
        <v>5214</v>
      </c>
      <c r="F2948" s="2" t="s">
        <v>331</v>
      </c>
      <c r="G2948" s="2" t="s">
        <v>60</v>
      </c>
      <c r="H2948" s="2" t="s">
        <v>182</v>
      </c>
      <c r="L2948" s="21"/>
    </row>
    <row r="2949" spans="1:12">
      <c r="A2949" s="79">
        <v>42400</v>
      </c>
      <c r="B2949" s="3">
        <v>10.49</v>
      </c>
      <c r="C2949" s="7">
        <v>12012</v>
      </c>
      <c r="D2949" s="7">
        <v>1</v>
      </c>
      <c r="E2949" s="7" t="s">
        <v>5214</v>
      </c>
      <c r="F2949" s="2" t="s">
        <v>331</v>
      </c>
      <c r="G2949" s="2" t="s">
        <v>60</v>
      </c>
      <c r="H2949" s="2" t="s">
        <v>182</v>
      </c>
      <c r="L2949" s="21"/>
    </row>
    <row r="2950" spans="1:12">
      <c r="A2950" s="79">
        <v>42400</v>
      </c>
      <c r="B2950" s="3">
        <v>10.49</v>
      </c>
      <c r="C2950" s="7">
        <v>12012</v>
      </c>
      <c r="D2950" s="7">
        <v>1</v>
      </c>
      <c r="E2950" s="7" t="s">
        <v>5214</v>
      </c>
      <c r="F2950" s="2" t="s">
        <v>331</v>
      </c>
      <c r="G2950" s="2" t="s">
        <v>60</v>
      </c>
      <c r="H2950" s="2" t="s">
        <v>182</v>
      </c>
      <c r="L2950" s="21"/>
    </row>
    <row r="2951" spans="1:12">
      <c r="A2951" s="79">
        <v>42400</v>
      </c>
      <c r="B2951" s="3">
        <v>10.49</v>
      </c>
      <c r="C2951" s="7">
        <v>12012</v>
      </c>
      <c r="D2951" s="7">
        <v>1</v>
      </c>
      <c r="E2951" s="7" t="s">
        <v>5214</v>
      </c>
      <c r="F2951" s="2" t="s">
        <v>331</v>
      </c>
      <c r="G2951" s="2" t="s">
        <v>60</v>
      </c>
      <c r="H2951" s="2" t="s">
        <v>182</v>
      </c>
      <c r="L2951" s="21"/>
    </row>
    <row r="2952" spans="1:12">
      <c r="A2952" s="79">
        <v>42400</v>
      </c>
      <c r="B2952" s="3">
        <v>10.49</v>
      </c>
      <c r="C2952" s="7">
        <v>12012</v>
      </c>
      <c r="D2952" s="7">
        <v>1</v>
      </c>
      <c r="E2952" s="7" t="s">
        <v>5214</v>
      </c>
      <c r="F2952" s="2" t="s">
        <v>331</v>
      </c>
      <c r="G2952" s="2" t="s">
        <v>60</v>
      </c>
      <c r="H2952" s="2" t="s">
        <v>182</v>
      </c>
      <c r="L2952" s="21"/>
    </row>
    <row r="2953" spans="1:12">
      <c r="A2953" s="79">
        <v>42400</v>
      </c>
      <c r="B2953" s="3">
        <v>10.49</v>
      </c>
      <c r="C2953" s="7">
        <v>12012</v>
      </c>
      <c r="D2953" s="7">
        <v>1</v>
      </c>
      <c r="E2953" s="7" t="s">
        <v>5214</v>
      </c>
      <c r="F2953" s="2" t="s">
        <v>331</v>
      </c>
      <c r="G2953" s="2" t="s">
        <v>60</v>
      </c>
      <c r="H2953" s="2" t="s">
        <v>182</v>
      </c>
      <c r="L2953" s="21"/>
    </row>
    <row r="2954" spans="1:12">
      <c r="A2954" s="79">
        <v>42400</v>
      </c>
      <c r="B2954" s="3">
        <v>10.49</v>
      </c>
      <c r="C2954" s="7">
        <v>12012</v>
      </c>
      <c r="D2954" s="7">
        <v>1</v>
      </c>
      <c r="E2954" s="7" t="s">
        <v>5214</v>
      </c>
      <c r="F2954" s="2" t="s">
        <v>331</v>
      </c>
      <c r="G2954" s="2" t="s">
        <v>60</v>
      </c>
      <c r="H2954" s="2" t="s">
        <v>182</v>
      </c>
      <c r="L2954" s="21"/>
    </row>
    <row r="2955" spans="1:12">
      <c r="A2955" s="79">
        <v>42400</v>
      </c>
      <c r="B2955" s="3">
        <v>10.49</v>
      </c>
      <c r="C2955" s="7">
        <v>12012</v>
      </c>
      <c r="D2955" s="7">
        <v>1</v>
      </c>
      <c r="E2955" s="7" t="s">
        <v>5214</v>
      </c>
      <c r="F2955" s="2" t="s">
        <v>331</v>
      </c>
      <c r="G2955" s="2" t="s">
        <v>60</v>
      </c>
      <c r="H2955" s="2" t="s">
        <v>182</v>
      </c>
      <c r="L2955" s="21"/>
    </row>
    <row r="2956" spans="1:12">
      <c r="A2956" s="79">
        <v>42400</v>
      </c>
      <c r="B2956" s="3">
        <v>10.49</v>
      </c>
      <c r="C2956" s="7">
        <v>12012</v>
      </c>
      <c r="D2956" s="7">
        <v>1</v>
      </c>
      <c r="E2956" s="7" t="s">
        <v>5214</v>
      </c>
      <c r="F2956" s="2" t="s">
        <v>331</v>
      </c>
      <c r="G2956" s="2" t="s">
        <v>60</v>
      </c>
      <c r="H2956" s="2" t="s">
        <v>182</v>
      </c>
      <c r="L2956" s="21"/>
    </row>
    <row r="2957" spans="1:12">
      <c r="A2957" s="79">
        <v>42400</v>
      </c>
      <c r="B2957" s="3">
        <v>10.49</v>
      </c>
      <c r="C2957" s="7">
        <v>12012</v>
      </c>
      <c r="D2957" s="7">
        <v>1</v>
      </c>
      <c r="E2957" s="7" t="s">
        <v>5214</v>
      </c>
      <c r="F2957" s="2" t="s">
        <v>331</v>
      </c>
      <c r="G2957" s="2" t="s">
        <v>60</v>
      </c>
      <c r="H2957" s="2" t="s">
        <v>182</v>
      </c>
      <c r="L2957" s="21"/>
    </row>
    <row r="2958" spans="1:12">
      <c r="A2958" s="79">
        <v>42400</v>
      </c>
      <c r="B2958" s="3">
        <v>10.49</v>
      </c>
      <c r="C2958" s="7">
        <v>12012</v>
      </c>
      <c r="D2958" s="7">
        <v>1</v>
      </c>
      <c r="E2958" s="7" t="s">
        <v>5214</v>
      </c>
      <c r="F2958" s="2" t="s">
        <v>331</v>
      </c>
      <c r="G2958" s="2" t="s">
        <v>60</v>
      </c>
      <c r="H2958" s="2" t="s">
        <v>182</v>
      </c>
      <c r="L2958" s="21"/>
    </row>
    <row r="2959" spans="1:12">
      <c r="A2959" s="79">
        <v>42400</v>
      </c>
      <c r="B2959" s="3">
        <v>10.49</v>
      </c>
      <c r="C2959" s="7">
        <v>12012</v>
      </c>
      <c r="D2959" s="7">
        <v>1</v>
      </c>
      <c r="E2959" s="7" t="s">
        <v>5214</v>
      </c>
      <c r="F2959" s="2" t="s">
        <v>331</v>
      </c>
      <c r="G2959" s="2" t="s">
        <v>60</v>
      </c>
      <c r="H2959" s="2" t="s">
        <v>182</v>
      </c>
      <c r="L2959" s="21"/>
    </row>
    <row r="2960" spans="1:12">
      <c r="A2960" s="79">
        <v>42400</v>
      </c>
      <c r="B2960" s="3">
        <v>10.49</v>
      </c>
      <c r="C2960" s="7">
        <v>12012</v>
      </c>
      <c r="D2960" s="7">
        <v>1</v>
      </c>
      <c r="E2960" s="7" t="s">
        <v>5214</v>
      </c>
      <c r="F2960" s="2" t="s">
        <v>331</v>
      </c>
      <c r="G2960" s="2" t="s">
        <v>60</v>
      </c>
      <c r="H2960" s="2" t="s">
        <v>182</v>
      </c>
      <c r="L2960" s="21"/>
    </row>
    <row r="2961" spans="1:12">
      <c r="A2961" s="79">
        <v>42400</v>
      </c>
      <c r="B2961" s="3">
        <v>10.49</v>
      </c>
      <c r="C2961" s="7">
        <v>12012</v>
      </c>
      <c r="D2961" s="7">
        <v>1</v>
      </c>
      <c r="E2961" s="7" t="s">
        <v>5214</v>
      </c>
      <c r="F2961" s="2" t="s">
        <v>331</v>
      </c>
      <c r="G2961" s="2" t="s">
        <v>60</v>
      </c>
      <c r="H2961" s="2" t="s">
        <v>182</v>
      </c>
      <c r="L2961" s="21"/>
    </row>
    <row r="2962" spans="1:12">
      <c r="A2962" s="79">
        <v>42400</v>
      </c>
      <c r="B2962" s="3">
        <v>10.49</v>
      </c>
      <c r="C2962" s="7">
        <v>12012</v>
      </c>
      <c r="D2962" s="7">
        <v>1</v>
      </c>
      <c r="E2962" s="7" t="s">
        <v>5214</v>
      </c>
      <c r="F2962" s="2" t="s">
        <v>331</v>
      </c>
      <c r="G2962" s="2" t="s">
        <v>60</v>
      </c>
      <c r="H2962" s="2" t="s">
        <v>1088</v>
      </c>
      <c r="L2962" s="21"/>
    </row>
    <row r="2963" spans="1:12">
      <c r="A2963" s="79">
        <v>42400</v>
      </c>
      <c r="B2963" s="3">
        <v>10.49</v>
      </c>
      <c r="C2963" s="7">
        <v>12012</v>
      </c>
      <c r="D2963" s="7">
        <v>1</v>
      </c>
      <c r="E2963" s="7" t="s">
        <v>5214</v>
      </c>
      <c r="F2963" s="2" t="s">
        <v>331</v>
      </c>
      <c r="G2963" s="2" t="s">
        <v>60</v>
      </c>
      <c r="H2963" s="2" t="s">
        <v>1088</v>
      </c>
      <c r="L2963" s="21"/>
    </row>
    <row r="2964" spans="1:12">
      <c r="A2964" s="79">
        <v>42400</v>
      </c>
      <c r="B2964" s="3">
        <v>10.49</v>
      </c>
      <c r="C2964" s="7">
        <v>12012</v>
      </c>
      <c r="D2964" s="7">
        <v>1</v>
      </c>
      <c r="E2964" s="7" t="s">
        <v>5214</v>
      </c>
      <c r="F2964" s="2" t="s">
        <v>331</v>
      </c>
      <c r="G2964" s="2" t="s">
        <v>60</v>
      </c>
      <c r="H2964" s="2" t="s">
        <v>1088</v>
      </c>
      <c r="L2964" s="21"/>
    </row>
    <row r="2965" spans="1:12">
      <c r="A2965" s="79">
        <v>42405.566469999998</v>
      </c>
      <c r="B2965" s="3">
        <v>10.49</v>
      </c>
      <c r="C2965" s="7">
        <v>12012</v>
      </c>
      <c r="D2965" s="7">
        <v>1</v>
      </c>
      <c r="E2965" s="7" t="s">
        <v>5214</v>
      </c>
      <c r="F2965" s="2" t="s">
        <v>331</v>
      </c>
      <c r="G2965" s="2" t="s">
        <v>60</v>
      </c>
      <c r="H2965" s="2" t="s">
        <v>182</v>
      </c>
      <c r="L2965" s="21"/>
    </row>
    <row r="2966" spans="1:12">
      <c r="A2966" s="79">
        <v>42405.805030000003</v>
      </c>
      <c r="B2966" s="3">
        <v>10.49</v>
      </c>
      <c r="C2966" s="7">
        <v>12012</v>
      </c>
      <c r="D2966" s="7">
        <v>1</v>
      </c>
      <c r="E2966" s="7" t="s">
        <v>5214</v>
      </c>
      <c r="F2966" s="2" t="s">
        <v>331</v>
      </c>
      <c r="G2966" s="2" t="s">
        <v>60</v>
      </c>
      <c r="H2966" s="2" t="s">
        <v>182</v>
      </c>
    </row>
    <row r="2967" spans="1:12">
      <c r="A2967" s="79">
        <v>42407.574639999999</v>
      </c>
      <c r="B2967" s="3">
        <v>10.49</v>
      </c>
      <c r="C2967" s="7">
        <v>12012</v>
      </c>
      <c r="D2967" s="7">
        <v>1</v>
      </c>
      <c r="E2967" s="7" t="s">
        <v>5214</v>
      </c>
      <c r="F2967" s="2" t="s">
        <v>331</v>
      </c>
      <c r="G2967" s="2" t="s">
        <v>60</v>
      </c>
      <c r="H2967" s="2" t="s">
        <v>182</v>
      </c>
    </row>
    <row r="2968" spans="1:12">
      <c r="A2968" s="79">
        <v>42412.615599999997</v>
      </c>
      <c r="B2968" s="3">
        <v>10.49</v>
      </c>
      <c r="C2968" s="7">
        <v>12012</v>
      </c>
      <c r="D2968" s="7">
        <v>1</v>
      </c>
      <c r="E2968" s="7" t="s">
        <v>5214</v>
      </c>
      <c r="F2968" s="2" t="s">
        <v>331</v>
      </c>
      <c r="G2968" s="2" t="s">
        <v>60</v>
      </c>
      <c r="H2968" s="2" t="s">
        <v>182</v>
      </c>
    </row>
    <row r="2969" spans="1:12">
      <c r="A2969" s="79">
        <v>42413.602500000001</v>
      </c>
      <c r="B2969" s="3">
        <v>10.49</v>
      </c>
      <c r="C2969" s="7">
        <v>12012</v>
      </c>
      <c r="D2969" s="7">
        <v>1</v>
      </c>
      <c r="E2969" s="7" t="s">
        <v>5214</v>
      </c>
      <c r="F2969" s="2" t="s">
        <v>331</v>
      </c>
      <c r="G2969" s="2" t="s">
        <v>60</v>
      </c>
      <c r="H2969" s="2" t="s">
        <v>182</v>
      </c>
    </row>
    <row r="2970" spans="1:12">
      <c r="A2970" s="79">
        <v>42413.721720000001</v>
      </c>
      <c r="B2970" s="3">
        <v>10.49</v>
      </c>
      <c r="C2970" s="7">
        <v>12012</v>
      </c>
      <c r="D2970" s="7">
        <v>1</v>
      </c>
      <c r="E2970" s="7" t="s">
        <v>5214</v>
      </c>
      <c r="F2970" s="2" t="s">
        <v>331</v>
      </c>
      <c r="G2970" s="2" t="s">
        <v>60</v>
      </c>
      <c r="H2970" s="2" t="s">
        <v>182</v>
      </c>
    </row>
    <row r="2971" spans="1:12">
      <c r="A2971" s="79">
        <v>42413.841990000001</v>
      </c>
      <c r="B2971" s="3">
        <v>10.49</v>
      </c>
      <c r="C2971" s="7">
        <v>12012</v>
      </c>
      <c r="D2971" s="7">
        <v>1</v>
      </c>
      <c r="E2971" s="7" t="s">
        <v>5214</v>
      </c>
      <c r="F2971" s="2" t="s">
        <v>331</v>
      </c>
      <c r="G2971" s="2" t="s">
        <v>60</v>
      </c>
      <c r="H2971" s="2" t="s">
        <v>182</v>
      </c>
    </row>
    <row r="2972" spans="1:12">
      <c r="A2972" s="79">
        <v>42414.577879999997</v>
      </c>
      <c r="B2972" s="3">
        <v>10.49</v>
      </c>
      <c r="C2972" s="7">
        <v>12012</v>
      </c>
      <c r="D2972" s="7">
        <v>1</v>
      </c>
      <c r="E2972" s="7" t="s">
        <v>5214</v>
      </c>
      <c r="F2972" s="2" t="s">
        <v>331</v>
      </c>
      <c r="G2972" s="2" t="s">
        <v>60</v>
      </c>
      <c r="H2972" s="2" t="s">
        <v>182</v>
      </c>
    </row>
    <row r="2973" spans="1:12">
      <c r="A2973" s="79">
        <v>42418.721160000001</v>
      </c>
      <c r="B2973" s="3">
        <v>10.49</v>
      </c>
      <c r="C2973" s="7">
        <v>12012</v>
      </c>
      <c r="D2973" s="7">
        <v>1</v>
      </c>
      <c r="E2973" s="7" t="s">
        <v>5214</v>
      </c>
      <c r="F2973" s="2" t="s">
        <v>331</v>
      </c>
      <c r="G2973" s="2" t="s">
        <v>60</v>
      </c>
      <c r="H2973" s="2" t="s">
        <v>182</v>
      </c>
    </row>
    <row r="2974" spans="1:12">
      <c r="A2974" s="79">
        <v>42419.8773</v>
      </c>
      <c r="B2974" s="3">
        <v>10.49</v>
      </c>
      <c r="C2974" s="7">
        <v>12012</v>
      </c>
      <c r="D2974" s="7">
        <v>1</v>
      </c>
      <c r="E2974" s="7" t="s">
        <v>5214</v>
      </c>
      <c r="F2974" s="2" t="s">
        <v>331</v>
      </c>
      <c r="G2974" s="2" t="s">
        <v>60</v>
      </c>
      <c r="H2974" s="2" t="s">
        <v>182</v>
      </c>
    </row>
    <row r="2975" spans="1:12">
      <c r="A2975" s="79">
        <v>42420.504999999997</v>
      </c>
      <c r="B2975" s="3">
        <v>10.49</v>
      </c>
      <c r="C2975" s="7">
        <v>12012</v>
      </c>
      <c r="D2975" s="7">
        <v>1</v>
      </c>
      <c r="E2975" s="7" t="s">
        <v>5214</v>
      </c>
      <c r="F2975" s="2" t="s">
        <v>331</v>
      </c>
      <c r="G2975" s="2" t="s">
        <v>60</v>
      </c>
      <c r="H2975" s="2" t="s">
        <v>182</v>
      </c>
    </row>
    <row r="2976" spans="1:12">
      <c r="A2976" s="79">
        <v>42423.867579999998</v>
      </c>
      <c r="B2976" s="3">
        <v>10.49</v>
      </c>
      <c r="C2976" s="7">
        <v>12012</v>
      </c>
      <c r="D2976" s="7">
        <v>1</v>
      </c>
      <c r="E2976" s="7" t="s">
        <v>5214</v>
      </c>
      <c r="F2976" s="2" t="s">
        <v>331</v>
      </c>
      <c r="G2976" s="2" t="s">
        <v>60</v>
      </c>
      <c r="H2976" s="2" t="s">
        <v>182</v>
      </c>
    </row>
    <row r="2977" spans="1:8">
      <c r="A2977" s="79">
        <v>42453.543259999999</v>
      </c>
      <c r="B2977" s="3">
        <v>8.42</v>
      </c>
      <c r="C2977" s="7">
        <v>12012</v>
      </c>
      <c r="D2977" s="7">
        <v>1</v>
      </c>
      <c r="E2977" s="7" t="s">
        <v>5214</v>
      </c>
      <c r="F2977" s="2" t="s">
        <v>331</v>
      </c>
      <c r="G2977" s="2" t="s">
        <v>182</v>
      </c>
    </row>
    <row r="2978" spans="1:8">
      <c r="A2978" s="79">
        <v>42457.625240000001</v>
      </c>
      <c r="B2978" s="3">
        <v>8.42</v>
      </c>
      <c r="C2978" s="7">
        <v>12012</v>
      </c>
      <c r="D2978" s="7">
        <v>1</v>
      </c>
      <c r="E2978" s="7" t="s">
        <v>5214</v>
      </c>
      <c r="F2978" s="2" t="s">
        <v>331</v>
      </c>
      <c r="G2978" s="2" t="s">
        <v>182</v>
      </c>
    </row>
    <row r="2979" spans="1:8">
      <c r="A2979" s="79">
        <v>42463.763344907406</v>
      </c>
      <c r="B2979" s="3">
        <v>8.42</v>
      </c>
      <c r="C2979" s="7">
        <v>12012</v>
      </c>
      <c r="D2979" s="7">
        <v>1</v>
      </c>
      <c r="E2979" s="7" t="s">
        <v>5214</v>
      </c>
      <c r="F2979" s="2" t="s">
        <v>331</v>
      </c>
      <c r="G2979" s="2" t="s">
        <v>60</v>
      </c>
      <c r="H2979" s="2" t="s">
        <v>182</v>
      </c>
    </row>
    <row r="2980" spans="1:8">
      <c r="A2980" s="79">
        <v>42466.560219907406</v>
      </c>
      <c r="B2980" s="3">
        <v>8.42</v>
      </c>
      <c r="C2980" s="7">
        <v>12012</v>
      </c>
      <c r="D2980" s="7">
        <v>1</v>
      </c>
      <c r="E2980" s="7" t="s">
        <v>5214</v>
      </c>
      <c r="F2980" s="2" t="s">
        <v>331</v>
      </c>
      <c r="G2980" s="2" t="s">
        <v>60</v>
      </c>
      <c r="H2980" s="2" t="s">
        <v>182</v>
      </c>
    </row>
    <row r="2981" spans="1:8">
      <c r="A2981" s="79">
        <v>42469.655046296299</v>
      </c>
      <c r="B2981" s="3">
        <v>8.42</v>
      </c>
      <c r="C2981" s="7">
        <v>12012</v>
      </c>
      <c r="D2981" s="7">
        <v>1</v>
      </c>
      <c r="E2981" s="7" t="s">
        <v>5214</v>
      </c>
      <c r="F2981" s="2" t="s">
        <v>331</v>
      </c>
      <c r="G2981" s="2" t="s">
        <v>60</v>
      </c>
      <c r="H2981" s="2" t="s">
        <v>1088</v>
      </c>
    </row>
    <row r="2982" spans="1:8">
      <c r="A2982" s="79">
        <v>42469.720173611109</v>
      </c>
      <c r="B2982" s="3">
        <v>8.42</v>
      </c>
      <c r="C2982" s="7">
        <v>12012</v>
      </c>
      <c r="D2982" s="7">
        <v>1</v>
      </c>
      <c r="E2982" s="7" t="s">
        <v>5214</v>
      </c>
      <c r="F2982" s="2" t="s">
        <v>331</v>
      </c>
      <c r="G2982" s="2" t="s">
        <v>60</v>
      </c>
      <c r="H2982" s="2" t="s">
        <v>182</v>
      </c>
    </row>
    <row r="2983" spans="1:8">
      <c r="A2983" s="79">
        <v>42476.512650462966</v>
      </c>
      <c r="B2983" s="3">
        <v>8.42</v>
      </c>
      <c r="C2983" s="7">
        <v>12012</v>
      </c>
      <c r="D2983" s="7">
        <v>1</v>
      </c>
      <c r="E2983" s="7" t="s">
        <v>5214</v>
      </c>
      <c r="F2983" s="2" t="s">
        <v>331</v>
      </c>
      <c r="G2983" s="2" t="s">
        <v>60</v>
      </c>
      <c r="H2983" s="2" t="s">
        <v>182</v>
      </c>
    </row>
    <row r="2984" spans="1:8">
      <c r="A2984" s="79">
        <v>42476.551874999997</v>
      </c>
      <c r="B2984" s="3">
        <v>8.42</v>
      </c>
      <c r="C2984" s="7">
        <v>12012</v>
      </c>
      <c r="D2984" s="7">
        <v>1</v>
      </c>
      <c r="E2984" s="7" t="s">
        <v>5214</v>
      </c>
      <c r="F2984" s="2" t="s">
        <v>331</v>
      </c>
      <c r="G2984" s="2" t="s">
        <v>60</v>
      </c>
      <c r="H2984" s="2" t="s">
        <v>182</v>
      </c>
    </row>
    <row r="2985" spans="1:8">
      <c r="A2985" s="79">
        <v>42486.7341087963</v>
      </c>
      <c r="B2985" s="3">
        <v>8.42</v>
      </c>
      <c r="C2985" s="7">
        <v>12012</v>
      </c>
      <c r="D2985" s="7">
        <v>1</v>
      </c>
      <c r="E2985" s="7" t="s">
        <v>5214</v>
      </c>
      <c r="F2985" s="2" t="s">
        <v>331</v>
      </c>
      <c r="G2985" s="2" t="s">
        <v>60</v>
      </c>
      <c r="H2985" s="2" t="s">
        <v>182</v>
      </c>
    </row>
    <row r="2986" spans="1:8">
      <c r="A2986" s="79">
        <v>42486.751666666663</v>
      </c>
      <c r="B2986" s="3">
        <v>8.42</v>
      </c>
      <c r="C2986" s="7">
        <v>12012</v>
      </c>
      <c r="D2986" s="7">
        <v>1</v>
      </c>
      <c r="E2986" s="7" t="s">
        <v>5214</v>
      </c>
      <c r="F2986" s="2" t="s">
        <v>331</v>
      </c>
      <c r="G2986" s="2" t="s">
        <v>60</v>
      </c>
      <c r="H2986" s="2" t="s">
        <v>1088</v>
      </c>
    </row>
    <row r="2987" spans="1:8">
      <c r="A2987" s="79">
        <v>42499.688726851855</v>
      </c>
      <c r="B2987" s="3">
        <v>8.42</v>
      </c>
      <c r="C2987" s="7">
        <v>12012</v>
      </c>
      <c r="D2987" s="7">
        <v>1</v>
      </c>
      <c r="E2987" s="7" t="s">
        <v>5214</v>
      </c>
      <c r="F2987" s="2" t="s">
        <v>331</v>
      </c>
      <c r="G2987" s="2" t="s">
        <v>60</v>
      </c>
      <c r="H2987" s="2" t="s">
        <v>182</v>
      </c>
    </row>
    <row r="2988" spans="1:8">
      <c r="A2988" s="79">
        <v>42508.647372685184</v>
      </c>
      <c r="B2988" s="3">
        <v>8.42</v>
      </c>
      <c r="C2988" s="7">
        <v>12012</v>
      </c>
      <c r="D2988" s="7">
        <v>1</v>
      </c>
      <c r="E2988" s="7" t="s">
        <v>5214</v>
      </c>
      <c r="F2988" s="2" t="s">
        <v>331</v>
      </c>
      <c r="G2988" s="2" t="s">
        <v>60</v>
      </c>
      <c r="H2988" s="2" t="s">
        <v>182</v>
      </c>
    </row>
    <row r="2989" spans="1:8">
      <c r="A2989" s="79">
        <v>42519.793703703705</v>
      </c>
      <c r="B2989" s="3">
        <v>8.42</v>
      </c>
      <c r="C2989" s="7">
        <v>12012</v>
      </c>
      <c r="D2989" s="7">
        <v>1</v>
      </c>
      <c r="E2989" s="7" t="s">
        <v>5214</v>
      </c>
      <c r="F2989" s="2" t="s">
        <v>331</v>
      </c>
      <c r="G2989" s="2" t="s">
        <v>60</v>
      </c>
      <c r="H2989" s="2" t="s">
        <v>182</v>
      </c>
    </row>
    <row r="2990" spans="1:8">
      <c r="A2990" s="79">
        <v>42536.882638888892</v>
      </c>
      <c r="B2990" s="3">
        <v>8.42</v>
      </c>
      <c r="C2990" s="7">
        <v>12012</v>
      </c>
      <c r="D2990" s="7">
        <v>1</v>
      </c>
      <c r="E2990" s="7" t="s">
        <v>5214</v>
      </c>
      <c r="F2990" s="2" t="s">
        <v>331</v>
      </c>
      <c r="G2990" s="2" t="s">
        <v>60</v>
      </c>
      <c r="H2990" s="2" t="s">
        <v>182</v>
      </c>
    </row>
    <row r="2991" spans="1:8">
      <c r="A2991" s="79">
        <v>42546.709722222222</v>
      </c>
      <c r="B2991" s="3">
        <v>8.42</v>
      </c>
      <c r="C2991" s="7">
        <v>12012</v>
      </c>
      <c r="D2991" s="7">
        <v>1</v>
      </c>
      <c r="E2991" s="7" t="s">
        <v>5214</v>
      </c>
      <c r="F2991" s="2" t="s">
        <v>331</v>
      </c>
      <c r="G2991" s="2" t="s">
        <v>60</v>
      </c>
      <c r="H2991" s="2" t="s">
        <v>182</v>
      </c>
    </row>
    <row r="2992" spans="1:8">
      <c r="A2992" s="79">
        <v>42552.583275462966</v>
      </c>
      <c r="B2992" s="3">
        <v>8.42</v>
      </c>
      <c r="C2992" s="7">
        <v>12012</v>
      </c>
      <c r="D2992" s="7">
        <v>1</v>
      </c>
      <c r="E2992" s="7" t="s">
        <v>5214</v>
      </c>
      <c r="F2992" s="2" t="s">
        <v>331</v>
      </c>
      <c r="G2992" s="2" t="s">
        <v>1088</v>
      </c>
      <c r="H2992" s="2" t="s">
        <v>2527</v>
      </c>
    </row>
    <row r="2993" spans="1:8">
      <c r="A2993" s="79">
        <v>42556.543900462966</v>
      </c>
      <c r="B2993" s="3">
        <v>8.42</v>
      </c>
      <c r="C2993" s="7">
        <v>12012</v>
      </c>
      <c r="D2993" s="7">
        <v>1</v>
      </c>
      <c r="E2993" s="7" t="s">
        <v>5214</v>
      </c>
      <c r="F2993" s="2" t="s">
        <v>331</v>
      </c>
      <c r="G2993" s="2" t="s">
        <v>182</v>
      </c>
      <c r="H2993" s="2" t="s">
        <v>2528</v>
      </c>
    </row>
    <row r="2994" spans="1:8">
      <c r="A2994" s="79">
        <v>42561.703263888892</v>
      </c>
      <c r="B2994" s="3">
        <v>8.42</v>
      </c>
      <c r="C2994" s="7">
        <v>12012</v>
      </c>
      <c r="D2994" s="7">
        <v>1</v>
      </c>
      <c r="E2994" s="7" t="s">
        <v>5214</v>
      </c>
      <c r="F2994" s="2" t="s">
        <v>331</v>
      </c>
      <c r="G2994" s="2" t="s">
        <v>182</v>
      </c>
      <c r="H2994" s="2" t="s">
        <v>2528</v>
      </c>
    </row>
    <row r="2995" spans="1:8">
      <c r="A2995" s="79">
        <v>42576.59752314815</v>
      </c>
      <c r="B2995" s="3">
        <v>8.42</v>
      </c>
      <c r="C2995" s="7">
        <v>12012</v>
      </c>
      <c r="D2995" s="7">
        <v>1</v>
      </c>
      <c r="E2995" s="7" t="s">
        <v>5214</v>
      </c>
      <c r="F2995" s="2" t="s">
        <v>331</v>
      </c>
      <c r="G2995" s="2" t="s">
        <v>182</v>
      </c>
      <c r="H2995" s="2" t="s">
        <v>2528</v>
      </c>
    </row>
    <row r="2996" spans="1:8">
      <c r="A2996" s="79">
        <v>42581.5</v>
      </c>
      <c r="B2996" s="3">
        <v>8.42</v>
      </c>
      <c r="C2996" s="7">
        <v>12012</v>
      </c>
      <c r="D2996" s="7">
        <v>1</v>
      </c>
      <c r="E2996" s="7" t="s">
        <v>5214</v>
      </c>
      <c r="F2996" s="2" t="s">
        <v>331</v>
      </c>
      <c r="G2996" s="2" t="s">
        <v>182</v>
      </c>
      <c r="H2996" s="2" t="s">
        <v>2528</v>
      </c>
    </row>
    <row r="2997" spans="1:8">
      <c r="A2997" s="79">
        <v>42583.465219907404</v>
      </c>
      <c r="B2997" s="3">
        <v>8.42</v>
      </c>
      <c r="C2997" s="7">
        <v>12012</v>
      </c>
      <c r="D2997" s="7">
        <v>1</v>
      </c>
      <c r="E2997" s="7" t="s">
        <v>5214</v>
      </c>
      <c r="F2997" s="2" t="s">
        <v>331</v>
      </c>
      <c r="G2997" s="2" t="s">
        <v>182</v>
      </c>
      <c r="H2997" s="2" t="s">
        <v>2528</v>
      </c>
    </row>
    <row r="2998" spans="1:8">
      <c r="A2998" s="79">
        <v>42586.447615740741</v>
      </c>
      <c r="B2998" s="3">
        <v>8.42</v>
      </c>
      <c r="C2998" s="7">
        <v>12012</v>
      </c>
      <c r="D2998" s="7">
        <v>1</v>
      </c>
      <c r="E2998" s="7" t="s">
        <v>5214</v>
      </c>
      <c r="F2998" s="2" t="s">
        <v>331</v>
      </c>
      <c r="G2998" s="2" t="s">
        <v>182</v>
      </c>
      <c r="H2998" s="2" t="s">
        <v>2527</v>
      </c>
    </row>
    <row r="2999" spans="1:8">
      <c r="A2999" s="79">
        <v>42590.820185185185</v>
      </c>
      <c r="B2999" s="3">
        <v>8.42</v>
      </c>
      <c r="C2999" s="7">
        <v>12012</v>
      </c>
      <c r="D2999" s="7">
        <v>1</v>
      </c>
      <c r="E2999" s="7" t="s">
        <v>5214</v>
      </c>
      <c r="F2999" s="2" t="s">
        <v>331</v>
      </c>
      <c r="G2999" s="2" t="s">
        <v>182</v>
      </c>
      <c r="H2999" s="2" t="s">
        <v>2527</v>
      </c>
    </row>
    <row r="3000" spans="1:8">
      <c r="A3000" s="79">
        <v>42603.529976851853</v>
      </c>
      <c r="B3000" s="3">
        <v>8.42</v>
      </c>
      <c r="C3000" s="7">
        <v>12012</v>
      </c>
      <c r="D3000" s="7">
        <v>1</v>
      </c>
      <c r="E3000" s="7" t="s">
        <v>5214</v>
      </c>
      <c r="F3000" s="2" t="s">
        <v>331</v>
      </c>
      <c r="G3000" s="2" t="s">
        <v>182</v>
      </c>
      <c r="H3000" s="2" t="s">
        <v>2527</v>
      </c>
    </row>
    <row r="3001" spans="1:8">
      <c r="A3001" s="79">
        <v>42610.565081018518</v>
      </c>
      <c r="B3001" s="3">
        <v>8.42</v>
      </c>
      <c r="C3001" s="7">
        <v>12012</v>
      </c>
      <c r="D3001" s="7">
        <v>1</v>
      </c>
      <c r="E3001" s="7" t="s">
        <v>5214</v>
      </c>
      <c r="F3001" s="2" t="s">
        <v>331</v>
      </c>
      <c r="G3001" s="2" t="s">
        <v>182</v>
      </c>
      <c r="H3001" s="2" t="s">
        <v>2527</v>
      </c>
    </row>
    <row r="3002" spans="1:8">
      <c r="A3002" s="79">
        <v>42623.524583333332</v>
      </c>
      <c r="B3002" s="3">
        <v>8.42</v>
      </c>
      <c r="C3002" s="7">
        <v>12012</v>
      </c>
      <c r="D3002" s="7">
        <v>1</v>
      </c>
      <c r="E3002" s="7" t="s">
        <v>5214</v>
      </c>
      <c r="F3002" s="2" t="s">
        <v>331</v>
      </c>
      <c r="G3002" s="2" t="s">
        <v>182</v>
      </c>
      <c r="H3002" s="2" t="s">
        <v>2527</v>
      </c>
    </row>
    <row r="3003" spans="1:8">
      <c r="A3003" s="79">
        <v>42658.78534722222</v>
      </c>
      <c r="B3003" s="3">
        <v>8.42</v>
      </c>
      <c r="C3003" s="7">
        <v>12012</v>
      </c>
      <c r="D3003" s="7">
        <v>1</v>
      </c>
      <c r="E3003" s="7" t="s">
        <v>5214</v>
      </c>
      <c r="F3003" s="2" t="s">
        <v>331</v>
      </c>
      <c r="G3003" s="2" t="s">
        <v>182</v>
      </c>
    </row>
    <row r="3004" spans="1:8">
      <c r="A3004" s="79">
        <v>42757.785312499997</v>
      </c>
      <c r="B3004" s="3">
        <v>8.42</v>
      </c>
      <c r="C3004" s="7">
        <v>12012</v>
      </c>
      <c r="D3004" s="7">
        <v>1</v>
      </c>
      <c r="E3004" s="7" t="s">
        <v>5214</v>
      </c>
      <c r="F3004" s="2" t="s">
        <v>331</v>
      </c>
      <c r="G3004" s="2" t="s">
        <v>182</v>
      </c>
    </row>
    <row r="3005" spans="1:8">
      <c r="A3005" s="79">
        <v>42785.618796296294</v>
      </c>
      <c r="B3005" s="3">
        <v>8.42</v>
      </c>
      <c r="C3005" s="7">
        <v>12012</v>
      </c>
      <c r="D3005" s="7">
        <v>1</v>
      </c>
      <c r="E3005" s="7" t="s">
        <v>5214</v>
      </c>
      <c r="F3005" s="2" t="s">
        <v>331</v>
      </c>
      <c r="G3005" s="2" t="s">
        <v>182</v>
      </c>
    </row>
    <row r="3006" spans="1:8">
      <c r="A3006" s="79">
        <v>42805.551678240743</v>
      </c>
      <c r="B3006" s="3">
        <v>8.42</v>
      </c>
      <c r="C3006" s="7">
        <v>12012</v>
      </c>
      <c r="D3006" s="7">
        <v>1</v>
      </c>
      <c r="E3006" s="7" t="s">
        <v>5214</v>
      </c>
      <c r="F3006" s="2" t="s">
        <v>331</v>
      </c>
      <c r="G3006" s="2" t="s">
        <v>182</v>
      </c>
    </row>
    <row r="3007" spans="1:8">
      <c r="A3007" s="79">
        <v>42847.42428240741</v>
      </c>
      <c r="B3007" s="3">
        <v>8.42</v>
      </c>
      <c r="C3007" s="7">
        <v>12012</v>
      </c>
      <c r="D3007" s="7">
        <v>1</v>
      </c>
      <c r="E3007" s="7" t="s">
        <v>5214</v>
      </c>
      <c r="F3007" s="2" t="s">
        <v>331</v>
      </c>
      <c r="G3007" s="2" t="s">
        <v>182</v>
      </c>
    </row>
    <row r="3008" spans="1:8">
      <c r="A3008" s="79">
        <v>42847.596574074072</v>
      </c>
      <c r="B3008" s="3">
        <v>8.42</v>
      </c>
      <c r="C3008" s="7">
        <v>12012</v>
      </c>
      <c r="D3008" s="7">
        <v>1</v>
      </c>
      <c r="E3008" s="7" t="s">
        <v>5214</v>
      </c>
      <c r="F3008" s="2" t="s">
        <v>331</v>
      </c>
      <c r="G3008" s="2" t="s">
        <v>182</v>
      </c>
    </row>
    <row r="3009" spans="1:8">
      <c r="A3009" s="79">
        <v>42854.825150462966</v>
      </c>
      <c r="B3009" s="3">
        <v>8.42</v>
      </c>
      <c r="C3009" s="7">
        <v>12012</v>
      </c>
      <c r="D3009" s="7">
        <v>1</v>
      </c>
      <c r="E3009" s="7" t="s">
        <v>5214</v>
      </c>
      <c r="F3009" s="2" t="s">
        <v>331</v>
      </c>
      <c r="G3009" s="2" t="s">
        <v>182</v>
      </c>
    </row>
    <row r="3010" spans="1:8">
      <c r="A3010" s="79">
        <v>42855.664004629631</v>
      </c>
      <c r="B3010" s="3">
        <v>8.42</v>
      </c>
      <c r="C3010" s="7">
        <v>12012</v>
      </c>
      <c r="D3010" s="7">
        <v>1</v>
      </c>
      <c r="E3010" s="7" t="s">
        <v>5214</v>
      </c>
      <c r="F3010" s="2" t="s">
        <v>331</v>
      </c>
      <c r="G3010" s="2" t="s">
        <v>182</v>
      </c>
    </row>
    <row r="3011" spans="1:8">
      <c r="A3011" s="79">
        <v>42861.600937499999</v>
      </c>
      <c r="B3011" s="3">
        <v>8.42</v>
      </c>
      <c r="C3011" s="7">
        <v>12012</v>
      </c>
      <c r="D3011" s="7">
        <v>1</v>
      </c>
      <c r="E3011" s="7" t="s">
        <v>5214</v>
      </c>
      <c r="F3011" s="2" t="s">
        <v>331</v>
      </c>
      <c r="G3011" s="2" t="s">
        <v>182</v>
      </c>
    </row>
    <row r="3012" spans="1:8">
      <c r="A3012" s="79">
        <v>42868.807916666665</v>
      </c>
      <c r="B3012" s="3">
        <v>8.42</v>
      </c>
      <c r="C3012" s="7">
        <v>12012</v>
      </c>
      <c r="D3012" s="7">
        <v>1</v>
      </c>
      <c r="E3012" s="7" t="s">
        <v>5214</v>
      </c>
      <c r="F3012" s="2" t="s">
        <v>331</v>
      </c>
      <c r="G3012" s="2" t="s">
        <v>182</v>
      </c>
    </row>
    <row r="3013" spans="1:8">
      <c r="A3013" s="79">
        <v>42882.600937499999</v>
      </c>
      <c r="B3013" s="3">
        <v>8.42</v>
      </c>
      <c r="C3013" s="7">
        <v>12012</v>
      </c>
      <c r="D3013" s="7">
        <v>1</v>
      </c>
      <c r="E3013" s="7" t="s">
        <v>5214</v>
      </c>
      <c r="F3013" s="2" t="s">
        <v>331</v>
      </c>
      <c r="G3013" s="2" t="s">
        <v>182</v>
      </c>
    </row>
    <row r="3014" spans="1:8">
      <c r="A3014" s="79">
        <v>42889.666400462964</v>
      </c>
      <c r="B3014" s="3">
        <v>8.42</v>
      </c>
      <c r="C3014" s="7">
        <v>12012</v>
      </c>
      <c r="D3014" s="7">
        <v>1</v>
      </c>
      <c r="E3014" s="7" t="s">
        <v>5214</v>
      </c>
      <c r="F3014" s="2" t="s">
        <v>331</v>
      </c>
      <c r="G3014" s="2" t="s">
        <v>182</v>
      </c>
    </row>
    <row r="3015" spans="1:8">
      <c r="A3015" s="79">
        <v>42905.490266203706</v>
      </c>
      <c r="B3015" s="3">
        <v>8.42</v>
      </c>
      <c r="C3015" s="7">
        <v>12012</v>
      </c>
      <c r="D3015" s="7">
        <v>1</v>
      </c>
      <c r="E3015" s="7" t="s">
        <v>5214</v>
      </c>
      <c r="F3015" s="2" t="s">
        <v>331</v>
      </c>
      <c r="G3015" s="2" t="s">
        <v>182</v>
      </c>
    </row>
    <row r="3016" spans="1:8">
      <c r="A3016" s="79">
        <v>42489.489432870374</v>
      </c>
      <c r="B3016" s="3">
        <v>8.56</v>
      </c>
      <c r="C3016" s="7">
        <v>12013</v>
      </c>
      <c r="D3016" s="7">
        <v>1</v>
      </c>
      <c r="E3016" s="7" t="s">
        <v>5214</v>
      </c>
      <c r="F3016" s="2" t="s">
        <v>331</v>
      </c>
      <c r="G3016" s="2" t="s">
        <v>750</v>
      </c>
      <c r="H3016" s="2" t="s">
        <v>750</v>
      </c>
    </row>
    <row r="3017" spans="1:8">
      <c r="A3017" s="79">
        <v>42489.491574074076</v>
      </c>
      <c r="B3017" s="3">
        <v>8.56</v>
      </c>
      <c r="C3017" s="7">
        <v>12013</v>
      </c>
      <c r="D3017" s="7">
        <v>1</v>
      </c>
      <c r="E3017" s="7" t="s">
        <v>5214</v>
      </c>
      <c r="F3017" s="2" t="s">
        <v>331</v>
      </c>
      <c r="G3017" s="2" t="s">
        <v>750</v>
      </c>
      <c r="H3017" s="2" t="s">
        <v>750</v>
      </c>
    </row>
    <row r="3018" spans="1:8">
      <c r="A3018" s="79">
        <v>42489.491574074076</v>
      </c>
      <c r="B3018" s="3">
        <v>8.56</v>
      </c>
      <c r="C3018" s="7">
        <v>12013</v>
      </c>
      <c r="D3018" s="7">
        <v>1</v>
      </c>
      <c r="E3018" s="7" t="s">
        <v>5214</v>
      </c>
      <c r="F3018" s="2" t="s">
        <v>331</v>
      </c>
      <c r="G3018" s="2" t="s">
        <v>750</v>
      </c>
      <c r="H3018" s="2" t="s">
        <v>750</v>
      </c>
    </row>
    <row r="3019" spans="1:8">
      <c r="A3019" s="79">
        <v>42489.664189814815</v>
      </c>
      <c r="B3019" s="3">
        <v>8.56</v>
      </c>
      <c r="C3019" s="7">
        <v>12013</v>
      </c>
      <c r="D3019" s="7">
        <v>1</v>
      </c>
      <c r="E3019" s="7" t="s">
        <v>5214</v>
      </c>
      <c r="F3019" s="2" t="s">
        <v>331</v>
      </c>
      <c r="G3019" s="2" t="s">
        <v>750</v>
      </c>
      <c r="H3019" s="2" t="s">
        <v>750</v>
      </c>
    </row>
    <row r="3020" spans="1:8">
      <c r="A3020" s="79">
        <v>42489.667615740742</v>
      </c>
      <c r="B3020" s="3">
        <v>8.56</v>
      </c>
      <c r="C3020" s="7">
        <v>12013</v>
      </c>
      <c r="D3020" s="7">
        <v>1</v>
      </c>
      <c r="E3020" s="7" t="s">
        <v>5214</v>
      </c>
      <c r="F3020" s="2" t="s">
        <v>331</v>
      </c>
      <c r="G3020" s="2" t="s">
        <v>750</v>
      </c>
      <c r="H3020" s="2" t="s">
        <v>750</v>
      </c>
    </row>
    <row r="3021" spans="1:8">
      <c r="A3021" s="79">
        <v>42489.79215277778</v>
      </c>
      <c r="B3021" s="3">
        <v>8.56</v>
      </c>
      <c r="C3021" s="7">
        <v>12013</v>
      </c>
      <c r="D3021" s="7">
        <v>1</v>
      </c>
      <c r="E3021" s="7" t="s">
        <v>5214</v>
      </c>
      <c r="F3021" s="2" t="s">
        <v>331</v>
      </c>
      <c r="G3021" s="2" t="s">
        <v>750</v>
      </c>
      <c r="H3021" s="2" t="s">
        <v>750</v>
      </c>
    </row>
    <row r="3022" spans="1:8">
      <c r="A3022" s="79">
        <v>42490.532824074071</v>
      </c>
      <c r="B3022" s="3">
        <v>8.56</v>
      </c>
      <c r="C3022" s="7">
        <v>12013</v>
      </c>
      <c r="D3022" s="7">
        <v>1</v>
      </c>
      <c r="E3022" s="7" t="s">
        <v>5214</v>
      </c>
      <c r="F3022" s="2" t="s">
        <v>331</v>
      </c>
      <c r="G3022" s="2" t="s">
        <v>750</v>
      </c>
      <c r="H3022" s="2" t="s">
        <v>750</v>
      </c>
    </row>
    <row r="3023" spans="1:8">
      <c r="A3023" s="79">
        <v>42490.57917824074</v>
      </c>
      <c r="B3023" s="3">
        <v>8.56</v>
      </c>
      <c r="C3023" s="7">
        <v>12013</v>
      </c>
      <c r="D3023" s="7">
        <v>1</v>
      </c>
      <c r="E3023" s="7" t="s">
        <v>5214</v>
      </c>
      <c r="F3023" s="2" t="s">
        <v>331</v>
      </c>
      <c r="G3023" s="2" t="s">
        <v>750</v>
      </c>
      <c r="H3023" s="2" t="s">
        <v>750</v>
      </c>
    </row>
    <row r="3024" spans="1:8">
      <c r="A3024" s="79">
        <v>42490.604942129627</v>
      </c>
      <c r="B3024" s="3">
        <v>8.56</v>
      </c>
      <c r="C3024" s="7">
        <v>12013</v>
      </c>
      <c r="D3024" s="7">
        <v>1</v>
      </c>
      <c r="E3024" s="7" t="s">
        <v>5214</v>
      </c>
      <c r="F3024" s="2" t="s">
        <v>331</v>
      </c>
      <c r="G3024" s="2" t="s">
        <v>750</v>
      </c>
      <c r="H3024" s="2" t="s">
        <v>750</v>
      </c>
    </row>
    <row r="3025" spans="1:8">
      <c r="A3025" s="79">
        <v>42490.616377314815</v>
      </c>
      <c r="B3025" s="3">
        <v>8.56</v>
      </c>
      <c r="C3025" s="7">
        <v>12013</v>
      </c>
      <c r="D3025" s="7">
        <v>1</v>
      </c>
      <c r="E3025" s="7" t="s">
        <v>5214</v>
      </c>
      <c r="F3025" s="2" t="s">
        <v>331</v>
      </c>
      <c r="G3025" s="2" t="s">
        <v>750</v>
      </c>
      <c r="H3025" s="2" t="s">
        <v>750</v>
      </c>
    </row>
    <row r="3026" spans="1:8">
      <c r="A3026" s="79">
        <v>42490.68041666667</v>
      </c>
      <c r="B3026" s="3">
        <v>8.56</v>
      </c>
      <c r="C3026" s="7">
        <v>12013</v>
      </c>
      <c r="D3026" s="7">
        <v>1</v>
      </c>
      <c r="E3026" s="7" t="s">
        <v>5214</v>
      </c>
      <c r="F3026" s="2" t="s">
        <v>331</v>
      </c>
      <c r="G3026" s="2" t="s">
        <v>750</v>
      </c>
      <c r="H3026" s="2" t="s">
        <v>750</v>
      </c>
    </row>
    <row r="3027" spans="1:8">
      <c r="A3027" s="79">
        <v>42490.752858796295</v>
      </c>
      <c r="B3027" s="3">
        <v>8.56</v>
      </c>
      <c r="C3027" s="7">
        <v>12013</v>
      </c>
      <c r="D3027" s="7">
        <v>1</v>
      </c>
      <c r="E3027" s="7" t="s">
        <v>5214</v>
      </c>
      <c r="F3027" s="2" t="s">
        <v>331</v>
      </c>
      <c r="G3027" s="2" t="s">
        <v>750</v>
      </c>
      <c r="H3027" s="2" t="s">
        <v>750</v>
      </c>
    </row>
    <row r="3028" spans="1:8">
      <c r="A3028" s="79">
        <v>42490.781608796293</v>
      </c>
      <c r="B3028" s="3">
        <v>8.56</v>
      </c>
      <c r="C3028" s="7">
        <v>12013</v>
      </c>
      <c r="D3028" s="7">
        <v>1</v>
      </c>
      <c r="E3028" s="7" t="s">
        <v>5214</v>
      </c>
      <c r="F3028" s="2" t="s">
        <v>331</v>
      </c>
      <c r="G3028" s="2" t="s">
        <v>750</v>
      </c>
      <c r="H3028" s="2" t="s">
        <v>750</v>
      </c>
    </row>
    <row r="3029" spans="1:8">
      <c r="A3029" s="79">
        <v>42491.646574074075</v>
      </c>
      <c r="B3029" s="3">
        <v>8.56</v>
      </c>
      <c r="C3029" s="7">
        <v>12013</v>
      </c>
      <c r="D3029" s="7">
        <v>1</v>
      </c>
      <c r="E3029" s="7" t="s">
        <v>5214</v>
      </c>
      <c r="F3029" s="2" t="s">
        <v>331</v>
      </c>
      <c r="G3029" s="2" t="s">
        <v>750</v>
      </c>
      <c r="H3029" s="2" t="s">
        <v>750</v>
      </c>
    </row>
    <row r="3030" spans="1:8">
      <c r="A3030" s="79">
        <v>42491.661099537036</v>
      </c>
      <c r="B3030" s="3">
        <v>8.56</v>
      </c>
      <c r="C3030" s="7">
        <v>12013</v>
      </c>
      <c r="D3030" s="7">
        <v>1</v>
      </c>
      <c r="E3030" s="7" t="s">
        <v>5214</v>
      </c>
      <c r="F3030" s="2" t="s">
        <v>331</v>
      </c>
      <c r="G3030" s="2" t="s">
        <v>750</v>
      </c>
      <c r="H3030" s="2" t="s">
        <v>750</v>
      </c>
    </row>
    <row r="3031" spans="1:8">
      <c r="A3031" s="79">
        <v>42491.678090277775</v>
      </c>
      <c r="B3031" s="3">
        <v>8.56</v>
      </c>
      <c r="C3031" s="7">
        <v>12013</v>
      </c>
      <c r="D3031" s="7">
        <v>1</v>
      </c>
      <c r="E3031" s="7" t="s">
        <v>5214</v>
      </c>
      <c r="F3031" s="2" t="s">
        <v>331</v>
      </c>
      <c r="G3031" s="2" t="s">
        <v>750</v>
      </c>
      <c r="H3031" s="2" t="s">
        <v>750</v>
      </c>
    </row>
    <row r="3032" spans="1:8">
      <c r="A3032" s="79">
        <v>42492.584236111114</v>
      </c>
      <c r="B3032" s="3">
        <v>8.56</v>
      </c>
      <c r="C3032" s="7">
        <v>12013</v>
      </c>
      <c r="D3032" s="7">
        <v>1</v>
      </c>
      <c r="E3032" s="7" t="s">
        <v>5214</v>
      </c>
      <c r="F3032" s="2" t="s">
        <v>331</v>
      </c>
      <c r="G3032" s="2" t="s">
        <v>750</v>
      </c>
      <c r="H3032" s="2" t="s">
        <v>750</v>
      </c>
    </row>
    <row r="3033" spans="1:8">
      <c r="A3033" s="79">
        <v>42492.587141203701</v>
      </c>
      <c r="B3033" s="3">
        <v>8.56</v>
      </c>
      <c r="C3033" s="7">
        <v>12013</v>
      </c>
      <c r="D3033" s="7">
        <v>1</v>
      </c>
      <c r="E3033" s="7" t="s">
        <v>5214</v>
      </c>
      <c r="F3033" s="2" t="s">
        <v>331</v>
      </c>
      <c r="G3033" s="2" t="s">
        <v>750</v>
      </c>
      <c r="H3033" s="2" t="s">
        <v>750</v>
      </c>
    </row>
    <row r="3034" spans="1:8">
      <c r="A3034" s="79">
        <v>42493.553124999999</v>
      </c>
      <c r="B3034" s="3">
        <v>8.56</v>
      </c>
      <c r="C3034" s="7">
        <v>12013</v>
      </c>
      <c r="D3034" s="7">
        <v>1</v>
      </c>
      <c r="E3034" s="7" t="s">
        <v>5214</v>
      </c>
      <c r="F3034" s="2" t="s">
        <v>331</v>
      </c>
      <c r="G3034" s="2" t="s">
        <v>750</v>
      </c>
      <c r="H3034" s="2" t="s">
        <v>750</v>
      </c>
    </row>
    <row r="3035" spans="1:8">
      <c r="A3035" s="79">
        <v>42493.792361111111</v>
      </c>
      <c r="B3035" s="3">
        <v>8.56</v>
      </c>
      <c r="C3035" s="7">
        <v>12013</v>
      </c>
      <c r="D3035" s="7">
        <v>1</v>
      </c>
      <c r="E3035" s="7" t="s">
        <v>5214</v>
      </c>
      <c r="F3035" s="2" t="s">
        <v>331</v>
      </c>
      <c r="G3035" s="2" t="s">
        <v>750</v>
      </c>
      <c r="H3035" s="2" t="s">
        <v>750</v>
      </c>
    </row>
    <row r="3036" spans="1:8">
      <c r="A3036" s="79">
        <v>42494.731319444443</v>
      </c>
      <c r="B3036" s="3">
        <v>8.56</v>
      </c>
      <c r="C3036" s="7">
        <v>12013</v>
      </c>
      <c r="D3036" s="7">
        <v>1</v>
      </c>
      <c r="E3036" s="7" t="s">
        <v>5214</v>
      </c>
      <c r="F3036" s="2" t="s">
        <v>331</v>
      </c>
      <c r="G3036" s="2" t="s">
        <v>750</v>
      </c>
      <c r="H3036" s="2" t="s">
        <v>750</v>
      </c>
    </row>
    <row r="3037" spans="1:8">
      <c r="A3037" s="79">
        <v>42496.724606481483</v>
      </c>
      <c r="B3037" s="3">
        <v>8.56</v>
      </c>
      <c r="C3037" s="7">
        <v>12013</v>
      </c>
      <c r="D3037" s="7">
        <v>1</v>
      </c>
      <c r="E3037" s="7" t="s">
        <v>5214</v>
      </c>
      <c r="F3037" s="2" t="s">
        <v>331</v>
      </c>
      <c r="G3037" s="2" t="s">
        <v>750</v>
      </c>
      <c r="H3037" s="2" t="s">
        <v>750</v>
      </c>
    </row>
    <row r="3038" spans="1:8">
      <c r="A3038" s="79">
        <v>42496.83222222222</v>
      </c>
      <c r="B3038" s="3">
        <v>8.56</v>
      </c>
      <c r="C3038" s="7">
        <v>12013</v>
      </c>
      <c r="D3038" s="7">
        <v>1</v>
      </c>
      <c r="E3038" s="7" t="s">
        <v>5214</v>
      </c>
      <c r="F3038" s="2" t="s">
        <v>331</v>
      </c>
      <c r="G3038" s="2" t="s">
        <v>750</v>
      </c>
      <c r="H3038" s="2" t="s">
        <v>750</v>
      </c>
    </row>
    <row r="3039" spans="1:8">
      <c r="A3039" s="79">
        <v>42499.688726851855</v>
      </c>
      <c r="B3039" s="3">
        <v>8.56</v>
      </c>
      <c r="C3039" s="7">
        <v>12013</v>
      </c>
      <c r="D3039" s="7">
        <v>1</v>
      </c>
      <c r="E3039" s="7" t="s">
        <v>5214</v>
      </c>
      <c r="F3039" s="2" t="s">
        <v>331</v>
      </c>
      <c r="G3039" s="2" t="s">
        <v>750</v>
      </c>
      <c r="H3039" s="2" t="s">
        <v>750</v>
      </c>
    </row>
    <row r="3040" spans="1:8">
      <c r="A3040" s="79">
        <v>42502.519259259258</v>
      </c>
      <c r="B3040" s="3">
        <v>8.56</v>
      </c>
      <c r="C3040" s="7">
        <v>12013</v>
      </c>
      <c r="D3040" s="7">
        <v>1</v>
      </c>
      <c r="E3040" s="7" t="s">
        <v>5214</v>
      </c>
      <c r="F3040" s="2" t="s">
        <v>331</v>
      </c>
      <c r="G3040" s="2" t="s">
        <v>750</v>
      </c>
      <c r="H3040" s="2" t="s">
        <v>750</v>
      </c>
    </row>
    <row r="3041" spans="1:8">
      <c r="A3041" s="79">
        <v>42502.688935185186</v>
      </c>
      <c r="B3041" s="3">
        <v>8.56</v>
      </c>
      <c r="C3041" s="7">
        <v>12013</v>
      </c>
      <c r="D3041" s="7">
        <v>1</v>
      </c>
      <c r="E3041" s="7" t="s">
        <v>5214</v>
      </c>
      <c r="F3041" s="2" t="s">
        <v>331</v>
      </c>
      <c r="G3041" s="2" t="s">
        <v>750</v>
      </c>
      <c r="H3041" s="2" t="s">
        <v>750</v>
      </c>
    </row>
    <row r="3042" spans="1:8">
      <c r="A3042" s="79">
        <v>42503.492858796293</v>
      </c>
      <c r="B3042" s="3">
        <v>8.56</v>
      </c>
      <c r="C3042" s="7">
        <v>12013</v>
      </c>
      <c r="D3042" s="7">
        <v>1</v>
      </c>
      <c r="E3042" s="7" t="s">
        <v>5214</v>
      </c>
      <c r="F3042" s="2" t="s">
        <v>331</v>
      </c>
      <c r="G3042" s="2" t="s">
        <v>750</v>
      </c>
      <c r="H3042" s="2" t="s">
        <v>750</v>
      </c>
    </row>
    <row r="3043" spans="1:8">
      <c r="A3043" s="79">
        <v>42503.568252314813</v>
      </c>
      <c r="B3043" s="3">
        <v>8.56</v>
      </c>
      <c r="C3043" s="7">
        <v>12013</v>
      </c>
      <c r="D3043" s="7">
        <v>1</v>
      </c>
      <c r="E3043" s="7" t="s">
        <v>5214</v>
      </c>
      <c r="F3043" s="2" t="s">
        <v>331</v>
      </c>
      <c r="G3043" s="2" t="s">
        <v>750</v>
      </c>
      <c r="H3043" s="2" t="s">
        <v>750</v>
      </c>
    </row>
    <row r="3044" spans="1:8">
      <c r="A3044" s="79">
        <v>42504.739803240744</v>
      </c>
      <c r="B3044" s="3">
        <v>8.56</v>
      </c>
      <c r="C3044" s="7">
        <v>12013</v>
      </c>
      <c r="D3044" s="7">
        <v>1</v>
      </c>
      <c r="E3044" s="7" t="s">
        <v>5214</v>
      </c>
      <c r="F3044" s="2" t="s">
        <v>331</v>
      </c>
      <c r="G3044" s="2" t="s">
        <v>750</v>
      </c>
      <c r="H3044" s="2" t="s">
        <v>750</v>
      </c>
    </row>
    <row r="3045" spans="1:8">
      <c r="A3045" s="79">
        <v>42505.706041666665</v>
      </c>
      <c r="B3045" s="3">
        <v>8.56</v>
      </c>
      <c r="C3045" s="7">
        <v>12013</v>
      </c>
      <c r="D3045" s="7">
        <v>1</v>
      </c>
      <c r="E3045" s="7" t="s">
        <v>5214</v>
      </c>
      <c r="F3045" s="2" t="s">
        <v>331</v>
      </c>
      <c r="G3045" s="2" t="s">
        <v>750</v>
      </c>
      <c r="H3045" s="2" t="s">
        <v>750</v>
      </c>
    </row>
    <row r="3046" spans="1:8">
      <c r="A3046" s="79">
        <v>42508.63652777778</v>
      </c>
      <c r="B3046" s="3">
        <v>8.56</v>
      </c>
      <c r="C3046" s="7">
        <v>12013</v>
      </c>
      <c r="D3046" s="7">
        <v>1</v>
      </c>
      <c r="E3046" s="7" t="s">
        <v>5214</v>
      </c>
      <c r="F3046" s="2" t="s">
        <v>331</v>
      </c>
      <c r="G3046" s="2" t="s">
        <v>750</v>
      </c>
      <c r="H3046" s="2" t="s">
        <v>750</v>
      </c>
    </row>
    <row r="3047" spans="1:8">
      <c r="A3047" s="79">
        <v>42508.645069444443</v>
      </c>
      <c r="B3047" s="3">
        <v>8.56</v>
      </c>
      <c r="C3047" s="7">
        <v>12013</v>
      </c>
      <c r="D3047" s="7">
        <v>1</v>
      </c>
      <c r="E3047" s="7" t="s">
        <v>5214</v>
      </c>
      <c r="F3047" s="2" t="s">
        <v>331</v>
      </c>
      <c r="G3047" s="2" t="s">
        <v>750</v>
      </c>
      <c r="H3047" s="2" t="s">
        <v>750</v>
      </c>
    </row>
    <row r="3048" spans="1:8">
      <c r="A3048" s="79">
        <v>42509.582881944443</v>
      </c>
      <c r="B3048" s="3">
        <v>8.56</v>
      </c>
      <c r="C3048" s="7">
        <v>12013</v>
      </c>
      <c r="D3048" s="7">
        <v>1</v>
      </c>
      <c r="E3048" s="7" t="s">
        <v>5214</v>
      </c>
      <c r="F3048" s="2" t="s">
        <v>331</v>
      </c>
      <c r="G3048" s="2" t="s">
        <v>750</v>
      </c>
      <c r="H3048" s="2" t="s">
        <v>750</v>
      </c>
    </row>
    <row r="3049" spans="1:8">
      <c r="A3049" s="79">
        <v>42509.831562500003</v>
      </c>
      <c r="B3049" s="3">
        <v>8.56</v>
      </c>
      <c r="C3049" s="7">
        <v>12013</v>
      </c>
      <c r="D3049" s="7">
        <v>1</v>
      </c>
      <c r="E3049" s="7" t="s">
        <v>5214</v>
      </c>
      <c r="F3049" s="2" t="s">
        <v>331</v>
      </c>
      <c r="G3049" s="2" t="s">
        <v>750</v>
      </c>
      <c r="H3049" s="2" t="s">
        <v>750</v>
      </c>
    </row>
    <row r="3050" spans="1:8">
      <c r="A3050" s="79">
        <v>42512.497719907406</v>
      </c>
      <c r="B3050" s="3">
        <v>8.56</v>
      </c>
      <c r="C3050" s="7">
        <v>12013</v>
      </c>
      <c r="D3050" s="7">
        <v>1</v>
      </c>
      <c r="E3050" s="7" t="s">
        <v>5214</v>
      </c>
      <c r="F3050" s="2" t="s">
        <v>331</v>
      </c>
      <c r="G3050" s="2" t="s">
        <v>750</v>
      </c>
      <c r="H3050" s="2" t="s">
        <v>750</v>
      </c>
    </row>
    <row r="3051" spans="1:8">
      <c r="A3051" s="79">
        <v>42512.503912037035</v>
      </c>
      <c r="B3051" s="3">
        <v>8.56</v>
      </c>
      <c r="C3051" s="7">
        <v>12013</v>
      </c>
      <c r="D3051" s="7">
        <v>1</v>
      </c>
      <c r="E3051" s="7" t="s">
        <v>5214</v>
      </c>
      <c r="F3051" s="2" t="s">
        <v>331</v>
      </c>
      <c r="G3051" s="2" t="s">
        <v>750</v>
      </c>
      <c r="H3051" s="2" t="s">
        <v>750</v>
      </c>
    </row>
    <row r="3052" spans="1:8">
      <c r="A3052" s="79">
        <v>42512.628738425927</v>
      </c>
      <c r="B3052" s="3">
        <v>8.56</v>
      </c>
      <c r="C3052" s="7">
        <v>12013</v>
      </c>
      <c r="D3052" s="7">
        <v>1</v>
      </c>
      <c r="E3052" s="7" t="s">
        <v>5214</v>
      </c>
      <c r="F3052" s="2" t="s">
        <v>331</v>
      </c>
      <c r="G3052" s="2" t="s">
        <v>750</v>
      </c>
      <c r="H3052" s="2" t="s">
        <v>750</v>
      </c>
    </row>
    <row r="3053" spans="1:8">
      <c r="A3053" s="79">
        <v>42513.664560185185</v>
      </c>
      <c r="B3053" s="3">
        <v>8.56</v>
      </c>
      <c r="C3053" s="7">
        <v>12013</v>
      </c>
      <c r="D3053" s="7">
        <v>1</v>
      </c>
      <c r="E3053" s="7" t="s">
        <v>5214</v>
      </c>
      <c r="F3053" s="2" t="s">
        <v>331</v>
      </c>
      <c r="G3053" s="2" t="s">
        <v>750</v>
      </c>
      <c r="H3053" s="2" t="s">
        <v>750</v>
      </c>
    </row>
    <row r="3054" spans="1:8">
      <c r="A3054" s="79">
        <v>42514.848865740743</v>
      </c>
      <c r="B3054" s="3">
        <v>8.56</v>
      </c>
      <c r="C3054" s="7">
        <v>12013</v>
      </c>
      <c r="D3054" s="7">
        <v>1</v>
      </c>
      <c r="E3054" s="7" t="s">
        <v>5214</v>
      </c>
      <c r="F3054" s="2" t="s">
        <v>331</v>
      </c>
      <c r="G3054" s="2" t="s">
        <v>750</v>
      </c>
      <c r="H3054" s="2" t="s">
        <v>750</v>
      </c>
    </row>
    <row r="3055" spans="1:8">
      <c r="A3055" s="79">
        <v>42515.582395833335</v>
      </c>
      <c r="B3055" s="3">
        <v>8.56</v>
      </c>
      <c r="C3055" s="7">
        <v>12013</v>
      </c>
      <c r="D3055" s="7">
        <v>1</v>
      </c>
      <c r="E3055" s="7" t="s">
        <v>5214</v>
      </c>
      <c r="F3055" s="2" t="s">
        <v>331</v>
      </c>
      <c r="G3055" s="2" t="s">
        <v>750</v>
      </c>
      <c r="H3055" s="2" t="s">
        <v>750</v>
      </c>
    </row>
    <row r="3056" spans="1:8">
      <c r="A3056" s="79">
        <v>42515.870069444441</v>
      </c>
      <c r="B3056" s="3">
        <v>8.56</v>
      </c>
      <c r="C3056" s="7">
        <v>12013</v>
      </c>
      <c r="D3056" s="7">
        <v>1</v>
      </c>
      <c r="E3056" s="7" t="s">
        <v>5214</v>
      </c>
      <c r="F3056" s="2" t="s">
        <v>331</v>
      </c>
      <c r="G3056" s="2" t="s">
        <v>750</v>
      </c>
      <c r="H3056" s="2" t="s">
        <v>750</v>
      </c>
    </row>
    <row r="3057" spans="1:8">
      <c r="A3057" s="79">
        <v>42516.527789351851</v>
      </c>
      <c r="B3057" s="3">
        <v>8.56</v>
      </c>
      <c r="C3057" s="7">
        <v>12013</v>
      </c>
      <c r="D3057" s="7">
        <v>1</v>
      </c>
      <c r="E3057" s="7" t="s">
        <v>5214</v>
      </c>
      <c r="F3057" s="2" t="s">
        <v>331</v>
      </c>
      <c r="G3057" s="2" t="s">
        <v>750</v>
      </c>
      <c r="H3057" s="2" t="s">
        <v>750</v>
      </c>
    </row>
    <row r="3058" spans="1:8">
      <c r="A3058" s="79">
        <v>42516.86341435185</v>
      </c>
      <c r="B3058" s="3">
        <v>8.56</v>
      </c>
      <c r="C3058" s="7">
        <v>12013</v>
      </c>
      <c r="D3058" s="7">
        <v>1</v>
      </c>
      <c r="E3058" s="7" t="s">
        <v>5214</v>
      </c>
      <c r="F3058" s="2" t="s">
        <v>331</v>
      </c>
      <c r="G3058" s="2" t="s">
        <v>750</v>
      </c>
      <c r="H3058" s="2" t="s">
        <v>750</v>
      </c>
    </row>
    <row r="3059" spans="1:8">
      <c r="A3059" s="79">
        <v>42517.597129629627</v>
      </c>
      <c r="B3059" s="3">
        <v>8.56</v>
      </c>
      <c r="C3059" s="7">
        <v>12013</v>
      </c>
      <c r="D3059" s="7">
        <v>1</v>
      </c>
      <c r="E3059" s="7" t="s">
        <v>5214</v>
      </c>
      <c r="F3059" s="2" t="s">
        <v>331</v>
      </c>
      <c r="G3059" s="2" t="s">
        <v>750</v>
      </c>
      <c r="H3059" s="2" t="s">
        <v>750</v>
      </c>
    </row>
    <row r="3060" spans="1:8">
      <c r="A3060" s="79">
        <v>42517.610208333332</v>
      </c>
      <c r="B3060" s="3">
        <v>8.56</v>
      </c>
      <c r="C3060" s="7">
        <v>12013</v>
      </c>
      <c r="D3060" s="7">
        <v>1</v>
      </c>
      <c r="E3060" s="7" t="s">
        <v>5214</v>
      </c>
      <c r="F3060" s="2" t="s">
        <v>331</v>
      </c>
      <c r="G3060" s="2" t="s">
        <v>750</v>
      </c>
      <c r="H3060" s="2" t="s">
        <v>750</v>
      </c>
    </row>
    <row r="3061" spans="1:8">
      <c r="A3061" s="79">
        <v>42517.645416666666</v>
      </c>
      <c r="B3061" s="3">
        <v>8.56</v>
      </c>
      <c r="C3061" s="7">
        <v>12013</v>
      </c>
      <c r="D3061" s="7">
        <v>1</v>
      </c>
      <c r="E3061" s="7" t="s">
        <v>5214</v>
      </c>
      <c r="F3061" s="2" t="s">
        <v>331</v>
      </c>
      <c r="G3061" s="2" t="s">
        <v>750</v>
      </c>
      <c r="H3061" s="2" t="s">
        <v>750</v>
      </c>
    </row>
    <row r="3062" spans="1:8">
      <c r="A3062" s="79">
        <v>42517.732708333337</v>
      </c>
      <c r="B3062" s="3">
        <v>8.56</v>
      </c>
      <c r="C3062" s="7">
        <v>12013</v>
      </c>
      <c r="D3062" s="7">
        <v>1</v>
      </c>
      <c r="E3062" s="7" t="s">
        <v>5214</v>
      </c>
      <c r="F3062" s="2" t="s">
        <v>331</v>
      </c>
      <c r="G3062" s="2" t="s">
        <v>750</v>
      </c>
      <c r="H3062" s="2" t="s">
        <v>750</v>
      </c>
    </row>
    <row r="3063" spans="1:8">
      <c r="A3063" s="79">
        <v>42519.793703703705</v>
      </c>
      <c r="B3063" s="3">
        <v>8.56</v>
      </c>
      <c r="C3063" s="7">
        <v>12013</v>
      </c>
      <c r="D3063" s="7">
        <v>1</v>
      </c>
      <c r="E3063" s="7" t="s">
        <v>5214</v>
      </c>
      <c r="F3063" s="2" t="s">
        <v>331</v>
      </c>
      <c r="G3063" s="2" t="s">
        <v>750</v>
      </c>
      <c r="H3063" s="2" t="s">
        <v>750</v>
      </c>
    </row>
    <row r="3064" spans="1:8">
      <c r="A3064" s="79">
        <v>42522.684027777781</v>
      </c>
      <c r="B3064" s="3">
        <v>8.56</v>
      </c>
      <c r="C3064" s="7">
        <v>12013</v>
      </c>
      <c r="D3064" s="7">
        <v>1</v>
      </c>
      <c r="E3064" s="7" t="s">
        <v>5214</v>
      </c>
      <c r="F3064" s="2" t="s">
        <v>331</v>
      </c>
      <c r="G3064" s="2" t="s">
        <v>750</v>
      </c>
      <c r="H3064" s="2" t="s">
        <v>750</v>
      </c>
    </row>
    <row r="3065" spans="1:8">
      <c r="A3065" s="79">
        <v>42523.730555555558</v>
      </c>
      <c r="B3065" s="3">
        <v>8.56</v>
      </c>
      <c r="C3065" s="7">
        <v>12013</v>
      </c>
      <c r="D3065" s="7">
        <v>1</v>
      </c>
      <c r="E3065" s="7" t="s">
        <v>5214</v>
      </c>
      <c r="F3065" s="2" t="s">
        <v>331</v>
      </c>
      <c r="G3065" s="2" t="s">
        <v>750</v>
      </c>
      <c r="H3065" s="2" t="s">
        <v>750</v>
      </c>
    </row>
    <row r="3066" spans="1:8">
      <c r="A3066" s="79">
        <v>42524.585416666669</v>
      </c>
      <c r="B3066" s="3">
        <v>8.56</v>
      </c>
      <c r="C3066" s="7">
        <v>12013</v>
      </c>
      <c r="D3066" s="7">
        <v>1</v>
      </c>
      <c r="E3066" s="7" t="s">
        <v>5214</v>
      </c>
      <c r="F3066" s="2" t="s">
        <v>331</v>
      </c>
      <c r="G3066" s="2" t="s">
        <v>750</v>
      </c>
      <c r="H3066" s="2" t="s">
        <v>750</v>
      </c>
    </row>
    <row r="3067" spans="1:8">
      <c r="A3067" s="79">
        <v>42524.756249999999</v>
      </c>
      <c r="B3067" s="3">
        <v>8.56</v>
      </c>
      <c r="C3067" s="7">
        <v>12013</v>
      </c>
      <c r="D3067" s="7">
        <v>1</v>
      </c>
      <c r="E3067" s="7" t="s">
        <v>5214</v>
      </c>
      <c r="F3067" s="2" t="s">
        <v>331</v>
      </c>
      <c r="G3067" s="2" t="s">
        <v>750</v>
      </c>
      <c r="H3067" s="2" t="s">
        <v>750</v>
      </c>
    </row>
    <row r="3068" spans="1:8">
      <c r="A3068" s="79">
        <v>42524.756249999999</v>
      </c>
      <c r="B3068" s="3">
        <v>8.56</v>
      </c>
      <c r="C3068" s="7">
        <v>12013</v>
      </c>
      <c r="D3068" s="7">
        <v>1</v>
      </c>
      <c r="E3068" s="7" t="s">
        <v>5214</v>
      </c>
      <c r="F3068" s="2" t="s">
        <v>331</v>
      </c>
      <c r="G3068" s="2" t="s">
        <v>750</v>
      </c>
      <c r="H3068" s="2" t="s">
        <v>750</v>
      </c>
    </row>
    <row r="3069" spans="1:8">
      <c r="A3069" s="79">
        <v>42525.59375</v>
      </c>
      <c r="B3069" s="3">
        <v>8.56</v>
      </c>
      <c r="C3069" s="7">
        <v>12013</v>
      </c>
      <c r="D3069" s="7">
        <v>1</v>
      </c>
      <c r="E3069" s="7" t="s">
        <v>5214</v>
      </c>
      <c r="F3069" s="2" t="s">
        <v>331</v>
      </c>
      <c r="G3069" s="2" t="s">
        <v>750</v>
      </c>
      <c r="H3069" s="2" t="s">
        <v>750</v>
      </c>
    </row>
    <row r="3070" spans="1:8">
      <c r="A3070" s="79">
        <v>42525.67291666667</v>
      </c>
      <c r="B3070" s="3">
        <v>8.56</v>
      </c>
      <c r="C3070" s="7">
        <v>12013</v>
      </c>
      <c r="D3070" s="7">
        <v>1</v>
      </c>
      <c r="E3070" s="7" t="s">
        <v>5214</v>
      </c>
      <c r="F3070" s="2" t="s">
        <v>331</v>
      </c>
      <c r="G3070" s="2" t="s">
        <v>750</v>
      </c>
      <c r="H3070" s="2" t="s">
        <v>750</v>
      </c>
    </row>
    <row r="3071" spans="1:8">
      <c r="A3071" s="79">
        <v>42526.506249999999</v>
      </c>
      <c r="B3071" s="3">
        <v>8.56</v>
      </c>
      <c r="C3071" s="7">
        <v>12013</v>
      </c>
      <c r="D3071" s="7">
        <v>1</v>
      </c>
      <c r="E3071" s="7" t="s">
        <v>5214</v>
      </c>
      <c r="F3071" s="2" t="s">
        <v>331</v>
      </c>
      <c r="G3071" s="2" t="s">
        <v>750</v>
      </c>
      <c r="H3071" s="2" t="s">
        <v>750</v>
      </c>
    </row>
    <row r="3072" spans="1:8">
      <c r="A3072" s="79">
        <v>42529.622916666667</v>
      </c>
      <c r="B3072" s="3">
        <v>8.56</v>
      </c>
      <c r="C3072" s="7">
        <v>12013</v>
      </c>
      <c r="D3072" s="7">
        <v>1</v>
      </c>
      <c r="E3072" s="7" t="s">
        <v>5214</v>
      </c>
      <c r="F3072" s="2" t="s">
        <v>331</v>
      </c>
      <c r="G3072" s="2" t="s">
        <v>750</v>
      </c>
      <c r="H3072" s="2" t="s">
        <v>750</v>
      </c>
    </row>
    <row r="3073" spans="1:8">
      <c r="A3073" s="79">
        <v>42529.770138888889</v>
      </c>
      <c r="B3073" s="3">
        <v>8.56</v>
      </c>
      <c r="C3073" s="7">
        <v>12013</v>
      </c>
      <c r="D3073" s="7">
        <v>1</v>
      </c>
      <c r="E3073" s="7" t="s">
        <v>5214</v>
      </c>
      <c r="F3073" s="2" t="s">
        <v>331</v>
      </c>
      <c r="G3073" s="2" t="s">
        <v>750</v>
      </c>
      <c r="H3073" s="2" t="s">
        <v>750</v>
      </c>
    </row>
    <row r="3074" spans="1:8">
      <c r="A3074" s="79">
        <v>42532.645833333336</v>
      </c>
      <c r="B3074" s="3">
        <v>8.56</v>
      </c>
      <c r="C3074" s="7">
        <v>12013</v>
      </c>
      <c r="D3074" s="7">
        <v>1</v>
      </c>
      <c r="E3074" s="7" t="s">
        <v>5214</v>
      </c>
      <c r="F3074" s="2" t="s">
        <v>331</v>
      </c>
      <c r="G3074" s="2" t="s">
        <v>750</v>
      </c>
      <c r="H3074" s="2" t="s">
        <v>750</v>
      </c>
    </row>
    <row r="3075" spans="1:8">
      <c r="A3075" s="79">
        <v>42533.50277777778</v>
      </c>
      <c r="B3075" s="3">
        <v>8.56</v>
      </c>
      <c r="C3075" s="7">
        <v>12013</v>
      </c>
      <c r="D3075" s="7">
        <v>1</v>
      </c>
      <c r="E3075" s="7" t="s">
        <v>5214</v>
      </c>
      <c r="F3075" s="2" t="s">
        <v>331</v>
      </c>
      <c r="G3075" s="2" t="s">
        <v>750</v>
      </c>
      <c r="H3075" s="2" t="s">
        <v>750</v>
      </c>
    </row>
    <row r="3076" spans="1:8">
      <c r="A3076" s="79">
        <v>42538.459027777775</v>
      </c>
      <c r="B3076" s="3">
        <v>8.56</v>
      </c>
      <c r="C3076" s="7">
        <v>12013</v>
      </c>
      <c r="D3076" s="7">
        <v>1</v>
      </c>
      <c r="E3076" s="7" t="s">
        <v>5214</v>
      </c>
      <c r="F3076" s="2" t="s">
        <v>331</v>
      </c>
      <c r="G3076" s="2" t="s">
        <v>750</v>
      </c>
      <c r="H3076" s="2" t="s">
        <v>750</v>
      </c>
    </row>
    <row r="3077" spans="1:8">
      <c r="A3077" s="79">
        <v>42539.443055555559</v>
      </c>
      <c r="B3077" s="3">
        <v>8.56</v>
      </c>
      <c r="C3077" s="7">
        <v>12013</v>
      </c>
      <c r="D3077" s="7">
        <v>1</v>
      </c>
      <c r="E3077" s="7" t="s">
        <v>5214</v>
      </c>
      <c r="F3077" s="2" t="s">
        <v>331</v>
      </c>
      <c r="G3077" s="2" t="s">
        <v>750</v>
      </c>
      <c r="H3077" s="2" t="s">
        <v>750</v>
      </c>
    </row>
    <row r="3078" spans="1:8">
      <c r="A3078" s="79">
        <v>42539.598611111112</v>
      </c>
      <c r="B3078" s="3">
        <v>8.56</v>
      </c>
      <c r="C3078" s="7">
        <v>12013</v>
      </c>
      <c r="D3078" s="7">
        <v>1</v>
      </c>
      <c r="E3078" s="7" t="s">
        <v>5214</v>
      </c>
      <c r="F3078" s="2" t="s">
        <v>331</v>
      </c>
      <c r="G3078" s="2" t="s">
        <v>750</v>
      </c>
      <c r="H3078" s="2" t="s">
        <v>750</v>
      </c>
    </row>
    <row r="3079" spans="1:8">
      <c r="A3079" s="79">
        <v>42540.620833333334</v>
      </c>
      <c r="B3079" s="3">
        <v>8.56</v>
      </c>
      <c r="C3079" s="7">
        <v>12013</v>
      </c>
      <c r="D3079" s="7">
        <v>1</v>
      </c>
      <c r="E3079" s="7" t="s">
        <v>5214</v>
      </c>
      <c r="F3079" s="2" t="s">
        <v>331</v>
      </c>
      <c r="G3079" s="2" t="s">
        <v>750</v>
      </c>
      <c r="H3079" s="2" t="s">
        <v>750</v>
      </c>
    </row>
    <row r="3080" spans="1:8">
      <c r="A3080" s="79">
        <v>42544.817361111112</v>
      </c>
      <c r="B3080" s="3">
        <v>8.56</v>
      </c>
      <c r="C3080" s="7">
        <v>12013</v>
      </c>
      <c r="D3080" s="7">
        <v>1</v>
      </c>
      <c r="E3080" s="7" t="s">
        <v>5214</v>
      </c>
      <c r="F3080" s="2" t="s">
        <v>331</v>
      </c>
      <c r="G3080" s="2" t="s">
        <v>750</v>
      </c>
      <c r="H3080" s="2" t="s">
        <v>750</v>
      </c>
    </row>
    <row r="3081" spans="1:8">
      <c r="A3081" s="79">
        <v>42544.86041666667</v>
      </c>
      <c r="B3081" s="3">
        <v>8.56</v>
      </c>
      <c r="C3081" s="7">
        <v>12013</v>
      </c>
      <c r="D3081" s="7">
        <v>1</v>
      </c>
      <c r="E3081" s="7" t="s">
        <v>5214</v>
      </c>
      <c r="F3081" s="2" t="s">
        <v>331</v>
      </c>
      <c r="G3081" s="2" t="s">
        <v>750</v>
      </c>
      <c r="H3081" s="2" t="s">
        <v>750</v>
      </c>
    </row>
    <row r="3082" spans="1:8">
      <c r="A3082" s="79">
        <v>42545.613194444442</v>
      </c>
      <c r="B3082" s="3">
        <v>8.56</v>
      </c>
      <c r="C3082" s="7">
        <v>12013</v>
      </c>
      <c r="D3082" s="7">
        <v>1</v>
      </c>
      <c r="E3082" s="7" t="s">
        <v>5214</v>
      </c>
      <c r="F3082" s="2" t="s">
        <v>331</v>
      </c>
      <c r="G3082" s="2" t="s">
        <v>750</v>
      </c>
      <c r="H3082" s="2" t="s">
        <v>750</v>
      </c>
    </row>
    <row r="3083" spans="1:8">
      <c r="A3083" s="79">
        <v>42545.626388888886</v>
      </c>
      <c r="B3083" s="3">
        <v>8.56</v>
      </c>
      <c r="C3083" s="7">
        <v>12013</v>
      </c>
      <c r="D3083" s="7">
        <v>1</v>
      </c>
      <c r="E3083" s="7" t="s">
        <v>5214</v>
      </c>
      <c r="F3083" s="2" t="s">
        <v>331</v>
      </c>
      <c r="G3083" s="2" t="s">
        <v>750</v>
      </c>
      <c r="H3083" s="2" t="s">
        <v>750</v>
      </c>
    </row>
    <row r="3084" spans="1:8">
      <c r="A3084" s="79">
        <v>42545.753472222219</v>
      </c>
      <c r="B3084" s="3">
        <v>8.56</v>
      </c>
      <c r="C3084" s="7">
        <v>12013</v>
      </c>
      <c r="D3084" s="7">
        <v>1</v>
      </c>
      <c r="E3084" s="7" t="s">
        <v>5214</v>
      </c>
      <c r="F3084" s="2" t="s">
        <v>331</v>
      </c>
      <c r="G3084" s="2" t="s">
        <v>750</v>
      </c>
      <c r="H3084" s="2" t="s">
        <v>2069</v>
      </c>
    </row>
    <row r="3085" spans="1:8">
      <c r="A3085" s="79">
        <v>42546.768055555556</v>
      </c>
      <c r="B3085" s="3">
        <v>8.56</v>
      </c>
      <c r="C3085" s="7">
        <v>12013</v>
      </c>
      <c r="D3085" s="7">
        <v>1</v>
      </c>
      <c r="E3085" s="7" t="s">
        <v>5214</v>
      </c>
      <c r="F3085" s="2" t="s">
        <v>331</v>
      </c>
      <c r="G3085" s="2" t="s">
        <v>750</v>
      </c>
      <c r="H3085" s="2" t="s">
        <v>2069</v>
      </c>
    </row>
    <row r="3086" spans="1:8">
      <c r="A3086" s="79">
        <v>42546.773611111108</v>
      </c>
      <c r="B3086" s="3">
        <v>8.56</v>
      </c>
      <c r="C3086" s="7">
        <v>12013</v>
      </c>
      <c r="D3086" s="7">
        <v>1</v>
      </c>
      <c r="E3086" s="7" t="s">
        <v>5214</v>
      </c>
      <c r="F3086" s="2" t="s">
        <v>331</v>
      </c>
      <c r="G3086" s="2" t="s">
        <v>750</v>
      </c>
      <c r="H3086" s="2" t="s">
        <v>2069</v>
      </c>
    </row>
    <row r="3087" spans="1:8">
      <c r="A3087" s="79">
        <v>42546.832638888889</v>
      </c>
      <c r="B3087" s="3">
        <v>8.56</v>
      </c>
      <c r="C3087" s="7">
        <v>12013</v>
      </c>
      <c r="D3087" s="7">
        <v>1</v>
      </c>
      <c r="E3087" s="7" t="s">
        <v>5214</v>
      </c>
      <c r="F3087" s="2" t="s">
        <v>331</v>
      </c>
      <c r="G3087" s="2" t="s">
        <v>750</v>
      </c>
      <c r="H3087" s="2" t="s">
        <v>750</v>
      </c>
    </row>
    <row r="3088" spans="1:8">
      <c r="A3088" s="79">
        <v>42548.503472222219</v>
      </c>
      <c r="B3088" s="3">
        <v>8.56</v>
      </c>
      <c r="C3088" s="7">
        <v>12013</v>
      </c>
      <c r="D3088" s="7">
        <v>1</v>
      </c>
      <c r="E3088" s="7" t="s">
        <v>5214</v>
      </c>
      <c r="F3088" s="2" t="s">
        <v>331</v>
      </c>
      <c r="G3088" s="2" t="s">
        <v>750</v>
      </c>
      <c r="H3088" s="2" t="s">
        <v>750</v>
      </c>
    </row>
    <row r="3089" spans="1:12">
      <c r="A3089" s="79">
        <v>42548.786805555559</v>
      </c>
      <c r="B3089" s="3">
        <v>8.56</v>
      </c>
      <c r="C3089" s="7">
        <v>12013</v>
      </c>
      <c r="D3089" s="7">
        <v>1</v>
      </c>
      <c r="E3089" s="7" t="s">
        <v>5214</v>
      </c>
      <c r="F3089" s="2" t="s">
        <v>331</v>
      </c>
      <c r="G3089" s="2" t="s">
        <v>750</v>
      </c>
      <c r="H3089" s="2" t="s">
        <v>750</v>
      </c>
    </row>
    <row r="3090" spans="1:12">
      <c r="A3090" s="79">
        <v>42550.772916666669</v>
      </c>
      <c r="B3090" s="3">
        <v>8.56</v>
      </c>
      <c r="C3090" s="7">
        <v>12013</v>
      </c>
      <c r="D3090" s="7">
        <v>1</v>
      </c>
      <c r="E3090" s="7" t="s">
        <v>5214</v>
      </c>
      <c r="F3090" s="2" t="s">
        <v>331</v>
      </c>
      <c r="G3090" s="2" t="s">
        <v>750</v>
      </c>
      <c r="H3090" s="2" t="s">
        <v>750</v>
      </c>
    </row>
    <row r="3091" spans="1:12">
      <c r="A3091" s="79">
        <v>42552.55369212963</v>
      </c>
      <c r="B3091" s="3">
        <v>8.56</v>
      </c>
      <c r="C3091" s="7">
        <v>12013</v>
      </c>
      <c r="D3091" s="7">
        <v>1</v>
      </c>
      <c r="E3091" s="7" t="s">
        <v>5214</v>
      </c>
      <c r="F3091" s="2" t="s">
        <v>331</v>
      </c>
      <c r="G3091" s="2" t="s">
        <v>750</v>
      </c>
      <c r="H3091" s="2" t="s">
        <v>2537</v>
      </c>
    </row>
    <row r="3092" spans="1:12" s="14" customFormat="1">
      <c r="A3092" s="79">
        <v>42552.559317129628</v>
      </c>
      <c r="B3092" s="3">
        <v>8.56</v>
      </c>
      <c r="C3092" s="7">
        <v>12013</v>
      </c>
      <c r="D3092" s="7">
        <v>1</v>
      </c>
      <c r="E3092" s="7" t="s">
        <v>5214</v>
      </c>
      <c r="F3092" s="2" t="s">
        <v>331</v>
      </c>
      <c r="G3092" s="2" t="s">
        <v>750</v>
      </c>
      <c r="H3092" s="2" t="s">
        <v>2537</v>
      </c>
      <c r="I3092" s="2"/>
      <c r="J3092" s="2"/>
      <c r="K3092" s="2"/>
      <c r="L3092" s="2"/>
    </row>
    <row r="3093" spans="1:12" s="14" customFormat="1">
      <c r="A3093" s="79">
        <v>42552.583275462966</v>
      </c>
      <c r="B3093" s="3">
        <v>8.56</v>
      </c>
      <c r="C3093" s="7">
        <v>12013</v>
      </c>
      <c r="D3093" s="7">
        <v>1</v>
      </c>
      <c r="E3093" s="7" t="s">
        <v>5214</v>
      </c>
      <c r="F3093" s="2" t="s">
        <v>331</v>
      </c>
      <c r="G3093" s="2" t="s">
        <v>750</v>
      </c>
      <c r="H3093" s="2" t="s">
        <v>2537</v>
      </c>
      <c r="I3093" s="2"/>
      <c r="J3093" s="2"/>
      <c r="K3093" s="2"/>
      <c r="L3093" s="2"/>
    </row>
    <row r="3094" spans="1:12" s="14" customFormat="1">
      <c r="A3094" s="79">
        <v>42552.885312500002</v>
      </c>
      <c r="B3094" s="3">
        <v>8.56</v>
      </c>
      <c r="C3094" s="7">
        <v>12013</v>
      </c>
      <c r="D3094" s="7">
        <v>1</v>
      </c>
      <c r="E3094" s="7" t="s">
        <v>5214</v>
      </c>
      <c r="F3094" s="2" t="s">
        <v>331</v>
      </c>
      <c r="G3094" s="2" t="s">
        <v>750</v>
      </c>
      <c r="H3094" s="2" t="s">
        <v>2537</v>
      </c>
      <c r="I3094" s="2"/>
      <c r="J3094" s="2"/>
      <c r="K3094" s="2"/>
      <c r="L3094" s="2"/>
    </row>
    <row r="3095" spans="1:12" s="14" customFormat="1">
      <c r="A3095" s="79">
        <v>42556.821157407408</v>
      </c>
      <c r="B3095" s="3">
        <v>8.56</v>
      </c>
      <c r="C3095" s="7">
        <v>12013</v>
      </c>
      <c r="D3095" s="7">
        <v>1</v>
      </c>
      <c r="E3095" s="7" t="s">
        <v>5214</v>
      </c>
      <c r="F3095" s="2" t="s">
        <v>331</v>
      </c>
      <c r="G3095" s="2" t="s">
        <v>750</v>
      </c>
      <c r="H3095" s="2" t="s">
        <v>2537</v>
      </c>
      <c r="I3095" s="2"/>
      <c r="J3095" s="2"/>
      <c r="K3095" s="2"/>
      <c r="L3095" s="2"/>
    </row>
    <row r="3096" spans="1:12">
      <c r="A3096" s="79">
        <v>42560.701979166668</v>
      </c>
      <c r="B3096" s="3">
        <v>8.56</v>
      </c>
      <c r="C3096" s="7">
        <v>12013</v>
      </c>
      <c r="D3096" s="7">
        <v>1</v>
      </c>
      <c r="E3096" s="7" t="s">
        <v>5214</v>
      </c>
      <c r="F3096" s="2" t="s">
        <v>331</v>
      </c>
      <c r="G3096" s="2" t="s">
        <v>2069</v>
      </c>
      <c r="H3096" s="2" t="s">
        <v>2538</v>
      </c>
    </row>
    <row r="3097" spans="1:12">
      <c r="A3097" s="79">
        <v>42609.640451388892</v>
      </c>
      <c r="B3097" s="3">
        <v>8.19</v>
      </c>
      <c r="C3097" s="7">
        <v>12013</v>
      </c>
      <c r="D3097" s="7">
        <v>1</v>
      </c>
      <c r="E3097" s="7" t="s">
        <v>5214</v>
      </c>
      <c r="F3097" s="2" t="s">
        <v>331</v>
      </c>
      <c r="G3097" s="2" t="s">
        <v>2069</v>
      </c>
      <c r="H3097" s="2" t="s">
        <v>2538</v>
      </c>
    </row>
    <row r="3098" spans="1:12">
      <c r="A3098" s="79">
        <v>42622.566354166665</v>
      </c>
      <c r="B3098" s="3">
        <v>8.19</v>
      </c>
      <c r="C3098" s="7">
        <v>12013</v>
      </c>
      <c r="D3098" s="7">
        <v>1</v>
      </c>
      <c r="E3098" s="7" t="s">
        <v>5214</v>
      </c>
      <c r="F3098" s="2" t="s">
        <v>331</v>
      </c>
      <c r="G3098" s="2" t="s">
        <v>2069</v>
      </c>
      <c r="H3098" s="2" t="s">
        <v>2537</v>
      </c>
    </row>
    <row r="3099" spans="1:12">
      <c r="A3099" s="79">
        <v>42622.700636574074</v>
      </c>
      <c r="B3099" s="3">
        <v>8.19</v>
      </c>
      <c r="C3099" s="7">
        <v>12013</v>
      </c>
      <c r="D3099" s="7">
        <v>1</v>
      </c>
      <c r="E3099" s="7" t="s">
        <v>5214</v>
      </c>
      <c r="F3099" s="2" t="s">
        <v>331</v>
      </c>
      <c r="G3099" s="2" t="s">
        <v>2069</v>
      </c>
      <c r="H3099" s="2" t="s">
        <v>2537</v>
      </c>
    </row>
    <row r="3100" spans="1:12">
      <c r="A3100" s="79">
        <v>42622.706562500003</v>
      </c>
      <c r="B3100" s="3">
        <v>8.19</v>
      </c>
      <c r="C3100" s="7">
        <v>12013</v>
      </c>
      <c r="D3100" s="7">
        <v>1</v>
      </c>
      <c r="E3100" s="7" t="s">
        <v>5214</v>
      </c>
      <c r="F3100" s="2" t="s">
        <v>331</v>
      </c>
      <c r="G3100" s="2" t="s">
        <v>2069</v>
      </c>
      <c r="H3100" s="2" t="s">
        <v>2537</v>
      </c>
    </row>
    <row r="3101" spans="1:12">
      <c r="A3101" s="79">
        <v>42623.524583333332</v>
      </c>
      <c r="B3101" s="3">
        <v>8.19</v>
      </c>
      <c r="C3101" s="7">
        <v>12013</v>
      </c>
      <c r="D3101" s="7">
        <v>1</v>
      </c>
      <c r="E3101" s="7" t="s">
        <v>5214</v>
      </c>
      <c r="F3101" s="2" t="s">
        <v>331</v>
      </c>
      <c r="G3101" s="2" t="s">
        <v>2069</v>
      </c>
      <c r="H3101" s="2" t="s">
        <v>2537</v>
      </c>
    </row>
    <row r="3102" spans="1:12">
      <c r="A3102" s="79">
        <v>42623.724120370367</v>
      </c>
      <c r="B3102" s="3">
        <v>8.19</v>
      </c>
      <c r="C3102" s="7">
        <v>12013</v>
      </c>
      <c r="D3102" s="7">
        <v>1</v>
      </c>
      <c r="E3102" s="7" t="s">
        <v>5214</v>
      </c>
      <c r="F3102" s="2" t="s">
        <v>331</v>
      </c>
      <c r="G3102" s="2" t="s">
        <v>2069</v>
      </c>
      <c r="H3102" s="2" t="s">
        <v>2537</v>
      </c>
    </row>
    <row r="3103" spans="1:12">
      <c r="A3103" s="79">
        <v>42624.579479166663</v>
      </c>
      <c r="B3103" s="3">
        <v>8.19</v>
      </c>
      <c r="C3103" s="7">
        <v>12013</v>
      </c>
      <c r="D3103" s="7">
        <v>1</v>
      </c>
      <c r="E3103" s="7" t="s">
        <v>5214</v>
      </c>
      <c r="F3103" s="2" t="s">
        <v>331</v>
      </c>
      <c r="G3103" s="2" t="s">
        <v>2069</v>
      </c>
      <c r="H3103" s="2" t="s">
        <v>2537</v>
      </c>
    </row>
    <row r="3104" spans="1:12">
      <c r="A3104" s="79">
        <v>42624.698564814818</v>
      </c>
      <c r="B3104" s="3">
        <v>8.19</v>
      </c>
      <c r="C3104" s="7">
        <v>12013</v>
      </c>
      <c r="D3104" s="7">
        <v>1</v>
      </c>
      <c r="E3104" s="7" t="s">
        <v>5214</v>
      </c>
      <c r="F3104" s="2" t="s">
        <v>331</v>
      </c>
      <c r="G3104" s="2" t="s">
        <v>2069</v>
      </c>
      <c r="H3104" s="2" t="s">
        <v>2537</v>
      </c>
    </row>
    <row r="3105" spans="1:8">
      <c r="A3105" s="79">
        <v>42625.854803240742</v>
      </c>
      <c r="B3105" s="3">
        <v>8.19</v>
      </c>
      <c r="C3105" s="7">
        <v>12013</v>
      </c>
      <c r="D3105" s="7">
        <v>1</v>
      </c>
      <c r="E3105" s="7" t="s">
        <v>5214</v>
      </c>
      <c r="F3105" s="2" t="s">
        <v>331</v>
      </c>
      <c r="G3105" s="2" t="s">
        <v>2069</v>
      </c>
      <c r="H3105" s="2" t="s">
        <v>2537</v>
      </c>
    </row>
    <row r="3106" spans="1:8">
      <c r="A3106" s="79">
        <v>42629.445127314815</v>
      </c>
      <c r="B3106" s="3">
        <v>8.19</v>
      </c>
      <c r="C3106" s="7">
        <v>12013</v>
      </c>
      <c r="D3106" s="7">
        <v>1</v>
      </c>
      <c r="E3106" s="7" t="s">
        <v>5214</v>
      </c>
      <c r="F3106" s="2" t="s">
        <v>331</v>
      </c>
      <c r="G3106" s="2" t="s">
        <v>2069</v>
      </c>
      <c r="H3106" s="2" t="s">
        <v>2537</v>
      </c>
    </row>
    <row r="3107" spans="1:8">
      <c r="A3107" s="79">
        <v>42629.878194444442</v>
      </c>
      <c r="B3107" s="3">
        <v>8.19</v>
      </c>
      <c r="C3107" s="7">
        <v>12013</v>
      </c>
      <c r="D3107" s="7">
        <v>1</v>
      </c>
      <c r="E3107" s="7" t="s">
        <v>5214</v>
      </c>
      <c r="F3107" s="2" t="s">
        <v>331</v>
      </c>
      <c r="G3107" s="2" t="s">
        <v>2069</v>
      </c>
      <c r="H3107" s="2" t="s">
        <v>2537</v>
      </c>
    </row>
    <row r="3108" spans="1:8">
      <c r="A3108" s="79">
        <v>42629.879340277781</v>
      </c>
      <c r="B3108" s="3">
        <v>8.19</v>
      </c>
      <c r="C3108" s="7">
        <v>12013</v>
      </c>
      <c r="D3108" s="7">
        <v>1</v>
      </c>
      <c r="E3108" s="7" t="s">
        <v>5214</v>
      </c>
      <c r="F3108" s="2" t="s">
        <v>331</v>
      </c>
      <c r="G3108" s="2" t="s">
        <v>2069</v>
      </c>
      <c r="H3108" s="2" t="s">
        <v>2537</v>
      </c>
    </row>
    <row r="3109" spans="1:8">
      <c r="A3109" s="79">
        <v>42630.603402777779</v>
      </c>
      <c r="B3109" s="3">
        <v>8.19</v>
      </c>
      <c r="C3109" s="7">
        <v>12013</v>
      </c>
      <c r="D3109" s="7">
        <v>1</v>
      </c>
      <c r="E3109" s="7" t="s">
        <v>5214</v>
      </c>
      <c r="F3109" s="2" t="s">
        <v>331</v>
      </c>
      <c r="G3109" s="2" t="s">
        <v>2069</v>
      </c>
      <c r="H3109" s="2" t="s">
        <v>2537</v>
      </c>
    </row>
    <row r="3110" spans="1:8">
      <c r="A3110" s="79">
        <v>42633.795358796298</v>
      </c>
      <c r="B3110" s="3">
        <v>8.19</v>
      </c>
      <c r="C3110" s="7">
        <v>12013</v>
      </c>
      <c r="D3110" s="7">
        <v>1</v>
      </c>
      <c r="E3110" s="7" t="s">
        <v>5214</v>
      </c>
      <c r="F3110" s="2" t="s">
        <v>331</v>
      </c>
      <c r="G3110" s="2" t="s">
        <v>2069</v>
      </c>
      <c r="H3110" s="2" t="s">
        <v>2537</v>
      </c>
    </row>
    <row r="3111" spans="1:8">
      <c r="A3111" s="79">
        <v>42634.875694444447</v>
      </c>
      <c r="B3111" s="3">
        <v>8.19</v>
      </c>
      <c r="C3111" s="7">
        <v>12013</v>
      </c>
      <c r="D3111" s="7">
        <v>1</v>
      </c>
      <c r="E3111" s="7" t="s">
        <v>5214</v>
      </c>
      <c r="F3111" s="2" t="s">
        <v>331</v>
      </c>
      <c r="G3111" s="2" t="s">
        <v>2069</v>
      </c>
      <c r="H3111" s="2" t="s">
        <v>2537</v>
      </c>
    </row>
    <row r="3112" spans="1:8">
      <c r="A3112" s="79">
        <v>42635.787002314813</v>
      </c>
      <c r="B3112" s="3">
        <v>8.19</v>
      </c>
      <c r="C3112" s="7">
        <v>12013</v>
      </c>
      <c r="D3112" s="7">
        <v>1</v>
      </c>
      <c r="E3112" s="7" t="s">
        <v>5214</v>
      </c>
      <c r="F3112" s="2" t="s">
        <v>331</v>
      </c>
      <c r="G3112" s="2" t="s">
        <v>2069</v>
      </c>
      <c r="H3112" s="2" t="s">
        <v>2537</v>
      </c>
    </row>
    <row r="3113" spans="1:8">
      <c r="A3113" s="79">
        <v>42636.452673611115</v>
      </c>
      <c r="B3113" s="3">
        <v>8.19</v>
      </c>
      <c r="C3113" s="7">
        <v>12013</v>
      </c>
      <c r="D3113" s="7">
        <v>1</v>
      </c>
      <c r="E3113" s="7" t="s">
        <v>5214</v>
      </c>
      <c r="F3113" s="2" t="s">
        <v>331</v>
      </c>
      <c r="G3113" s="2" t="s">
        <v>2069</v>
      </c>
      <c r="H3113" s="2" t="s">
        <v>2537</v>
      </c>
    </row>
    <row r="3114" spans="1:8">
      <c r="A3114" s="79">
        <v>42637.441747685189</v>
      </c>
      <c r="B3114" s="3">
        <v>8.19</v>
      </c>
      <c r="C3114" s="7">
        <v>12013</v>
      </c>
      <c r="D3114" s="7">
        <v>1</v>
      </c>
      <c r="E3114" s="7" t="s">
        <v>5214</v>
      </c>
      <c r="F3114" s="2" t="s">
        <v>331</v>
      </c>
      <c r="G3114" s="2" t="s">
        <v>2069</v>
      </c>
      <c r="H3114" s="2" t="s">
        <v>2537</v>
      </c>
    </row>
    <row r="3115" spans="1:8">
      <c r="A3115" s="79">
        <v>42639.344317129631</v>
      </c>
      <c r="B3115" s="3">
        <v>8.19</v>
      </c>
      <c r="C3115" s="7">
        <v>12013</v>
      </c>
      <c r="D3115" s="7">
        <v>1</v>
      </c>
      <c r="E3115" s="7" t="s">
        <v>5214</v>
      </c>
      <c r="F3115" s="2" t="s">
        <v>331</v>
      </c>
      <c r="G3115" s="2" t="s">
        <v>2069</v>
      </c>
      <c r="H3115" s="2" t="s">
        <v>2537</v>
      </c>
    </row>
    <row r="3116" spans="1:8">
      <c r="A3116" s="79">
        <v>42639.344317129631</v>
      </c>
      <c r="B3116" s="3">
        <v>8.19</v>
      </c>
      <c r="C3116" s="7">
        <v>12013</v>
      </c>
      <c r="D3116" s="7">
        <v>1</v>
      </c>
      <c r="E3116" s="7" t="s">
        <v>5214</v>
      </c>
      <c r="F3116" s="2" t="s">
        <v>331</v>
      </c>
      <c r="G3116" s="2" t="s">
        <v>2069</v>
      </c>
      <c r="H3116" s="2" t="s">
        <v>2537</v>
      </c>
    </row>
    <row r="3117" spans="1:8">
      <c r="A3117" s="79">
        <v>42639.344317129631</v>
      </c>
      <c r="B3117" s="3">
        <v>8.19</v>
      </c>
      <c r="C3117" s="7">
        <v>12013</v>
      </c>
      <c r="D3117" s="7">
        <v>1</v>
      </c>
      <c r="E3117" s="7" t="s">
        <v>5214</v>
      </c>
      <c r="F3117" s="2" t="s">
        <v>331</v>
      </c>
      <c r="G3117" s="2" t="s">
        <v>2069</v>
      </c>
      <c r="H3117" s="2" t="s">
        <v>2537</v>
      </c>
    </row>
    <row r="3118" spans="1:8">
      <c r="A3118" s="79">
        <v>42641.523796296293</v>
      </c>
      <c r="B3118" s="3">
        <v>8.19</v>
      </c>
      <c r="C3118" s="7">
        <v>12013</v>
      </c>
      <c r="D3118" s="7">
        <v>1</v>
      </c>
      <c r="E3118" s="7" t="s">
        <v>5214</v>
      </c>
      <c r="F3118" s="2" t="s">
        <v>331</v>
      </c>
      <c r="G3118" s="2" t="s">
        <v>2069</v>
      </c>
      <c r="H3118" s="2" t="s">
        <v>2537</v>
      </c>
    </row>
    <row r="3119" spans="1:8">
      <c r="A3119" s="79">
        <v>42641.526759259257</v>
      </c>
      <c r="B3119" s="3">
        <v>8.19</v>
      </c>
      <c r="C3119" s="7">
        <v>12013</v>
      </c>
      <c r="D3119" s="7">
        <v>1</v>
      </c>
      <c r="E3119" s="7" t="s">
        <v>5214</v>
      </c>
      <c r="F3119" s="2" t="s">
        <v>331</v>
      </c>
      <c r="G3119" s="2" t="s">
        <v>2069</v>
      </c>
      <c r="H3119" s="2" t="s">
        <v>2537</v>
      </c>
    </row>
    <row r="3120" spans="1:8">
      <c r="A3120" s="79">
        <v>42643.627256944441</v>
      </c>
      <c r="B3120" s="3">
        <v>8.19</v>
      </c>
      <c r="C3120" s="7">
        <v>12013</v>
      </c>
      <c r="D3120" s="7">
        <v>1</v>
      </c>
      <c r="E3120" s="7" t="s">
        <v>5214</v>
      </c>
      <c r="F3120" s="2" t="s">
        <v>331</v>
      </c>
      <c r="G3120" s="2" t="s">
        <v>2069</v>
      </c>
      <c r="H3120" s="2" t="s">
        <v>2537</v>
      </c>
    </row>
    <row r="3121" spans="1:7">
      <c r="A3121" s="79">
        <v>42645.769317129627</v>
      </c>
      <c r="B3121" s="3">
        <v>8.19</v>
      </c>
      <c r="C3121" s="7">
        <v>12013</v>
      </c>
      <c r="D3121" s="7">
        <v>1</v>
      </c>
      <c r="E3121" s="7" t="s">
        <v>5214</v>
      </c>
      <c r="F3121" s="2" t="s">
        <v>331</v>
      </c>
      <c r="G3121" s="2" t="s">
        <v>2069</v>
      </c>
    </row>
    <row r="3122" spans="1:7">
      <c r="A3122" s="79">
        <v>42645.769317129627</v>
      </c>
      <c r="B3122" s="3">
        <v>8.19</v>
      </c>
      <c r="C3122" s="7">
        <v>12013</v>
      </c>
      <c r="D3122" s="7">
        <v>1</v>
      </c>
      <c r="E3122" s="7" t="s">
        <v>5214</v>
      </c>
      <c r="F3122" s="2" t="s">
        <v>331</v>
      </c>
      <c r="G3122" s="2" t="s">
        <v>2069</v>
      </c>
    </row>
    <row r="3123" spans="1:7">
      <c r="A3123" s="79">
        <v>42646.593113425923</v>
      </c>
      <c r="B3123" s="3">
        <v>8.19</v>
      </c>
      <c r="C3123" s="7">
        <v>12013</v>
      </c>
      <c r="D3123" s="7">
        <v>1</v>
      </c>
      <c r="E3123" s="7" t="s">
        <v>5214</v>
      </c>
      <c r="F3123" s="2" t="s">
        <v>331</v>
      </c>
      <c r="G3123" s="2" t="s">
        <v>2069</v>
      </c>
    </row>
    <row r="3124" spans="1:7">
      <c r="A3124" s="79">
        <v>42653.469282407408</v>
      </c>
      <c r="B3124" s="3">
        <v>3.51</v>
      </c>
      <c r="C3124" s="7">
        <v>12013</v>
      </c>
      <c r="D3124" s="7">
        <v>1</v>
      </c>
      <c r="E3124" s="7" t="s">
        <v>4174</v>
      </c>
      <c r="F3124" s="2" t="s">
        <v>331</v>
      </c>
      <c r="G3124" s="2" t="s">
        <v>750</v>
      </c>
    </row>
    <row r="3125" spans="1:7">
      <c r="A3125" s="79">
        <v>42655.650231481479</v>
      </c>
      <c r="B3125" s="3">
        <v>8.19</v>
      </c>
      <c r="C3125" s="7">
        <v>12013</v>
      </c>
      <c r="D3125" s="7">
        <v>1</v>
      </c>
      <c r="E3125" s="7" t="s">
        <v>5214</v>
      </c>
      <c r="F3125" s="2" t="s">
        <v>331</v>
      </c>
      <c r="G3125" s="2" t="s">
        <v>2069</v>
      </c>
    </row>
    <row r="3126" spans="1:7">
      <c r="A3126" s="79">
        <v>42658.748368055552</v>
      </c>
      <c r="B3126" s="3">
        <v>8.19</v>
      </c>
      <c r="C3126" s="7">
        <v>12013</v>
      </c>
      <c r="D3126" s="7">
        <v>1</v>
      </c>
      <c r="E3126" s="7" t="s">
        <v>5214</v>
      </c>
      <c r="F3126" s="2" t="s">
        <v>331</v>
      </c>
      <c r="G3126" s="2" t="s">
        <v>2069</v>
      </c>
    </row>
    <row r="3127" spans="1:7">
      <c r="A3127" s="79">
        <v>42665.744004629632</v>
      </c>
      <c r="B3127" s="3">
        <v>8.19</v>
      </c>
      <c r="C3127" s="7">
        <v>12013</v>
      </c>
      <c r="D3127" s="7">
        <v>1</v>
      </c>
      <c r="E3127" s="7" t="s">
        <v>5214</v>
      </c>
      <c r="F3127" s="2" t="s">
        <v>331</v>
      </c>
      <c r="G3127" s="2" t="s">
        <v>2069</v>
      </c>
    </row>
    <row r="3128" spans="1:7">
      <c r="A3128" s="79">
        <v>42666.471446759257</v>
      </c>
      <c r="B3128" s="3">
        <v>8.19</v>
      </c>
      <c r="C3128" s="7">
        <v>12013</v>
      </c>
      <c r="D3128" s="7">
        <v>1</v>
      </c>
      <c r="E3128" s="7" t="s">
        <v>5214</v>
      </c>
      <c r="F3128" s="2" t="s">
        <v>331</v>
      </c>
      <c r="G3128" s="2" t="s">
        <v>2069</v>
      </c>
    </row>
    <row r="3129" spans="1:7">
      <c r="A3129" s="79">
        <v>42667.518240740741</v>
      </c>
      <c r="B3129" s="3">
        <v>8.19</v>
      </c>
      <c r="C3129" s="7">
        <v>12013</v>
      </c>
      <c r="D3129" s="7">
        <v>1</v>
      </c>
      <c r="E3129" s="7" t="s">
        <v>5214</v>
      </c>
      <c r="F3129" s="2" t="s">
        <v>331</v>
      </c>
      <c r="G3129" s="2" t="s">
        <v>2069</v>
      </c>
    </row>
    <row r="3130" spans="1:7">
      <c r="A3130" s="79">
        <v>42667.688483796293</v>
      </c>
      <c r="B3130" s="3">
        <v>8.19</v>
      </c>
      <c r="C3130" s="7">
        <v>12013</v>
      </c>
      <c r="D3130" s="7">
        <v>1</v>
      </c>
      <c r="E3130" s="7" t="s">
        <v>5214</v>
      </c>
      <c r="F3130" s="2" t="s">
        <v>331</v>
      </c>
      <c r="G3130" s="2" t="s">
        <v>2069</v>
      </c>
    </row>
    <row r="3131" spans="1:7">
      <c r="A3131" s="79">
        <v>42671.42082175926</v>
      </c>
      <c r="B3131" s="3">
        <v>8.19</v>
      </c>
      <c r="C3131" s="7">
        <v>12013</v>
      </c>
      <c r="D3131" s="7">
        <v>1</v>
      </c>
      <c r="E3131" s="7" t="s">
        <v>5214</v>
      </c>
      <c r="F3131" s="2" t="s">
        <v>331</v>
      </c>
      <c r="G3131" s="2" t="s">
        <v>2069</v>
      </c>
    </row>
    <row r="3132" spans="1:7">
      <c r="A3132" s="79">
        <v>42672.531041666669</v>
      </c>
      <c r="B3132" s="3">
        <v>8.19</v>
      </c>
      <c r="C3132" s="7">
        <v>12013</v>
      </c>
      <c r="D3132" s="7">
        <v>1</v>
      </c>
      <c r="E3132" s="7" t="s">
        <v>5214</v>
      </c>
      <c r="F3132" s="2" t="s">
        <v>331</v>
      </c>
      <c r="G3132" s="2" t="s">
        <v>2069</v>
      </c>
    </row>
    <row r="3133" spans="1:7">
      <c r="A3133" s="79">
        <v>42672.576412037037</v>
      </c>
      <c r="B3133" s="3">
        <v>8.19</v>
      </c>
      <c r="C3133" s="7">
        <v>12013</v>
      </c>
      <c r="D3133" s="7">
        <v>1</v>
      </c>
      <c r="E3133" s="7" t="s">
        <v>5214</v>
      </c>
      <c r="F3133" s="2" t="s">
        <v>331</v>
      </c>
      <c r="G3133" s="2" t="s">
        <v>2069</v>
      </c>
    </row>
    <row r="3134" spans="1:7">
      <c r="A3134" s="79">
        <v>42677.963206018518</v>
      </c>
      <c r="B3134" s="3">
        <v>8.19</v>
      </c>
      <c r="C3134" s="7">
        <v>12013</v>
      </c>
      <c r="D3134" s="7">
        <v>1</v>
      </c>
      <c r="E3134" s="7" t="s">
        <v>5214</v>
      </c>
      <c r="F3134" s="2" t="s">
        <v>331</v>
      </c>
      <c r="G3134" s="2" t="s">
        <v>2069</v>
      </c>
    </row>
    <row r="3135" spans="1:7">
      <c r="A3135" s="79">
        <v>42680.59270833333</v>
      </c>
      <c r="B3135" s="3">
        <v>8.19</v>
      </c>
      <c r="C3135" s="7">
        <v>12013</v>
      </c>
      <c r="D3135" s="7">
        <v>1</v>
      </c>
      <c r="E3135" s="7" t="s">
        <v>5214</v>
      </c>
      <c r="F3135" s="2" t="s">
        <v>331</v>
      </c>
      <c r="G3135" s="2" t="s">
        <v>2069</v>
      </c>
    </row>
    <row r="3136" spans="1:7">
      <c r="A3136" s="79">
        <v>42686.622731481482</v>
      </c>
      <c r="B3136" s="3">
        <v>8.19</v>
      </c>
      <c r="C3136" s="7">
        <v>12013</v>
      </c>
      <c r="D3136" s="7">
        <v>1</v>
      </c>
      <c r="E3136" s="7" t="s">
        <v>5214</v>
      </c>
      <c r="F3136" s="2" t="s">
        <v>331</v>
      </c>
      <c r="G3136" s="2" t="s">
        <v>2069</v>
      </c>
    </row>
    <row r="3137" spans="1:7">
      <c r="A3137" s="79">
        <v>42686.633217592593</v>
      </c>
      <c r="B3137" s="3">
        <v>8.19</v>
      </c>
      <c r="C3137" s="7">
        <v>12013</v>
      </c>
      <c r="D3137" s="7">
        <v>1</v>
      </c>
      <c r="E3137" s="7" t="s">
        <v>5214</v>
      </c>
      <c r="F3137" s="2" t="s">
        <v>331</v>
      </c>
      <c r="G3137" s="2" t="s">
        <v>2069</v>
      </c>
    </row>
    <row r="3138" spans="1:7">
      <c r="A3138" s="79">
        <v>42691.599641203706</v>
      </c>
      <c r="B3138" s="3">
        <v>8.19</v>
      </c>
      <c r="C3138" s="7">
        <v>12013</v>
      </c>
      <c r="D3138" s="7">
        <v>1</v>
      </c>
      <c r="E3138" s="7" t="s">
        <v>5214</v>
      </c>
      <c r="F3138" s="2" t="s">
        <v>331</v>
      </c>
      <c r="G3138" s="2" t="s">
        <v>2069</v>
      </c>
    </row>
    <row r="3139" spans="1:7">
      <c r="A3139" s="79">
        <v>42693.885578703703</v>
      </c>
      <c r="B3139" s="3">
        <v>8.19</v>
      </c>
      <c r="C3139" s="7">
        <v>12013</v>
      </c>
      <c r="D3139" s="7">
        <v>1</v>
      </c>
      <c r="E3139" s="7" t="s">
        <v>5214</v>
      </c>
      <c r="F3139" s="2" t="s">
        <v>331</v>
      </c>
      <c r="G3139" s="2" t="s">
        <v>2069</v>
      </c>
    </row>
    <row r="3140" spans="1:7">
      <c r="A3140" s="79">
        <v>42700.613055555557</v>
      </c>
      <c r="B3140" s="3">
        <v>8.19</v>
      </c>
      <c r="C3140" s="7">
        <v>12013</v>
      </c>
      <c r="D3140" s="7">
        <v>1</v>
      </c>
      <c r="E3140" s="7" t="s">
        <v>5214</v>
      </c>
      <c r="F3140" s="2" t="s">
        <v>331</v>
      </c>
      <c r="G3140" s="2" t="s">
        <v>2069</v>
      </c>
    </row>
    <row r="3141" spans="1:7">
      <c r="A3141" s="79">
        <v>42700.780914351853</v>
      </c>
      <c r="B3141" s="3">
        <v>8.19</v>
      </c>
      <c r="C3141" s="7">
        <v>12013</v>
      </c>
      <c r="D3141" s="7">
        <v>1</v>
      </c>
      <c r="E3141" s="7" t="s">
        <v>5214</v>
      </c>
      <c r="F3141" s="2" t="s">
        <v>331</v>
      </c>
      <c r="G3141" s="2" t="s">
        <v>2069</v>
      </c>
    </row>
    <row r="3142" spans="1:7">
      <c r="A3142" s="79">
        <v>42700.836643518516</v>
      </c>
      <c r="B3142" s="3">
        <v>8.19</v>
      </c>
      <c r="C3142" s="7">
        <v>12013</v>
      </c>
      <c r="D3142" s="7">
        <v>1</v>
      </c>
      <c r="E3142" s="7" t="s">
        <v>5214</v>
      </c>
      <c r="F3142" s="2" t="s">
        <v>331</v>
      </c>
      <c r="G3142" s="2" t="s">
        <v>2069</v>
      </c>
    </row>
    <row r="3143" spans="1:7">
      <c r="A3143" s="79">
        <v>42706.634131944447</v>
      </c>
      <c r="B3143" s="3">
        <v>8.19</v>
      </c>
      <c r="C3143" s="7">
        <v>12013</v>
      </c>
      <c r="D3143" s="7">
        <v>1</v>
      </c>
      <c r="E3143" s="7" t="s">
        <v>5214</v>
      </c>
      <c r="F3143" s="2" t="s">
        <v>331</v>
      </c>
      <c r="G3143" s="2" t="s">
        <v>2069</v>
      </c>
    </row>
    <row r="3144" spans="1:7">
      <c r="A3144" s="79">
        <v>42706.709074074075</v>
      </c>
      <c r="B3144" s="3">
        <v>8.19</v>
      </c>
      <c r="C3144" s="7">
        <v>12013</v>
      </c>
      <c r="D3144" s="7">
        <v>1</v>
      </c>
      <c r="E3144" s="7" t="s">
        <v>5214</v>
      </c>
      <c r="F3144" s="2" t="s">
        <v>331</v>
      </c>
      <c r="G3144" s="2" t="s">
        <v>2069</v>
      </c>
    </row>
    <row r="3145" spans="1:7">
      <c r="A3145" s="79">
        <v>42707.697060185186</v>
      </c>
      <c r="B3145" s="3">
        <v>8.19</v>
      </c>
      <c r="C3145" s="7">
        <v>12013</v>
      </c>
      <c r="D3145" s="7">
        <v>1</v>
      </c>
      <c r="E3145" s="7" t="s">
        <v>5214</v>
      </c>
      <c r="F3145" s="2" t="s">
        <v>331</v>
      </c>
      <c r="G3145" s="2" t="s">
        <v>2069</v>
      </c>
    </row>
    <row r="3146" spans="1:7">
      <c r="A3146" s="79">
        <v>42707.707476851851</v>
      </c>
      <c r="B3146" s="3">
        <v>8.19</v>
      </c>
      <c r="C3146" s="7">
        <v>12013</v>
      </c>
      <c r="D3146" s="7">
        <v>1</v>
      </c>
      <c r="E3146" s="7" t="s">
        <v>5214</v>
      </c>
      <c r="F3146" s="2" t="s">
        <v>331</v>
      </c>
      <c r="G3146" s="2" t="s">
        <v>2069</v>
      </c>
    </row>
    <row r="3147" spans="1:7">
      <c r="A3147" s="79">
        <v>42721.537824074076</v>
      </c>
      <c r="B3147" s="3">
        <v>8.19</v>
      </c>
      <c r="C3147" s="7">
        <v>12013</v>
      </c>
      <c r="D3147" s="7">
        <v>1</v>
      </c>
      <c r="E3147" s="7" t="s">
        <v>5214</v>
      </c>
      <c r="F3147" s="2" t="s">
        <v>331</v>
      </c>
      <c r="G3147" s="2" t="s">
        <v>2069</v>
      </c>
    </row>
    <row r="3148" spans="1:7">
      <c r="A3148" s="79">
        <v>42721.671712962961</v>
      </c>
      <c r="B3148" s="3">
        <v>8.19</v>
      </c>
      <c r="C3148" s="7">
        <v>12013</v>
      </c>
      <c r="D3148" s="7">
        <v>1</v>
      </c>
      <c r="E3148" s="7" t="s">
        <v>5214</v>
      </c>
      <c r="F3148" s="2" t="s">
        <v>331</v>
      </c>
      <c r="G3148" s="2" t="s">
        <v>2069</v>
      </c>
    </row>
    <row r="3149" spans="1:7">
      <c r="A3149" s="79">
        <v>42724.720775462964</v>
      </c>
      <c r="B3149" s="3">
        <v>8.19</v>
      </c>
      <c r="C3149" s="7">
        <v>12013</v>
      </c>
      <c r="D3149" s="7">
        <v>1</v>
      </c>
      <c r="E3149" s="7" t="s">
        <v>5214</v>
      </c>
      <c r="F3149" s="2" t="s">
        <v>331</v>
      </c>
      <c r="G3149" s="2" t="s">
        <v>2069</v>
      </c>
    </row>
    <row r="3150" spans="1:7">
      <c r="A3150" s="79">
        <v>42724.851458333331</v>
      </c>
      <c r="B3150" s="3">
        <v>8.19</v>
      </c>
      <c r="C3150" s="7">
        <v>12013</v>
      </c>
      <c r="D3150" s="7">
        <v>1</v>
      </c>
      <c r="E3150" s="7" t="s">
        <v>5214</v>
      </c>
      <c r="F3150" s="2" t="s">
        <v>331</v>
      </c>
      <c r="G3150" s="2" t="s">
        <v>2069</v>
      </c>
    </row>
    <row r="3151" spans="1:7">
      <c r="A3151" s="79">
        <v>42725.484467592592</v>
      </c>
      <c r="B3151" s="3">
        <v>8.19</v>
      </c>
      <c r="C3151" s="7">
        <v>12013</v>
      </c>
      <c r="D3151" s="7">
        <v>1</v>
      </c>
      <c r="E3151" s="7" t="s">
        <v>5214</v>
      </c>
      <c r="F3151" s="2" t="s">
        <v>331</v>
      </c>
      <c r="G3151" s="2" t="s">
        <v>2069</v>
      </c>
    </row>
    <row r="3152" spans="1:7">
      <c r="A3152" s="79">
        <v>42725.665590277778</v>
      </c>
      <c r="B3152" s="3">
        <v>8.19</v>
      </c>
      <c r="C3152" s="7">
        <v>12013</v>
      </c>
      <c r="D3152" s="7">
        <v>1</v>
      </c>
      <c r="E3152" s="7" t="s">
        <v>5214</v>
      </c>
      <c r="F3152" s="2" t="s">
        <v>331</v>
      </c>
      <c r="G3152" s="2" t="s">
        <v>2069</v>
      </c>
    </row>
    <row r="3153" spans="1:7">
      <c r="A3153" s="79">
        <v>42727.547129629631</v>
      </c>
      <c r="B3153" s="3">
        <v>8.19</v>
      </c>
      <c r="C3153" s="7">
        <v>12013</v>
      </c>
      <c r="D3153" s="7">
        <v>1</v>
      </c>
      <c r="E3153" s="7" t="s">
        <v>5214</v>
      </c>
      <c r="F3153" s="2" t="s">
        <v>331</v>
      </c>
      <c r="G3153" s="2" t="s">
        <v>2069</v>
      </c>
    </row>
    <row r="3154" spans="1:7">
      <c r="A3154" s="79">
        <v>42727.612708333334</v>
      </c>
      <c r="B3154" s="3">
        <v>8.19</v>
      </c>
      <c r="C3154" s="7">
        <v>12013</v>
      </c>
      <c r="D3154" s="7">
        <v>1</v>
      </c>
      <c r="E3154" s="7" t="s">
        <v>5214</v>
      </c>
      <c r="F3154" s="2" t="s">
        <v>331</v>
      </c>
      <c r="G3154" s="2" t="s">
        <v>2069</v>
      </c>
    </row>
    <row r="3155" spans="1:7">
      <c r="A3155" s="79">
        <v>42727.732604166667</v>
      </c>
      <c r="B3155" s="3">
        <v>8.19</v>
      </c>
      <c r="C3155" s="7">
        <v>12013</v>
      </c>
      <c r="D3155" s="7">
        <v>1</v>
      </c>
      <c r="E3155" s="7" t="s">
        <v>5214</v>
      </c>
      <c r="F3155" s="2" t="s">
        <v>331</v>
      </c>
      <c r="G3155" s="2" t="s">
        <v>2069</v>
      </c>
    </row>
    <row r="3156" spans="1:7">
      <c r="A3156" s="79">
        <v>42727.855300925927</v>
      </c>
      <c r="B3156" s="3">
        <v>8.19</v>
      </c>
      <c r="C3156" s="7">
        <v>12013</v>
      </c>
      <c r="D3156" s="7">
        <v>1</v>
      </c>
      <c r="E3156" s="7" t="s">
        <v>5214</v>
      </c>
      <c r="F3156" s="2" t="s">
        <v>331</v>
      </c>
      <c r="G3156" s="2" t="s">
        <v>2069</v>
      </c>
    </row>
    <row r="3157" spans="1:7">
      <c r="A3157" s="79">
        <v>42728.482222222221</v>
      </c>
      <c r="B3157" s="3">
        <v>8.19</v>
      </c>
      <c r="C3157" s="7">
        <v>12013</v>
      </c>
      <c r="D3157" s="7">
        <v>1</v>
      </c>
      <c r="E3157" s="7" t="s">
        <v>5214</v>
      </c>
      <c r="F3157" s="2" t="s">
        <v>331</v>
      </c>
      <c r="G3157" s="2" t="s">
        <v>2069</v>
      </c>
    </row>
    <row r="3158" spans="1:7">
      <c r="A3158" s="79">
        <v>42728.531111111108</v>
      </c>
      <c r="B3158" s="3">
        <v>8.19</v>
      </c>
      <c r="C3158" s="7">
        <v>12013</v>
      </c>
      <c r="D3158" s="7">
        <v>1</v>
      </c>
      <c r="E3158" s="7" t="s">
        <v>5214</v>
      </c>
      <c r="F3158" s="2" t="s">
        <v>331</v>
      </c>
      <c r="G3158" s="2" t="s">
        <v>2069</v>
      </c>
    </row>
    <row r="3159" spans="1:7">
      <c r="A3159" s="79">
        <v>42728.561319444445</v>
      </c>
      <c r="B3159" s="3">
        <v>8.19</v>
      </c>
      <c r="C3159" s="7">
        <v>12013</v>
      </c>
      <c r="D3159" s="7">
        <v>1</v>
      </c>
      <c r="E3159" s="7" t="s">
        <v>5214</v>
      </c>
      <c r="F3159" s="2" t="s">
        <v>331</v>
      </c>
      <c r="G3159" s="2" t="s">
        <v>2069</v>
      </c>
    </row>
    <row r="3160" spans="1:7">
      <c r="A3160" s="79">
        <v>42730.848576388889</v>
      </c>
      <c r="B3160" s="3">
        <v>8.19</v>
      </c>
      <c r="C3160" s="7">
        <v>12013</v>
      </c>
      <c r="D3160" s="7">
        <v>1</v>
      </c>
      <c r="E3160" s="7" t="s">
        <v>5214</v>
      </c>
      <c r="F3160" s="2" t="s">
        <v>331</v>
      </c>
      <c r="G3160" s="2" t="s">
        <v>2069</v>
      </c>
    </row>
    <row r="3161" spans="1:7">
      <c r="A3161" s="79">
        <v>42733.672129629631</v>
      </c>
      <c r="B3161" s="3">
        <v>8.19</v>
      </c>
      <c r="C3161" s="7">
        <v>12013</v>
      </c>
      <c r="D3161" s="7">
        <v>1</v>
      </c>
      <c r="E3161" s="7" t="s">
        <v>5214</v>
      </c>
      <c r="F3161" s="2" t="s">
        <v>331</v>
      </c>
      <c r="G3161" s="2" t="s">
        <v>2069</v>
      </c>
    </row>
    <row r="3162" spans="1:7">
      <c r="A3162" s="79">
        <v>42734.74119212963</v>
      </c>
      <c r="B3162" s="3">
        <v>8.19</v>
      </c>
      <c r="C3162" s="7">
        <v>12013</v>
      </c>
      <c r="D3162" s="7">
        <v>1</v>
      </c>
      <c r="E3162" s="7" t="s">
        <v>5214</v>
      </c>
      <c r="F3162" s="2" t="s">
        <v>331</v>
      </c>
      <c r="G3162" s="2" t="s">
        <v>2069</v>
      </c>
    </row>
    <row r="3163" spans="1:7">
      <c r="A3163" s="79">
        <v>42741.502858796295</v>
      </c>
      <c r="B3163" s="3">
        <v>8.19</v>
      </c>
      <c r="C3163" s="7">
        <v>12013</v>
      </c>
      <c r="D3163" s="7">
        <v>1</v>
      </c>
      <c r="E3163" s="7" t="s">
        <v>5214</v>
      </c>
      <c r="F3163" s="2" t="s">
        <v>331</v>
      </c>
      <c r="G3163" s="2" t="s">
        <v>2069</v>
      </c>
    </row>
    <row r="3164" spans="1:7">
      <c r="A3164" s="79">
        <v>42742.639791666668</v>
      </c>
      <c r="B3164" s="3">
        <v>8.19</v>
      </c>
      <c r="C3164" s="7">
        <v>12013</v>
      </c>
      <c r="D3164" s="7">
        <v>1</v>
      </c>
      <c r="E3164" s="7" t="s">
        <v>5214</v>
      </c>
      <c r="F3164" s="2" t="s">
        <v>331</v>
      </c>
      <c r="G3164" s="2" t="s">
        <v>2069</v>
      </c>
    </row>
    <row r="3165" spans="1:7">
      <c r="A3165" s="79">
        <v>42743.57608796296</v>
      </c>
      <c r="B3165" s="3">
        <v>8.19</v>
      </c>
      <c r="C3165" s="7">
        <v>12013</v>
      </c>
      <c r="D3165" s="7">
        <v>1</v>
      </c>
      <c r="E3165" s="7" t="s">
        <v>5214</v>
      </c>
      <c r="F3165" s="2" t="s">
        <v>331</v>
      </c>
      <c r="G3165" s="2" t="s">
        <v>2069</v>
      </c>
    </row>
    <row r="3166" spans="1:7">
      <c r="A3166" s="79">
        <v>42756.661192129628</v>
      </c>
      <c r="B3166" s="3">
        <v>8.19</v>
      </c>
      <c r="C3166" s="7">
        <v>12013</v>
      </c>
      <c r="D3166" s="7">
        <v>1</v>
      </c>
      <c r="E3166" s="7" t="s">
        <v>5214</v>
      </c>
      <c r="F3166" s="2" t="s">
        <v>331</v>
      </c>
      <c r="G3166" s="2" t="s">
        <v>2069</v>
      </c>
    </row>
    <row r="3167" spans="1:7">
      <c r="A3167" s="79">
        <v>42756.72923611111</v>
      </c>
      <c r="B3167" s="3">
        <v>3.51</v>
      </c>
      <c r="C3167" s="7">
        <v>12013</v>
      </c>
      <c r="D3167" s="7">
        <v>1</v>
      </c>
      <c r="E3167" s="7" t="s">
        <v>4174</v>
      </c>
      <c r="F3167" s="2" t="s">
        <v>331</v>
      </c>
      <c r="G3167" s="2" t="s">
        <v>2069</v>
      </c>
    </row>
    <row r="3168" spans="1:7">
      <c r="A3168" s="79">
        <v>42783.676562499997</v>
      </c>
      <c r="B3168" s="3">
        <v>8.19</v>
      </c>
      <c r="C3168" s="7">
        <v>12013</v>
      </c>
      <c r="D3168" s="7">
        <v>1</v>
      </c>
      <c r="E3168" s="7" t="s">
        <v>5214</v>
      </c>
      <c r="F3168" s="2" t="s">
        <v>331</v>
      </c>
      <c r="G3168" s="2" t="s">
        <v>2069</v>
      </c>
    </row>
    <row r="3169" spans="1:7">
      <c r="A3169" s="79">
        <v>42783.767164351855</v>
      </c>
      <c r="B3169" s="3">
        <v>8.19</v>
      </c>
      <c r="C3169" s="7">
        <v>12013</v>
      </c>
      <c r="D3169" s="7">
        <v>1</v>
      </c>
      <c r="E3169" s="7" t="s">
        <v>5214</v>
      </c>
      <c r="F3169" s="2" t="s">
        <v>331</v>
      </c>
      <c r="G3169" s="2" t="s">
        <v>2069</v>
      </c>
    </row>
    <row r="3170" spans="1:7">
      <c r="A3170" s="79">
        <v>42784.537175925929</v>
      </c>
      <c r="B3170" s="3">
        <v>8.19</v>
      </c>
      <c r="C3170" s="7">
        <v>12013</v>
      </c>
      <c r="D3170" s="7">
        <v>1</v>
      </c>
      <c r="E3170" s="7" t="s">
        <v>5214</v>
      </c>
      <c r="F3170" s="2" t="s">
        <v>331</v>
      </c>
      <c r="G3170" s="2" t="s">
        <v>2069</v>
      </c>
    </row>
    <row r="3171" spans="1:7">
      <c r="A3171" s="79">
        <v>42785.743263888886</v>
      </c>
      <c r="B3171" s="3">
        <v>8.19</v>
      </c>
      <c r="C3171" s="7">
        <v>12013</v>
      </c>
      <c r="D3171" s="7">
        <v>1</v>
      </c>
      <c r="E3171" s="7" t="s">
        <v>5214</v>
      </c>
      <c r="F3171" s="2" t="s">
        <v>331</v>
      </c>
      <c r="G3171" s="2" t="s">
        <v>2069</v>
      </c>
    </row>
    <row r="3172" spans="1:7">
      <c r="A3172" s="79">
        <v>42786.633900462963</v>
      </c>
      <c r="B3172" s="3">
        <v>8.19</v>
      </c>
      <c r="C3172" s="7">
        <v>12013</v>
      </c>
      <c r="D3172" s="7">
        <v>1</v>
      </c>
      <c r="E3172" s="7" t="s">
        <v>5214</v>
      </c>
      <c r="F3172" s="2" t="s">
        <v>331</v>
      </c>
      <c r="G3172" s="2" t="s">
        <v>2069</v>
      </c>
    </row>
    <row r="3173" spans="1:7">
      <c r="A3173" s="79">
        <v>42789.60565972222</v>
      </c>
      <c r="B3173" s="3">
        <v>8.19</v>
      </c>
      <c r="C3173" s="7">
        <v>12013</v>
      </c>
      <c r="D3173" s="7">
        <v>1</v>
      </c>
      <c r="E3173" s="7" t="s">
        <v>5214</v>
      </c>
      <c r="F3173" s="2" t="s">
        <v>331</v>
      </c>
      <c r="G3173" s="2" t="s">
        <v>2069</v>
      </c>
    </row>
    <row r="3174" spans="1:7">
      <c r="A3174" s="79">
        <v>42789.784918981481</v>
      </c>
      <c r="B3174" s="3">
        <v>8.19</v>
      </c>
      <c r="C3174" s="7">
        <v>12013</v>
      </c>
      <c r="D3174" s="7">
        <v>1</v>
      </c>
      <c r="E3174" s="7" t="s">
        <v>5214</v>
      </c>
      <c r="F3174" s="2" t="s">
        <v>331</v>
      </c>
      <c r="G3174" s="2" t="s">
        <v>2069</v>
      </c>
    </row>
    <row r="3175" spans="1:7">
      <c r="A3175" s="79">
        <v>42791.469872685186</v>
      </c>
      <c r="B3175" s="3">
        <v>8.19</v>
      </c>
      <c r="C3175" s="7">
        <v>12013</v>
      </c>
      <c r="D3175" s="7">
        <v>1</v>
      </c>
      <c r="E3175" s="7" t="s">
        <v>5214</v>
      </c>
      <c r="F3175" s="2" t="s">
        <v>331</v>
      </c>
      <c r="G3175" s="2" t="s">
        <v>2069</v>
      </c>
    </row>
    <row r="3176" spans="1:7">
      <c r="A3176" s="79">
        <v>42791.834768518522</v>
      </c>
      <c r="B3176" s="3">
        <v>8.19</v>
      </c>
      <c r="C3176" s="7">
        <v>12013</v>
      </c>
      <c r="D3176" s="7">
        <v>1</v>
      </c>
      <c r="E3176" s="7" t="s">
        <v>5214</v>
      </c>
      <c r="F3176" s="2" t="s">
        <v>331</v>
      </c>
      <c r="G3176" s="2" t="s">
        <v>2069</v>
      </c>
    </row>
    <row r="3177" spans="1:7">
      <c r="A3177" s="79">
        <v>42792.696932870371</v>
      </c>
      <c r="B3177" s="3">
        <v>8.19</v>
      </c>
      <c r="C3177" s="7">
        <v>12013</v>
      </c>
      <c r="D3177" s="7">
        <v>1</v>
      </c>
      <c r="E3177" s="7" t="s">
        <v>5214</v>
      </c>
      <c r="F3177" s="2" t="s">
        <v>331</v>
      </c>
      <c r="G3177" s="2" t="s">
        <v>2069</v>
      </c>
    </row>
    <row r="3178" spans="1:7">
      <c r="A3178" s="79">
        <v>42792.709583333337</v>
      </c>
      <c r="B3178" s="3">
        <v>8.19</v>
      </c>
      <c r="C3178" s="7">
        <v>12013</v>
      </c>
      <c r="D3178" s="7">
        <v>1</v>
      </c>
      <c r="E3178" s="7" t="s">
        <v>5214</v>
      </c>
      <c r="F3178" s="2" t="s">
        <v>331</v>
      </c>
      <c r="G3178" s="2" t="s">
        <v>2069</v>
      </c>
    </row>
    <row r="3179" spans="1:7">
      <c r="A3179" s="79">
        <v>42800.614374999997</v>
      </c>
      <c r="B3179" s="3">
        <v>3.51</v>
      </c>
      <c r="C3179" s="7">
        <v>12013</v>
      </c>
      <c r="D3179" s="7">
        <v>1</v>
      </c>
      <c r="E3179" s="7" t="s">
        <v>4174</v>
      </c>
      <c r="F3179" s="2" t="s">
        <v>331</v>
      </c>
      <c r="G3179" s="2" t="s">
        <v>750</v>
      </c>
    </row>
    <row r="3180" spans="1:7">
      <c r="A3180" s="79">
        <v>42801.63417824074</v>
      </c>
      <c r="B3180" s="3">
        <v>8.19</v>
      </c>
      <c r="C3180" s="7">
        <v>12013</v>
      </c>
      <c r="D3180" s="7">
        <v>1</v>
      </c>
      <c r="E3180" s="7" t="s">
        <v>5214</v>
      </c>
      <c r="F3180" s="2" t="s">
        <v>331</v>
      </c>
      <c r="G3180" s="2" t="s">
        <v>2069</v>
      </c>
    </row>
    <row r="3181" spans="1:7">
      <c r="A3181" s="79">
        <v>42802.885451388887</v>
      </c>
      <c r="B3181" s="3">
        <v>8.19</v>
      </c>
      <c r="C3181" s="7">
        <v>12013</v>
      </c>
      <c r="D3181" s="7">
        <v>1</v>
      </c>
      <c r="E3181" s="7" t="s">
        <v>5214</v>
      </c>
      <c r="F3181" s="2" t="s">
        <v>331</v>
      </c>
      <c r="G3181" s="2" t="s">
        <v>2069</v>
      </c>
    </row>
    <row r="3182" spans="1:7">
      <c r="A3182" s="79">
        <v>42804.639861111114</v>
      </c>
      <c r="B3182" s="3">
        <v>8.19</v>
      </c>
      <c r="C3182" s="7">
        <v>12013</v>
      </c>
      <c r="D3182" s="7">
        <v>1</v>
      </c>
      <c r="E3182" s="7" t="s">
        <v>5214</v>
      </c>
      <c r="F3182" s="2" t="s">
        <v>331</v>
      </c>
      <c r="G3182" s="2" t="s">
        <v>2069</v>
      </c>
    </row>
    <row r="3183" spans="1:7">
      <c r="A3183" s="79">
        <v>42805.624351851853</v>
      </c>
      <c r="B3183" s="3">
        <v>8.19</v>
      </c>
      <c r="C3183" s="7">
        <v>12013</v>
      </c>
      <c r="D3183" s="7">
        <v>1</v>
      </c>
      <c r="E3183" s="7" t="s">
        <v>5214</v>
      </c>
      <c r="F3183" s="2" t="s">
        <v>331</v>
      </c>
      <c r="G3183" s="2" t="s">
        <v>2069</v>
      </c>
    </row>
    <row r="3184" spans="1:7">
      <c r="A3184" s="79">
        <v>42806.560520833336</v>
      </c>
      <c r="B3184" s="3">
        <v>8.19</v>
      </c>
      <c r="C3184" s="7">
        <v>12013</v>
      </c>
      <c r="D3184" s="7">
        <v>1</v>
      </c>
      <c r="E3184" s="7" t="s">
        <v>5214</v>
      </c>
      <c r="F3184" s="2" t="s">
        <v>331</v>
      </c>
      <c r="G3184" s="2" t="s">
        <v>2069</v>
      </c>
    </row>
    <row r="3185" spans="1:7">
      <c r="A3185" s="79">
        <v>42810.784733796296</v>
      </c>
      <c r="B3185" s="3">
        <v>8.19</v>
      </c>
      <c r="C3185" s="7">
        <v>12013</v>
      </c>
      <c r="D3185" s="7">
        <v>1</v>
      </c>
      <c r="E3185" s="7" t="s">
        <v>5214</v>
      </c>
      <c r="F3185" s="2" t="s">
        <v>331</v>
      </c>
      <c r="G3185" s="2" t="s">
        <v>2069</v>
      </c>
    </row>
    <row r="3186" spans="1:7">
      <c r="A3186" s="79">
        <v>42811.585879629631</v>
      </c>
      <c r="B3186" s="3">
        <v>8.19</v>
      </c>
      <c r="C3186" s="7">
        <v>12013</v>
      </c>
      <c r="D3186" s="7">
        <v>1</v>
      </c>
      <c r="E3186" s="7" t="s">
        <v>5214</v>
      </c>
      <c r="F3186" s="2" t="s">
        <v>331</v>
      </c>
      <c r="G3186" s="2" t="s">
        <v>2069</v>
      </c>
    </row>
    <row r="3187" spans="1:7">
      <c r="A3187" s="79">
        <v>42811.632627314815</v>
      </c>
      <c r="B3187" s="3">
        <v>3.51</v>
      </c>
      <c r="C3187" s="7">
        <v>12013</v>
      </c>
      <c r="D3187" s="7">
        <v>1</v>
      </c>
      <c r="E3187" s="7" t="s">
        <v>4174</v>
      </c>
      <c r="F3187" s="2" t="s">
        <v>331</v>
      </c>
      <c r="G3187" s="2" t="s">
        <v>750</v>
      </c>
    </row>
    <row r="3188" spans="1:7">
      <c r="A3188" s="79">
        <v>42812.522013888891</v>
      </c>
      <c r="B3188" s="9">
        <v>8.19</v>
      </c>
      <c r="C3188" s="7">
        <v>12013</v>
      </c>
      <c r="D3188" s="7">
        <v>1</v>
      </c>
      <c r="E3188" s="7" t="s">
        <v>5214</v>
      </c>
      <c r="F3188" s="2" t="s">
        <v>331</v>
      </c>
      <c r="G3188" s="2" t="s">
        <v>2069</v>
      </c>
    </row>
    <row r="3189" spans="1:7">
      <c r="A3189" s="79">
        <v>42813.520277777781</v>
      </c>
      <c r="B3189" s="9">
        <v>8.19</v>
      </c>
      <c r="C3189" s="7">
        <v>12013</v>
      </c>
      <c r="D3189" s="7">
        <v>1</v>
      </c>
      <c r="E3189" s="7" t="s">
        <v>5214</v>
      </c>
      <c r="F3189" s="2" t="s">
        <v>331</v>
      </c>
      <c r="G3189" s="2" t="s">
        <v>2069</v>
      </c>
    </row>
    <row r="3190" spans="1:7">
      <c r="A3190" s="79">
        <v>42813.710636574076</v>
      </c>
      <c r="B3190" s="9">
        <v>8.19</v>
      </c>
      <c r="C3190" s="7">
        <v>12013</v>
      </c>
      <c r="D3190" s="7">
        <v>1</v>
      </c>
      <c r="E3190" s="7" t="s">
        <v>5214</v>
      </c>
      <c r="F3190" s="2" t="s">
        <v>331</v>
      </c>
      <c r="G3190" s="2" t="s">
        <v>2069</v>
      </c>
    </row>
    <row r="3191" spans="1:7">
      <c r="A3191" s="79">
        <v>42819.744895833333</v>
      </c>
      <c r="B3191" s="9">
        <v>8.19</v>
      </c>
      <c r="C3191" s="7">
        <v>12013</v>
      </c>
      <c r="D3191" s="7">
        <v>1</v>
      </c>
      <c r="E3191" s="7" t="s">
        <v>5214</v>
      </c>
      <c r="F3191" s="2" t="s">
        <v>331</v>
      </c>
      <c r="G3191" s="2" t="s">
        <v>2069</v>
      </c>
    </row>
    <row r="3192" spans="1:7">
      <c r="A3192" s="79">
        <v>42820.748935185184</v>
      </c>
      <c r="B3192" s="9">
        <v>8.19</v>
      </c>
      <c r="C3192" s="7">
        <v>12013</v>
      </c>
      <c r="D3192" s="7">
        <v>1</v>
      </c>
      <c r="E3192" s="7" t="s">
        <v>5214</v>
      </c>
      <c r="F3192" s="2" t="s">
        <v>331</v>
      </c>
      <c r="G3192" s="2" t="s">
        <v>2069</v>
      </c>
    </row>
    <row r="3193" spans="1:7">
      <c r="A3193" s="79">
        <v>42821.473622685182</v>
      </c>
      <c r="B3193" s="9">
        <v>8.19</v>
      </c>
      <c r="C3193" s="7">
        <v>12013</v>
      </c>
      <c r="D3193" s="7">
        <v>1</v>
      </c>
      <c r="E3193" s="7" t="s">
        <v>5214</v>
      </c>
      <c r="F3193" s="2" t="s">
        <v>331</v>
      </c>
      <c r="G3193" s="2" t="s">
        <v>2069</v>
      </c>
    </row>
    <row r="3194" spans="1:7">
      <c r="A3194" s="79">
        <v>42824.701180555552</v>
      </c>
      <c r="B3194" s="9">
        <v>8.19</v>
      </c>
      <c r="C3194" s="7">
        <v>12013</v>
      </c>
      <c r="D3194" s="7">
        <v>1</v>
      </c>
      <c r="E3194" s="7" t="s">
        <v>5214</v>
      </c>
      <c r="F3194" s="2" t="s">
        <v>331</v>
      </c>
      <c r="G3194" s="2" t="s">
        <v>2069</v>
      </c>
    </row>
    <row r="3195" spans="1:7">
      <c r="A3195" s="79">
        <v>42826.601400462961</v>
      </c>
      <c r="B3195" s="3">
        <v>7.81</v>
      </c>
      <c r="C3195" s="7">
        <v>12013</v>
      </c>
      <c r="D3195" s="7">
        <v>1</v>
      </c>
      <c r="E3195" s="7" t="s">
        <v>5214</v>
      </c>
      <c r="F3195" s="2" t="s">
        <v>331</v>
      </c>
      <c r="G3195" s="2" t="s">
        <v>2069</v>
      </c>
    </row>
    <row r="3196" spans="1:7">
      <c r="A3196" s="79">
        <v>42839.694594907407</v>
      </c>
      <c r="B3196" s="3">
        <v>7.81</v>
      </c>
      <c r="C3196" s="7">
        <v>12013</v>
      </c>
      <c r="D3196" s="7">
        <v>1</v>
      </c>
      <c r="E3196" s="7" t="s">
        <v>5214</v>
      </c>
      <c r="F3196" s="2" t="s">
        <v>331</v>
      </c>
      <c r="G3196" s="2" t="s">
        <v>2069</v>
      </c>
    </row>
    <row r="3197" spans="1:7">
      <c r="A3197" s="79">
        <v>42839.875208333331</v>
      </c>
      <c r="B3197" s="3">
        <v>7.81</v>
      </c>
      <c r="C3197" s="7">
        <v>12013</v>
      </c>
      <c r="D3197" s="7">
        <v>1</v>
      </c>
      <c r="E3197" s="7" t="s">
        <v>5214</v>
      </c>
      <c r="F3197" s="2" t="s">
        <v>331</v>
      </c>
      <c r="G3197" s="2" t="s">
        <v>2069</v>
      </c>
    </row>
    <row r="3198" spans="1:7">
      <c r="A3198" s="79">
        <v>42848.506180555552</v>
      </c>
      <c r="B3198" s="3">
        <v>7.81</v>
      </c>
      <c r="C3198" s="7">
        <v>12013</v>
      </c>
      <c r="D3198" s="7">
        <v>1</v>
      </c>
      <c r="E3198" s="7" t="s">
        <v>5214</v>
      </c>
      <c r="F3198" s="2" t="s">
        <v>331</v>
      </c>
      <c r="G3198" s="2" t="s">
        <v>2069</v>
      </c>
    </row>
    <row r="3199" spans="1:7">
      <c r="A3199" s="79">
        <v>42848.76761574074</v>
      </c>
      <c r="B3199" s="3">
        <v>7.81</v>
      </c>
      <c r="C3199" s="7">
        <v>12013</v>
      </c>
      <c r="D3199" s="7">
        <v>1</v>
      </c>
      <c r="E3199" s="7" t="s">
        <v>5214</v>
      </c>
      <c r="F3199" s="2" t="s">
        <v>331</v>
      </c>
      <c r="G3199" s="2" t="s">
        <v>2069</v>
      </c>
    </row>
    <row r="3200" spans="1:7">
      <c r="A3200" s="79">
        <v>42848.893090277779</v>
      </c>
      <c r="B3200" s="3">
        <v>7.81</v>
      </c>
      <c r="C3200" s="7">
        <v>12013</v>
      </c>
      <c r="D3200" s="7">
        <v>1</v>
      </c>
      <c r="E3200" s="7" t="s">
        <v>5214</v>
      </c>
      <c r="F3200" s="2" t="s">
        <v>331</v>
      </c>
      <c r="G3200" s="2" t="s">
        <v>2069</v>
      </c>
    </row>
    <row r="3201" spans="1:7">
      <c r="A3201" s="79">
        <v>42850.580243055556</v>
      </c>
      <c r="B3201" s="3">
        <v>7.81</v>
      </c>
      <c r="C3201" s="7">
        <v>12013</v>
      </c>
      <c r="D3201" s="7">
        <v>1</v>
      </c>
      <c r="E3201" s="7" t="s">
        <v>5214</v>
      </c>
      <c r="F3201" s="2" t="s">
        <v>331</v>
      </c>
      <c r="G3201" s="2" t="s">
        <v>2069</v>
      </c>
    </row>
    <row r="3202" spans="1:7">
      <c r="A3202" s="79">
        <v>42855.579108796293</v>
      </c>
      <c r="B3202" s="3">
        <v>7.81</v>
      </c>
      <c r="C3202" s="7">
        <v>12013</v>
      </c>
      <c r="D3202" s="7">
        <v>1</v>
      </c>
      <c r="E3202" s="7" t="s">
        <v>5214</v>
      </c>
      <c r="F3202" s="2" t="s">
        <v>331</v>
      </c>
      <c r="G3202" s="2" t="s">
        <v>2069</v>
      </c>
    </row>
    <row r="3203" spans="1:7">
      <c r="A3203" s="79">
        <v>42856.730706018519</v>
      </c>
      <c r="B3203" s="3">
        <v>7.81</v>
      </c>
      <c r="C3203" s="7">
        <v>12013</v>
      </c>
      <c r="D3203" s="7">
        <v>1</v>
      </c>
      <c r="E3203" s="7" t="s">
        <v>5214</v>
      </c>
      <c r="F3203" s="2" t="s">
        <v>331</v>
      </c>
      <c r="G3203" s="2" t="s">
        <v>2069</v>
      </c>
    </row>
    <row r="3204" spans="1:7">
      <c r="A3204" s="79">
        <v>42857.700787037036</v>
      </c>
      <c r="B3204" s="3">
        <v>7.81</v>
      </c>
      <c r="C3204" s="7">
        <v>12013</v>
      </c>
      <c r="D3204" s="7">
        <v>1</v>
      </c>
      <c r="E3204" s="7" t="s">
        <v>5214</v>
      </c>
      <c r="F3204" s="2" t="s">
        <v>331</v>
      </c>
      <c r="G3204" s="2" t="s">
        <v>2069</v>
      </c>
    </row>
    <row r="3205" spans="1:7">
      <c r="A3205" s="79">
        <v>42859.786296296297</v>
      </c>
      <c r="B3205" s="3">
        <v>7.81</v>
      </c>
      <c r="C3205" s="7">
        <v>12013</v>
      </c>
      <c r="D3205" s="7">
        <v>1</v>
      </c>
      <c r="E3205" s="7" t="s">
        <v>5214</v>
      </c>
      <c r="F3205" s="2" t="s">
        <v>331</v>
      </c>
      <c r="G3205" s="2" t="s">
        <v>2069</v>
      </c>
    </row>
    <row r="3206" spans="1:7">
      <c r="A3206" s="79">
        <v>42861.633726851855</v>
      </c>
      <c r="B3206" s="3">
        <v>7.81</v>
      </c>
      <c r="C3206" s="7">
        <v>12013</v>
      </c>
      <c r="D3206" s="7">
        <v>1</v>
      </c>
      <c r="E3206" s="7" t="s">
        <v>5214</v>
      </c>
      <c r="F3206" s="2" t="s">
        <v>331</v>
      </c>
      <c r="G3206" s="2" t="s">
        <v>2069</v>
      </c>
    </row>
    <row r="3207" spans="1:7">
      <c r="A3207" s="79">
        <v>42862.500381944446</v>
      </c>
      <c r="B3207" s="3">
        <v>7.81</v>
      </c>
      <c r="C3207" s="7">
        <v>12013</v>
      </c>
      <c r="D3207" s="7">
        <v>1</v>
      </c>
      <c r="E3207" s="7" t="s">
        <v>5214</v>
      </c>
      <c r="F3207" s="2" t="s">
        <v>331</v>
      </c>
      <c r="G3207" s="2" t="s">
        <v>2069</v>
      </c>
    </row>
    <row r="3208" spans="1:7">
      <c r="A3208" s="79">
        <v>42866.834293981483</v>
      </c>
      <c r="B3208" s="3">
        <v>7.81</v>
      </c>
      <c r="C3208" s="7">
        <v>12013</v>
      </c>
      <c r="D3208" s="7">
        <v>1</v>
      </c>
      <c r="E3208" s="7" t="s">
        <v>5214</v>
      </c>
      <c r="F3208" s="2" t="s">
        <v>331</v>
      </c>
      <c r="G3208" s="2" t="s">
        <v>2069</v>
      </c>
    </row>
    <row r="3209" spans="1:7">
      <c r="A3209" s="79">
        <v>42866.900219907409</v>
      </c>
      <c r="B3209" s="3">
        <v>7.81</v>
      </c>
      <c r="C3209" s="7">
        <v>12013</v>
      </c>
      <c r="D3209" s="7">
        <v>1</v>
      </c>
      <c r="E3209" s="7" t="s">
        <v>5214</v>
      </c>
      <c r="F3209" s="2" t="s">
        <v>331</v>
      </c>
      <c r="G3209" s="2" t="s">
        <v>2069</v>
      </c>
    </row>
    <row r="3210" spans="1:7">
      <c r="A3210" s="79">
        <v>42868.871678240743</v>
      </c>
      <c r="B3210" s="3">
        <v>7.81</v>
      </c>
      <c r="C3210" s="7">
        <v>12013</v>
      </c>
      <c r="D3210" s="7">
        <v>1</v>
      </c>
      <c r="E3210" s="7" t="s">
        <v>5214</v>
      </c>
      <c r="F3210" s="2" t="s">
        <v>331</v>
      </c>
      <c r="G3210" s="2" t="s">
        <v>2069</v>
      </c>
    </row>
    <row r="3211" spans="1:7">
      <c r="A3211" s="79">
        <v>42870.560266203705</v>
      </c>
      <c r="B3211" s="3">
        <v>7.81</v>
      </c>
      <c r="C3211" s="7">
        <v>12013</v>
      </c>
      <c r="D3211" s="7">
        <v>1</v>
      </c>
      <c r="E3211" s="7" t="s">
        <v>5214</v>
      </c>
      <c r="F3211" s="2" t="s">
        <v>331</v>
      </c>
      <c r="G3211" s="2" t="s">
        <v>2069</v>
      </c>
    </row>
    <row r="3212" spans="1:7">
      <c r="A3212" s="79">
        <v>42871.424629629626</v>
      </c>
      <c r="B3212" s="3">
        <v>7.81</v>
      </c>
      <c r="C3212" s="7">
        <v>12013</v>
      </c>
      <c r="D3212" s="7">
        <v>1</v>
      </c>
      <c r="E3212" s="7" t="s">
        <v>5214</v>
      </c>
      <c r="F3212" s="2" t="s">
        <v>331</v>
      </c>
      <c r="G3212" s="2" t="s">
        <v>2069</v>
      </c>
    </row>
    <row r="3213" spans="1:7">
      <c r="A3213" s="79">
        <v>42871.544756944444</v>
      </c>
      <c r="B3213" s="3">
        <v>3.51</v>
      </c>
      <c r="C3213" s="7">
        <v>12013</v>
      </c>
      <c r="D3213" s="7">
        <v>1</v>
      </c>
      <c r="E3213" s="7" t="s">
        <v>4174</v>
      </c>
      <c r="F3213" s="2" t="s">
        <v>331</v>
      </c>
      <c r="G3213" s="2" t="s">
        <v>750</v>
      </c>
    </row>
    <row r="3214" spans="1:7">
      <c r="A3214" s="79">
        <v>42885.511944444443</v>
      </c>
      <c r="B3214" s="3">
        <v>7.81</v>
      </c>
      <c r="C3214" s="7">
        <v>12013</v>
      </c>
      <c r="D3214" s="7">
        <v>1</v>
      </c>
      <c r="E3214" s="7" t="s">
        <v>5214</v>
      </c>
      <c r="F3214" s="2" t="s">
        <v>331</v>
      </c>
      <c r="G3214" s="2" t="s">
        <v>2069</v>
      </c>
    </row>
    <row r="3215" spans="1:7">
      <c r="A3215" s="79">
        <v>42888.527141203704</v>
      </c>
      <c r="B3215" s="3">
        <v>7.81</v>
      </c>
      <c r="C3215" s="7">
        <v>12013</v>
      </c>
      <c r="D3215" s="7">
        <v>1</v>
      </c>
      <c r="E3215" s="7" t="s">
        <v>5214</v>
      </c>
      <c r="F3215" s="2" t="s">
        <v>331</v>
      </c>
      <c r="G3215" s="2" t="s">
        <v>2069</v>
      </c>
    </row>
    <row r="3216" spans="1:7">
      <c r="A3216" s="79">
        <v>42889.666400462964</v>
      </c>
      <c r="B3216" s="3">
        <v>7.81</v>
      </c>
      <c r="C3216" s="7">
        <v>12013</v>
      </c>
      <c r="D3216" s="7">
        <v>1</v>
      </c>
      <c r="E3216" s="7" t="s">
        <v>5214</v>
      </c>
      <c r="F3216" s="2" t="s">
        <v>331</v>
      </c>
      <c r="G3216" s="2" t="s">
        <v>2069</v>
      </c>
    </row>
    <row r="3217" spans="1:8">
      <c r="A3217" s="79">
        <v>42896.704247685186</v>
      </c>
      <c r="B3217" s="3">
        <v>3.51</v>
      </c>
      <c r="C3217" s="7">
        <v>12013</v>
      </c>
      <c r="D3217" s="7">
        <v>1</v>
      </c>
      <c r="E3217" s="7" t="s">
        <v>4174</v>
      </c>
      <c r="F3217" s="2" t="s">
        <v>331</v>
      </c>
      <c r="G3217" s="2" t="s">
        <v>750</v>
      </c>
    </row>
    <row r="3218" spans="1:8">
      <c r="A3218" s="79">
        <v>42900.574594907404</v>
      </c>
      <c r="B3218" s="9">
        <v>7.81</v>
      </c>
      <c r="C3218" s="7">
        <v>12013</v>
      </c>
      <c r="D3218" s="7">
        <v>1</v>
      </c>
      <c r="E3218" s="7" t="s">
        <v>3391</v>
      </c>
      <c r="F3218" s="2" t="s">
        <v>331</v>
      </c>
      <c r="G3218" s="2" t="s">
        <v>5138</v>
      </c>
    </row>
    <row r="3219" spans="1:8">
      <c r="A3219" s="79">
        <v>42900.575173611112</v>
      </c>
      <c r="B3219" s="9">
        <v>7.81</v>
      </c>
      <c r="C3219" s="7">
        <v>12013</v>
      </c>
      <c r="D3219" s="7">
        <v>1</v>
      </c>
      <c r="E3219" s="7" t="s">
        <v>3391</v>
      </c>
      <c r="F3219" s="2" t="s">
        <v>331</v>
      </c>
      <c r="G3219" s="2" t="s">
        <v>5138</v>
      </c>
    </row>
    <row r="3220" spans="1:8">
      <c r="A3220" s="79">
        <v>42909.662708333337</v>
      </c>
      <c r="B3220" s="3">
        <v>3.51</v>
      </c>
      <c r="C3220" s="7">
        <v>12013</v>
      </c>
      <c r="D3220" s="7">
        <v>1</v>
      </c>
      <c r="E3220" s="7" t="s">
        <v>4174</v>
      </c>
      <c r="F3220" s="2" t="s">
        <v>331</v>
      </c>
      <c r="G3220" s="2" t="s">
        <v>750</v>
      </c>
    </row>
    <row r="3221" spans="1:8">
      <c r="A3221" s="79">
        <v>42910.681747685187</v>
      </c>
      <c r="B3221" s="3">
        <v>3.51</v>
      </c>
      <c r="C3221" s="7">
        <v>12013</v>
      </c>
      <c r="D3221" s="7">
        <v>1</v>
      </c>
      <c r="E3221" s="7" t="s">
        <v>4174</v>
      </c>
      <c r="F3221" s="2" t="s">
        <v>331</v>
      </c>
      <c r="G3221" s="2" t="s">
        <v>750</v>
      </c>
    </row>
    <row r="3222" spans="1:8">
      <c r="A3222" s="79">
        <v>42911.597222222219</v>
      </c>
      <c r="B3222" s="3">
        <v>7.81</v>
      </c>
      <c r="C3222" s="7">
        <v>12013</v>
      </c>
      <c r="D3222" s="7">
        <v>1</v>
      </c>
      <c r="E3222" s="7" t="s">
        <v>5214</v>
      </c>
      <c r="F3222" s="2" t="s">
        <v>331</v>
      </c>
      <c r="G3222" s="2" t="s">
        <v>2069</v>
      </c>
    </row>
    <row r="3223" spans="1:8">
      <c r="A3223" s="79">
        <v>42606.809259259258</v>
      </c>
      <c r="B3223" s="3">
        <v>8.99</v>
      </c>
      <c r="C3223" s="7">
        <v>12014</v>
      </c>
      <c r="D3223" s="7">
        <v>1</v>
      </c>
      <c r="E3223" s="7" t="s">
        <v>5214</v>
      </c>
      <c r="F3223" s="2" t="s">
        <v>331</v>
      </c>
      <c r="G3223" s="2" t="s">
        <v>1164</v>
      </c>
      <c r="H3223" s="2" t="s">
        <v>2537</v>
      </c>
    </row>
    <row r="3224" spans="1:8">
      <c r="A3224" s="79">
        <v>42608.530752314815</v>
      </c>
      <c r="B3224" s="3">
        <v>8.99</v>
      </c>
      <c r="C3224" s="7">
        <v>12014</v>
      </c>
      <c r="D3224" s="7">
        <v>1</v>
      </c>
      <c r="E3224" s="7" t="s">
        <v>5214</v>
      </c>
      <c r="F3224" s="2" t="s">
        <v>331</v>
      </c>
      <c r="G3224" s="2" t="s">
        <v>1164</v>
      </c>
      <c r="H3224" s="2" t="s">
        <v>2537</v>
      </c>
    </row>
    <row r="3225" spans="1:8">
      <c r="A3225" s="79">
        <v>42609.50953703704</v>
      </c>
      <c r="B3225" s="3">
        <v>8.99</v>
      </c>
      <c r="C3225" s="7">
        <v>12014</v>
      </c>
      <c r="D3225" s="7">
        <v>1</v>
      </c>
      <c r="E3225" s="7" t="s">
        <v>5214</v>
      </c>
      <c r="F3225" s="2" t="s">
        <v>331</v>
      </c>
      <c r="G3225" s="2" t="s">
        <v>1164</v>
      </c>
      <c r="H3225" s="2" t="s">
        <v>2537</v>
      </c>
    </row>
    <row r="3226" spans="1:8">
      <c r="A3226" s="79">
        <v>42610.626250000001</v>
      </c>
      <c r="B3226" s="3">
        <v>8.99</v>
      </c>
      <c r="C3226" s="7">
        <v>12014</v>
      </c>
      <c r="D3226" s="7">
        <v>1</v>
      </c>
      <c r="E3226" s="7" t="s">
        <v>5214</v>
      </c>
      <c r="F3226" s="2" t="s">
        <v>331</v>
      </c>
      <c r="G3226" s="2" t="s">
        <v>1164</v>
      </c>
      <c r="H3226" s="2" t="s">
        <v>2537</v>
      </c>
    </row>
    <row r="3227" spans="1:8">
      <c r="A3227" s="79">
        <v>42610.673055555555</v>
      </c>
      <c r="B3227" s="3">
        <v>8.99</v>
      </c>
      <c r="C3227" s="7">
        <v>12014</v>
      </c>
      <c r="D3227" s="7">
        <v>1</v>
      </c>
      <c r="E3227" s="7" t="s">
        <v>5214</v>
      </c>
      <c r="F3227" s="2" t="s">
        <v>331</v>
      </c>
      <c r="G3227" s="2" t="s">
        <v>1164</v>
      </c>
      <c r="H3227" s="2" t="s">
        <v>2537</v>
      </c>
    </row>
    <row r="3228" spans="1:8">
      <c r="A3228" s="79">
        <v>42610.743194444447</v>
      </c>
      <c r="B3228" s="3">
        <v>8.99</v>
      </c>
      <c r="C3228" s="7">
        <v>12014</v>
      </c>
      <c r="D3228" s="7">
        <v>1</v>
      </c>
      <c r="E3228" s="7" t="s">
        <v>5214</v>
      </c>
      <c r="F3228" s="2" t="s">
        <v>331</v>
      </c>
      <c r="G3228" s="2" t="s">
        <v>1164</v>
      </c>
      <c r="H3228" s="2" t="s">
        <v>2537</v>
      </c>
    </row>
    <row r="3229" spans="1:8">
      <c r="A3229" s="79">
        <v>42615.687442129631</v>
      </c>
      <c r="B3229" s="3">
        <v>8.99</v>
      </c>
      <c r="C3229" s="7">
        <v>12014</v>
      </c>
      <c r="D3229" s="7">
        <v>1</v>
      </c>
      <c r="E3229" s="7" t="s">
        <v>5214</v>
      </c>
      <c r="F3229" s="2" t="s">
        <v>331</v>
      </c>
      <c r="G3229" s="2" t="s">
        <v>1164</v>
      </c>
      <c r="H3229" s="2" t="s">
        <v>2537</v>
      </c>
    </row>
    <row r="3230" spans="1:8">
      <c r="A3230" s="79">
        <v>42617.675543981481</v>
      </c>
      <c r="B3230" s="3">
        <v>8.99</v>
      </c>
      <c r="C3230" s="7">
        <v>12014</v>
      </c>
      <c r="D3230" s="7">
        <v>1</v>
      </c>
      <c r="E3230" s="7" t="s">
        <v>5214</v>
      </c>
      <c r="F3230" s="2" t="s">
        <v>331</v>
      </c>
      <c r="G3230" s="2" t="s">
        <v>1164</v>
      </c>
      <c r="H3230" s="2" t="s">
        <v>2537</v>
      </c>
    </row>
    <row r="3231" spans="1:8">
      <c r="A3231" s="79">
        <v>42634.828287037039</v>
      </c>
      <c r="B3231" s="3">
        <v>8.99</v>
      </c>
      <c r="C3231" s="7">
        <v>12014</v>
      </c>
      <c r="D3231" s="7">
        <v>1</v>
      </c>
      <c r="E3231" s="7" t="s">
        <v>5214</v>
      </c>
      <c r="F3231" s="2" t="s">
        <v>331</v>
      </c>
      <c r="G3231" s="2" t="s">
        <v>1164</v>
      </c>
      <c r="H3231" s="2" t="s">
        <v>2537</v>
      </c>
    </row>
    <row r="3232" spans="1:8">
      <c r="A3232" s="79">
        <v>42635.618888888886</v>
      </c>
      <c r="B3232" s="3">
        <v>8.99</v>
      </c>
      <c r="C3232" s="7">
        <v>12014</v>
      </c>
      <c r="D3232" s="7">
        <v>1</v>
      </c>
      <c r="E3232" s="7" t="s">
        <v>5214</v>
      </c>
      <c r="F3232" s="2" t="s">
        <v>331</v>
      </c>
      <c r="G3232" s="2" t="s">
        <v>1164</v>
      </c>
      <c r="H3232" s="2" t="s">
        <v>2537</v>
      </c>
    </row>
    <row r="3233" spans="1:8">
      <c r="A3233" s="79">
        <v>42636.617256944446</v>
      </c>
      <c r="B3233" s="3">
        <v>8.99</v>
      </c>
      <c r="C3233" s="7">
        <v>12014</v>
      </c>
      <c r="D3233" s="7">
        <v>1</v>
      </c>
      <c r="E3233" s="7" t="s">
        <v>5214</v>
      </c>
      <c r="F3233" s="2" t="s">
        <v>331</v>
      </c>
      <c r="G3233" s="2" t="s">
        <v>1164</v>
      </c>
      <c r="H3233" s="2" t="s">
        <v>2537</v>
      </c>
    </row>
    <row r="3234" spans="1:8">
      <c r="A3234" s="79">
        <v>42637.726909722223</v>
      </c>
      <c r="B3234" s="3">
        <v>8.99</v>
      </c>
      <c r="C3234" s="7">
        <v>12014</v>
      </c>
      <c r="D3234" s="7">
        <v>1</v>
      </c>
      <c r="E3234" s="7" t="s">
        <v>5214</v>
      </c>
      <c r="F3234" s="2" t="s">
        <v>331</v>
      </c>
      <c r="G3234" s="2" t="s">
        <v>1164</v>
      </c>
      <c r="H3234" s="2" t="s">
        <v>2537</v>
      </c>
    </row>
    <row r="3235" spans="1:8">
      <c r="A3235" s="79">
        <v>42642.853587962964</v>
      </c>
      <c r="B3235" s="3">
        <v>8.99</v>
      </c>
      <c r="C3235" s="7">
        <v>12014</v>
      </c>
      <c r="D3235" s="7">
        <v>1</v>
      </c>
      <c r="E3235" s="7" t="s">
        <v>5214</v>
      </c>
      <c r="F3235" s="2" t="s">
        <v>331</v>
      </c>
      <c r="G3235" s="2" t="s">
        <v>1164</v>
      </c>
      <c r="H3235" s="2" t="s">
        <v>2537</v>
      </c>
    </row>
    <row r="3236" spans="1:8">
      <c r="A3236" s="79">
        <v>42642.873402777775</v>
      </c>
      <c r="B3236" s="3">
        <v>8.99</v>
      </c>
      <c r="C3236" s="7">
        <v>12014</v>
      </c>
      <c r="D3236" s="7">
        <v>1</v>
      </c>
      <c r="E3236" s="7" t="s">
        <v>5214</v>
      </c>
      <c r="F3236" s="2" t="s">
        <v>331</v>
      </c>
      <c r="G3236" s="2" t="s">
        <v>1164</v>
      </c>
      <c r="H3236" s="2" t="s">
        <v>2537</v>
      </c>
    </row>
    <row r="3237" spans="1:8">
      <c r="A3237" s="79">
        <v>42643.805578703701</v>
      </c>
      <c r="B3237" s="3">
        <v>8.99</v>
      </c>
      <c r="C3237" s="7">
        <v>12014</v>
      </c>
      <c r="D3237" s="7">
        <v>1</v>
      </c>
      <c r="E3237" s="7" t="s">
        <v>5214</v>
      </c>
      <c r="F3237" s="2" t="s">
        <v>331</v>
      </c>
      <c r="G3237" s="2" t="s">
        <v>1164</v>
      </c>
      <c r="H3237" s="2" t="s">
        <v>2537</v>
      </c>
    </row>
    <row r="3238" spans="1:8">
      <c r="A3238" s="79">
        <v>42644.636261574073</v>
      </c>
      <c r="B3238" s="3">
        <v>8.99</v>
      </c>
      <c r="C3238" s="7">
        <v>12014</v>
      </c>
      <c r="D3238" s="7">
        <v>1</v>
      </c>
      <c r="E3238" s="7" t="s">
        <v>5214</v>
      </c>
      <c r="F3238" s="2" t="s">
        <v>331</v>
      </c>
      <c r="G3238" s="2" t="s">
        <v>1164</v>
      </c>
    </row>
    <row r="3239" spans="1:8">
      <c r="A3239" s="79">
        <v>42645.538043981483</v>
      </c>
      <c r="B3239" s="3">
        <v>8.99</v>
      </c>
      <c r="C3239" s="7">
        <v>12014</v>
      </c>
      <c r="D3239" s="7">
        <v>1</v>
      </c>
      <c r="E3239" s="7" t="s">
        <v>5214</v>
      </c>
      <c r="F3239" s="2" t="s">
        <v>331</v>
      </c>
      <c r="G3239" s="2" t="s">
        <v>1164</v>
      </c>
    </row>
    <row r="3240" spans="1:8">
      <c r="A3240" s="79">
        <v>42650.468599537038</v>
      </c>
      <c r="B3240" s="3">
        <v>8.99</v>
      </c>
      <c r="C3240" s="7">
        <v>12014</v>
      </c>
      <c r="D3240" s="7">
        <v>1</v>
      </c>
      <c r="E3240" s="7" t="s">
        <v>5214</v>
      </c>
      <c r="F3240" s="2" t="s">
        <v>331</v>
      </c>
      <c r="G3240" s="2" t="s">
        <v>1164</v>
      </c>
    </row>
    <row r="3241" spans="1:8">
      <c r="A3241" s="79">
        <v>42657.819780092592</v>
      </c>
      <c r="B3241" s="3">
        <v>8.99</v>
      </c>
      <c r="C3241" s="7">
        <v>12014</v>
      </c>
      <c r="D3241" s="7">
        <v>1</v>
      </c>
      <c r="E3241" s="7" t="s">
        <v>5214</v>
      </c>
      <c r="F3241" s="2" t="s">
        <v>331</v>
      </c>
      <c r="G3241" s="2" t="s">
        <v>1164</v>
      </c>
    </row>
    <row r="3242" spans="1:8">
      <c r="A3242" s="79">
        <v>42658.673078703701</v>
      </c>
      <c r="B3242" s="3">
        <v>8.99</v>
      </c>
      <c r="C3242" s="7">
        <v>12014</v>
      </c>
      <c r="D3242" s="7">
        <v>1</v>
      </c>
      <c r="E3242" s="7" t="s">
        <v>5214</v>
      </c>
      <c r="F3242" s="2" t="s">
        <v>331</v>
      </c>
      <c r="G3242" s="2" t="s">
        <v>1164</v>
      </c>
    </row>
    <row r="3243" spans="1:8">
      <c r="A3243" s="79">
        <v>42658.857893518521</v>
      </c>
      <c r="B3243" s="3">
        <v>8.99</v>
      </c>
      <c r="C3243" s="7">
        <v>12014</v>
      </c>
      <c r="D3243" s="7">
        <v>1</v>
      </c>
      <c r="E3243" s="7" t="s">
        <v>5214</v>
      </c>
      <c r="F3243" s="2" t="s">
        <v>331</v>
      </c>
      <c r="G3243" s="2" t="s">
        <v>1164</v>
      </c>
    </row>
    <row r="3244" spans="1:8">
      <c r="A3244" s="79">
        <v>42664.543877314813</v>
      </c>
      <c r="B3244" s="3">
        <v>8.99</v>
      </c>
      <c r="C3244" s="7">
        <v>12014</v>
      </c>
      <c r="D3244" s="7">
        <v>1</v>
      </c>
      <c r="E3244" s="7" t="s">
        <v>5214</v>
      </c>
      <c r="F3244" s="2" t="s">
        <v>331</v>
      </c>
      <c r="G3244" s="2" t="s">
        <v>1164</v>
      </c>
    </row>
    <row r="3245" spans="1:8">
      <c r="A3245" s="79">
        <v>42666.471446759257</v>
      </c>
      <c r="B3245" s="3">
        <v>8.99</v>
      </c>
      <c r="C3245" s="7">
        <v>12014</v>
      </c>
      <c r="D3245" s="7">
        <v>1</v>
      </c>
      <c r="E3245" s="7" t="s">
        <v>5214</v>
      </c>
      <c r="F3245" s="2" t="s">
        <v>331</v>
      </c>
      <c r="G3245" s="2" t="s">
        <v>1164</v>
      </c>
    </row>
    <row r="3246" spans="1:8">
      <c r="A3246" s="79">
        <v>42699.507986111108</v>
      </c>
      <c r="B3246" s="3">
        <v>8.99</v>
      </c>
      <c r="C3246" s="7">
        <v>12014</v>
      </c>
      <c r="D3246" s="7">
        <v>1</v>
      </c>
      <c r="E3246" s="7" t="s">
        <v>5214</v>
      </c>
      <c r="F3246" s="2" t="s">
        <v>331</v>
      </c>
      <c r="G3246" s="2" t="s">
        <v>1164</v>
      </c>
    </row>
    <row r="3247" spans="1:8">
      <c r="A3247" s="79">
        <v>42705.817083333335</v>
      </c>
      <c r="B3247" s="3">
        <v>8.99</v>
      </c>
      <c r="C3247" s="7">
        <v>12014</v>
      </c>
      <c r="D3247" s="7">
        <v>1</v>
      </c>
      <c r="E3247" s="7" t="s">
        <v>5214</v>
      </c>
      <c r="F3247" s="2" t="s">
        <v>331</v>
      </c>
      <c r="G3247" s="2" t="s">
        <v>1164</v>
      </c>
    </row>
    <row r="3248" spans="1:8">
      <c r="A3248" s="79">
        <v>42706.634131944447</v>
      </c>
      <c r="B3248" s="3">
        <v>8.99</v>
      </c>
      <c r="C3248" s="7">
        <v>12014</v>
      </c>
      <c r="D3248" s="7">
        <v>1</v>
      </c>
      <c r="E3248" s="7" t="s">
        <v>5214</v>
      </c>
      <c r="F3248" s="2" t="s">
        <v>331</v>
      </c>
      <c r="G3248" s="2" t="s">
        <v>1164</v>
      </c>
    </row>
    <row r="3249" spans="1:7">
      <c r="A3249" s="79">
        <v>42708.718680555554</v>
      </c>
      <c r="B3249" s="3">
        <v>8.99</v>
      </c>
      <c r="C3249" s="7">
        <v>12014</v>
      </c>
      <c r="D3249" s="7">
        <v>1</v>
      </c>
      <c r="E3249" s="7" t="s">
        <v>5214</v>
      </c>
      <c r="F3249" s="2" t="s">
        <v>331</v>
      </c>
      <c r="G3249" s="2" t="s">
        <v>1164</v>
      </c>
    </row>
    <row r="3250" spans="1:7">
      <c r="A3250" s="79">
        <v>42721.476481481484</v>
      </c>
      <c r="B3250" s="3">
        <v>8.99</v>
      </c>
      <c r="C3250" s="7">
        <v>12014</v>
      </c>
      <c r="D3250" s="7">
        <v>1</v>
      </c>
      <c r="E3250" s="7" t="s">
        <v>5214</v>
      </c>
      <c r="F3250" s="2" t="s">
        <v>331</v>
      </c>
      <c r="G3250" s="2" t="s">
        <v>3374</v>
      </c>
    </row>
    <row r="3251" spans="1:7">
      <c r="A3251" s="79">
        <v>42732.657268518517</v>
      </c>
      <c r="B3251" s="3">
        <v>8.99</v>
      </c>
      <c r="C3251" s="7">
        <v>12014</v>
      </c>
      <c r="D3251" s="7">
        <v>1</v>
      </c>
      <c r="E3251" s="7" t="s">
        <v>5214</v>
      </c>
      <c r="F3251" s="2" t="s">
        <v>331</v>
      </c>
      <c r="G3251" s="2" t="s">
        <v>1164</v>
      </c>
    </row>
    <row r="3252" spans="1:7">
      <c r="A3252" s="79">
        <v>42751.564467592594</v>
      </c>
      <c r="B3252" s="3">
        <v>8.99</v>
      </c>
      <c r="C3252" s="7">
        <v>12014</v>
      </c>
      <c r="D3252" s="7">
        <v>1</v>
      </c>
      <c r="E3252" s="7" t="s">
        <v>5214</v>
      </c>
      <c r="F3252" s="2" t="s">
        <v>331</v>
      </c>
      <c r="G3252" s="2" t="s">
        <v>1164</v>
      </c>
    </row>
    <row r="3253" spans="1:7">
      <c r="A3253" s="79">
        <v>42763.821655092594</v>
      </c>
      <c r="B3253" s="3">
        <v>8.99</v>
      </c>
      <c r="C3253" s="7">
        <v>12014</v>
      </c>
      <c r="D3253" s="7">
        <v>1</v>
      </c>
      <c r="E3253" s="7" t="s">
        <v>5214</v>
      </c>
      <c r="F3253" s="2" t="s">
        <v>331</v>
      </c>
      <c r="G3253" s="2" t="s">
        <v>1164</v>
      </c>
    </row>
    <row r="3254" spans="1:7">
      <c r="A3254" s="79">
        <v>42764.690995370373</v>
      </c>
      <c r="B3254" s="3">
        <v>8.99</v>
      </c>
      <c r="C3254" s="7">
        <v>12014</v>
      </c>
      <c r="D3254" s="7">
        <v>1</v>
      </c>
      <c r="E3254" s="7" t="s">
        <v>5214</v>
      </c>
      <c r="F3254" s="2" t="s">
        <v>331</v>
      </c>
      <c r="G3254" s="2" t="s">
        <v>1164</v>
      </c>
    </row>
    <row r="3255" spans="1:7">
      <c r="A3255" s="79">
        <v>42770.696932870371</v>
      </c>
      <c r="B3255" s="3">
        <v>8.99</v>
      </c>
      <c r="C3255" s="7">
        <v>12014</v>
      </c>
      <c r="D3255" s="7">
        <v>1</v>
      </c>
      <c r="E3255" s="7" t="s">
        <v>5214</v>
      </c>
      <c r="F3255" s="2" t="s">
        <v>331</v>
      </c>
      <c r="G3255" s="2" t="s">
        <v>1164</v>
      </c>
    </row>
    <row r="3256" spans="1:7">
      <c r="A3256" s="79">
        <v>42776.754675925928</v>
      </c>
      <c r="B3256" s="3">
        <v>8.99</v>
      </c>
      <c r="C3256" s="7">
        <v>12014</v>
      </c>
      <c r="D3256" s="7">
        <v>1</v>
      </c>
      <c r="E3256" s="7" t="s">
        <v>5214</v>
      </c>
      <c r="F3256" s="2" t="s">
        <v>331</v>
      </c>
      <c r="G3256" s="2" t="s">
        <v>1164</v>
      </c>
    </row>
    <row r="3257" spans="1:7">
      <c r="A3257" s="79">
        <v>42782.84474537037</v>
      </c>
      <c r="B3257" s="3">
        <v>8.99</v>
      </c>
      <c r="C3257" s="7">
        <v>12014</v>
      </c>
      <c r="D3257" s="7">
        <v>1</v>
      </c>
      <c r="E3257" s="7" t="s">
        <v>5214</v>
      </c>
      <c r="F3257" s="2" t="s">
        <v>331</v>
      </c>
      <c r="G3257" s="2" t="s">
        <v>3374</v>
      </c>
    </row>
    <row r="3258" spans="1:7">
      <c r="A3258" s="79">
        <v>42802.512314814812</v>
      </c>
      <c r="B3258" s="3">
        <v>8.99</v>
      </c>
      <c r="C3258" s="7">
        <v>12014</v>
      </c>
      <c r="D3258" s="7">
        <v>1</v>
      </c>
      <c r="E3258" s="7" t="s">
        <v>5214</v>
      </c>
      <c r="F3258" s="2" t="s">
        <v>331</v>
      </c>
      <c r="G3258" s="2" t="s">
        <v>1164</v>
      </c>
    </row>
    <row r="3259" spans="1:7">
      <c r="A3259" s="79">
        <v>42806.562627314815</v>
      </c>
      <c r="B3259" s="3">
        <v>8.99</v>
      </c>
      <c r="C3259" s="7">
        <v>12014</v>
      </c>
      <c r="D3259" s="7">
        <v>1</v>
      </c>
      <c r="E3259" s="7" t="s">
        <v>5214</v>
      </c>
      <c r="F3259" s="2" t="s">
        <v>331</v>
      </c>
      <c r="G3259" s="2" t="s">
        <v>1164</v>
      </c>
    </row>
    <row r="3260" spans="1:7">
      <c r="A3260" s="79">
        <v>42852.564965277779</v>
      </c>
      <c r="B3260" s="3">
        <v>3.51</v>
      </c>
      <c r="C3260" s="7">
        <v>12014</v>
      </c>
      <c r="D3260" s="7">
        <v>1</v>
      </c>
      <c r="E3260" s="7" t="s">
        <v>4174</v>
      </c>
      <c r="F3260" s="2" t="s">
        <v>331</v>
      </c>
      <c r="G3260" s="2" t="s">
        <v>3374</v>
      </c>
    </row>
    <row r="3261" spans="1:7">
      <c r="A3261" s="79">
        <v>42861.494293981479</v>
      </c>
      <c r="B3261" s="3">
        <v>8.8699999999999992</v>
      </c>
      <c r="C3261" s="7">
        <v>12014</v>
      </c>
      <c r="D3261" s="7">
        <v>1</v>
      </c>
      <c r="E3261" s="7" t="s">
        <v>5214</v>
      </c>
      <c r="F3261" s="2" t="s">
        <v>331</v>
      </c>
      <c r="G3261" s="2" t="s">
        <v>1164</v>
      </c>
    </row>
    <row r="3262" spans="1:7">
      <c r="A3262" s="79">
        <v>42861.633726851855</v>
      </c>
      <c r="B3262" s="3">
        <v>8.8699999999999992</v>
      </c>
      <c r="C3262" s="7">
        <v>12014</v>
      </c>
      <c r="D3262" s="7">
        <v>1</v>
      </c>
      <c r="E3262" s="7" t="s">
        <v>5214</v>
      </c>
      <c r="F3262" s="2" t="s">
        <v>331</v>
      </c>
      <c r="G3262" s="2" t="s">
        <v>1164</v>
      </c>
    </row>
    <row r="3263" spans="1:7">
      <c r="A3263" s="79">
        <v>42868.785567129627</v>
      </c>
      <c r="B3263" s="3">
        <v>8.8699999999999992</v>
      </c>
      <c r="C3263" s="7">
        <v>12014</v>
      </c>
      <c r="D3263" s="7">
        <v>1</v>
      </c>
      <c r="E3263" s="7" t="s">
        <v>5214</v>
      </c>
      <c r="F3263" s="2" t="s">
        <v>331</v>
      </c>
      <c r="G3263" s="2" t="s">
        <v>1164</v>
      </c>
    </row>
    <row r="3264" spans="1:7">
      <c r="A3264" s="79">
        <v>42889.666400462964</v>
      </c>
      <c r="B3264" s="3">
        <v>8.8699999999999992</v>
      </c>
      <c r="C3264" s="7">
        <v>12014</v>
      </c>
      <c r="D3264" s="7">
        <v>1</v>
      </c>
      <c r="E3264" s="7" t="s">
        <v>5214</v>
      </c>
      <c r="F3264" s="2" t="s">
        <v>331</v>
      </c>
      <c r="G3264" s="2" t="s">
        <v>1164</v>
      </c>
    </row>
    <row r="3265" spans="1:7">
      <c r="A3265" s="79">
        <v>42893.802546296298</v>
      </c>
      <c r="B3265" s="3">
        <v>8.8699999999999992</v>
      </c>
      <c r="C3265" s="7">
        <v>12014</v>
      </c>
      <c r="D3265" s="7">
        <v>1</v>
      </c>
      <c r="E3265" s="7" t="s">
        <v>5214</v>
      </c>
      <c r="F3265" s="2" t="s">
        <v>331</v>
      </c>
      <c r="G3265" s="2" t="s">
        <v>1164</v>
      </c>
    </row>
    <row r="3266" spans="1:7">
      <c r="A3266" s="79">
        <v>42677.962118055555</v>
      </c>
      <c r="B3266" s="3">
        <v>8.64</v>
      </c>
      <c r="C3266" s="7">
        <v>12015</v>
      </c>
      <c r="D3266" s="7">
        <v>1</v>
      </c>
      <c r="E3266" s="7" t="s">
        <v>5214</v>
      </c>
      <c r="F3266" s="2" t="s">
        <v>331</v>
      </c>
      <c r="G3266" s="2" t="s">
        <v>1166</v>
      </c>
    </row>
    <row r="3267" spans="1:7">
      <c r="A3267" s="79">
        <v>42686.443020833336</v>
      </c>
      <c r="B3267" s="3">
        <v>8.64</v>
      </c>
      <c r="C3267" s="7">
        <v>12015</v>
      </c>
      <c r="D3267" s="7">
        <v>1</v>
      </c>
      <c r="E3267" s="7" t="s">
        <v>5214</v>
      </c>
      <c r="F3267" s="2" t="s">
        <v>331</v>
      </c>
      <c r="G3267" s="2" t="s">
        <v>1166</v>
      </c>
    </row>
    <row r="3268" spans="1:7">
      <c r="A3268" s="79">
        <v>42686.563136574077</v>
      </c>
      <c r="B3268" s="3">
        <v>8.64</v>
      </c>
      <c r="C3268" s="7">
        <v>12015</v>
      </c>
      <c r="D3268" s="7">
        <v>1</v>
      </c>
      <c r="E3268" s="7" t="s">
        <v>5214</v>
      </c>
      <c r="F3268" s="2" t="s">
        <v>331</v>
      </c>
      <c r="G3268" s="2" t="s">
        <v>1166</v>
      </c>
    </row>
    <row r="3269" spans="1:7">
      <c r="A3269" s="79">
        <v>42686.566550925927</v>
      </c>
      <c r="B3269" s="3">
        <v>8.64</v>
      </c>
      <c r="C3269" s="7">
        <v>12015</v>
      </c>
      <c r="D3269" s="7">
        <v>1</v>
      </c>
      <c r="E3269" s="7" t="s">
        <v>5214</v>
      </c>
      <c r="F3269" s="2" t="s">
        <v>331</v>
      </c>
      <c r="G3269" s="2" t="s">
        <v>1166</v>
      </c>
    </row>
    <row r="3270" spans="1:7">
      <c r="A3270" s="79">
        <v>42686.588645833333</v>
      </c>
      <c r="B3270" s="3">
        <v>8.64</v>
      </c>
      <c r="C3270" s="7">
        <v>12015</v>
      </c>
      <c r="D3270" s="7">
        <v>1</v>
      </c>
      <c r="E3270" s="7" t="s">
        <v>5214</v>
      </c>
      <c r="F3270" s="2" t="s">
        <v>331</v>
      </c>
      <c r="G3270" s="2" t="s">
        <v>1166</v>
      </c>
    </row>
    <row r="3271" spans="1:7">
      <c r="A3271" s="79">
        <v>42697.811053240737</v>
      </c>
      <c r="B3271" s="3">
        <v>8.64</v>
      </c>
      <c r="C3271" s="7">
        <v>12015</v>
      </c>
      <c r="D3271" s="7">
        <v>1</v>
      </c>
      <c r="E3271" s="7" t="s">
        <v>5214</v>
      </c>
      <c r="F3271" s="2" t="s">
        <v>331</v>
      </c>
      <c r="G3271" s="2" t="s">
        <v>1166</v>
      </c>
    </row>
    <row r="3272" spans="1:7">
      <c r="A3272" s="79">
        <v>42708.717858796299</v>
      </c>
      <c r="B3272" s="3">
        <v>8.64</v>
      </c>
      <c r="C3272" s="7">
        <v>12015</v>
      </c>
      <c r="D3272" s="7">
        <v>1</v>
      </c>
      <c r="E3272" s="7" t="s">
        <v>5214</v>
      </c>
      <c r="F3272" s="2" t="s">
        <v>331</v>
      </c>
      <c r="G3272" s="2" t="s">
        <v>1166</v>
      </c>
    </row>
    <row r="3273" spans="1:7">
      <c r="A3273" s="79">
        <v>42712.859965277778</v>
      </c>
      <c r="B3273" s="3">
        <v>8.64</v>
      </c>
      <c r="C3273" s="7">
        <v>12015</v>
      </c>
      <c r="D3273" s="7">
        <v>1</v>
      </c>
      <c r="E3273" s="7" t="s">
        <v>5214</v>
      </c>
      <c r="F3273" s="2" t="s">
        <v>331</v>
      </c>
      <c r="G3273" s="2" t="s">
        <v>1166</v>
      </c>
    </row>
    <row r="3274" spans="1:7">
      <c r="A3274" s="79">
        <v>42713.478761574072</v>
      </c>
      <c r="B3274" s="3">
        <v>8.64</v>
      </c>
      <c r="C3274" s="7">
        <v>12015</v>
      </c>
      <c r="D3274" s="7">
        <v>1</v>
      </c>
      <c r="E3274" s="7" t="s">
        <v>5214</v>
      </c>
      <c r="F3274" s="2" t="s">
        <v>331</v>
      </c>
      <c r="G3274" s="2" t="s">
        <v>1166</v>
      </c>
    </row>
    <row r="3275" spans="1:7">
      <c r="A3275" s="79">
        <v>42714.660601851851</v>
      </c>
      <c r="B3275" s="3">
        <v>8.64</v>
      </c>
      <c r="C3275" s="7">
        <v>12015</v>
      </c>
      <c r="D3275" s="7">
        <v>1</v>
      </c>
      <c r="E3275" s="7" t="s">
        <v>5214</v>
      </c>
      <c r="F3275" s="2" t="s">
        <v>331</v>
      </c>
      <c r="G3275" s="2" t="s">
        <v>1166</v>
      </c>
    </row>
    <row r="3276" spans="1:7">
      <c r="A3276" s="79">
        <v>42714.719571759262</v>
      </c>
      <c r="B3276" s="3">
        <v>8.64</v>
      </c>
      <c r="C3276" s="7">
        <v>12015</v>
      </c>
      <c r="D3276" s="7">
        <v>1</v>
      </c>
      <c r="E3276" s="7" t="s">
        <v>5214</v>
      </c>
      <c r="F3276" s="2" t="s">
        <v>331</v>
      </c>
      <c r="G3276" s="2" t="s">
        <v>1166</v>
      </c>
    </row>
    <row r="3277" spans="1:7">
      <c r="A3277" s="79">
        <v>42717.459201388891</v>
      </c>
      <c r="B3277" s="3">
        <v>8.64</v>
      </c>
      <c r="C3277" s="7">
        <v>12015</v>
      </c>
      <c r="D3277" s="7">
        <v>1</v>
      </c>
      <c r="E3277" s="7" t="s">
        <v>5214</v>
      </c>
      <c r="F3277" s="2" t="s">
        <v>331</v>
      </c>
      <c r="G3277" s="2" t="s">
        <v>1166</v>
      </c>
    </row>
    <row r="3278" spans="1:7">
      <c r="A3278" s="79">
        <v>42718.69458333333</v>
      </c>
      <c r="B3278" s="3">
        <v>8.64</v>
      </c>
      <c r="C3278" s="7">
        <v>12015</v>
      </c>
      <c r="D3278" s="7">
        <v>1</v>
      </c>
      <c r="E3278" s="7" t="s">
        <v>5214</v>
      </c>
      <c r="F3278" s="2" t="s">
        <v>331</v>
      </c>
      <c r="G3278" s="2" t="s">
        <v>1166</v>
      </c>
    </row>
    <row r="3279" spans="1:7">
      <c r="A3279" s="79">
        <v>42718.838402777779</v>
      </c>
      <c r="B3279" s="3">
        <v>8.64</v>
      </c>
      <c r="C3279" s="7">
        <v>12015</v>
      </c>
      <c r="D3279" s="7">
        <v>1</v>
      </c>
      <c r="E3279" s="7" t="s">
        <v>5214</v>
      </c>
      <c r="F3279" s="2" t="s">
        <v>331</v>
      </c>
      <c r="G3279" s="2" t="s">
        <v>1166</v>
      </c>
    </row>
    <row r="3280" spans="1:7">
      <c r="A3280" s="79">
        <v>42721.706504629627</v>
      </c>
      <c r="B3280" s="3">
        <v>8.64</v>
      </c>
      <c r="C3280" s="7">
        <v>12015</v>
      </c>
      <c r="D3280" s="7">
        <v>1</v>
      </c>
      <c r="E3280" s="7" t="s">
        <v>5214</v>
      </c>
      <c r="F3280" s="2" t="s">
        <v>331</v>
      </c>
      <c r="G3280" s="2" t="s">
        <v>1166</v>
      </c>
    </row>
    <row r="3281" spans="1:7">
      <c r="A3281" s="79">
        <v>42725.484467592592</v>
      </c>
      <c r="B3281" s="3">
        <v>8.64</v>
      </c>
      <c r="C3281" s="7">
        <v>12015</v>
      </c>
      <c r="D3281" s="7">
        <v>1</v>
      </c>
      <c r="E3281" s="7" t="s">
        <v>5214</v>
      </c>
      <c r="F3281" s="2" t="s">
        <v>331</v>
      </c>
      <c r="G3281" s="2" t="s">
        <v>1166</v>
      </c>
    </row>
    <row r="3282" spans="1:7">
      <c r="A3282" s="79">
        <v>42726.77857638889</v>
      </c>
      <c r="B3282" s="3">
        <v>8.64</v>
      </c>
      <c r="C3282" s="7">
        <v>12015</v>
      </c>
      <c r="D3282" s="7">
        <v>1</v>
      </c>
      <c r="E3282" s="7" t="s">
        <v>5214</v>
      </c>
      <c r="F3282" s="2" t="s">
        <v>331</v>
      </c>
      <c r="G3282" s="2" t="s">
        <v>1166</v>
      </c>
    </row>
    <row r="3283" spans="1:7">
      <c r="A3283" s="79">
        <v>42727.445439814815</v>
      </c>
      <c r="B3283" s="3">
        <v>8.64</v>
      </c>
      <c r="C3283" s="7">
        <v>12015</v>
      </c>
      <c r="D3283" s="7">
        <v>1</v>
      </c>
      <c r="E3283" s="7" t="s">
        <v>5214</v>
      </c>
      <c r="F3283" s="2" t="s">
        <v>331</v>
      </c>
      <c r="G3283" s="2" t="s">
        <v>1166</v>
      </c>
    </row>
    <row r="3284" spans="1:7">
      <c r="A3284" s="79">
        <v>42730.432118055556</v>
      </c>
      <c r="B3284" s="3">
        <v>8.64</v>
      </c>
      <c r="C3284" s="7">
        <v>12015</v>
      </c>
      <c r="D3284" s="7">
        <v>1</v>
      </c>
      <c r="E3284" s="7" t="s">
        <v>5214</v>
      </c>
      <c r="F3284" s="2" t="s">
        <v>331</v>
      </c>
      <c r="G3284" s="2" t="s">
        <v>1166</v>
      </c>
    </row>
    <row r="3285" spans="1:7">
      <c r="A3285" s="79">
        <v>42730.584201388891</v>
      </c>
      <c r="B3285" s="3">
        <v>8.64</v>
      </c>
      <c r="C3285" s="7">
        <v>12015</v>
      </c>
      <c r="D3285" s="7">
        <v>1</v>
      </c>
      <c r="E3285" s="7" t="s">
        <v>5214</v>
      </c>
      <c r="F3285" s="2" t="s">
        <v>331</v>
      </c>
      <c r="G3285" s="2" t="s">
        <v>1166</v>
      </c>
    </row>
    <row r="3286" spans="1:7">
      <c r="A3286" s="79">
        <v>42730.590671296297</v>
      </c>
      <c r="B3286" s="3">
        <v>8.64</v>
      </c>
      <c r="C3286" s="7">
        <v>12015</v>
      </c>
      <c r="D3286" s="7">
        <v>1</v>
      </c>
      <c r="E3286" s="7" t="s">
        <v>5214</v>
      </c>
      <c r="F3286" s="2" t="s">
        <v>331</v>
      </c>
      <c r="G3286" s="2" t="s">
        <v>1166</v>
      </c>
    </row>
    <row r="3287" spans="1:7">
      <c r="A3287" s="79">
        <v>42730.614907407406</v>
      </c>
      <c r="B3287" s="3">
        <v>8.64</v>
      </c>
      <c r="C3287" s="7">
        <v>12015</v>
      </c>
      <c r="D3287" s="7">
        <v>1</v>
      </c>
      <c r="E3287" s="7" t="s">
        <v>5214</v>
      </c>
      <c r="F3287" s="2" t="s">
        <v>331</v>
      </c>
      <c r="G3287" s="2" t="s">
        <v>1166</v>
      </c>
    </row>
    <row r="3288" spans="1:7">
      <c r="A3288" s="79">
        <v>42730.743321759262</v>
      </c>
      <c r="B3288" s="3">
        <v>8.64</v>
      </c>
      <c r="C3288" s="7">
        <v>12015</v>
      </c>
      <c r="D3288" s="7">
        <v>1</v>
      </c>
      <c r="E3288" s="7" t="s">
        <v>5214</v>
      </c>
      <c r="F3288" s="2" t="s">
        <v>331</v>
      </c>
      <c r="G3288" s="2" t="s">
        <v>1166</v>
      </c>
    </row>
    <row r="3289" spans="1:7">
      <c r="A3289" s="79">
        <v>42732.466562499998</v>
      </c>
      <c r="B3289" s="3">
        <v>8.64</v>
      </c>
      <c r="C3289" s="7">
        <v>12015</v>
      </c>
      <c r="D3289" s="7">
        <v>1</v>
      </c>
      <c r="E3289" s="7" t="s">
        <v>5214</v>
      </c>
      <c r="F3289" s="2" t="s">
        <v>331</v>
      </c>
      <c r="G3289" s="2" t="s">
        <v>1166</v>
      </c>
    </row>
    <row r="3290" spans="1:7">
      <c r="A3290" s="79">
        <v>42733.451886574076</v>
      </c>
      <c r="B3290" s="3">
        <v>8.64</v>
      </c>
      <c r="C3290" s="7">
        <v>12015</v>
      </c>
      <c r="D3290" s="7">
        <v>1</v>
      </c>
      <c r="E3290" s="7" t="s">
        <v>5214</v>
      </c>
      <c r="F3290" s="2" t="s">
        <v>331</v>
      </c>
      <c r="G3290" s="2" t="s">
        <v>1166</v>
      </c>
    </row>
    <row r="3291" spans="1:7">
      <c r="A3291" s="79">
        <v>42733.454340277778</v>
      </c>
      <c r="B3291" s="3">
        <v>8.64</v>
      </c>
      <c r="C3291" s="7">
        <v>12015</v>
      </c>
      <c r="D3291" s="7">
        <v>1</v>
      </c>
      <c r="E3291" s="7" t="s">
        <v>5214</v>
      </c>
      <c r="F3291" s="2" t="s">
        <v>331</v>
      </c>
      <c r="G3291" s="2" t="s">
        <v>1166</v>
      </c>
    </row>
    <row r="3292" spans="1:7">
      <c r="A3292" s="79">
        <v>42733.672129629631</v>
      </c>
      <c r="B3292" s="3">
        <v>8.64</v>
      </c>
      <c r="C3292" s="7">
        <v>12015</v>
      </c>
      <c r="D3292" s="7">
        <v>1</v>
      </c>
      <c r="E3292" s="7" t="s">
        <v>5214</v>
      </c>
      <c r="F3292" s="2" t="s">
        <v>331</v>
      </c>
      <c r="G3292" s="2" t="s">
        <v>1166</v>
      </c>
    </row>
    <row r="3293" spans="1:7">
      <c r="A3293" s="79">
        <v>42733.676412037035</v>
      </c>
      <c r="B3293" s="3">
        <v>8.64</v>
      </c>
      <c r="C3293" s="7">
        <v>12015</v>
      </c>
      <c r="D3293" s="7">
        <v>1</v>
      </c>
      <c r="E3293" s="7" t="s">
        <v>5214</v>
      </c>
      <c r="F3293" s="2" t="s">
        <v>331</v>
      </c>
      <c r="G3293" s="2" t="s">
        <v>1166</v>
      </c>
    </row>
    <row r="3294" spans="1:7">
      <c r="A3294" s="79">
        <v>42734.481319444443</v>
      </c>
      <c r="B3294" s="3">
        <v>8.64</v>
      </c>
      <c r="C3294" s="7">
        <v>12015</v>
      </c>
      <c r="D3294" s="7">
        <v>1</v>
      </c>
      <c r="E3294" s="7" t="s">
        <v>5214</v>
      </c>
      <c r="F3294" s="2" t="s">
        <v>331</v>
      </c>
      <c r="G3294" s="2" t="s">
        <v>1166</v>
      </c>
    </row>
    <row r="3295" spans="1:7">
      <c r="A3295" s="79">
        <v>42734.584618055553</v>
      </c>
      <c r="B3295" s="3">
        <v>8.64</v>
      </c>
      <c r="C3295" s="7">
        <v>12015</v>
      </c>
      <c r="D3295" s="7">
        <v>1</v>
      </c>
      <c r="E3295" s="7" t="s">
        <v>5214</v>
      </c>
      <c r="F3295" s="2" t="s">
        <v>331</v>
      </c>
      <c r="G3295" s="2" t="s">
        <v>1166</v>
      </c>
    </row>
    <row r="3296" spans="1:7">
      <c r="A3296" s="79">
        <v>42734.815509259257</v>
      </c>
      <c r="B3296" s="3">
        <v>8.64</v>
      </c>
      <c r="C3296" s="7">
        <v>12015</v>
      </c>
      <c r="D3296" s="7">
        <v>1</v>
      </c>
      <c r="E3296" s="7" t="s">
        <v>5214</v>
      </c>
      <c r="F3296" s="2" t="s">
        <v>331</v>
      </c>
      <c r="G3296" s="2" t="s">
        <v>1166</v>
      </c>
    </row>
    <row r="3297" spans="1:7">
      <c r="A3297" s="79">
        <v>42734.851180555554</v>
      </c>
      <c r="B3297" s="3">
        <v>8.64</v>
      </c>
      <c r="C3297" s="7">
        <v>12015</v>
      </c>
      <c r="D3297" s="7">
        <v>1</v>
      </c>
      <c r="E3297" s="7" t="s">
        <v>5214</v>
      </c>
      <c r="F3297" s="2" t="s">
        <v>331</v>
      </c>
      <c r="G3297" s="2" t="s">
        <v>1166</v>
      </c>
    </row>
    <row r="3298" spans="1:7">
      <c r="A3298" s="79">
        <v>42735.504548611112</v>
      </c>
      <c r="B3298" s="3">
        <v>3.51</v>
      </c>
      <c r="C3298" s="7">
        <v>12015</v>
      </c>
      <c r="D3298" s="7">
        <v>1</v>
      </c>
      <c r="E3298" s="7" t="s">
        <v>4174</v>
      </c>
      <c r="F3298" s="2" t="s">
        <v>331</v>
      </c>
      <c r="G3298" s="2" t="s">
        <v>1166</v>
      </c>
    </row>
    <row r="3299" spans="1:7">
      <c r="A3299" s="79">
        <v>42735.591435185182</v>
      </c>
      <c r="B3299" s="3">
        <v>8.64</v>
      </c>
      <c r="C3299" s="7">
        <v>12015</v>
      </c>
      <c r="D3299" s="7">
        <v>1</v>
      </c>
      <c r="E3299" s="7" t="s">
        <v>5214</v>
      </c>
      <c r="F3299" s="2" t="s">
        <v>331</v>
      </c>
      <c r="G3299" s="2" t="s">
        <v>1166</v>
      </c>
    </row>
    <row r="3300" spans="1:7">
      <c r="A3300" s="79">
        <v>42736.505601851852</v>
      </c>
      <c r="B3300" s="3">
        <v>8.64</v>
      </c>
      <c r="C3300" s="7">
        <v>12015</v>
      </c>
      <c r="D3300" s="7">
        <v>1</v>
      </c>
      <c r="E3300" s="7" t="s">
        <v>5214</v>
      </c>
      <c r="F3300" s="2" t="s">
        <v>331</v>
      </c>
      <c r="G3300" s="2" t="s">
        <v>1166</v>
      </c>
    </row>
    <row r="3301" spans="1:7">
      <c r="A3301" s="79">
        <v>42736.514733796299</v>
      </c>
      <c r="B3301" s="3">
        <v>8.64</v>
      </c>
      <c r="C3301" s="7">
        <v>12015</v>
      </c>
      <c r="D3301" s="7">
        <v>1</v>
      </c>
      <c r="E3301" s="7" t="s">
        <v>5214</v>
      </c>
      <c r="F3301" s="2" t="s">
        <v>331</v>
      </c>
      <c r="G3301" s="2" t="s">
        <v>1166</v>
      </c>
    </row>
    <row r="3302" spans="1:7">
      <c r="A3302" s="79">
        <v>42738.647662037038</v>
      </c>
      <c r="B3302" s="3">
        <v>8.64</v>
      </c>
      <c r="C3302" s="7">
        <v>12015</v>
      </c>
      <c r="D3302" s="7">
        <v>1</v>
      </c>
      <c r="E3302" s="7" t="s">
        <v>5214</v>
      </c>
      <c r="F3302" s="2" t="s">
        <v>331</v>
      </c>
      <c r="G3302" s="2" t="s">
        <v>1166</v>
      </c>
    </row>
    <row r="3303" spans="1:7">
      <c r="A3303" s="79">
        <v>42738.731111111112</v>
      </c>
      <c r="B3303" s="3">
        <v>8.64</v>
      </c>
      <c r="C3303" s="7">
        <v>12015</v>
      </c>
      <c r="D3303" s="7">
        <v>1</v>
      </c>
      <c r="E3303" s="7" t="s">
        <v>5214</v>
      </c>
      <c r="F3303" s="2" t="s">
        <v>331</v>
      </c>
      <c r="G3303" s="2" t="s">
        <v>1166</v>
      </c>
    </row>
    <row r="3304" spans="1:7">
      <c r="A3304" s="79">
        <v>42738.799814814818</v>
      </c>
      <c r="B3304" s="3">
        <v>8.64</v>
      </c>
      <c r="C3304" s="7">
        <v>12015</v>
      </c>
      <c r="D3304" s="7">
        <v>1</v>
      </c>
      <c r="E3304" s="7" t="s">
        <v>5214</v>
      </c>
      <c r="F3304" s="2" t="s">
        <v>331</v>
      </c>
      <c r="G3304" s="2" t="s">
        <v>1166</v>
      </c>
    </row>
    <row r="3305" spans="1:7">
      <c r="A3305" s="79">
        <v>42741.799004629633</v>
      </c>
      <c r="B3305" s="3">
        <v>8.64</v>
      </c>
      <c r="C3305" s="7">
        <v>12015</v>
      </c>
      <c r="D3305" s="7">
        <v>1</v>
      </c>
      <c r="E3305" s="7" t="s">
        <v>5214</v>
      </c>
      <c r="F3305" s="2" t="s">
        <v>331</v>
      </c>
      <c r="G3305" s="2" t="s">
        <v>1166</v>
      </c>
    </row>
    <row r="3306" spans="1:7">
      <c r="A3306" s="79">
        <v>42742.639791666668</v>
      </c>
      <c r="B3306" s="3">
        <v>8.64</v>
      </c>
      <c r="C3306" s="7">
        <v>12015</v>
      </c>
      <c r="D3306" s="7">
        <v>1</v>
      </c>
      <c r="E3306" s="7" t="s">
        <v>5214</v>
      </c>
      <c r="F3306" s="2" t="s">
        <v>331</v>
      </c>
      <c r="G3306" s="2" t="s">
        <v>1166</v>
      </c>
    </row>
    <row r="3307" spans="1:7">
      <c r="A3307" s="79">
        <v>42745.701817129629</v>
      </c>
      <c r="B3307" s="3">
        <v>8.64</v>
      </c>
      <c r="C3307" s="7">
        <v>12015</v>
      </c>
      <c r="D3307" s="7">
        <v>1</v>
      </c>
      <c r="E3307" s="7" t="s">
        <v>5214</v>
      </c>
      <c r="F3307" s="2" t="s">
        <v>331</v>
      </c>
      <c r="G3307" s="2" t="s">
        <v>1166</v>
      </c>
    </row>
    <row r="3308" spans="1:7">
      <c r="A3308" s="79">
        <v>42745.719594907408</v>
      </c>
      <c r="B3308" s="3">
        <v>8.64</v>
      </c>
      <c r="C3308" s="7">
        <v>12015</v>
      </c>
      <c r="D3308" s="7">
        <v>1</v>
      </c>
      <c r="E3308" s="7" t="s">
        <v>5214</v>
      </c>
      <c r="F3308" s="2" t="s">
        <v>331</v>
      </c>
      <c r="G3308" s="2" t="s">
        <v>1166</v>
      </c>
    </row>
    <row r="3309" spans="1:7">
      <c r="A3309" s="79">
        <v>42746.575787037036</v>
      </c>
      <c r="B3309" s="3">
        <v>8.64</v>
      </c>
      <c r="C3309" s="7">
        <v>12015</v>
      </c>
      <c r="D3309" s="7">
        <v>1</v>
      </c>
      <c r="E3309" s="7" t="s">
        <v>5214</v>
      </c>
      <c r="F3309" s="2" t="s">
        <v>331</v>
      </c>
      <c r="G3309" s="2" t="s">
        <v>1166</v>
      </c>
    </row>
    <row r="3310" spans="1:7">
      <c r="A3310" s="79">
        <v>42746.593645833331</v>
      </c>
      <c r="B3310" s="3">
        <v>8.64</v>
      </c>
      <c r="C3310" s="7">
        <v>12015</v>
      </c>
      <c r="D3310" s="7">
        <v>1</v>
      </c>
      <c r="E3310" s="7" t="s">
        <v>5214</v>
      </c>
      <c r="F3310" s="2" t="s">
        <v>331</v>
      </c>
      <c r="G3310" s="2" t="s">
        <v>1166</v>
      </c>
    </row>
    <row r="3311" spans="1:7">
      <c r="A3311" s="79">
        <v>42748.508715277778</v>
      </c>
      <c r="B3311" s="3">
        <v>8.64</v>
      </c>
      <c r="C3311" s="7">
        <v>12015</v>
      </c>
      <c r="D3311" s="7">
        <v>1</v>
      </c>
      <c r="E3311" s="7" t="s">
        <v>5214</v>
      </c>
      <c r="F3311" s="2" t="s">
        <v>331</v>
      </c>
      <c r="G3311" s="2" t="s">
        <v>1166</v>
      </c>
    </row>
    <row r="3312" spans="1:7">
      <c r="A3312" s="79">
        <v>42749.430208333331</v>
      </c>
      <c r="B3312" s="3">
        <v>8.64</v>
      </c>
      <c r="C3312" s="7">
        <v>12015</v>
      </c>
      <c r="D3312" s="7">
        <v>1</v>
      </c>
      <c r="E3312" s="7" t="s">
        <v>5214</v>
      </c>
      <c r="F3312" s="2" t="s">
        <v>331</v>
      </c>
      <c r="G3312" s="2" t="s">
        <v>1166</v>
      </c>
    </row>
    <row r="3313" spans="1:7">
      <c r="A3313" s="79">
        <v>42751.641770833332</v>
      </c>
      <c r="B3313" s="3">
        <v>8.64</v>
      </c>
      <c r="C3313" s="7">
        <v>12015</v>
      </c>
      <c r="D3313" s="7">
        <v>1</v>
      </c>
      <c r="E3313" s="7" t="s">
        <v>5214</v>
      </c>
      <c r="F3313" s="2" t="s">
        <v>331</v>
      </c>
      <c r="G3313" s="2" t="s">
        <v>1166</v>
      </c>
    </row>
    <row r="3314" spans="1:7">
      <c r="A3314" s="79">
        <v>42751.743842592594</v>
      </c>
      <c r="B3314" s="3">
        <v>8.64</v>
      </c>
      <c r="C3314" s="7">
        <v>12015</v>
      </c>
      <c r="D3314" s="7">
        <v>1</v>
      </c>
      <c r="E3314" s="7" t="s">
        <v>5214</v>
      </c>
      <c r="F3314" s="2" t="s">
        <v>331</v>
      </c>
      <c r="G3314" s="2" t="s">
        <v>1166</v>
      </c>
    </row>
    <row r="3315" spans="1:7">
      <c r="A3315" s="79">
        <v>42756.655694444446</v>
      </c>
      <c r="B3315" s="3">
        <v>8.64</v>
      </c>
      <c r="C3315" s="7">
        <v>12015</v>
      </c>
      <c r="D3315" s="7">
        <v>1</v>
      </c>
      <c r="E3315" s="7" t="s">
        <v>5214</v>
      </c>
      <c r="F3315" s="2" t="s">
        <v>331</v>
      </c>
      <c r="G3315" s="2" t="s">
        <v>1166</v>
      </c>
    </row>
    <row r="3316" spans="1:7">
      <c r="A3316" s="79">
        <v>42756.67292824074</v>
      </c>
      <c r="B3316" s="3">
        <v>8.64</v>
      </c>
      <c r="C3316" s="7">
        <v>12015</v>
      </c>
      <c r="D3316" s="7">
        <v>1</v>
      </c>
      <c r="E3316" s="7" t="s">
        <v>5214</v>
      </c>
      <c r="F3316" s="2" t="s">
        <v>331</v>
      </c>
      <c r="G3316" s="2" t="s">
        <v>1166</v>
      </c>
    </row>
    <row r="3317" spans="1:7">
      <c r="A3317" s="79">
        <v>42756.79414351852</v>
      </c>
      <c r="B3317" s="3">
        <v>8.64</v>
      </c>
      <c r="C3317" s="7">
        <v>12015</v>
      </c>
      <c r="D3317" s="7">
        <v>1</v>
      </c>
      <c r="E3317" s="7" t="s">
        <v>5214</v>
      </c>
      <c r="F3317" s="2" t="s">
        <v>331</v>
      </c>
      <c r="G3317" s="2" t="s">
        <v>1166</v>
      </c>
    </row>
    <row r="3318" spans="1:7">
      <c r="A3318" s="79">
        <v>42761.764976851853</v>
      </c>
      <c r="B3318" s="3">
        <v>8.64</v>
      </c>
      <c r="C3318" s="7">
        <v>12015</v>
      </c>
      <c r="D3318" s="7">
        <v>1</v>
      </c>
      <c r="E3318" s="7" t="s">
        <v>5214</v>
      </c>
      <c r="F3318" s="2" t="s">
        <v>331</v>
      </c>
      <c r="G3318" s="2" t="s">
        <v>1166</v>
      </c>
    </row>
    <row r="3319" spans="1:7">
      <c r="A3319" s="79">
        <v>42763.454050925924</v>
      </c>
      <c r="B3319" s="3">
        <v>8.64</v>
      </c>
      <c r="C3319" s="7">
        <v>12015</v>
      </c>
      <c r="D3319" s="7">
        <v>1</v>
      </c>
      <c r="E3319" s="7" t="s">
        <v>5214</v>
      </c>
      <c r="F3319" s="2" t="s">
        <v>331</v>
      </c>
      <c r="G3319" s="2" t="s">
        <v>1166</v>
      </c>
    </row>
    <row r="3320" spans="1:7">
      <c r="A3320" s="79">
        <v>42763.609560185185</v>
      </c>
      <c r="B3320" s="3">
        <v>8.64</v>
      </c>
      <c r="C3320" s="7">
        <v>12015</v>
      </c>
      <c r="D3320" s="7">
        <v>1</v>
      </c>
      <c r="E3320" s="7" t="s">
        <v>5214</v>
      </c>
      <c r="F3320" s="2" t="s">
        <v>331</v>
      </c>
      <c r="G3320" s="2" t="s">
        <v>1166</v>
      </c>
    </row>
    <row r="3321" spans="1:7">
      <c r="A3321" s="79">
        <v>42764.531423611108</v>
      </c>
      <c r="B3321" s="3">
        <v>8.64</v>
      </c>
      <c r="C3321" s="7">
        <v>12015</v>
      </c>
      <c r="D3321" s="7">
        <v>1</v>
      </c>
      <c r="E3321" s="7" t="s">
        <v>5214</v>
      </c>
      <c r="F3321" s="2" t="s">
        <v>331</v>
      </c>
      <c r="G3321" s="2" t="s">
        <v>1166</v>
      </c>
    </row>
    <row r="3322" spans="1:7">
      <c r="A3322" s="79">
        <v>42765.449641203704</v>
      </c>
      <c r="B3322" s="3">
        <v>8.64</v>
      </c>
      <c r="C3322" s="7">
        <v>12015</v>
      </c>
      <c r="D3322" s="7">
        <v>1</v>
      </c>
      <c r="E3322" s="7" t="s">
        <v>5214</v>
      </c>
      <c r="F3322" s="2" t="s">
        <v>331</v>
      </c>
      <c r="G3322" s="2" t="s">
        <v>1166</v>
      </c>
    </row>
    <row r="3323" spans="1:7">
      <c r="A3323" s="79">
        <v>42771.621122685188</v>
      </c>
      <c r="B3323" s="3">
        <v>8.64</v>
      </c>
      <c r="C3323" s="7">
        <v>12015</v>
      </c>
      <c r="D3323" s="7">
        <v>1</v>
      </c>
      <c r="E3323" s="7" t="s">
        <v>5214</v>
      </c>
      <c r="F3323" s="2" t="s">
        <v>331</v>
      </c>
      <c r="G3323" s="2" t="s">
        <v>1166</v>
      </c>
    </row>
    <row r="3324" spans="1:7">
      <c r="A3324" s="79">
        <v>42772.458460648151</v>
      </c>
      <c r="B3324" s="3">
        <v>8.64</v>
      </c>
      <c r="C3324" s="7">
        <v>12015</v>
      </c>
      <c r="D3324" s="7">
        <v>1</v>
      </c>
      <c r="E3324" s="7" t="s">
        <v>5214</v>
      </c>
      <c r="F3324" s="2" t="s">
        <v>331</v>
      </c>
      <c r="G3324" s="2" t="s">
        <v>1166</v>
      </c>
    </row>
    <row r="3325" spans="1:7">
      <c r="A3325" s="79">
        <v>42777.52449074074</v>
      </c>
      <c r="B3325" s="3">
        <v>8.64</v>
      </c>
      <c r="C3325" s="7">
        <v>12015</v>
      </c>
      <c r="D3325" s="7">
        <v>1</v>
      </c>
      <c r="E3325" s="7" t="s">
        <v>5214</v>
      </c>
      <c r="F3325" s="2" t="s">
        <v>331</v>
      </c>
      <c r="G3325" s="2" t="s">
        <v>1166</v>
      </c>
    </row>
    <row r="3326" spans="1:7">
      <c r="A3326" s="79">
        <v>42777.84710648148</v>
      </c>
      <c r="B3326" s="3">
        <v>8.64</v>
      </c>
      <c r="C3326" s="7">
        <v>12015</v>
      </c>
      <c r="D3326" s="7">
        <v>1</v>
      </c>
      <c r="E3326" s="7" t="s">
        <v>5214</v>
      </c>
      <c r="F3326" s="2" t="s">
        <v>331</v>
      </c>
      <c r="G3326" s="2" t="s">
        <v>1166</v>
      </c>
    </row>
    <row r="3327" spans="1:7">
      <c r="A3327" s="79">
        <v>42778.760717592595</v>
      </c>
      <c r="B3327" s="3">
        <v>8.64</v>
      </c>
      <c r="C3327" s="7">
        <v>12015</v>
      </c>
      <c r="D3327" s="7">
        <v>1</v>
      </c>
      <c r="E3327" s="7" t="s">
        <v>5214</v>
      </c>
      <c r="F3327" s="2" t="s">
        <v>331</v>
      </c>
      <c r="G3327" s="2" t="s">
        <v>1166</v>
      </c>
    </row>
    <row r="3328" spans="1:7">
      <c r="A3328" s="79">
        <v>42782.84474537037</v>
      </c>
      <c r="B3328" s="3">
        <v>8.64</v>
      </c>
      <c r="C3328" s="7">
        <v>12015</v>
      </c>
      <c r="D3328" s="7">
        <v>1</v>
      </c>
      <c r="E3328" s="7" t="s">
        <v>5214</v>
      </c>
      <c r="F3328" s="2" t="s">
        <v>331</v>
      </c>
      <c r="G3328" s="2" t="s">
        <v>1166</v>
      </c>
    </row>
    <row r="3329" spans="1:7">
      <c r="A3329" s="79">
        <v>42786.624050925922</v>
      </c>
      <c r="B3329" s="3">
        <v>8.64</v>
      </c>
      <c r="C3329" s="7">
        <v>12015</v>
      </c>
      <c r="D3329" s="7">
        <v>1</v>
      </c>
      <c r="E3329" s="7" t="s">
        <v>5214</v>
      </c>
      <c r="F3329" s="2" t="s">
        <v>331</v>
      </c>
      <c r="G3329" s="2" t="s">
        <v>1166</v>
      </c>
    </row>
    <row r="3330" spans="1:7">
      <c r="A3330" s="79">
        <v>42790.872395833336</v>
      </c>
      <c r="B3330" s="3">
        <v>8.64</v>
      </c>
      <c r="C3330" s="7">
        <v>12015</v>
      </c>
      <c r="D3330" s="7">
        <v>1</v>
      </c>
      <c r="E3330" s="7" t="s">
        <v>5214</v>
      </c>
      <c r="F3330" s="2" t="s">
        <v>331</v>
      </c>
      <c r="G3330" s="2" t="s">
        <v>1166</v>
      </c>
    </row>
    <row r="3331" spans="1:7">
      <c r="A3331" s="79">
        <v>42791.490439814814</v>
      </c>
      <c r="B3331" s="3">
        <v>8.64</v>
      </c>
      <c r="C3331" s="7">
        <v>12015</v>
      </c>
      <c r="D3331" s="7">
        <v>1</v>
      </c>
      <c r="E3331" s="7" t="s">
        <v>5214</v>
      </c>
      <c r="F3331" s="2" t="s">
        <v>331</v>
      </c>
      <c r="G3331" s="2" t="s">
        <v>1166</v>
      </c>
    </row>
    <row r="3332" spans="1:7">
      <c r="A3332" s="79">
        <v>42791.49763888889</v>
      </c>
      <c r="B3332" s="3">
        <v>8.64</v>
      </c>
      <c r="C3332" s="7">
        <v>12015</v>
      </c>
      <c r="D3332" s="7">
        <v>1</v>
      </c>
      <c r="E3332" s="7" t="s">
        <v>5214</v>
      </c>
      <c r="F3332" s="2" t="s">
        <v>331</v>
      </c>
      <c r="G3332" s="2" t="s">
        <v>1166</v>
      </c>
    </row>
    <row r="3333" spans="1:7">
      <c r="A3333" s="79">
        <v>42791.805243055554</v>
      </c>
      <c r="B3333" s="3">
        <v>8.64</v>
      </c>
      <c r="C3333" s="7">
        <v>12015</v>
      </c>
      <c r="D3333" s="7">
        <v>1</v>
      </c>
      <c r="E3333" s="7" t="s">
        <v>5214</v>
      </c>
      <c r="F3333" s="2" t="s">
        <v>331</v>
      </c>
      <c r="G3333" s="2" t="s">
        <v>1166</v>
      </c>
    </row>
    <row r="3334" spans="1:7">
      <c r="A3334" s="79">
        <v>42792.696932870371</v>
      </c>
      <c r="B3334" s="3">
        <v>8.64</v>
      </c>
      <c r="C3334" s="7">
        <v>12015</v>
      </c>
      <c r="D3334" s="7">
        <v>1</v>
      </c>
      <c r="E3334" s="7" t="s">
        <v>5214</v>
      </c>
      <c r="F3334" s="2" t="s">
        <v>331</v>
      </c>
      <c r="G3334" s="2" t="s">
        <v>1166</v>
      </c>
    </row>
    <row r="3335" spans="1:7">
      <c r="A3335" s="79">
        <v>42799.668530092589</v>
      </c>
      <c r="B3335" s="3">
        <v>8.64</v>
      </c>
      <c r="C3335" s="7">
        <v>12015</v>
      </c>
      <c r="D3335" s="7">
        <v>1</v>
      </c>
      <c r="E3335" s="7" t="s">
        <v>5214</v>
      </c>
      <c r="F3335" s="2" t="s">
        <v>331</v>
      </c>
      <c r="G3335" s="2" t="s">
        <v>1166</v>
      </c>
    </row>
    <row r="3336" spans="1:7">
      <c r="A3336" s="79">
        <v>42804.484756944446</v>
      </c>
      <c r="B3336" s="3">
        <v>8.64</v>
      </c>
      <c r="C3336" s="7">
        <v>12015</v>
      </c>
      <c r="D3336" s="7">
        <v>1</v>
      </c>
      <c r="E3336" s="7" t="s">
        <v>5214</v>
      </c>
      <c r="F3336" s="2" t="s">
        <v>331</v>
      </c>
      <c r="G3336" s="2" t="s">
        <v>1166</v>
      </c>
    </row>
    <row r="3337" spans="1:7">
      <c r="A3337" s="79">
        <v>42804.742997685185</v>
      </c>
      <c r="B3337" s="3">
        <v>8.64</v>
      </c>
      <c r="C3337" s="7">
        <v>12015</v>
      </c>
      <c r="D3337" s="7">
        <v>1</v>
      </c>
      <c r="E3337" s="7" t="s">
        <v>5214</v>
      </c>
      <c r="F3337" s="2" t="s">
        <v>331</v>
      </c>
      <c r="G3337" s="2" t="s">
        <v>1166</v>
      </c>
    </row>
    <row r="3338" spans="1:7">
      <c r="A3338" s="79">
        <v>42805.530462962961</v>
      </c>
      <c r="B3338" s="3">
        <v>8.64</v>
      </c>
      <c r="C3338" s="7">
        <v>12015</v>
      </c>
      <c r="D3338" s="7">
        <v>1</v>
      </c>
      <c r="E3338" s="7" t="s">
        <v>5214</v>
      </c>
      <c r="F3338" s="2" t="s">
        <v>331</v>
      </c>
      <c r="G3338" s="2" t="s">
        <v>1166</v>
      </c>
    </row>
    <row r="3339" spans="1:7">
      <c r="A3339" s="79">
        <v>42805.536226851851</v>
      </c>
      <c r="B3339" s="3">
        <v>8.64</v>
      </c>
      <c r="C3339" s="7">
        <v>12015</v>
      </c>
      <c r="D3339" s="7">
        <v>1</v>
      </c>
      <c r="E3339" s="7" t="s">
        <v>5214</v>
      </c>
      <c r="F3339" s="2" t="s">
        <v>331</v>
      </c>
      <c r="G3339" s="2" t="s">
        <v>1166</v>
      </c>
    </row>
    <row r="3340" spans="1:7">
      <c r="A3340" s="79">
        <v>42806.553611111114</v>
      </c>
      <c r="B3340" s="3">
        <v>8.64</v>
      </c>
      <c r="C3340" s="7">
        <v>12015</v>
      </c>
      <c r="D3340" s="7">
        <v>1</v>
      </c>
      <c r="E3340" s="7" t="s">
        <v>5214</v>
      </c>
      <c r="F3340" s="2" t="s">
        <v>331</v>
      </c>
      <c r="G3340" s="2" t="s">
        <v>1166</v>
      </c>
    </row>
    <row r="3341" spans="1:7">
      <c r="A3341" s="79">
        <v>42806.562627314815</v>
      </c>
      <c r="B3341" s="3">
        <v>8.64</v>
      </c>
      <c r="C3341" s="7">
        <v>12015</v>
      </c>
      <c r="D3341" s="7">
        <v>1</v>
      </c>
      <c r="E3341" s="7" t="s">
        <v>5214</v>
      </c>
      <c r="F3341" s="2" t="s">
        <v>331</v>
      </c>
      <c r="G3341" s="2" t="s">
        <v>1166</v>
      </c>
    </row>
    <row r="3342" spans="1:7">
      <c r="A3342" s="79">
        <v>42806.790752314817</v>
      </c>
      <c r="B3342" s="3">
        <v>8.64</v>
      </c>
      <c r="C3342" s="7">
        <v>12015</v>
      </c>
      <c r="D3342" s="7">
        <v>1</v>
      </c>
      <c r="E3342" s="7" t="s">
        <v>5214</v>
      </c>
      <c r="F3342" s="2" t="s">
        <v>331</v>
      </c>
      <c r="G3342" s="2" t="s">
        <v>1166</v>
      </c>
    </row>
    <row r="3343" spans="1:7">
      <c r="A3343" s="79">
        <v>42807.510740740741</v>
      </c>
      <c r="B3343" s="3">
        <v>8.64</v>
      </c>
      <c r="C3343" s="7">
        <v>12015</v>
      </c>
      <c r="D3343" s="7">
        <v>1</v>
      </c>
      <c r="E3343" s="7" t="s">
        <v>5214</v>
      </c>
      <c r="F3343" s="2" t="s">
        <v>331</v>
      </c>
      <c r="G3343" s="2" t="s">
        <v>1166</v>
      </c>
    </row>
    <row r="3344" spans="1:7">
      <c r="A3344" s="79">
        <v>42816.666539351849</v>
      </c>
      <c r="B3344" s="3">
        <v>8.64</v>
      </c>
      <c r="C3344" s="7">
        <v>12015</v>
      </c>
      <c r="D3344" s="7">
        <v>1</v>
      </c>
      <c r="E3344" s="7" t="s">
        <v>5214</v>
      </c>
      <c r="F3344" s="2" t="s">
        <v>331</v>
      </c>
      <c r="G3344" s="2" t="s">
        <v>1166</v>
      </c>
    </row>
    <row r="3345" spans="1:7">
      <c r="A3345" s="79">
        <v>42831.459398148145</v>
      </c>
      <c r="B3345" s="3">
        <v>8.64</v>
      </c>
      <c r="C3345" s="7">
        <v>12015</v>
      </c>
      <c r="D3345" s="7">
        <v>1</v>
      </c>
      <c r="E3345" s="7" t="s">
        <v>5214</v>
      </c>
      <c r="F3345" s="2" t="s">
        <v>331</v>
      </c>
      <c r="G3345" s="2" t="s">
        <v>1166</v>
      </c>
    </row>
    <row r="3346" spans="1:7">
      <c r="A3346" s="79">
        <v>42833.498912037037</v>
      </c>
      <c r="B3346" s="3">
        <v>8.64</v>
      </c>
      <c r="C3346" s="7">
        <v>12015</v>
      </c>
      <c r="D3346" s="7">
        <v>1</v>
      </c>
      <c r="E3346" s="7" t="s">
        <v>5214</v>
      </c>
      <c r="F3346" s="2" t="s">
        <v>331</v>
      </c>
      <c r="G3346" s="2" t="s">
        <v>1166</v>
      </c>
    </row>
    <row r="3347" spans="1:7">
      <c r="A3347" s="79">
        <v>42835.61445601852</v>
      </c>
      <c r="B3347" s="3">
        <v>8.64</v>
      </c>
      <c r="C3347" s="7">
        <v>12015</v>
      </c>
      <c r="D3347" s="7">
        <v>1</v>
      </c>
      <c r="E3347" s="7" t="s">
        <v>5214</v>
      </c>
      <c r="F3347" s="2" t="s">
        <v>331</v>
      </c>
      <c r="G3347" s="2" t="s">
        <v>1166</v>
      </c>
    </row>
    <row r="3348" spans="1:7">
      <c r="A3348" s="79">
        <v>42837.536192129628</v>
      </c>
      <c r="B3348" s="3">
        <v>8.64</v>
      </c>
      <c r="C3348" s="7">
        <v>12015</v>
      </c>
      <c r="D3348" s="7">
        <v>1</v>
      </c>
      <c r="E3348" s="7" t="s">
        <v>5214</v>
      </c>
      <c r="F3348" s="2" t="s">
        <v>331</v>
      </c>
      <c r="G3348" s="2" t="s">
        <v>1166</v>
      </c>
    </row>
    <row r="3349" spans="1:7">
      <c r="A3349" s="79">
        <v>42845.562337962961</v>
      </c>
      <c r="B3349" s="3">
        <v>8.64</v>
      </c>
      <c r="C3349" s="7">
        <v>12015</v>
      </c>
      <c r="D3349" s="7">
        <v>1</v>
      </c>
      <c r="E3349" s="7" t="s">
        <v>5214</v>
      </c>
      <c r="F3349" s="2" t="s">
        <v>331</v>
      </c>
      <c r="G3349" s="2" t="s">
        <v>1166</v>
      </c>
    </row>
    <row r="3350" spans="1:7">
      <c r="A3350" s="79">
        <v>42852.763611111113</v>
      </c>
      <c r="B3350" s="3">
        <v>8.64</v>
      </c>
      <c r="C3350" s="7">
        <v>12015</v>
      </c>
      <c r="D3350" s="7">
        <v>1</v>
      </c>
      <c r="E3350" s="7" t="s">
        <v>5214</v>
      </c>
      <c r="F3350" s="2" t="s">
        <v>331</v>
      </c>
      <c r="G3350" s="2" t="s">
        <v>1166</v>
      </c>
    </row>
    <row r="3351" spans="1:7">
      <c r="A3351" s="79">
        <v>42858.587175925924</v>
      </c>
      <c r="B3351" s="3">
        <v>8.64</v>
      </c>
      <c r="C3351" s="7">
        <v>12015</v>
      </c>
      <c r="D3351" s="7">
        <v>1</v>
      </c>
      <c r="E3351" s="7" t="s">
        <v>5214</v>
      </c>
      <c r="F3351" s="2" t="s">
        <v>331</v>
      </c>
      <c r="G3351" s="2" t="s">
        <v>1166</v>
      </c>
    </row>
    <row r="3352" spans="1:7">
      <c r="A3352" s="79">
        <v>42862.605081018519</v>
      </c>
      <c r="B3352" s="3">
        <v>8.64</v>
      </c>
      <c r="C3352" s="7">
        <v>12015</v>
      </c>
      <c r="D3352" s="7">
        <v>1</v>
      </c>
      <c r="E3352" s="7" t="s">
        <v>5214</v>
      </c>
      <c r="F3352" s="2" t="s">
        <v>331</v>
      </c>
      <c r="G3352" s="2" t="s">
        <v>1166</v>
      </c>
    </row>
    <row r="3353" spans="1:7">
      <c r="A3353" s="79">
        <v>42870.821840277778</v>
      </c>
      <c r="B3353" s="3">
        <v>8.64</v>
      </c>
      <c r="C3353" s="7">
        <v>12015</v>
      </c>
      <c r="D3353" s="7">
        <v>1</v>
      </c>
      <c r="E3353" s="7" t="s">
        <v>5214</v>
      </c>
      <c r="F3353" s="2" t="s">
        <v>331</v>
      </c>
      <c r="G3353" s="2" t="s">
        <v>1166</v>
      </c>
    </row>
    <row r="3354" spans="1:7">
      <c r="A3354" s="79">
        <v>42871.424629629626</v>
      </c>
      <c r="B3354" s="3">
        <v>8.64</v>
      </c>
      <c r="C3354" s="7">
        <v>12015</v>
      </c>
      <c r="D3354" s="7">
        <v>1</v>
      </c>
      <c r="E3354" s="7" t="s">
        <v>5214</v>
      </c>
      <c r="F3354" s="2" t="s">
        <v>331</v>
      </c>
      <c r="G3354" s="2" t="s">
        <v>1166</v>
      </c>
    </row>
    <row r="3355" spans="1:7">
      <c r="A3355" s="79">
        <v>42889.666400462964</v>
      </c>
      <c r="B3355" s="3">
        <v>8.64</v>
      </c>
      <c r="C3355" s="7">
        <v>12015</v>
      </c>
      <c r="D3355" s="7">
        <v>1</v>
      </c>
      <c r="E3355" s="7" t="s">
        <v>5214</v>
      </c>
      <c r="F3355" s="2" t="s">
        <v>331</v>
      </c>
      <c r="G3355" s="2" t="s">
        <v>1166</v>
      </c>
    </row>
    <row r="3356" spans="1:7">
      <c r="A3356" s="79">
        <v>42910.716041666667</v>
      </c>
      <c r="B3356" s="3">
        <v>8.64</v>
      </c>
      <c r="C3356" s="7">
        <v>12015</v>
      </c>
      <c r="D3356" s="7">
        <v>1</v>
      </c>
      <c r="E3356" s="7" t="s">
        <v>5214</v>
      </c>
      <c r="F3356" s="2" t="s">
        <v>331</v>
      </c>
      <c r="G3356" s="2" t="s">
        <v>1166</v>
      </c>
    </row>
    <row r="3357" spans="1:7">
      <c r="A3357" s="79">
        <v>42847.339305555557</v>
      </c>
      <c r="B3357" s="3">
        <v>12.47</v>
      </c>
      <c r="C3357" s="7">
        <v>12016</v>
      </c>
      <c r="D3357" s="7">
        <v>1</v>
      </c>
      <c r="E3357" s="7" t="s">
        <v>5214</v>
      </c>
      <c r="F3357" s="2" t="s">
        <v>331</v>
      </c>
      <c r="G3357" s="2" t="s">
        <v>5141</v>
      </c>
    </row>
    <row r="3358" spans="1:7">
      <c r="A3358" s="79">
        <v>42847.343402777777</v>
      </c>
      <c r="B3358" s="3">
        <v>12.47</v>
      </c>
      <c r="C3358" s="7">
        <v>12016</v>
      </c>
      <c r="D3358" s="7">
        <v>1</v>
      </c>
      <c r="E3358" s="7" t="s">
        <v>5214</v>
      </c>
      <c r="F3358" s="2" t="s">
        <v>331</v>
      </c>
      <c r="G3358" s="2" t="s">
        <v>5141</v>
      </c>
    </row>
    <row r="3359" spans="1:7">
      <c r="A3359" s="79">
        <v>42847.344282407408</v>
      </c>
      <c r="B3359" s="3">
        <v>12.47</v>
      </c>
      <c r="C3359" s="7">
        <v>12016</v>
      </c>
      <c r="D3359" s="7">
        <v>1</v>
      </c>
      <c r="E3359" s="7" t="s">
        <v>5214</v>
      </c>
      <c r="F3359" s="2" t="s">
        <v>331</v>
      </c>
      <c r="G3359" s="2" t="s">
        <v>5141</v>
      </c>
    </row>
    <row r="3360" spans="1:7">
      <c r="A3360" s="79">
        <v>42847.350428240738</v>
      </c>
      <c r="B3360" s="3">
        <v>12.47</v>
      </c>
      <c r="C3360" s="7">
        <v>12016</v>
      </c>
      <c r="D3360" s="7">
        <v>1</v>
      </c>
      <c r="E3360" s="7" t="s">
        <v>5214</v>
      </c>
      <c r="F3360" s="2" t="s">
        <v>331</v>
      </c>
      <c r="G3360" s="2" t="s">
        <v>5141</v>
      </c>
    </row>
    <row r="3361" spans="1:7">
      <c r="A3361" s="79">
        <v>42847.357499999998</v>
      </c>
      <c r="B3361" s="3">
        <v>12.47</v>
      </c>
      <c r="C3361" s="7">
        <v>12016</v>
      </c>
      <c r="D3361" s="7">
        <v>1</v>
      </c>
      <c r="E3361" s="7" t="s">
        <v>5214</v>
      </c>
      <c r="F3361" s="2" t="s">
        <v>331</v>
      </c>
      <c r="G3361" s="2" t="s">
        <v>5141</v>
      </c>
    </row>
    <row r="3362" spans="1:7">
      <c r="A3362" s="79">
        <v>42847.361145833333</v>
      </c>
      <c r="B3362" s="3">
        <v>12.47</v>
      </c>
      <c r="C3362" s="7">
        <v>12016</v>
      </c>
      <c r="D3362" s="7">
        <v>1</v>
      </c>
      <c r="E3362" s="7" t="s">
        <v>5214</v>
      </c>
      <c r="F3362" s="2" t="s">
        <v>331</v>
      </c>
      <c r="G3362" s="2" t="s">
        <v>5141</v>
      </c>
    </row>
    <row r="3363" spans="1:7">
      <c r="A3363" s="79">
        <v>42847.364247685182</v>
      </c>
      <c r="B3363" s="3">
        <v>12.47</v>
      </c>
      <c r="C3363" s="7">
        <v>12016</v>
      </c>
      <c r="D3363" s="7">
        <v>1</v>
      </c>
      <c r="E3363" s="7" t="s">
        <v>5214</v>
      </c>
      <c r="F3363" s="2" t="s">
        <v>331</v>
      </c>
      <c r="G3363" s="2" t="s">
        <v>5141</v>
      </c>
    </row>
    <row r="3364" spans="1:7">
      <c r="A3364" s="79">
        <v>42847.368784722225</v>
      </c>
      <c r="B3364" s="3">
        <v>12.47</v>
      </c>
      <c r="C3364" s="7">
        <v>12016</v>
      </c>
      <c r="D3364" s="7">
        <v>1</v>
      </c>
      <c r="E3364" s="7" t="s">
        <v>5214</v>
      </c>
      <c r="F3364" s="2" t="s">
        <v>331</v>
      </c>
      <c r="G3364" s="2" t="s">
        <v>5141</v>
      </c>
    </row>
    <row r="3365" spans="1:7">
      <c r="A3365" s="79">
        <v>42847.371539351851</v>
      </c>
      <c r="B3365" s="3">
        <v>12.47</v>
      </c>
      <c r="C3365" s="7">
        <v>12016</v>
      </c>
      <c r="D3365" s="7">
        <v>1</v>
      </c>
      <c r="E3365" s="7" t="s">
        <v>5214</v>
      </c>
      <c r="F3365" s="2" t="s">
        <v>331</v>
      </c>
      <c r="G3365" s="2" t="s">
        <v>5141</v>
      </c>
    </row>
    <row r="3366" spans="1:7">
      <c r="A3366" s="79">
        <v>42847.375960648147</v>
      </c>
      <c r="B3366" s="3">
        <v>12.47</v>
      </c>
      <c r="C3366" s="7">
        <v>12016</v>
      </c>
      <c r="D3366" s="7">
        <v>1</v>
      </c>
      <c r="E3366" s="7" t="s">
        <v>5214</v>
      </c>
      <c r="F3366" s="2" t="s">
        <v>331</v>
      </c>
      <c r="G3366" s="2" t="s">
        <v>5141</v>
      </c>
    </row>
    <row r="3367" spans="1:7">
      <c r="A3367" s="79">
        <v>42847.379837962966</v>
      </c>
      <c r="B3367" s="3">
        <v>12.47</v>
      </c>
      <c r="C3367" s="7">
        <v>12016</v>
      </c>
      <c r="D3367" s="7">
        <v>1</v>
      </c>
      <c r="E3367" s="7" t="s">
        <v>5214</v>
      </c>
      <c r="F3367" s="2" t="s">
        <v>331</v>
      </c>
      <c r="G3367" s="2" t="s">
        <v>5141</v>
      </c>
    </row>
    <row r="3368" spans="1:7">
      <c r="A3368" s="79">
        <v>42847.389409722222</v>
      </c>
      <c r="B3368" s="3">
        <v>12.47</v>
      </c>
      <c r="C3368" s="7">
        <v>12016</v>
      </c>
      <c r="D3368" s="7">
        <v>1</v>
      </c>
      <c r="E3368" s="7" t="s">
        <v>5214</v>
      </c>
      <c r="F3368" s="2" t="s">
        <v>331</v>
      </c>
      <c r="G3368" s="2" t="s">
        <v>5141</v>
      </c>
    </row>
    <row r="3369" spans="1:7">
      <c r="A3369" s="79">
        <v>42847.391319444447</v>
      </c>
      <c r="B3369" s="3">
        <v>12.47</v>
      </c>
      <c r="C3369" s="7">
        <v>12016</v>
      </c>
      <c r="D3369" s="7">
        <v>1</v>
      </c>
      <c r="E3369" s="7" t="s">
        <v>5214</v>
      </c>
      <c r="F3369" s="2" t="s">
        <v>331</v>
      </c>
      <c r="G3369" s="2" t="s">
        <v>5141</v>
      </c>
    </row>
    <row r="3370" spans="1:7">
      <c r="A3370" s="79">
        <v>42847.392337962963</v>
      </c>
      <c r="B3370" s="3">
        <v>12.47</v>
      </c>
      <c r="C3370" s="7">
        <v>12016</v>
      </c>
      <c r="D3370" s="7">
        <v>1</v>
      </c>
      <c r="E3370" s="7" t="s">
        <v>5214</v>
      </c>
      <c r="F3370" s="2" t="s">
        <v>331</v>
      </c>
      <c r="G3370" s="2" t="s">
        <v>5141</v>
      </c>
    </row>
    <row r="3371" spans="1:7">
      <c r="A3371" s="79">
        <v>42847.402604166666</v>
      </c>
      <c r="B3371" s="3">
        <v>12.47</v>
      </c>
      <c r="C3371" s="7">
        <v>12016</v>
      </c>
      <c r="D3371" s="7">
        <v>1</v>
      </c>
      <c r="E3371" s="7" t="s">
        <v>5214</v>
      </c>
      <c r="F3371" s="2" t="s">
        <v>331</v>
      </c>
      <c r="G3371" s="2" t="s">
        <v>5141</v>
      </c>
    </row>
    <row r="3372" spans="1:7">
      <c r="A3372" s="79">
        <v>42847.4137962963</v>
      </c>
      <c r="B3372" s="3">
        <v>12.47</v>
      </c>
      <c r="C3372" s="7">
        <v>12016</v>
      </c>
      <c r="D3372" s="7">
        <v>1</v>
      </c>
      <c r="E3372" s="7" t="s">
        <v>5214</v>
      </c>
      <c r="F3372" s="2" t="s">
        <v>331</v>
      </c>
      <c r="G3372" s="2" t="s">
        <v>5141</v>
      </c>
    </row>
    <row r="3373" spans="1:7">
      <c r="A3373" s="79">
        <v>42847.415358796294</v>
      </c>
      <c r="B3373" s="3">
        <v>12.47</v>
      </c>
      <c r="C3373" s="7">
        <v>12016</v>
      </c>
      <c r="D3373" s="7">
        <v>1</v>
      </c>
      <c r="E3373" s="7" t="s">
        <v>5214</v>
      </c>
      <c r="F3373" s="2" t="s">
        <v>331</v>
      </c>
      <c r="G3373" s="2" t="s">
        <v>5141</v>
      </c>
    </row>
    <row r="3374" spans="1:7">
      <c r="A3374" s="79">
        <v>42847.417939814812</v>
      </c>
      <c r="B3374" s="3">
        <v>12.47</v>
      </c>
      <c r="C3374" s="7">
        <v>12016</v>
      </c>
      <c r="D3374" s="7">
        <v>1</v>
      </c>
      <c r="E3374" s="7" t="s">
        <v>5214</v>
      </c>
      <c r="F3374" s="2" t="s">
        <v>331</v>
      </c>
      <c r="G3374" s="2" t="s">
        <v>5141</v>
      </c>
    </row>
    <row r="3375" spans="1:7">
      <c r="A3375" s="79">
        <v>42847.422847222224</v>
      </c>
      <c r="B3375" s="3">
        <v>12.47</v>
      </c>
      <c r="C3375" s="7">
        <v>12016</v>
      </c>
      <c r="D3375" s="7">
        <v>1</v>
      </c>
      <c r="E3375" s="7" t="s">
        <v>5214</v>
      </c>
      <c r="F3375" s="2" t="s">
        <v>331</v>
      </c>
      <c r="G3375" s="2" t="s">
        <v>5141</v>
      </c>
    </row>
    <row r="3376" spans="1:7">
      <c r="A3376" s="79">
        <v>42847.42428240741</v>
      </c>
      <c r="B3376" s="3">
        <v>12.47</v>
      </c>
      <c r="C3376" s="7">
        <v>12016</v>
      </c>
      <c r="D3376" s="7">
        <v>1</v>
      </c>
      <c r="E3376" s="7" t="s">
        <v>5214</v>
      </c>
      <c r="F3376" s="2" t="s">
        <v>331</v>
      </c>
      <c r="G3376" s="2" t="s">
        <v>5141</v>
      </c>
    </row>
    <row r="3377" spans="1:7">
      <c r="A3377" s="79">
        <v>42847.427118055559</v>
      </c>
      <c r="B3377" s="3">
        <v>12.47</v>
      </c>
      <c r="C3377" s="7">
        <v>12016</v>
      </c>
      <c r="D3377" s="7">
        <v>1</v>
      </c>
      <c r="E3377" s="7" t="s">
        <v>5214</v>
      </c>
      <c r="F3377" s="2" t="s">
        <v>331</v>
      </c>
      <c r="G3377" s="2" t="s">
        <v>5141</v>
      </c>
    </row>
    <row r="3378" spans="1:7">
      <c r="A3378" s="79">
        <v>42847.430520833332</v>
      </c>
      <c r="B3378" s="3">
        <v>12.47</v>
      </c>
      <c r="C3378" s="7">
        <v>12016</v>
      </c>
      <c r="D3378" s="7">
        <v>1</v>
      </c>
      <c r="E3378" s="7" t="s">
        <v>5214</v>
      </c>
      <c r="F3378" s="2" t="s">
        <v>331</v>
      </c>
      <c r="G3378" s="2" t="s">
        <v>5141</v>
      </c>
    </row>
    <row r="3379" spans="1:7">
      <c r="A3379" s="79">
        <v>42847.435115740744</v>
      </c>
      <c r="B3379" s="3">
        <v>12.47</v>
      </c>
      <c r="C3379" s="7">
        <v>12016</v>
      </c>
      <c r="D3379" s="7">
        <v>1</v>
      </c>
      <c r="E3379" s="7" t="s">
        <v>5214</v>
      </c>
      <c r="F3379" s="2" t="s">
        <v>331</v>
      </c>
      <c r="G3379" s="2" t="s">
        <v>5141</v>
      </c>
    </row>
    <row r="3380" spans="1:7">
      <c r="A3380" s="79">
        <v>42847.436782407407</v>
      </c>
      <c r="B3380" s="3">
        <v>12.47</v>
      </c>
      <c r="C3380" s="7">
        <v>12016</v>
      </c>
      <c r="D3380" s="7">
        <v>1</v>
      </c>
      <c r="E3380" s="7" t="s">
        <v>5214</v>
      </c>
      <c r="F3380" s="2" t="s">
        <v>331</v>
      </c>
      <c r="G3380" s="2" t="s">
        <v>5141</v>
      </c>
    </row>
    <row r="3381" spans="1:7">
      <c r="A3381" s="79">
        <v>42847.443449074075</v>
      </c>
      <c r="B3381" s="3">
        <v>12.47</v>
      </c>
      <c r="C3381" s="7">
        <v>12016</v>
      </c>
      <c r="D3381" s="7">
        <v>1</v>
      </c>
      <c r="E3381" s="7" t="s">
        <v>5214</v>
      </c>
      <c r="F3381" s="2" t="s">
        <v>331</v>
      </c>
      <c r="G3381" s="2" t="s">
        <v>5141</v>
      </c>
    </row>
    <row r="3382" spans="1:7">
      <c r="A3382" s="79">
        <v>42847.443449074075</v>
      </c>
      <c r="B3382" s="3">
        <v>12.47</v>
      </c>
      <c r="C3382" s="7">
        <v>12016</v>
      </c>
      <c r="D3382" s="7">
        <v>1</v>
      </c>
      <c r="E3382" s="7" t="s">
        <v>5214</v>
      </c>
      <c r="F3382" s="2" t="s">
        <v>331</v>
      </c>
      <c r="G3382" s="2" t="s">
        <v>5141</v>
      </c>
    </row>
    <row r="3383" spans="1:7">
      <c r="A3383" s="79">
        <v>42847.470127314817</v>
      </c>
      <c r="B3383" s="3">
        <v>12.47</v>
      </c>
      <c r="C3383" s="7">
        <v>12016</v>
      </c>
      <c r="D3383" s="7">
        <v>1</v>
      </c>
      <c r="E3383" s="7" t="s">
        <v>5214</v>
      </c>
      <c r="F3383" s="2" t="s">
        <v>331</v>
      </c>
      <c r="G3383" s="2" t="s">
        <v>5141</v>
      </c>
    </row>
    <row r="3384" spans="1:7">
      <c r="A3384" s="79">
        <v>42847.472534722219</v>
      </c>
      <c r="B3384" s="3">
        <v>12.47</v>
      </c>
      <c r="C3384" s="7">
        <v>12016</v>
      </c>
      <c r="D3384" s="7">
        <v>1</v>
      </c>
      <c r="E3384" s="7" t="s">
        <v>5214</v>
      </c>
      <c r="F3384" s="2" t="s">
        <v>331</v>
      </c>
      <c r="G3384" s="2" t="s">
        <v>5141</v>
      </c>
    </row>
    <row r="3385" spans="1:7">
      <c r="A3385" s="79">
        <v>42847.47451388889</v>
      </c>
      <c r="B3385" s="3">
        <v>12.47</v>
      </c>
      <c r="C3385" s="7">
        <v>12016</v>
      </c>
      <c r="D3385" s="7">
        <v>1</v>
      </c>
      <c r="E3385" s="7" t="s">
        <v>5214</v>
      </c>
      <c r="F3385" s="2" t="s">
        <v>331</v>
      </c>
      <c r="G3385" s="2" t="s">
        <v>5141</v>
      </c>
    </row>
    <row r="3386" spans="1:7">
      <c r="A3386" s="79">
        <v>42847.475729166668</v>
      </c>
      <c r="B3386" s="3">
        <v>12.47</v>
      </c>
      <c r="C3386" s="7">
        <v>12016</v>
      </c>
      <c r="D3386" s="7">
        <v>1</v>
      </c>
      <c r="E3386" s="7" t="s">
        <v>5214</v>
      </c>
      <c r="F3386" s="2" t="s">
        <v>331</v>
      </c>
      <c r="G3386" s="2" t="s">
        <v>5141</v>
      </c>
    </row>
    <row r="3387" spans="1:7">
      <c r="A3387" s="79">
        <v>42847.47729166667</v>
      </c>
      <c r="B3387" s="3">
        <v>12.47</v>
      </c>
      <c r="C3387" s="7">
        <v>12016</v>
      </c>
      <c r="D3387" s="7">
        <v>1</v>
      </c>
      <c r="E3387" s="7" t="s">
        <v>5214</v>
      </c>
      <c r="F3387" s="2" t="s">
        <v>331</v>
      </c>
      <c r="G3387" s="2" t="s">
        <v>5141</v>
      </c>
    </row>
    <row r="3388" spans="1:7">
      <c r="A3388" s="79">
        <v>42847.485138888886</v>
      </c>
      <c r="B3388" s="3">
        <v>12.47</v>
      </c>
      <c r="C3388" s="7">
        <v>12016</v>
      </c>
      <c r="D3388" s="7">
        <v>1</v>
      </c>
      <c r="E3388" s="7" t="s">
        <v>5214</v>
      </c>
      <c r="F3388" s="2" t="s">
        <v>331</v>
      </c>
      <c r="G3388" s="2" t="s">
        <v>5141</v>
      </c>
    </row>
    <row r="3389" spans="1:7">
      <c r="A3389" s="79">
        <v>42847.500567129631</v>
      </c>
      <c r="B3389" s="3">
        <v>12.47</v>
      </c>
      <c r="C3389" s="7">
        <v>12016</v>
      </c>
      <c r="D3389" s="7">
        <v>1</v>
      </c>
      <c r="E3389" s="7" t="s">
        <v>5214</v>
      </c>
      <c r="F3389" s="2" t="s">
        <v>331</v>
      </c>
      <c r="G3389" s="2" t="s">
        <v>5141</v>
      </c>
    </row>
    <row r="3390" spans="1:7">
      <c r="A3390" s="79">
        <v>42847.50849537037</v>
      </c>
      <c r="B3390" s="3">
        <v>12.47</v>
      </c>
      <c r="C3390" s="7">
        <v>12016</v>
      </c>
      <c r="D3390" s="7">
        <v>1</v>
      </c>
      <c r="E3390" s="7" t="s">
        <v>5214</v>
      </c>
      <c r="F3390" s="2" t="s">
        <v>331</v>
      </c>
      <c r="G3390" s="2" t="s">
        <v>5141</v>
      </c>
    </row>
    <row r="3391" spans="1:7">
      <c r="A3391" s="79">
        <v>42847.518831018519</v>
      </c>
      <c r="B3391" s="3">
        <v>12.47</v>
      </c>
      <c r="C3391" s="7">
        <v>12016</v>
      </c>
      <c r="D3391" s="7">
        <v>1</v>
      </c>
      <c r="E3391" s="7" t="s">
        <v>5214</v>
      </c>
      <c r="F3391" s="2" t="s">
        <v>331</v>
      </c>
      <c r="G3391" s="2" t="s">
        <v>5141</v>
      </c>
    </row>
    <row r="3392" spans="1:7">
      <c r="A3392" s="79">
        <v>42847.519583333335</v>
      </c>
      <c r="B3392" s="3">
        <v>12.47</v>
      </c>
      <c r="C3392" s="7">
        <v>12016</v>
      </c>
      <c r="D3392" s="7">
        <v>1</v>
      </c>
      <c r="E3392" s="7" t="s">
        <v>5214</v>
      </c>
      <c r="F3392" s="2" t="s">
        <v>331</v>
      </c>
      <c r="G3392" s="2" t="s">
        <v>5141</v>
      </c>
    </row>
    <row r="3393" spans="1:7">
      <c r="A3393" s="79">
        <v>42847.528391203705</v>
      </c>
      <c r="B3393" s="3">
        <v>12.47</v>
      </c>
      <c r="C3393" s="7">
        <v>12016</v>
      </c>
      <c r="D3393" s="7">
        <v>1</v>
      </c>
      <c r="E3393" s="7" t="s">
        <v>5214</v>
      </c>
      <c r="F3393" s="2" t="s">
        <v>331</v>
      </c>
      <c r="G3393" s="2" t="s">
        <v>5141</v>
      </c>
    </row>
    <row r="3394" spans="1:7">
      <c r="A3394" s="79">
        <v>42847.537581018521</v>
      </c>
      <c r="B3394" s="3">
        <v>12.47</v>
      </c>
      <c r="C3394" s="7">
        <v>12016</v>
      </c>
      <c r="D3394" s="7">
        <v>1</v>
      </c>
      <c r="E3394" s="7" t="s">
        <v>5214</v>
      </c>
      <c r="F3394" s="2" t="s">
        <v>331</v>
      </c>
      <c r="G3394" s="2" t="s">
        <v>5141</v>
      </c>
    </row>
    <row r="3395" spans="1:7">
      <c r="A3395" s="79">
        <v>42847.538275462961</v>
      </c>
      <c r="B3395" s="3">
        <v>12.47</v>
      </c>
      <c r="C3395" s="7">
        <v>12016</v>
      </c>
      <c r="D3395" s="7">
        <v>1</v>
      </c>
      <c r="E3395" s="7" t="s">
        <v>5214</v>
      </c>
      <c r="F3395" s="2" t="s">
        <v>331</v>
      </c>
      <c r="G3395" s="2" t="s">
        <v>5141</v>
      </c>
    </row>
    <row r="3396" spans="1:7">
      <c r="A3396" s="79">
        <v>42847.544131944444</v>
      </c>
      <c r="B3396" s="3">
        <v>12.47</v>
      </c>
      <c r="C3396" s="7">
        <v>12016</v>
      </c>
      <c r="D3396" s="7">
        <v>1</v>
      </c>
      <c r="E3396" s="7" t="s">
        <v>5214</v>
      </c>
      <c r="F3396" s="2" t="s">
        <v>331</v>
      </c>
      <c r="G3396" s="2" t="s">
        <v>5141</v>
      </c>
    </row>
    <row r="3397" spans="1:7">
      <c r="A3397" s="79">
        <v>42847.546898148146</v>
      </c>
      <c r="B3397" s="3">
        <v>12.47</v>
      </c>
      <c r="C3397" s="7">
        <v>12016</v>
      </c>
      <c r="D3397" s="7">
        <v>1</v>
      </c>
      <c r="E3397" s="7" t="s">
        <v>5214</v>
      </c>
      <c r="F3397" s="2" t="s">
        <v>331</v>
      </c>
      <c r="G3397" s="2" t="s">
        <v>5141</v>
      </c>
    </row>
    <row r="3398" spans="1:7">
      <c r="A3398" s="79">
        <v>42847.550613425927</v>
      </c>
      <c r="B3398" s="3">
        <v>12.47</v>
      </c>
      <c r="C3398" s="7">
        <v>12016</v>
      </c>
      <c r="D3398" s="7">
        <v>1</v>
      </c>
      <c r="E3398" s="7" t="s">
        <v>5214</v>
      </c>
      <c r="F3398" s="2" t="s">
        <v>331</v>
      </c>
      <c r="G3398" s="2" t="s">
        <v>5141</v>
      </c>
    </row>
    <row r="3399" spans="1:7">
      <c r="A3399" s="79">
        <v>42847.55159722222</v>
      </c>
      <c r="B3399" s="3">
        <v>12.47</v>
      </c>
      <c r="C3399" s="7">
        <v>12016</v>
      </c>
      <c r="D3399" s="7">
        <v>1</v>
      </c>
      <c r="E3399" s="7" t="s">
        <v>5214</v>
      </c>
      <c r="F3399" s="2" t="s">
        <v>331</v>
      </c>
      <c r="G3399" s="2" t="s">
        <v>5141</v>
      </c>
    </row>
    <row r="3400" spans="1:7">
      <c r="A3400" s="79">
        <v>42847.553877314815</v>
      </c>
      <c r="B3400" s="3">
        <v>12.47</v>
      </c>
      <c r="C3400" s="7">
        <v>12016</v>
      </c>
      <c r="D3400" s="7">
        <v>1</v>
      </c>
      <c r="E3400" s="7" t="s">
        <v>5214</v>
      </c>
      <c r="F3400" s="2" t="s">
        <v>331</v>
      </c>
      <c r="G3400" s="2" t="s">
        <v>5141</v>
      </c>
    </row>
    <row r="3401" spans="1:7">
      <c r="A3401" s="79">
        <v>42847.55709490741</v>
      </c>
      <c r="B3401" s="3">
        <v>12.47</v>
      </c>
      <c r="C3401" s="7">
        <v>12016</v>
      </c>
      <c r="D3401" s="7">
        <v>1</v>
      </c>
      <c r="E3401" s="7" t="s">
        <v>5214</v>
      </c>
      <c r="F3401" s="2" t="s">
        <v>331</v>
      </c>
      <c r="G3401" s="2" t="s">
        <v>5141</v>
      </c>
    </row>
    <row r="3402" spans="1:7">
      <c r="A3402" s="79">
        <v>42847.564166666663</v>
      </c>
      <c r="B3402" s="3">
        <v>12.47</v>
      </c>
      <c r="C3402" s="7">
        <v>12016</v>
      </c>
      <c r="D3402" s="7">
        <v>1</v>
      </c>
      <c r="E3402" s="7" t="s">
        <v>5214</v>
      </c>
      <c r="F3402" s="2" t="s">
        <v>331</v>
      </c>
      <c r="G3402" s="2" t="s">
        <v>5141</v>
      </c>
    </row>
    <row r="3403" spans="1:7">
      <c r="A3403" s="79">
        <v>42847.566701388889</v>
      </c>
      <c r="B3403" s="3">
        <v>12.47</v>
      </c>
      <c r="C3403" s="7">
        <v>12016</v>
      </c>
      <c r="D3403" s="7">
        <v>1</v>
      </c>
      <c r="E3403" s="7" t="s">
        <v>5214</v>
      </c>
      <c r="F3403" s="2" t="s">
        <v>331</v>
      </c>
      <c r="G3403" s="2" t="s">
        <v>5141</v>
      </c>
    </row>
    <row r="3404" spans="1:7">
      <c r="A3404" s="79">
        <v>42847.568287037036</v>
      </c>
      <c r="B3404" s="3">
        <v>12.47</v>
      </c>
      <c r="C3404" s="7">
        <v>12016</v>
      </c>
      <c r="D3404" s="7">
        <v>1</v>
      </c>
      <c r="E3404" s="7" t="s">
        <v>5214</v>
      </c>
      <c r="F3404" s="2" t="s">
        <v>331</v>
      </c>
      <c r="G3404" s="2" t="s">
        <v>5141</v>
      </c>
    </row>
    <row r="3405" spans="1:7">
      <c r="A3405" s="79">
        <v>42847.573136574072</v>
      </c>
      <c r="B3405" s="3">
        <v>12.47</v>
      </c>
      <c r="C3405" s="7">
        <v>12016</v>
      </c>
      <c r="D3405" s="7">
        <v>1</v>
      </c>
      <c r="E3405" s="7" t="s">
        <v>5214</v>
      </c>
      <c r="F3405" s="2" t="s">
        <v>331</v>
      </c>
      <c r="G3405" s="2" t="s">
        <v>5141</v>
      </c>
    </row>
    <row r="3406" spans="1:7">
      <c r="A3406" s="79">
        <v>42847.578067129631</v>
      </c>
      <c r="B3406" s="3">
        <v>12.47</v>
      </c>
      <c r="C3406" s="7">
        <v>12016</v>
      </c>
      <c r="D3406" s="7">
        <v>1</v>
      </c>
      <c r="E3406" s="7" t="s">
        <v>5214</v>
      </c>
      <c r="F3406" s="2" t="s">
        <v>331</v>
      </c>
      <c r="G3406" s="2" t="s">
        <v>5141</v>
      </c>
    </row>
    <row r="3407" spans="1:7">
      <c r="A3407" s="79">
        <v>42847.579872685186</v>
      </c>
      <c r="B3407" s="3">
        <v>12.47</v>
      </c>
      <c r="C3407" s="7">
        <v>12016</v>
      </c>
      <c r="D3407" s="7">
        <v>1</v>
      </c>
      <c r="E3407" s="7" t="s">
        <v>5214</v>
      </c>
      <c r="F3407" s="2" t="s">
        <v>331</v>
      </c>
      <c r="G3407" s="2" t="s">
        <v>5141</v>
      </c>
    </row>
    <row r="3408" spans="1:7">
      <c r="A3408" s="79">
        <v>42847.586365740739</v>
      </c>
      <c r="B3408" s="3">
        <v>12.47</v>
      </c>
      <c r="C3408" s="7">
        <v>12016</v>
      </c>
      <c r="D3408" s="7">
        <v>1</v>
      </c>
      <c r="E3408" s="7" t="s">
        <v>5214</v>
      </c>
      <c r="F3408" s="2" t="s">
        <v>331</v>
      </c>
      <c r="G3408" s="2" t="s">
        <v>5141</v>
      </c>
    </row>
    <row r="3409" spans="1:7">
      <c r="A3409" s="79">
        <v>42847.589398148149</v>
      </c>
      <c r="B3409" s="3">
        <v>12.47</v>
      </c>
      <c r="C3409" s="7">
        <v>12016</v>
      </c>
      <c r="D3409" s="7">
        <v>1</v>
      </c>
      <c r="E3409" s="7" t="s">
        <v>5214</v>
      </c>
      <c r="F3409" s="2" t="s">
        <v>331</v>
      </c>
      <c r="G3409" s="2" t="s">
        <v>5141</v>
      </c>
    </row>
    <row r="3410" spans="1:7">
      <c r="A3410" s="79">
        <v>42847.596574074072</v>
      </c>
      <c r="B3410" s="3">
        <v>12.47</v>
      </c>
      <c r="C3410" s="7">
        <v>12016</v>
      </c>
      <c r="D3410" s="7">
        <v>1</v>
      </c>
      <c r="E3410" s="7" t="s">
        <v>5214</v>
      </c>
      <c r="F3410" s="2" t="s">
        <v>331</v>
      </c>
      <c r="G3410" s="2" t="s">
        <v>5141</v>
      </c>
    </row>
    <row r="3411" spans="1:7">
      <c r="A3411" s="79">
        <v>42847.599895833337</v>
      </c>
      <c r="B3411" s="3">
        <v>12.47</v>
      </c>
      <c r="C3411" s="7">
        <v>12016</v>
      </c>
      <c r="D3411" s="7">
        <v>1</v>
      </c>
      <c r="E3411" s="7" t="s">
        <v>5214</v>
      </c>
      <c r="F3411" s="2" t="s">
        <v>331</v>
      </c>
      <c r="G3411" s="2" t="s">
        <v>5141</v>
      </c>
    </row>
    <row r="3412" spans="1:7">
      <c r="A3412" s="79">
        <v>42847.601875</v>
      </c>
      <c r="B3412" s="3">
        <v>12.47</v>
      </c>
      <c r="C3412" s="7">
        <v>12016</v>
      </c>
      <c r="D3412" s="7">
        <v>1</v>
      </c>
      <c r="E3412" s="7" t="s">
        <v>5214</v>
      </c>
      <c r="F3412" s="2" t="s">
        <v>331</v>
      </c>
      <c r="G3412" s="2" t="s">
        <v>5141</v>
      </c>
    </row>
    <row r="3413" spans="1:7">
      <c r="A3413" s="79">
        <v>42847.604467592595</v>
      </c>
      <c r="B3413" s="3">
        <v>12.47</v>
      </c>
      <c r="C3413" s="7">
        <v>12016</v>
      </c>
      <c r="D3413" s="7">
        <v>1</v>
      </c>
      <c r="E3413" s="7" t="s">
        <v>5214</v>
      </c>
      <c r="F3413" s="2" t="s">
        <v>331</v>
      </c>
      <c r="G3413" s="2" t="s">
        <v>5141</v>
      </c>
    </row>
    <row r="3414" spans="1:7">
      <c r="A3414" s="79">
        <v>42847.614965277775</v>
      </c>
      <c r="B3414" s="3">
        <v>12.47</v>
      </c>
      <c r="C3414" s="7">
        <v>12016</v>
      </c>
      <c r="D3414" s="7">
        <v>1</v>
      </c>
      <c r="E3414" s="7" t="s">
        <v>5214</v>
      </c>
      <c r="F3414" s="2" t="s">
        <v>331</v>
      </c>
      <c r="G3414" s="2" t="s">
        <v>5141</v>
      </c>
    </row>
    <row r="3415" spans="1:7">
      <c r="A3415" s="79">
        <v>42847.616238425922</v>
      </c>
      <c r="B3415" s="3">
        <v>12.47</v>
      </c>
      <c r="C3415" s="7">
        <v>12016</v>
      </c>
      <c r="D3415" s="7">
        <v>1</v>
      </c>
      <c r="E3415" s="7" t="s">
        <v>5214</v>
      </c>
      <c r="F3415" s="2" t="s">
        <v>331</v>
      </c>
      <c r="G3415" s="2" t="s">
        <v>5141</v>
      </c>
    </row>
    <row r="3416" spans="1:7">
      <c r="A3416" s="79">
        <v>42847.624606481484</v>
      </c>
      <c r="B3416" s="3">
        <v>12.47</v>
      </c>
      <c r="C3416" s="7">
        <v>12016</v>
      </c>
      <c r="D3416" s="7">
        <v>1</v>
      </c>
      <c r="E3416" s="7" t="s">
        <v>5214</v>
      </c>
      <c r="F3416" s="2" t="s">
        <v>331</v>
      </c>
      <c r="G3416" s="2" t="s">
        <v>5141</v>
      </c>
    </row>
    <row r="3417" spans="1:7">
      <c r="A3417" s="79">
        <v>42847.635451388887</v>
      </c>
      <c r="B3417" s="3">
        <v>12.47</v>
      </c>
      <c r="C3417" s="7">
        <v>12016</v>
      </c>
      <c r="D3417" s="7">
        <v>1</v>
      </c>
      <c r="E3417" s="7" t="s">
        <v>5214</v>
      </c>
      <c r="F3417" s="2" t="s">
        <v>331</v>
      </c>
      <c r="G3417" s="2" t="s">
        <v>5141</v>
      </c>
    </row>
    <row r="3418" spans="1:7">
      <c r="A3418" s="79">
        <v>42847.654803240737</v>
      </c>
      <c r="B3418" s="3">
        <v>12.47</v>
      </c>
      <c r="C3418" s="7">
        <v>12016</v>
      </c>
      <c r="D3418" s="7">
        <v>1</v>
      </c>
      <c r="E3418" s="7" t="s">
        <v>5214</v>
      </c>
      <c r="F3418" s="2" t="s">
        <v>331</v>
      </c>
      <c r="G3418" s="2" t="s">
        <v>5141</v>
      </c>
    </row>
    <row r="3419" spans="1:7">
      <c r="A3419" s="79">
        <v>42847.657962962963</v>
      </c>
      <c r="B3419" s="3">
        <v>12.47</v>
      </c>
      <c r="C3419" s="7">
        <v>12016</v>
      </c>
      <c r="D3419" s="7">
        <v>1</v>
      </c>
      <c r="E3419" s="7" t="s">
        <v>5214</v>
      </c>
      <c r="F3419" s="2" t="s">
        <v>331</v>
      </c>
      <c r="G3419" s="2" t="s">
        <v>5141</v>
      </c>
    </row>
    <row r="3420" spans="1:7">
      <c r="A3420" s="79">
        <v>42847.658819444441</v>
      </c>
      <c r="B3420" s="3">
        <v>12.47</v>
      </c>
      <c r="C3420" s="7">
        <v>12016</v>
      </c>
      <c r="D3420" s="7">
        <v>1</v>
      </c>
      <c r="E3420" s="7" t="s">
        <v>5214</v>
      </c>
      <c r="F3420" s="2" t="s">
        <v>331</v>
      </c>
      <c r="G3420" s="2" t="s">
        <v>5141</v>
      </c>
    </row>
    <row r="3421" spans="1:7">
      <c r="A3421" s="79">
        <v>42847.667256944442</v>
      </c>
      <c r="B3421" s="3">
        <v>12.47</v>
      </c>
      <c r="C3421" s="7">
        <v>12016</v>
      </c>
      <c r="D3421" s="7">
        <v>1</v>
      </c>
      <c r="E3421" s="7" t="s">
        <v>5214</v>
      </c>
      <c r="F3421" s="2" t="s">
        <v>331</v>
      </c>
      <c r="G3421" s="2" t="s">
        <v>5141</v>
      </c>
    </row>
    <row r="3422" spans="1:7">
      <c r="A3422" s="79">
        <v>42847.680983796294</v>
      </c>
      <c r="B3422" s="3">
        <v>12.47</v>
      </c>
      <c r="C3422" s="7">
        <v>12016</v>
      </c>
      <c r="D3422" s="7">
        <v>1</v>
      </c>
      <c r="E3422" s="7" t="s">
        <v>5214</v>
      </c>
      <c r="F3422" s="2" t="s">
        <v>331</v>
      </c>
      <c r="G3422" s="2" t="s">
        <v>5141</v>
      </c>
    </row>
    <row r="3423" spans="1:7">
      <c r="A3423" s="79">
        <v>42847.70689814815</v>
      </c>
      <c r="B3423" s="3">
        <v>12.47</v>
      </c>
      <c r="C3423" s="7">
        <v>12016</v>
      </c>
      <c r="D3423" s="7">
        <v>1</v>
      </c>
      <c r="E3423" s="7" t="s">
        <v>5214</v>
      </c>
      <c r="F3423" s="2" t="s">
        <v>331</v>
      </c>
      <c r="G3423" s="2" t="s">
        <v>5141</v>
      </c>
    </row>
    <row r="3424" spans="1:7">
      <c r="A3424" s="79">
        <v>42847.715439814812</v>
      </c>
      <c r="B3424" s="3">
        <v>12.47</v>
      </c>
      <c r="C3424" s="7">
        <v>12016</v>
      </c>
      <c r="D3424" s="7">
        <v>1</v>
      </c>
      <c r="E3424" s="7" t="s">
        <v>5214</v>
      </c>
      <c r="F3424" s="2" t="s">
        <v>331</v>
      </c>
      <c r="G3424" s="2" t="s">
        <v>5141</v>
      </c>
    </row>
    <row r="3425" spans="1:7">
      <c r="A3425" s="79">
        <v>42847.717638888891</v>
      </c>
      <c r="B3425" s="3">
        <v>12.47</v>
      </c>
      <c r="C3425" s="7">
        <v>12016</v>
      </c>
      <c r="D3425" s="7">
        <v>1</v>
      </c>
      <c r="E3425" s="7" t="s">
        <v>5214</v>
      </c>
      <c r="F3425" s="2" t="s">
        <v>331</v>
      </c>
      <c r="G3425" s="2" t="s">
        <v>5141</v>
      </c>
    </row>
    <row r="3426" spans="1:7">
      <c r="A3426" s="79">
        <v>42847.749039351853</v>
      </c>
      <c r="B3426" s="3">
        <v>12.47</v>
      </c>
      <c r="C3426" s="7">
        <v>12016</v>
      </c>
      <c r="D3426" s="7">
        <v>1</v>
      </c>
      <c r="E3426" s="7" t="s">
        <v>5214</v>
      </c>
      <c r="F3426" s="2" t="s">
        <v>331</v>
      </c>
      <c r="G3426" s="2" t="s">
        <v>5141</v>
      </c>
    </row>
    <row r="3427" spans="1:7">
      <c r="A3427" s="79">
        <v>42847.774895833332</v>
      </c>
      <c r="B3427" s="3">
        <v>12.47</v>
      </c>
      <c r="C3427" s="7">
        <v>12016</v>
      </c>
      <c r="D3427" s="7">
        <v>1</v>
      </c>
      <c r="E3427" s="7" t="s">
        <v>5214</v>
      </c>
      <c r="F3427" s="2" t="s">
        <v>331</v>
      </c>
      <c r="G3427" s="2" t="s">
        <v>5141</v>
      </c>
    </row>
    <row r="3428" spans="1:7">
      <c r="A3428" s="79">
        <v>42847.77679398148</v>
      </c>
      <c r="B3428" s="3">
        <v>12.47</v>
      </c>
      <c r="C3428" s="7">
        <v>12016</v>
      </c>
      <c r="D3428" s="7">
        <v>1</v>
      </c>
      <c r="E3428" s="7" t="s">
        <v>5214</v>
      </c>
      <c r="F3428" s="2" t="s">
        <v>331</v>
      </c>
      <c r="G3428" s="2" t="s">
        <v>5141</v>
      </c>
    </row>
    <row r="3429" spans="1:7">
      <c r="A3429" s="79">
        <v>42847.808888888889</v>
      </c>
      <c r="B3429" s="3">
        <v>12.47</v>
      </c>
      <c r="C3429" s="7">
        <v>12016</v>
      </c>
      <c r="D3429" s="7">
        <v>1</v>
      </c>
      <c r="E3429" s="7" t="s">
        <v>5214</v>
      </c>
      <c r="F3429" s="2" t="s">
        <v>331</v>
      </c>
      <c r="G3429" s="2" t="s">
        <v>5141</v>
      </c>
    </row>
    <row r="3430" spans="1:7">
      <c r="A3430" s="79">
        <v>42847.814560185187</v>
      </c>
      <c r="B3430" s="3">
        <v>12.47</v>
      </c>
      <c r="C3430" s="7">
        <v>12016</v>
      </c>
      <c r="D3430" s="7">
        <v>1</v>
      </c>
      <c r="E3430" s="7" t="s">
        <v>5214</v>
      </c>
      <c r="F3430" s="2" t="s">
        <v>331</v>
      </c>
      <c r="G3430" s="2" t="s">
        <v>5141</v>
      </c>
    </row>
    <row r="3431" spans="1:7">
      <c r="A3431" s="79">
        <v>42847.862951388888</v>
      </c>
      <c r="B3431" s="3">
        <v>12.47</v>
      </c>
      <c r="C3431" s="7">
        <v>12016</v>
      </c>
      <c r="D3431" s="7">
        <v>1</v>
      </c>
      <c r="E3431" s="7" t="s">
        <v>5214</v>
      </c>
      <c r="F3431" s="2" t="s">
        <v>331</v>
      </c>
      <c r="G3431" s="2" t="s">
        <v>5141</v>
      </c>
    </row>
    <row r="3432" spans="1:7">
      <c r="A3432" s="79">
        <v>42847.863819444443</v>
      </c>
      <c r="B3432" s="3">
        <v>12.47</v>
      </c>
      <c r="C3432" s="7">
        <v>12016</v>
      </c>
      <c r="D3432" s="7">
        <v>1</v>
      </c>
      <c r="E3432" s="7" t="s">
        <v>5214</v>
      </c>
      <c r="F3432" s="2" t="s">
        <v>331</v>
      </c>
      <c r="G3432" s="2" t="s">
        <v>5141</v>
      </c>
    </row>
    <row r="3433" spans="1:7">
      <c r="A3433" s="79">
        <v>42847.878877314812</v>
      </c>
      <c r="B3433" s="3">
        <v>12.47</v>
      </c>
      <c r="C3433" s="7">
        <v>12016</v>
      </c>
      <c r="D3433" s="7">
        <v>1</v>
      </c>
      <c r="E3433" s="7" t="s">
        <v>5214</v>
      </c>
      <c r="F3433" s="2" t="s">
        <v>331</v>
      </c>
      <c r="G3433" s="2" t="s">
        <v>5141</v>
      </c>
    </row>
    <row r="3434" spans="1:7">
      <c r="A3434" s="79">
        <v>42848.337500000001</v>
      </c>
      <c r="B3434" s="3">
        <v>12.47</v>
      </c>
      <c r="C3434" s="7">
        <v>12016</v>
      </c>
      <c r="D3434" s="7">
        <v>1</v>
      </c>
      <c r="E3434" s="7" t="s">
        <v>5214</v>
      </c>
      <c r="F3434" s="2" t="s">
        <v>331</v>
      </c>
      <c r="G3434" s="2" t="s">
        <v>5141</v>
      </c>
    </row>
    <row r="3435" spans="1:7">
      <c r="A3435" s="79">
        <v>42848.339837962965</v>
      </c>
      <c r="B3435" s="3">
        <v>12.47</v>
      </c>
      <c r="C3435" s="7">
        <v>12016</v>
      </c>
      <c r="D3435" s="7">
        <v>1</v>
      </c>
      <c r="E3435" s="7" t="s">
        <v>5214</v>
      </c>
      <c r="F3435" s="2" t="s">
        <v>331</v>
      </c>
      <c r="G3435" s="2" t="s">
        <v>5141</v>
      </c>
    </row>
    <row r="3436" spans="1:7">
      <c r="A3436" s="79">
        <v>42848.344201388885</v>
      </c>
      <c r="B3436" s="3">
        <v>12.47</v>
      </c>
      <c r="C3436" s="7">
        <v>12016</v>
      </c>
      <c r="D3436" s="7">
        <v>1</v>
      </c>
      <c r="E3436" s="7" t="s">
        <v>5214</v>
      </c>
      <c r="F3436" s="2" t="s">
        <v>331</v>
      </c>
      <c r="G3436" s="2" t="s">
        <v>5141</v>
      </c>
    </row>
    <row r="3437" spans="1:7">
      <c r="A3437" s="79">
        <v>42848.347037037034</v>
      </c>
      <c r="B3437" s="3">
        <v>12.47</v>
      </c>
      <c r="C3437" s="7">
        <v>12016</v>
      </c>
      <c r="D3437" s="7">
        <v>1</v>
      </c>
      <c r="E3437" s="7" t="s">
        <v>5214</v>
      </c>
      <c r="F3437" s="2" t="s">
        <v>331</v>
      </c>
      <c r="G3437" s="2" t="s">
        <v>5141</v>
      </c>
    </row>
    <row r="3438" spans="1:7">
      <c r="A3438" s="79">
        <v>42848.348009259258</v>
      </c>
      <c r="B3438" s="3">
        <v>12.47</v>
      </c>
      <c r="C3438" s="7">
        <v>12016</v>
      </c>
      <c r="D3438" s="7">
        <v>1</v>
      </c>
      <c r="E3438" s="7" t="s">
        <v>5214</v>
      </c>
      <c r="F3438" s="2" t="s">
        <v>331</v>
      </c>
      <c r="G3438" s="2" t="s">
        <v>5141</v>
      </c>
    </row>
    <row r="3439" spans="1:7">
      <c r="A3439" s="79">
        <v>42848.349305555559</v>
      </c>
      <c r="B3439" s="3">
        <v>12.47</v>
      </c>
      <c r="C3439" s="7">
        <v>12016</v>
      </c>
      <c r="D3439" s="7">
        <v>1</v>
      </c>
      <c r="E3439" s="7" t="s">
        <v>5214</v>
      </c>
      <c r="F3439" s="2" t="s">
        <v>331</v>
      </c>
      <c r="G3439" s="2" t="s">
        <v>5141</v>
      </c>
    </row>
    <row r="3440" spans="1:7">
      <c r="A3440" s="79">
        <v>42848.352013888885</v>
      </c>
      <c r="B3440" s="3">
        <v>12.47</v>
      </c>
      <c r="C3440" s="7">
        <v>12016</v>
      </c>
      <c r="D3440" s="7">
        <v>1</v>
      </c>
      <c r="E3440" s="7" t="s">
        <v>5214</v>
      </c>
      <c r="F3440" s="2" t="s">
        <v>331</v>
      </c>
      <c r="G3440" s="2" t="s">
        <v>5141</v>
      </c>
    </row>
    <row r="3441" spans="1:7">
      <c r="A3441" s="79">
        <v>42848.352037037039</v>
      </c>
      <c r="B3441" s="3">
        <v>12.47</v>
      </c>
      <c r="C3441" s="7">
        <v>12016</v>
      </c>
      <c r="D3441" s="7">
        <v>1</v>
      </c>
      <c r="E3441" s="7" t="s">
        <v>5214</v>
      </c>
      <c r="F3441" s="2" t="s">
        <v>331</v>
      </c>
      <c r="G3441" s="2" t="s">
        <v>5141</v>
      </c>
    </row>
    <row r="3442" spans="1:7">
      <c r="A3442" s="79">
        <v>42848.352060185185</v>
      </c>
      <c r="B3442" s="3">
        <v>12.47</v>
      </c>
      <c r="C3442" s="7">
        <v>12016</v>
      </c>
      <c r="D3442" s="7">
        <v>1</v>
      </c>
      <c r="E3442" s="7" t="s">
        <v>5214</v>
      </c>
      <c r="F3442" s="2" t="s">
        <v>331</v>
      </c>
      <c r="G3442" s="2" t="s">
        <v>5141</v>
      </c>
    </row>
    <row r="3443" spans="1:7">
      <c r="A3443" s="79">
        <v>42848.354768518519</v>
      </c>
      <c r="B3443" s="3">
        <v>12.47</v>
      </c>
      <c r="C3443" s="7">
        <v>12016</v>
      </c>
      <c r="D3443" s="7">
        <v>1</v>
      </c>
      <c r="E3443" s="7" t="s">
        <v>5214</v>
      </c>
      <c r="F3443" s="2" t="s">
        <v>331</v>
      </c>
      <c r="G3443" s="2" t="s">
        <v>5141</v>
      </c>
    </row>
    <row r="3444" spans="1:7">
      <c r="A3444" s="79">
        <v>42848.354861111111</v>
      </c>
      <c r="B3444" s="3">
        <v>12.47</v>
      </c>
      <c r="C3444" s="7">
        <v>12016</v>
      </c>
      <c r="D3444" s="7">
        <v>1</v>
      </c>
      <c r="E3444" s="7" t="s">
        <v>5214</v>
      </c>
      <c r="F3444" s="2" t="s">
        <v>331</v>
      </c>
      <c r="G3444" s="2" t="s">
        <v>5141</v>
      </c>
    </row>
    <row r="3445" spans="1:7">
      <c r="A3445" s="79">
        <v>42848.355787037035</v>
      </c>
      <c r="B3445" s="3">
        <v>12.47</v>
      </c>
      <c r="C3445" s="7">
        <v>12016</v>
      </c>
      <c r="D3445" s="7">
        <v>1</v>
      </c>
      <c r="E3445" s="7" t="s">
        <v>5214</v>
      </c>
      <c r="F3445" s="2" t="s">
        <v>331</v>
      </c>
      <c r="G3445" s="2" t="s">
        <v>5141</v>
      </c>
    </row>
    <row r="3446" spans="1:7">
      <c r="A3446" s="79">
        <v>42848.356736111113</v>
      </c>
      <c r="B3446" s="3">
        <v>12.47</v>
      </c>
      <c r="C3446" s="7">
        <v>12016</v>
      </c>
      <c r="D3446" s="7">
        <v>1</v>
      </c>
      <c r="E3446" s="7" t="s">
        <v>5214</v>
      </c>
      <c r="F3446" s="2" t="s">
        <v>331</v>
      </c>
      <c r="G3446" s="2" t="s">
        <v>5141</v>
      </c>
    </row>
    <row r="3447" spans="1:7">
      <c r="A3447" s="79">
        <v>42848.356759259259</v>
      </c>
      <c r="B3447" s="3">
        <v>12.47</v>
      </c>
      <c r="C3447" s="7">
        <v>12016</v>
      </c>
      <c r="D3447" s="7">
        <v>1</v>
      </c>
      <c r="E3447" s="7" t="s">
        <v>5214</v>
      </c>
      <c r="F3447" s="2" t="s">
        <v>331</v>
      </c>
      <c r="G3447" s="2" t="s">
        <v>5141</v>
      </c>
    </row>
    <row r="3448" spans="1:7">
      <c r="A3448" s="79">
        <v>42848.356874999998</v>
      </c>
      <c r="B3448" s="3">
        <v>12.47</v>
      </c>
      <c r="C3448" s="7">
        <v>12016</v>
      </c>
      <c r="D3448" s="7">
        <v>1</v>
      </c>
      <c r="E3448" s="7" t="s">
        <v>5214</v>
      </c>
      <c r="F3448" s="2" t="s">
        <v>331</v>
      </c>
      <c r="G3448" s="2" t="s">
        <v>5141</v>
      </c>
    </row>
    <row r="3449" spans="1:7">
      <c r="A3449" s="79">
        <v>42848.35738425926</v>
      </c>
      <c r="B3449" s="3">
        <v>12.47</v>
      </c>
      <c r="C3449" s="7">
        <v>12016</v>
      </c>
      <c r="D3449" s="7">
        <v>1</v>
      </c>
      <c r="E3449" s="7" t="s">
        <v>5214</v>
      </c>
      <c r="F3449" s="2" t="s">
        <v>331</v>
      </c>
      <c r="G3449" s="2" t="s">
        <v>5141</v>
      </c>
    </row>
    <row r="3450" spans="1:7">
      <c r="A3450" s="79">
        <v>42848.357800925929</v>
      </c>
      <c r="B3450" s="3">
        <v>12.47</v>
      </c>
      <c r="C3450" s="7">
        <v>12016</v>
      </c>
      <c r="D3450" s="7">
        <v>1</v>
      </c>
      <c r="E3450" s="7" t="s">
        <v>5214</v>
      </c>
      <c r="F3450" s="2" t="s">
        <v>331</v>
      </c>
      <c r="G3450" s="2" t="s">
        <v>5141</v>
      </c>
    </row>
    <row r="3451" spans="1:7">
      <c r="A3451" s="79">
        <v>42848.357928240737</v>
      </c>
      <c r="B3451" s="3">
        <v>12.47</v>
      </c>
      <c r="C3451" s="7">
        <v>12016</v>
      </c>
      <c r="D3451" s="7">
        <v>1</v>
      </c>
      <c r="E3451" s="7" t="s">
        <v>5214</v>
      </c>
      <c r="F3451" s="2" t="s">
        <v>331</v>
      </c>
      <c r="G3451" s="2" t="s">
        <v>5141</v>
      </c>
    </row>
    <row r="3452" spans="1:7">
      <c r="A3452" s="79">
        <v>42848.358182870368</v>
      </c>
      <c r="B3452" s="3">
        <v>12.47</v>
      </c>
      <c r="C3452" s="7">
        <v>12016</v>
      </c>
      <c r="D3452" s="7">
        <v>1</v>
      </c>
      <c r="E3452" s="7" t="s">
        <v>5214</v>
      </c>
      <c r="F3452" s="2" t="s">
        <v>331</v>
      </c>
      <c r="G3452" s="2" t="s">
        <v>5141</v>
      </c>
    </row>
    <row r="3453" spans="1:7">
      <c r="A3453" s="79">
        <v>42848.358668981484</v>
      </c>
      <c r="B3453" s="3">
        <v>12.47</v>
      </c>
      <c r="C3453" s="7">
        <v>12016</v>
      </c>
      <c r="D3453" s="7">
        <v>1</v>
      </c>
      <c r="E3453" s="7" t="s">
        <v>5214</v>
      </c>
      <c r="F3453" s="2" t="s">
        <v>331</v>
      </c>
      <c r="G3453" s="2" t="s">
        <v>5141</v>
      </c>
    </row>
    <row r="3454" spans="1:7">
      <c r="A3454" s="79">
        <v>42848.359212962961</v>
      </c>
      <c r="B3454" s="3">
        <v>12.47</v>
      </c>
      <c r="C3454" s="7">
        <v>12016</v>
      </c>
      <c r="D3454" s="7">
        <v>1</v>
      </c>
      <c r="E3454" s="7" t="s">
        <v>5214</v>
      </c>
      <c r="F3454" s="2" t="s">
        <v>331</v>
      </c>
      <c r="G3454" s="2" t="s">
        <v>5141</v>
      </c>
    </row>
    <row r="3455" spans="1:7">
      <c r="A3455" s="79">
        <v>42848.359293981484</v>
      </c>
      <c r="B3455" s="3">
        <v>12.47</v>
      </c>
      <c r="C3455" s="7">
        <v>12016</v>
      </c>
      <c r="D3455" s="7">
        <v>1</v>
      </c>
      <c r="E3455" s="7" t="s">
        <v>5214</v>
      </c>
      <c r="F3455" s="2" t="s">
        <v>331</v>
      </c>
      <c r="G3455" s="2" t="s">
        <v>5141</v>
      </c>
    </row>
    <row r="3456" spans="1:7">
      <c r="A3456" s="79">
        <v>42848.361018518517</v>
      </c>
      <c r="B3456" s="3">
        <v>12.47</v>
      </c>
      <c r="C3456" s="7">
        <v>12016</v>
      </c>
      <c r="D3456" s="7">
        <v>1</v>
      </c>
      <c r="E3456" s="7" t="s">
        <v>5214</v>
      </c>
      <c r="F3456" s="2" t="s">
        <v>331</v>
      </c>
      <c r="G3456" s="2" t="s">
        <v>5141</v>
      </c>
    </row>
    <row r="3457" spans="1:7">
      <c r="A3457" s="79">
        <v>42848.361701388887</v>
      </c>
      <c r="B3457" s="3">
        <v>12.47</v>
      </c>
      <c r="C3457" s="7">
        <v>12016</v>
      </c>
      <c r="D3457" s="7">
        <v>1</v>
      </c>
      <c r="E3457" s="7" t="s">
        <v>5214</v>
      </c>
      <c r="F3457" s="2" t="s">
        <v>331</v>
      </c>
      <c r="G3457" s="2" t="s">
        <v>5141</v>
      </c>
    </row>
    <row r="3458" spans="1:7">
      <c r="A3458" s="79">
        <v>42848.362546296295</v>
      </c>
      <c r="B3458" s="3">
        <v>12.47</v>
      </c>
      <c r="C3458" s="7">
        <v>12016</v>
      </c>
      <c r="D3458" s="7">
        <v>1</v>
      </c>
      <c r="E3458" s="7" t="s">
        <v>5214</v>
      </c>
      <c r="F3458" s="2" t="s">
        <v>331</v>
      </c>
      <c r="G3458" s="2" t="s">
        <v>5141</v>
      </c>
    </row>
    <row r="3459" spans="1:7">
      <c r="A3459" s="79">
        <v>42848.366388888891</v>
      </c>
      <c r="B3459" s="3">
        <v>12.47</v>
      </c>
      <c r="C3459" s="7">
        <v>12016</v>
      </c>
      <c r="D3459" s="7">
        <v>1</v>
      </c>
      <c r="E3459" s="7" t="s">
        <v>5214</v>
      </c>
      <c r="F3459" s="2" t="s">
        <v>331</v>
      </c>
      <c r="G3459" s="2" t="s">
        <v>5141</v>
      </c>
    </row>
    <row r="3460" spans="1:7">
      <c r="A3460" s="79">
        <v>42848.366805555554</v>
      </c>
      <c r="B3460" s="3">
        <v>12.47</v>
      </c>
      <c r="C3460" s="7">
        <v>12016</v>
      </c>
      <c r="D3460" s="7">
        <v>1</v>
      </c>
      <c r="E3460" s="7" t="s">
        <v>5214</v>
      </c>
      <c r="F3460" s="2" t="s">
        <v>331</v>
      </c>
      <c r="G3460" s="2" t="s">
        <v>5141</v>
      </c>
    </row>
    <row r="3461" spans="1:7">
      <c r="A3461" s="79">
        <v>42848.367627314816</v>
      </c>
      <c r="B3461" s="3">
        <v>12.47</v>
      </c>
      <c r="C3461" s="7">
        <v>12016</v>
      </c>
      <c r="D3461" s="7">
        <v>1</v>
      </c>
      <c r="E3461" s="7" t="s">
        <v>5214</v>
      </c>
      <c r="F3461" s="2" t="s">
        <v>331</v>
      </c>
      <c r="G3461" s="2" t="s">
        <v>5141</v>
      </c>
    </row>
    <row r="3462" spans="1:7">
      <c r="A3462" s="79">
        <v>42848.372245370374</v>
      </c>
      <c r="B3462" s="3">
        <v>12.47</v>
      </c>
      <c r="C3462" s="7">
        <v>12016</v>
      </c>
      <c r="D3462" s="7">
        <v>1</v>
      </c>
      <c r="E3462" s="7" t="s">
        <v>5214</v>
      </c>
      <c r="F3462" s="2" t="s">
        <v>331</v>
      </c>
      <c r="G3462" s="2" t="s">
        <v>5141</v>
      </c>
    </row>
    <row r="3463" spans="1:7">
      <c r="A3463" s="79">
        <v>42848.372719907406</v>
      </c>
      <c r="B3463" s="3">
        <v>12.47</v>
      </c>
      <c r="C3463" s="7">
        <v>12016</v>
      </c>
      <c r="D3463" s="7">
        <v>1</v>
      </c>
      <c r="E3463" s="7" t="s">
        <v>5214</v>
      </c>
      <c r="F3463" s="2" t="s">
        <v>331</v>
      </c>
      <c r="G3463" s="2" t="s">
        <v>5141</v>
      </c>
    </row>
    <row r="3464" spans="1:7">
      <c r="A3464" s="79">
        <v>42848.372824074075</v>
      </c>
      <c r="B3464" s="3">
        <v>12.47</v>
      </c>
      <c r="C3464" s="7">
        <v>12016</v>
      </c>
      <c r="D3464" s="7">
        <v>1</v>
      </c>
      <c r="E3464" s="7" t="s">
        <v>5214</v>
      </c>
      <c r="F3464" s="2" t="s">
        <v>331</v>
      </c>
      <c r="G3464" s="2" t="s">
        <v>5141</v>
      </c>
    </row>
    <row r="3465" spans="1:7">
      <c r="A3465" s="79">
        <v>42848.375300925924</v>
      </c>
      <c r="B3465" s="3">
        <v>12.47</v>
      </c>
      <c r="C3465" s="7">
        <v>12016</v>
      </c>
      <c r="D3465" s="7">
        <v>1</v>
      </c>
      <c r="E3465" s="7" t="s">
        <v>5214</v>
      </c>
      <c r="F3465" s="2" t="s">
        <v>331</v>
      </c>
      <c r="G3465" s="2" t="s">
        <v>5141</v>
      </c>
    </row>
    <row r="3466" spans="1:7">
      <c r="A3466" s="79">
        <v>42848.375486111108</v>
      </c>
      <c r="B3466" s="3">
        <v>12.47</v>
      </c>
      <c r="C3466" s="7">
        <v>12016</v>
      </c>
      <c r="D3466" s="7">
        <v>1</v>
      </c>
      <c r="E3466" s="7" t="s">
        <v>5214</v>
      </c>
      <c r="F3466" s="2" t="s">
        <v>331</v>
      </c>
      <c r="G3466" s="2" t="s">
        <v>5141</v>
      </c>
    </row>
    <row r="3467" spans="1:7">
      <c r="A3467" s="79">
        <v>42848.37568287037</v>
      </c>
      <c r="B3467" s="3">
        <v>12.47</v>
      </c>
      <c r="C3467" s="7">
        <v>12016</v>
      </c>
      <c r="D3467" s="7">
        <v>1</v>
      </c>
      <c r="E3467" s="7" t="s">
        <v>5214</v>
      </c>
      <c r="F3467" s="2" t="s">
        <v>331</v>
      </c>
      <c r="G3467" s="2" t="s">
        <v>5141</v>
      </c>
    </row>
    <row r="3468" spans="1:7">
      <c r="A3468" s="79">
        <v>42848.376550925925</v>
      </c>
      <c r="B3468" s="3">
        <v>12.47</v>
      </c>
      <c r="C3468" s="7">
        <v>12016</v>
      </c>
      <c r="D3468" s="7">
        <v>1</v>
      </c>
      <c r="E3468" s="7" t="s">
        <v>5214</v>
      </c>
      <c r="F3468" s="2" t="s">
        <v>331</v>
      </c>
      <c r="G3468" s="2" t="s">
        <v>5141</v>
      </c>
    </row>
    <row r="3469" spans="1:7">
      <c r="A3469" s="79">
        <v>42848.382372685184</v>
      </c>
      <c r="B3469" s="3">
        <v>12.47</v>
      </c>
      <c r="C3469" s="7">
        <v>12016</v>
      </c>
      <c r="D3469" s="7">
        <v>1</v>
      </c>
      <c r="E3469" s="7" t="s">
        <v>5214</v>
      </c>
      <c r="F3469" s="2" t="s">
        <v>331</v>
      </c>
      <c r="G3469" s="2" t="s">
        <v>5141</v>
      </c>
    </row>
    <row r="3470" spans="1:7">
      <c r="A3470" s="79">
        <v>42848.385821759257</v>
      </c>
      <c r="B3470" s="3">
        <v>12.47</v>
      </c>
      <c r="C3470" s="7">
        <v>12016</v>
      </c>
      <c r="D3470" s="7">
        <v>1</v>
      </c>
      <c r="E3470" s="7" t="s">
        <v>5214</v>
      </c>
      <c r="F3470" s="2" t="s">
        <v>331</v>
      </c>
      <c r="G3470" s="2" t="s">
        <v>5141</v>
      </c>
    </row>
    <row r="3471" spans="1:7">
      <c r="A3471" s="79">
        <v>42848.386041666665</v>
      </c>
      <c r="B3471" s="3">
        <v>12.47</v>
      </c>
      <c r="C3471" s="7">
        <v>12016</v>
      </c>
      <c r="D3471" s="7">
        <v>1</v>
      </c>
      <c r="E3471" s="7" t="s">
        <v>5214</v>
      </c>
      <c r="F3471" s="2" t="s">
        <v>331</v>
      </c>
      <c r="G3471" s="2" t="s">
        <v>5141</v>
      </c>
    </row>
    <row r="3472" spans="1:7">
      <c r="A3472" s="79">
        <v>42848.387708333335</v>
      </c>
      <c r="B3472" s="3">
        <v>12.47</v>
      </c>
      <c r="C3472" s="7">
        <v>12016</v>
      </c>
      <c r="D3472" s="7">
        <v>1</v>
      </c>
      <c r="E3472" s="7" t="s">
        <v>5214</v>
      </c>
      <c r="F3472" s="2" t="s">
        <v>331</v>
      </c>
      <c r="G3472" s="2" t="s">
        <v>5141</v>
      </c>
    </row>
    <row r="3473" spans="1:7">
      <c r="A3473" s="79">
        <v>42848.390104166669</v>
      </c>
      <c r="B3473" s="3">
        <v>12.47</v>
      </c>
      <c r="C3473" s="7">
        <v>12016</v>
      </c>
      <c r="D3473" s="7">
        <v>1</v>
      </c>
      <c r="E3473" s="7" t="s">
        <v>5214</v>
      </c>
      <c r="F3473" s="2" t="s">
        <v>331</v>
      </c>
      <c r="G3473" s="2" t="s">
        <v>5141</v>
      </c>
    </row>
    <row r="3474" spans="1:7">
      <c r="A3474" s="79">
        <v>42848.390231481484</v>
      </c>
      <c r="B3474" s="3">
        <v>12.47</v>
      </c>
      <c r="C3474" s="7">
        <v>12016</v>
      </c>
      <c r="D3474" s="7">
        <v>1</v>
      </c>
      <c r="E3474" s="7" t="s">
        <v>5214</v>
      </c>
      <c r="F3474" s="2" t="s">
        <v>331</v>
      </c>
      <c r="G3474" s="2" t="s">
        <v>5141</v>
      </c>
    </row>
    <row r="3475" spans="1:7">
      <c r="A3475" s="79">
        <v>42848.390370370369</v>
      </c>
      <c r="B3475" s="3">
        <v>12.47</v>
      </c>
      <c r="C3475" s="7">
        <v>12016</v>
      </c>
      <c r="D3475" s="7">
        <v>1</v>
      </c>
      <c r="E3475" s="7" t="s">
        <v>5214</v>
      </c>
      <c r="F3475" s="2" t="s">
        <v>331</v>
      </c>
      <c r="G3475" s="2" t="s">
        <v>5141</v>
      </c>
    </row>
    <row r="3476" spans="1:7">
      <c r="A3476" s="79">
        <v>42848.39398148148</v>
      </c>
      <c r="B3476" s="3">
        <v>12.47</v>
      </c>
      <c r="C3476" s="7">
        <v>12016</v>
      </c>
      <c r="D3476" s="7">
        <v>1</v>
      </c>
      <c r="E3476" s="7" t="s">
        <v>5214</v>
      </c>
      <c r="F3476" s="2" t="s">
        <v>331</v>
      </c>
      <c r="G3476" s="2" t="s">
        <v>5141</v>
      </c>
    </row>
    <row r="3477" spans="1:7">
      <c r="A3477" s="79">
        <v>42848.394097222219</v>
      </c>
      <c r="B3477" s="3">
        <v>12.47</v>
      </c>
      <c r="C3477" s="7">
        <v>12016</v>
      </c>
      <c r="D3477" s="7">
        <v>1</v>
      </c>
      <c r="E3477" s="7" t="s">
        <v>5214</v>
      </c>
      <c r="F3477" s="2" t="s">
        <v>331</v>
      </c>
      <c r="G3477" s="2" t="s">
        <v>5141</v>
      </c>
    </row>
    <row r="3478" spans="1:7">
      <c r="A3478" s="79">
        <v>42848.394178240742</v>
      </c>
      <c r="B3478" s="3">
        <v>12.47</v>
      </c>
      <c r="C3478" s="7">
        <v>12016</v>
      </c>
      <c r="D3478" s="7">
        <v>1</v>
      </c>
      <c r="E3478" s="7" t="s">
        <v>5214</v>
      </c>
      <c r="F3478" s="2" t="s">
        <v>331</v>
      </c>
      <c r="G3478" s="2" t="s">
        <v>5141</v>
      </c>
    </row>
    <row r="3479" spans="1:7">
      <c r="A3479" s="79">
        <v>42848.396805555552</v>
      </c>
      <c r="B3479" s="3">
        <v>12.47</v>
      </c>
      <c r="C3479" s="7">
        <v>12016</v>
      </c>
      <c r="D3479" s="7">
        <v>1</v>
      </c>
      <c r="E3479" s="7" t="s">
        <v>5214</v>
      </c>
      <c r="F3479" s="2" t="s">
        <v>331</v>
      </c>
      <c r="G3479" s="2" t="s">
        <v>5141</v>
      </c>
    </row>
    <row r="3480" spans="1:7">
      <c r="A3480" s="79">
        <v>42848.405729166669</v>
      </c>
      <c r="B3480" s="3">
        <v>12.47</v>
      </c>
      <c r="C3480" s="7">
        <v>12016</v>
      </c>
      <c r="D3480" s="7">
        <v>1</v>
      </c>
      <c r="E3480" s="7" t="s">
        <v>5214</v>
      </c>
      <c r="F3480" s="2" t="s">
        <v>331</v>
      </c>
      <c r="G3480" s="2" t="s">
        <v>5141</v>
      </c>
    </row>
    <row r="3481" spans="1:7">
      <c r="A3481" s="79">
        <v>42848.41202546296</v>
      </c>
      <c r="B3481" s="3">
        <v>12.47</v>
      </c>
      <c r="C3481" s="7">
        <v>12016</v>
      </c>
      <c r="D3481" s="7">
        <v>1</v>
      </c>
      <c r="E3481" s="7" t="s">
        <v>5214</v>
      </c>
      <c r="F3481" s="2" t="s">
        <v>331</v>
      </c>
      <c r="G3481" s="2" t="s">
        <v>5141</v>
      </c>
    </row>
    <row r="3482" spans="1:7">
      <c r="A3482" s="79">
        <v>42848.412291666667</v>
      </c>
      <c r="B3482" s="3">
        <v>12.47</v>
      </c>
      <c r="C3482" s="7">
        <v>12016</v>
      </c>
      <c r="D3482" s="7">
        <v>1</v>
      </c>
      <c r="E3482" s="7" t="s">
        <v>5214</v>
      </c>
      <c r="F3482" s="2" t="s">
        <v>331</v>
      </c>
      <c r="G3482" s="2" t="s">
        <v>5141</v>
      </c>
    </row>
    <row r="3483" spans="1:7">
      <c r="A3483" s="79">
        <v>42848.415925925925</v>
      </c>
      <c r="B3483" s="3">
        <v>12.47</v>
      </c>
      <c r="C3483" s="7">
        <v>12016</v>
      </c>
      <c r="D3483" s="7">
        <v>1</v>
      </c>
      <c r="E3483" s="7" t="s">
        <v>5214</v>
      </c>
      <c r="F3483" s="2" t="s">
        <v>331</v>
      </c>
      <c r="G3483" s="2" t="s">
        <v>5141</v>
      </c>
    </row>
    <row r="3484" spans="1:7">
      <c r="A3484" s="79">
        <v>42848.420682870368</v>
      </c>
      <c r="B3484" s="3">
        <v>12.47</v>
      </c>
      <c r="C3484" s="7">
        <v>12016</v>
      </c>
      <c r="D3484" s="7">
        <v>1</v>
      </c>
      <c r="E3484" s="7" t="s">
        <v>5214</v>
      </c>
      <c r="F3484" s="2" t="s">
        <v>331</v>
      </c>
      <c r="G3484" s="2" t="s">
        <v>5141</v>
      </c>
    </row>
    <row r="3485" spans="1:7">
      <c r="A3485" s="79">
        <v>42848.420810185184</v>
      </c>
      <c r="B3485" s="3">
        <v>12.47</v>
      </c>
      <c r="C3485" s="7">
        <v>12016</v>
      </c>
      <c r="D3485" s="7">
        <v>1</v>
      </c>
      <c r="E3485" s="7" t="s">
        <v>5214</v>
      </c>
      <c r="F3485" s="2" t="s">
        <v>331</v>
      </c>
      <c r="G3485" s="2" t="s">
        <v>5141</v>
      </c>
    </row>
    <row r="3486" spans="1:7">
      <c r="A3486" s="79">
        <v>42848.423634259256</v>
      </c>
      <c r="B3486" s="3">
        <v>12.47</v>
      </c>
      <c r="C3486" s="7">
        <v>12016</v>
      </c>
      <c r="D3486" s="7">
        <v>1</v>
      </c>
      <c r="E3486" s="7" t="s">
        <v>5214</v>
      </c>
      <c r="F3486" s="2" t="s">
        <v>331</v>
      </c>
      <c r="G3486" s="2" t="s">
        <v>5141</v>
      </c>
    </row>
    <row r="3487" spans="1:7">
      <c r="A3487" s="79">
        <v>42848.427986111114</v>
      </c>
      <c r="B3487" s="3">
        <v>12.47</v>
      </c>
      <c r="C3487" s="7">
        <v>12016</v>
      </c>
      <c r="D3487" s="7">
        <v>1</v>
      </c>
      <c r="E3487" s="7" t="s">
        <v>5214</v>
      </c>
      <c r="F3487" s="2" t="s">
        <v>331</v>
      </c>
      <c r="G3487" s="2" t="s">
        <v>5141</v>
      </c>
    </row>
    <row r="3488" spans="1:7">
      <c r="A3488" s="79">
        <v>42848.431655092594</v>
      </c>
      <c r="B3488" s="3">
        <v>12.47</v>
      </c>
      <c r="C3488" s="7">
        <v>12016</v>
      </c>
      <c r="D3488" s="7">
        <v>1</v>
      </c>
      <c r="E3488" s="7" t="s">
        <v>5214</v>
      </c>
      <c r="F3488" s="2" t="s">
        <v>331</v>
      </c>
      <c r="G3488" s="2" t="s">
        <v>5141</v>
      </c>
    </row>
    <row r="3489" spans="1:12">
      <c r="A3489" s="79">
        <v>42848.437777777777</v>
      </c>
      <c r="B3489" s="3">
        <v>12.47</v>
      </c>
      <c r="C3489" s="7">
        <v>12016</v>
      </c>
      <c r="D3489" s="7">
        <v>1</v>
      </c>
      <c r="E3489" s="7" t="s">
        <v>5214</v>
      </c>
      <c r="F3489" s="2" t="s">
        <v>331</v>
      </c>
      <c r="G3489" s="2" t="s">
        <v>5141</v>
      </c>
    </row>
    <row r="3490" spans="1:12">
      <c r="A3490" s="79">
        <v>42848.437916666669</v>
      </c>
      <c r="B3490" s="3">
        <v>12.47</v>
      </c>
      <c r="C3490" s="7">
        <v>12016</v>
      </c>
      <c r="D3490" s="7">
        <v>1</v>
      </c>
      <c r="E3490" s="7" t="s">
        <v>5214</v>
      </c>
      <c r="F3490" s="2" t="s">
        <v>331</v>
      </c>
      <c r="G3490" s="2" t="s">
        <v>5141</v>
      </c>
    </row>
    <row r="3491" spans="1:12">
      <c r="A3491" s="79">
        <v>42848.438726851855</v>
      </c>
      <c r="B3491" s="3">
        <v>12.47</v>
      </c>
      <c r="C3491" s="7">
        <v>12016</v>
      </c>
      <c r="D3491" s="7">
        <v>1</v>
      </c>
      <c r="E3491" s="7" t="s">
        <v>5214</v>
      </c>
      <c r="F3491" s="2" t="s">
        <v>331</v>
      </c>
      <c r="G3491" s="2" t="s">
        <v>5141</v>
      </c>
    </row>
    <row r="3492" spans="1:12">
      <c r="A3492" s="79">
        <v>42848.443599537037</v>
      </c>
      <c r="B3492" s="3">
        <v>12.47</v>
      </c>
      <c r="C3492" s="7">
        <v>12016</v>
      </c>
      <c r="D3492" s="7">
        <v>1</v>
      </c>
      <c r="E3492" s="7" t="s">
        <v>5214</v>
      </c>
      <c r="F3492" s="2" t="s">
        <v>331</v>
      </c>
      <c r="G3492" s="2" t="s">
        <v>5141</v>
      </c>
    </row>
    <row r="3493" spans="1:12">
      <c r="A3493" s="79">
        <v>42848.443680555552</v>
      </c>
      <c r="B3493" s="3">
        <v>12.47</v>
      </c>
      <c r="C3493" s="7">
        <v>12016</v>
      </c>
      <c r="D3493" s="7">
        <v>1</v>
      </c>
      <c r="E3493" s="7" t="s">
        <v>5214</v>
      </c>
      <c r="F3493" s="2" t="s">
        <v>331</v>
      </c>
      <c r="G3493" s="2" t="s">
        <v>5141</v>
      </c>
    </row>
    <row r="3494" spans="1:12" s="14" customFormat="1">
      <c r="A3494" s="79">
        <v>42848.446747685186</v>
      </c>
      <c r="B3494" s="3">
        <v>12.47</v>
      </c>
      <c r="C3494" s="7">
        <v>12016</v>
      </c>
      <c r="D3494" s="7">
        <v>1</v>
      </c>
      <c r="E3494" s="7" t="s">
        <v>5214</v>
      </c>
      <c r="F3494" s="2" t="s">
        <v>331</v>
      </c>
      <c r="G3494" s="2" t="s">
        <v>5141</v>
      </c>
      <c r="H3494" s="2"/>
      <c r="I3494" s="2"/>
      <c r="J3494" s="2"/>
      <c r="K3494" s="2"/>
      <c r="L3494" s="2"/>
    </row>
    <row r="3495" spans="1:12">
      <c r="A3495" s="79">
        <v>42848.455092592594</v>
      </c>
      <c r="B3495" s="3">
        <v>12.47</v>
      </c>
      <c r="C3495" s="7">
        <v>12016</v>
      </c>
      <c r="D3495" s="7">
        <v>1</v>
      </c>
      <c r="E3495" s="7" t="s">
        <v>5214</v>
      </c>
      <c r="F3495" s="2" t="s">
        <v>331</v>
      </c>
      <c r="G3495" s="2" t="s">
        <v>5141</v>
      </c>
    </row>
    <row r="3496" spans="1:12">
      <c r="A3496" s="79">
        <v>42848.456678240742</v>
      </c>
      <c r="B3496" s="3">
        <v>12.47</v>
      </c>
      <c r="C3496" s="7">
        <v>12016</v>
      </c>
      <c r="D3496" s="7">
        <v>1</v>
      </c>
      <c r="E3496" s="7" t="s">
        <v>5214</v>
      </c>
      <c r="F3496" s="2" t="s">
        <v>331</v>
      </c>
      <c r="G3496" s="2" t="s">
        <v>5141</v>
      </c>
    </row>
    <row r="3497" spans="1:12">
      <c r="A3497" s="79">
        <v>42848.456736111111</v>
      </c>
      <c r="B3497" s="3">
        <v>12.47</v>
      </c>
      <c r="C3497" s="7">
        <v>12016</v>
      </c>
      <c r="D3497" s="7">
        <v>1</v>
      </c>
      <c r="E3497" s="7" t="s">
        <v>5214</v>
      </c>
      <c r="F3497" s="2" t="s">
        <v>331</v>
      </c>
      <c r="G3497" s="2" t="s">
        <v>5141</v>
      </c>
    </row>
    <row r="3498" spans="1:12">
      <c r="A3498" s="79">
        <v>42848.456944444442</v>
      </c>
      <c r="B3498" s="3">
        <v>12.47</v>
      </c>
      <c r="C3498" s="7">
        <v>12016</v>
      </c>
      <c r="D3498" s="7">
        <v>1</v>
      </c>
      <c r="E3498" s="7" t="s">
        <v>5214</v>
      </c>
      <c r="F3498" s="2" t="s">
        <v>331</v>
      </c>
      <c r="G3498" s="2" t="s">
        <v>5141</v>
      </c>
    </row>
    <row r="3499" spans="1:12">
      <c r="A3499" s="79">
        <v>42848.457037037035</v>
      </c>
      <c r="B3499" s="3">
        <v>12.47</v>
      </c>
      <c r="C3499" s="7">
        <v>12016</v>
      </c>
      <c r="D3499" s="7">
        <v>1</v>
      </c>
      <c r="E3499" s="7" t="s">
        <v>5214</v>
      </c>
      <c r="F3499" s="2" t="s">
        <v>331</v>
      </c>
      <c r="G3499" s="2" t="s">
        <v>5141</v>
      </c>
    </row>
    <row r="3500" spans="1:12">
      <c r="A3500" s="79">
        <v>42848.465185185189</v>
      </c>
      <c r="B3500" s="3">
        <v>12.47</v>
      </c>
      <c r="C3500" s="7">
        <v>12016</v>
      </c>
      <c r="D3500" s="7">
        <v>1</v>
      </c>
      <c r="E3500" s="7" t="s">
        <v>5214</v>
      </c>
      <c r="F3500" s="2" t="s">
        <v>331</v>
      </c>
      <c r="G3500" s="2" t="s">
        <v>5141</v>
      </c>
    </row>
    <row r="3501" spans="1:12">
      <c r="A3501" s="79">
        <v>42848.466226851851</v>
      </c>
      <c r="B3501" s="3">
        <v>12.47</v>
      </c>
      <c r="C3501" s="7">
        <v>12016</v>
      </c>
      <c r="D3501" s="7">
        <v>1</v>
      </c>
      <c r="E3501" s="7" t="s">
        <v>5214</v>
      </c>
      <c r="F3501" s="2" t="s">
        <v>331</v>
      </c>
      <c r="G3501" s="2" t="s">
        <v>5141</v>
      </c>
    </row>
    <row r="3502" spans="1:12">
      <c r="A3502" s="79">
        <v>42848.470879629633</v>
      </c>
      <c r="B3502" s="3">
        <v>12.47</v>
      </c>
      <c r="C3502" s="7">
        <v>12016</v>
      </c>
      <c r="D3502" s="7">
        <v>1</v>
      </c>
      <c r="E3502" s="7" t="s">
        <v>5214</v>
      </c>
      <c r="F3502" s="2" t="s">
        <v>331</v>
      </c>
      <c r="G3502" s="2" t="s">
        <v>5141</v>
      </c>
    </row>
    <row r="3503" spans="1:12">
      <c r="A3503" s="79">
        <v>42848.470949074072</v>
      </c>
      <c r="B3503" s="3">
        <v>12.47</v>
      </c>
      <c r="C3503" s="7">
        <v>12016</v>
      </c>
      <c r="D3503" s="7">
        <v>1</v>
      </c>
      <c r="E3503" s="7" t="s">
        <v>5214</v>
      </c>
      <c r="F3503" s="2" t="s">
        <v>331</v>
      </c>
      <c r="G3503" s="2" t="s">
        <v>5141</v>
      </c>
    </row>
    <row r="3504" spans="1:12">
      <c r="A3504" s="79">
        <v>42848.474131944444</v>
      </c>
      <c r="B3504" s="3">
        <v>12.47</v>
      </c>
      <c r="C3504" s="7">
        <v>12016</v>
      </c>
      <c r="D3504" s="7">
        <v>1</v>
      </c>
      <c r="E3504" s="7" t="s">
        <v>5214</v>
      </c>
      <c r="F3504" s="2" t="s">
        <v>331</v>
      </c>
      <c r="G3504" s="2" t="s">
        <v>5141</v>
      </c>
    </row>
    <row r="3505" spans="1:7">
      <c r="A3505" s="79">
        <v>42848.47420138889</v>
      </c>
      <c r="B3505" s="3">
        <v>12.47</v>
      </c>
      <c r="C3505" s="7">
        <v>12016</v>
      </c>
      <c r="D3505" s="7">
        <v>1</v>
      </c>
      <c r="E3505" s="7" t="s">
        <v>5214</v>
      </c>
      <c r="F3505" s="2" t="s">
        <v>331</v>
      </c>
      <c r="G3505" s="2" t="s">
        <v>5141</v>
      </c>
    </row>
    <row r="3506" spans="1:7">
      <c r="A3506" s="79">
        <v>42848.474618055552</v>
      </c>
      <c r="B3506" s="3">
        <v>12.47</v>
      </c>
      <c r="C3506" s="7">
        <v>12016</v>
      </c>
      <c r="D3506" s="7">
        <v>1</v>
      </c>
      <c r="E3506" s="7" t="s">
        <v>5214</v>
      </c>
      <c r="F3506" s="2" t="s">
        <v>331</v>
      </c>
      <c r="G3506" s="2" t="s">
        <v>5141</v>
      </c>
    </row>
    <row r="3507" spans="1:7">
      <c r="A3507" s="79">
        <v>42848.494189814817</v>
      </c>
      <c r="B3507" s="3">
        <v>12.47</v>
      </c>
      <c r="C3507" s="7">
        <v>12016</v>
      </c>
      <c r="D3507" s="7">
        <v>1</v>
      </c>
      <c r="E3507" s="7" t="s">
        <v>5214</v>
      </c>
      <c r="F3507" s="2" t="s">
        <v>331</v>
      </c>
      <c r="G3507" s="2" t="s">
        <v>5141</v>
      </c>
    </row>
    <row r="3508" spans="1:7">
      <c r="A3508" s="79">
        <v>42848.494305555556</v>
      </c>
      <c r="B3508" s="3">
        <v>12.47</v>
      </c>
      <c r="C3508" s="7">
        <v>12016</v>
      </c>
      <c r="D3508" s="7">
        <v>1</v>
      </c>
      <c r="E3508" s="7" t="s">
        <v>5214</v>
      </c>
      <c r="F3508" s="2" t="s">
        <v>331</v>
      </c>
      <c r="G3508" s="2" t="s">
        <v>5141</v>
      </c>
    </row>
    <row r="3509" spans="1:7">
      <c r="A3509" s="79">
        <v>42848.502916666665</v>
      </c>
      <c r="B3509" s="3">
        <v>12.47</v>
      </c>
      <c r="C3509" s="7">
        <v>12016</v>
      </c>
      <c r="D3509" s="7">
        <v>1</v>
      </c>
      <c r="E3509" s="7" t="s">
        <v>5214</v>
      </c>
      <c r="F3509" s="2" t="s">
        <v>331</v>
      </c>
      <c r="G3509" s="2" t="s">
        <v>5141</v>
      </c>
    </row>
    <row r="3510" spans="1:7">
      <c r="A3510" s="79">
        <v>42848.506180555552</v>
      </c>
      <c r="B3510" s="3">
        <v>12.47</v>
      </c>
      <c r="C3510" s="7">
        <v>12016</v>
      </c>
      <c r="D3510" s="7">
        <v>1</v>
      </c>
      <c r="E3510" s="7" t="s">
        <v>5214</v>
      </c>
      <c r="F3510" s="2" t="s">
        <v>331</v>
      </c>
      <c r="G3510" s="2" t="s">
        <v>5141</v>
      </c>
    </row>
    <row r="3511" spans="1:7">
      <c r="A3511" s="79">
        <v>42848.511701388888</v>
      </c>
      <c r="B3511" s="3">
        <v>12.47</v>
      </c>
      <c r="C3511" s="7">
        <v>12016</v>
      </c>
      <c r="D3511" s="7">
        <v>1</v>
      </c>
      <c r="E3511" s="7" t="s">
        <v>5214</v>
      </c>
      <c r="F3511" s="2" t="s">
        <v>331</v>
      </c>
      <c r="G3511" s="2" t="s">
        <v>5141</v>
      </c>
    </row>
    <row r="3512" spans="1:7">
      <c r="A3512" s="79">
        <v>42848.512812499997</v>
      </c>
      <c r="B3512" s="3">
        <v>12.47</v>
      </c>
      <c r="C3512" s="7">
        <v>12016</v>
      </c>
      <c r="D3512" s="7">
        <v>1</v>
      </c>
      <c r="E3512" s="7" t="s">
        <v>5214</v>
      </c>
      <c r="F3512" s="2" t="s">
        <v>331</v>
      </c>
      <c r="G3512" s="2" t="s">
        <v>5141</v>
      </c>
    </row>
    <row r="3513" spans="1:7">
      <c r="A3513" s="79">
        <v>42848.518229166664</v>
      </c>
      <c r="B3513" s="3">
        <v>12.47</v>
      </c>
      <c r="C3513" s="7">
        <v>12016</v>
      </c>
      <c r="D3513" s="7">
        <v>1</v>
      </c>
      <c r="E3513" s="7" t="s">
        <v>5214</v>
      </c>
      <c r="F3513" s="2" t="s">
        <v>331</v>
      </c>
      <c r="G3513" s="2" t="s">
        <v>5141</v>
      </c>
    </row>
    <row r="3514" spans="1:7">
      <c r="A3514" s="79">
        <v>42848.525636574072</v>
      </c>
      <c r="B3514" s="3">
        <v>12.47</v>
      </c>
      <c r="C3514" s="7">
        <v>12016</v>
      </c>
      <c r="D3514" s="7">
        <v>1</v>
      </c>
      <c r="E3514" s="7" t="s">
        <v>5214</v>
      </c>
      <c r="F3514" s="2" t="s">
        <v>331</v>
      </c>
      <c r="G3514" s="2" t="s">
        <v>5141</v>
      </c>
    </row>
    <row r="3515" spans="1:7">
      <c r="A3515" s="79">
        <v>42848.53597222222</v>
      </c>
      <c r="B3515" s="3">
        <v>12.47</v>
      </c>
      <c r="C3515" s="7">
        <v>12016</v>
      </c>
      <c r="D3515" s="7">
        <v>1</v>
      </c>
      <c r="E3515" s="7" t="s">
        <v>5214</v>
      </c>
      <c r="F3515" s="2" t="s">
        <v>331</v>
      </c>
      <c r="G3515" s="2" t="s">
        <v>5141</v>
      </c>
    </row>
    <row r="3516" spans="1:7">
      <c r="A3516" s="79">
        <v>42848.536921296298</v>
      </c>
      <c r="B3516" s="3">
        <v>12.47</v>
      </c>
      <c r="C3516" s="7">
        <v>12016</v>
      </c>
      <c r="D3516" s="7">
        <v>1</v>
      </c>
      <c r="E3516" s="7" t="s">
        <v>5214</v>
      </c>
      <c r="F3516" s="2" t="s">
        <v>331</v>
      </c>
      <c r="G3516" s="2" t="s">
        <v>5141</v>
      </c>
    </row>
    <row r="3517" spans="1:7">
      <c r="A3517" s="79">
        <v>42848.560150462959</v>
      </c>
      <c r="B3517" s="3">
        <v>12.47</v>
      </c>
      <c r="C3517" s="7">
        <v>12016</v>
      </c>
      <c r="D3517" s="7">
        <v>1</v>
      </c>
      <c r="E3517" s="7" t="s">
        <v>5214</v>
      </c>
      <c r="F3517" s="2" t="s">
        <v>331</v>
      </c>
      <c r="G3517" s="2" t="s">
        <v>5141</v>
      </c>
    </row>
    <row r="3518" spans="1:7">
      <c r="A3518" s="79">
        <v>42848.565196759257</v>
      </c>
      <c r="B3518" s="3">
        <v>12.47</v>
      </c>
      <c r="C3518" s="7">
        <v>12016</v>
      </c>
      <c r="D3518" s="7">
        <v>1</v>
      </c>
      <c r="E3518" s="7" t="s">
        <v>5214</v>
      </c>
      <c r="F3518" s="2" t="s">
        <v>331</v>
      </c>
      <c r="G3518" s="2" t="s">
        <v>5141</v>
      </c>
    </row>
    <row r="3519" spans="1:7">
      <c r="A3519" s="79">
        <v>42848.567025462966</v>
      </c>
      <c r="B3519" s="3">
        <v>12.47</v>
      </c>
      <c r="C3519" s="7">
        <v>12016</v>
      </c>
      <c r="D3519" s="7">
        <v>1</v>
      </c>
      <c r="E3519" s="7" t="s">
        <v>5214</v>
      </c>
      <c r="F3519" s="2" t="s">
        <v>331</v>
      </c>
      <c r="G3519" s="2" t="s">
        <v>5141</v>
      </c>
    </row>
    <row r="3520" spans="1:7">
      <c r="A3520" s="79">
        <v>42848.567037037035</v>
      </c>
      <c r="B3520" s="3">
        <v>12.47</v>
      </c>
      <c r="C3520" s="7">
        <v>12016</v>
      </c>
      <c r="D3520" s="7">
        <v>1</v>
      </c>
      <c r="E3520" s="7" t="s">
        <v>5214</v>
      </c>
      <c r="F3520" s="2" t="s">
        <v>331</v>
      </c>
      <c r="G3520" s="2" t="s">
        <v>5141</v>
      </c>
    </row>
    <row r="3521" spans="1:7">
      <c r="A3521" s="79">
        <v>42848.570543981485</v>
      </c>
      <c r="B3521" s="3">
        <v>12.47</v>
      </c>
      <c r="C3521" s="7">
        <v>12016</v>
      </c>
      <c r="D3521" s="7">
        <v>1</v>
      </c>
      <c r="E3521" s="7" t="s">
        <v>5214</v>
      </c>
      <c r="F3521" s="2" t="s">
        <v>331</v>
      </c>
      <c r="G3521" s="2" t="s">
        <v>5141</v>
      </c>
    </row>
    <row r="3522" spans="1:7">
      <c r="A3522" s="79">
        <v>42848.580613425926</v>
      </c>
      <c r="B3522" s="3">
        <v>12.47</v>
      </c>
      <c r="C3522" s="7">
        <v>12016</v>
      </c>
      <c r="D3522" s="7">
        <v>1</v>
      </c>
      <c r="E3522" s="7" t="s">
        <v>5214</v>
      </c>
      <c r="F3522" s="2" t="s">
        <v>331</v>
      </c>
      <c r="G3522" s="2" t="s">
        <v>5141</v>
      </c>
    </row>
    <row r="3523" spans="1:7">
      <c r="A3523" s="79">
        <v>42848.580671296295</v>
      </c>
      <c r="B3523" s="3">
        <v>12.47</v>
      </c>
      <c r="C3523" s="7">
        <v>12016</v>
      </c>
      <c r="D3523" s="7">
        <v>1</v>
      </c>
      <c r="E3523" s="7" t="s">
        <v>5214</v>
      </c>
      <c r="F3523" s="2" t="s">
        <v>331</v>
      </c>
      <c r="G3523" s="2" t="s">
        <v>5141</v>
      </c>
    </row>
    <row r="3524" spans="1:7">
      <c r="A3524" s="79">
        <v>42848.583136574074</v>
      </c>
      <c r="B3524" s="3">
        <v>12.47</v>
      </c>
      <c r="C3524" s="7">
        <v>12016</v>
      </c>
      <c r="D3524" s="7">
        <v>1</v>
      </c>
      <c r="E3524" s="7" t="s">
        <v>5214</v>
      </c>
      <c r="F3524" s="2" t="s">
        <v>331</v>
      </c>
      <c r="G3524" s="2" t="s">
        <v>5141</v>
      </c>
    </row>
    <row r="3525" spans="1:7">
      <c r="A3525" s="79">
        <v>42848.593854166669</v>
      </c>
      <c r="B3525" s="3">
        <v>12.47</v>
      </c>
      <c r="C3525" s="7">
        <v>12016</v>
      </c>
      <c r="D3525" s="7">
        <v>1</v>
      </c>
      <c r="E3525" s="7" t="s">
        <v>5214</v>
      </c>
      <c r="F3525" s="2" t="s">
        <v>331</v>
      </c>
      <c r="G3525" s="2" t="s">
        <v>5141</v>
      </c>
    </row>
    <row r="3526" spans="1:7">
      <c r="A3526" s="79">
        <v>42848.605092592596</v>
      </c>
      <c r="B3526" s="3">
        <v>12.47</v>
      </c>
      <c r="C3526" s="7">
        <v>12016</v>
      </c>
      <c r="D3526" s="7">
        <v>1</v>
      </c>
      <c r="E3526" s="7" t="s">
        <v>5214</v>
      </c>
      <c r="F3526" s="2" t="s">
        <v>331</v>
      </c>
      <c r="G3526" s="2" t="s">
        <v>5141</v>
      </c>
    </row>
    <row r="3527" spans="1:7">
      <c r="A3527" s="79">
        <v>42848.610393518517</v>
      </c>
      <c r="B3527" s="3">
        <v>12.47</v>
      </c>
      <c r="C3527" s="7">
        <v>12016</v>
      </c>
      <c r="D3527" s="7">
        <v>1</v>
      </c>
      <c r="E3527" s="7" t="s">
        <v>5214</v>
      </c>
      <c r="F3527" s="2" t="s">
        <v>331</v>
      </c>
      <c r="G3527" s="2" t="s">
        <v>5141</v>
      </c>
    </row>
    <row r="3528" spans="1:7">
      <c r="A3528" s="79">
        <v>42848.636655092596</v>
      </c>
      <c r="B3528" s="3">
        <v>12.47</v>
      </c>
      <c r="C3528" s="7">
        <v>12016</v>
      </c>
      <c r="D3528" s="7">
        <v>1</v>
      </c>
      <c r="E3528" s="7" t="s">
        <v>5214</v>
      </c>
      <c r="F3528" s="2" t="s">
        <v>331</v>
      </c>
      <c r="G3528" s="2" t="s">
        <v>5141</v>
      </c>
    </row>
    <row r="3529" spans="1:7">
      <c r="A3529" s="79">
        <v>42848.636712962965</v>
      </c>
      <c r="B3529" s="3">
        <v>12.47</v>
      </c>
      <c r="C3529" s="7">
        <v>12016</v>
      </c>
      <c r="D3529" s="7">
        <v>1</v>
      </c>
      <c r="E3529" s="7" t="s">
        <v>5214</v>
      </c>
      <c r="F3529" s="2" t="s">
        <v>331</v>
      </c>
      <c r="G3529" s="2" t="s">
        <v>5141</v>
      </c>
    </row>
    <row r="3530" spans="1:7">
      <c r="A3530" s="79">
        <v>42848.637164351851</v>
      </c>
      <c r="B3530" s="3">
        <v>12.47</v>
      </c>
      <c r="C3530" s="7">
        <v>12016</v>
      </c>
      <c r="D3530" s="7">
        <v>1</v>
      </c>
      <c r="E3530" s="7" t="s">
        <v>5214</v>
      </c>
      <c r="F3530" s="2" t="s">
        <v>331</v>
      </c>
      <c r="G3530" s="2" t="s">
        <v>5141</v>
      </c>
    </row>
    <row r="3531" spans="1:7">
      <c r="A3531" s="79">
        <v>42848.663541666669</v>
      </c>
      <c r="B3531" s="3">
        <v>12.47</v>
      </c>
      <c r="C3531" s="7">
        <v>12016</v>
      </c>
      <c r="D3531" s="7">
        <v>1</v>
      </c>
      <c r="E3531" s="7" t="s">
        <v>5214</v>
      </c>
      <c r="F3531" s="2" t="s">
        <v>331</v>
      </c>
      <c r="G3531" s="2" t="s">
        <v>5141</v>
      </c>
    </row>
    <row r="3532" spans="1:7">
      <c r="A3532" s="79">
        <v>42848.704641203702</v>
      </c>
      <c r="B3532" s="3">
        <v>12.47</v>
      </c>
      <c r="C3532" s="7">
        <v>12016</v>
      </c>
      <c r="D3532" s="7">
        <v>1</v>
      </c>
      <c r="E3532" s="7" t="s">
        <v>5214</v>
      </c>
      <c r="F3532" s="2" t="s">
        <v>331</v>
      </c>
      <c r="G3532" s="2" t="s">
        <v>5141</v>
      </c>
    </row>
    <row r="3533" spans="1:7">
      <c r="A3533" s="79">
        <v>42848.704699074071</v>
      </c>
      <c r="B3533" s="3">
        <v>12.47</v>
      </c>
      <c r="C3533" s="7">
        <v>12016</v>
      </c>
      <c r="D3533" s="7">
        <v>1</v>
      </c>
      <c r="E3533" s="7" t="s">
        <v>5214</v>
      </c>
      <c r="F3533" s="2" t="s">
        <v>331</v>
      </c>
      <c r="G3533" s="2" t="s">
        <v>5141</v>
      </c>
    </row>
    <row r="3534" spans="1:7">
      <c r="A3534" s="79">
        <v>42848.704768518517</v>
      </c>
      <c r="B3534" s="3">
        <v>12.47</v>
      </c>
      <c r="C3534" s="7">
        <v>12016</v>
      </c>
      <c r="D3534" s="7">
        <v>1</v>
      </c>
      <c r="E3534" s="7" t="s">
        <v>5214</v>
      </c>
      <c r="F3534" s="2" t="s">
        <v>331</v>
      </c>
      <c r="G3534" s="2" t="s">
        <v>5141</v>
      </c>
    </row>
    <row r="3535" spans="1:7">
      <c r="A3535" s="79">
        <v>42848.704837962963</v>
      </c>
      <c r="B3535" s="3">
        <v>12.47</v>
      </c>
      <c r="C3535" s="7">
        <v>12016</v>
      </c>
      <c r="D3535" s="7">
        <v>1</v>
      </c>
      <c r="E3535" s="7" t="s">
        <v>5214</v>
      </c>
      <c r="F3535" s="2" t="s">
        <v>331</v>
      </c>
      <c r="G3535" s="2" t="s">
        <v>5141</v>
      </c>
    </row>
    <row r="3536" spans="1:7">
      <c r="A3536" s="79">
        <v>42848.714409722219</v>
      </c>
      <c r="B3536" s="3">
        <v>12.47</v>
      </c>
      <c r="C3536" s="7">
        <v>12016</v>
      </c>
      <c r="D3536" s="7">
        <v>1</v>
      </c>
      <c r="E3536" s="7" t="s">
        <v>5214</v>
      </c>
      <c r="F3536" s="2" t="s">
        <v>331</v>
      </c>
      <c r="G3536" s="2" t="s">
        <v>5141</v>
      </c>
    </row>
    <row r="3537" spans="1:7">
      <c r="A3537" s="79">
        <v>42848.714872685188</v>
      </c>
      <c r="B3537" s="3">
        <v>12.47</v>
      </c>
      <c r="C3537" s="7">
        <v>12016</v>
      </c>
      <c r="D3537" s="7">
        <v>1</v>
      </c>
      <c r="E3537" s="7" t="s">
        <v>5214</v>
      </c>
      <c r="F3537" s="2" t="s">
        <v>331</v>
      </c>
      <c r="G3537" s="2" t="s">
        <v>5141</v>
      </c>
    </row>
    <row r="3538" spans="1:7">
      <c r="A3538" s="79">
        <v>42848.731805555559</v>
      </c>
      <c r="B3538" s="3">
        <v>12.47</v>
      </c>
      <c r="C3538" s="7">
        <v>12016</v>
      </c>
      <c r="D3538" s="7">
        <v>1</v>
      </c>
      <c r="E3538" s="7" t="s">
        <v>5214</v>
      </c>
      <c r="F3538" s="2" t="s">
        <v>331</v>
      </c>
      <c r="G3538" s="2" t="s">
        <v>5141</v>
      </c>
    </row>
    <row r="3539" spans="1:7">
      <c r="A3539" s="79">
        <v>42848.777546296296</v>
      </c>
      <c r="B3539" s="3">
        <v>12.47</v>
      </c>
      <c r="C3539" s="7">
        <v>12016</v>
      </c>
      <c r="D3539" s="7">
        <v>1</v>
      </c>
      <c r="E3539" s="7" t="s">
        <v>5214</v>
      </c>
      <c r="F3539" s="2" t="s">
        <v>331</v>
      </c>
      <c r="G3539" s="2" t="s">
        <v>5141</v>
      </c>
    </row>
    <row r="3540" spans="1:7">
      <c r="A3540" s="79">
        <v>42848.777604166666</v>
      </c>
      <c r="B3540" s="3">
        <v>12.47</v>
      </c>
      <c r="C3540" s="7">
        <v>12016</v>
      </c>
      <c r="D3540" s="7">
        <v>1</v>
      </c>
      <c r="E3540" s="7" t="s">
        <v>5214</v>
      </c>
      <c r="F3540" s="2" t="s">
        <v>331</v>
      </c>
      <c r="G3540" s="2" t="s">
        <v>5141</v>
      </c>
    </row>
    <row r="3541" spans="1:7">
      <c r="A3541" s="79">
        <v>42848.788287037038</v>
      </c>
      <c r="B3541" s="3">
        <v>12.47</v>
      </c>
      <c r="C3541" s="7">
        <v>12016</v>
      </c>
      <c r="D3541" s="7">
        <v>1</v>
      </c>
      <c r="E3541" s="7" t="s">
        <v>5214</v>
      </c>
      <c r="F3541" s="2" t="s">
        <v>331</v>
      </c>
      <c r="G3541" s="2" t="s">
        <v>5141</v>
      </c>
    </row>
    <row r="3542" spans="1:7">
      <c r="A3542" s="79">
        <v>42848.79109953704</v>
      </c>
      <c r="B3542" s="3">
        <v>12.47</v>
      </c>
      <c r="C3542" s="7">
        <v>12016</v>
      </c>
      <c r="D3542" s="7">
        <v>1</v>
      </c>
      <c r="E3542" s="7" t="s">
        <v>5214</v>
      </c>
      <c r="F3542" s="2" t="s">
        <v>331</v>
      </c>
      <c r="G3542" s="2" t="s">
        <v>5141</v>
      </c>
    </row>
    <row r="3543" spans="1:7">
      <c r="A3543" s="79">
        <v>42848.813935185186</v>
      </c>
      <c r="B3543" s="3">
        <v>12.47</v>
      </c>
      <c r="C3543" s="7">
        <v>12016</v>
      </c>
      <c r="D3543" s="7">
        <v>1</v>
      </c>
      <c r="E3543" s="7" t="s">
        <v>5214</v>
      </c>
      <c r="F3543" s="2" t="s">
        <v>331</v>
      </c>
      <c r="G3543" s="2" t="s">
        <v>5141</v>
      </c>
    </row>
    <row r="3544" spans="1:7">
      <c r="A3544" s="79">
        <v>42848.813981481479</v>
      </c>
      <c r="B3544" s="3">
        <v>12.47</v>
      </c>
      <c r="C3544" s="7">
        <v>12016</v>
      </c>
      <c r="D3544" s="7">
        <v>1</v>
      </c>
      <c r="E3544" s="7" t="s">
        <v>5214</v>
      </c>
      <c r="F3544" s="2" t="s">
        <v>331</v>
      </c>
      <c r="G3544" s="2" t="s">
        <v>5141</v>
      </c>
    </row>
    <row r="3545" spans="1:7">
      <c r="A3545" s="79">
        <v>42848.814039351855</v>
      </c>
      <c r="B3545" s="3">
        <v>12.47</v>
      </c>
      <c r="C3545" s="7">
        <v>12016</v>
      </c>
      <c r="D3545" s="7">
        <v>1</v>
      </c>
      <c r="E3545" s="7" t="s">
        <v>5214</v>
      </c>
      <c r="F3545" s="2" t="s">
        <v>331</v>
      </c>
      <c r="G3545" s="2" t="s">
        <v>5141</v>
      </c>
    </row>
    <row r="3546" spans="1:7">
      <c r="A3546" s="79">
        <v>42848.814097222225</v>
      </c>
      <c r="B3546" s="3">
        <v>12.47</v>
      </c>
      <c r="C3546" s="7">
        <v>12016</v>
      </c>
      <c r="D3546" s="7">
        <v>1</v>
      </c>
      <c r="E3546" s="7" t="s">
        <v>5214</v>
      </c>
      <c r="F3546" s="2" t="s">
        <v>331</v>
      </c>
      <c r="G3546" s="2" t="s">
        <v>5141</v>
      </c>
    </row>
    <row r="3547" spans="1:7">
      <c r="A3547" s="79">
        <v>42848.893113425926</v>
      </c>
      <c r="B3547" s="3">
        <v>12.47</v>
      </c>
      <c r="C3547" s="7">
        <v>12016</v>
      </c>
      <c r="D3547" s="7">
        <v>1</v>
      </c>
      <c r="E3547" s="7" t="s">
        <v>5214</v>
      </c>
      <c r="F3547" s="2" t="s">
        <v>331</v>
      </c>
      <c r="G3547" s="2" t="s">
        <v>5141</v>
      </c>
    </row>
    <row r="3548" spans="1:7">
      <c r="A3548" s="79">
        <v>42848.893368055556</v>
      </c>
      <c r="B3548" s="3">
        <v>12.47</v>
      </c>
      <c r="C3548" s="7">
        <v>12016</v>
      </c>
      <c r="D3548" s="7">
        <v>1</v>
      </c>
      <c r="E3548" s="7" t="s">
        <v>5214</v>
      </c>
      <c r="F3548" s="2" t="s">
        <v>331</v>
      </c>
      <c r="G3548" s="2" t="s">
        <v>5141</v>
      </c>
    </row>
    <row r="3549" spans="1:7">
      <c r="A3549" s="79">
        <v>42848.893483796295</v>
      </c>
      <c r="B3549" s="3">
        <v>12.47</v>
      </c>
      <c r="C3549" s="7">
        <v>12016</v>
      </c>
      <c r="D3549" s="7">
        <v>1</v>
      </c>
      <c r="E3549" s="7" t="s">
        <v>5214</v>
      </c>
      <c r="F3549" s="2" t="s">
        <v>331</v>
      </c>
      <c r="G3549" s="2" t="s">
        <v>5141</v>
      </c>
    </row>
    <row r="3550" spans="1:7">
      <c r="A3550" s="79">
        <v>42848.893541666665</v>
      </c>
      <c r="B3550" s="3">
        <v>12.47</v>
      </c>
      <c r="C3550" s="7">
        <v>12016</v>
      </c>
      <c r="D3550" s="7">
        <v>1</v>
      </c>
      <c r="E3550" s="7" t="s">
        <v>5214</v>
      </c>
      <c r="F3550" s="2" t="s">
        <v>331</v>
      </c>
      <c r="G3550" s="2" t="s">
        <v>5141</v>
      </c>
    </row>
    <row r="3551" spans="1:7">
      <c r="A3551" s="79">
        <v>42848.893599537034</v>
      </c>
      <c r="B3551" s="3">
        <v>12.47</v>
      </c>
      <c r="C3551" s="7">
        <v>12016</v>
      </c>
      <c r="D3551" s="7">
        <v>1</v>
      </c>
      <c r="E3551" s="7" t="s">
        <v>5214</v>
      </c>
      <c r="F3551" s="2" t="s">
        <v>331</v>
      </c>
      <c r="G3551" s="2" t="s">
        <v>5141</v>
      </c>
    </row>
    <row r="3552" spans="1:7">
      <c r="A3552" s="79">
        <v>42848.893657407411</v>
      </c>
      <c r="B3552" s="3">
        <v>12.47</v>
      </c>
      <c r="C3552" s="7">
        <v>12016</v>
      </c>
      <c r="D3552" s="7">
        <v>1</v>
      </c>
      <c r="E3552" s="7" t="s">
        <v>5214</v>
      </c>
      <c r="F3552" s="2" t="s">
        <v>331</v>
      </c>
      <c r="G3552" s="2" t="s">
        <v>5141</v>
      </c>
    </row>
    <row r="3553" spans="1:7">
      <c r="A3553" s="79">
        <v>42848.893738425926</v>
      </c>
      <c r="B3553" s="3">
        <v>12.47</v>
      </c>
      <c r="C3553" s="7">
        <v>12016</v>
      </c>
      <c r="D3553" s="7">
        <v>1</v>
      </c>
      <c r="E3553" s="7" t="s">
        <v>5214</v>
      </c>
      <c r="F3553" s="2" t="s">
        <v>331</v>
      </c>
      <c r="G3553" s="2" t="s">
        <v>5141</v>
      </c>
    </row>
    <row r="3554" spans="1:7">
      <c r="A3554" s="79">
        <v>42848.893819444442</v>
      </c>
      <c r="B3554" s="3">
        <v>12.47</v>
      </c>
      <c r="C3554" s="7">
        <v>12016</v>
      </c>
      <c r="D3554" s="7">
        <v>1</v>
      </c>
      <c r="E3554" s="7" t="s">
        <v>5214</v>
      </c>
      <c r="F3554" s="2" t="s">
        <v>331</v>
      </c>
      <c r="G3554" s="2" t="s">
        <v>5141</v>
      </c>
    </row>
    <row r="3555" spans="1:7">
      <c r="A3555" s="79">
        <v>42848.893877314818</v>
      </c>
      <c r="B3555" s="3">
        <v>12.47</v>
      </c>
      <c r="C3555" s="7">
        <v>12016</v>
      </c>
      <c r="D3555" s="7">
        <v>1</v>
      </c>
      <c r="E3555" s="7" t="s">
        <v>5214</v>
      </c>
      <c r="F3555" s="2" t="s">
        <v>331</v>
      </c>
      <c r="G3555" s="2" t="s">
        <v>5141</v>
      </c>
    </row>
    <row r="3556" spans="1:7">
      <c r="A3556" s="79">
        <v>42848.893946759257</v>
      </c>
      <c r="B3556" s="3">
        <v>12.47</v>
      </c>
      <c r="C3556" s="7">
        <v>12016</v>
      </c>
      <c r="D3556" s="7">
        <v>1</v>
      </c>
      <c r="E3556" s="7" t="s">
        <v>5214</v>
      </c>
      <c r="F3556" s="2" t="s">
        <v>331</v>
      </c>
      <c r="G3556" s="2" t="s">
        <v>5141</v>
      </c>
    </row>
    <row r="3557" spans="1:7">
      <c r="A3557" s="79">
        <v>42848.89402777778</v>
      </c>
      <c r="B3557" s="3">
        <v>12.47</v>
      </c>
      <c r="C3557" s="7">
        <v>12016</v>
      </c>
      <c r="D3557" s="7">
        <v>1</v>
      </c>
      <c r="E3557" s="7" t="s">
        <v>5214</v>
      </c>
      <c r="F3557" s="2" t="s">
        <v>331</v>
      </c>
      <c r="G3557" s="2" t="s">
        <v>5141</v>
      </c>
    </row>
    <row r="3558" spans="1:7">
      <c r="A3558" s="79">
        <v>42848.894085648149</v>
      </c>
      <c r="B3558" s="3">
        <v>12.47</v>
      </c>
      <c r="C3558" s="7">
        <v>12016</v>
      </c>
      <c r="D3558" s="7">
        <v>1</v>
      </c>
      <c r="E3558" s="7" t="s">
        <v>5214</v>
      </c>
      <c r="F3558" s="2" t="s">
        <v>331</v>
      </c>
      <c r="G3558" s="2" t="s">
        <v>5141</v>
      </c>
    </row>
    <row r="3559" spans="1:7">
      <c r="A3559" s="79">
        <v>42848.939282407409</v>
      </c>
      <c r="B3559" s="3">
        <v>12.47</v>
      </c>
      <c r="C3559" s="7">
        <v>12016</v>
      </c>
      <c r="D3559" s="7">
        <v>1</v>
      </c>
      <c r="E3559" s="7" t="s">
        <v>5214</v>
      </c>
      <c r="F3559" s="2" t="s">
        <v>331</v>
      </c>
      <c r="G3559" s="2" t="s">
        <v>5141</v>
      </c>
    </row>
    <row r="3560" spans="1:7">
      <c r="A3560" s="79">
        <v>42848.939328703702</v>
      </c>
      <c r="B3560" s="3">
        <v>12.47</v>
      </c>
      <c r="C3560" s="7">
        <v>12016</v>
      </c>
      <c r="D3560" s="7">
        <v>1</v>
      </c>
      <c r="E3560" s="7" t="s">
        <v>5214</v>
      </c>
      <c r="F3560" s="2" t="s">
        <v>331</v>
      </c>
      <c r="G3560" s="2" t="s">
        <v>5141</v>
      </c>
    </row>
    <row r="3561" spans="1:7">
      <c r="A3561" s="79">
        <v>42848.939444444448</v>
      </c>
      <c r="B3561" s="3">
        <v>12.47</v>
      </c>
      <c r="C3561" s="7">
        <v>12016</v>
      </c>
      <c r="D3561" s="7">
        <v>1</v>
      </c>
      <c r="E3561" s="7" t="s">
        <v>5214</v>
      </c>
      <c r="F3561" s="2" t="s">
        <v>331</v>
      </c>
      <c r="G3561" s="2" t="s">
        <v>5141</v>
      </c>
    </row>
    <row r="3562" spans="1:7">
      <c r="A3562" s="79">
        <v>42848.939560185187</v>
      </c>
      <c r="B3562" s="3">
        <v>12.47</v>
      </c>
      <c r="C3562" s="7">
        <v>12016</v>
      </c>
      <c r="D3562" s="7">
        <v>1</v>
      </c>
      <c r="E3562" s="7" t="s">
        <v>5214</v>
      </c>
      <c r="F3562" s="2" t="s">
        <v>331</v>
      </c>
      <c r="G3562" s="2" t="s">
        <v>5141</v>
      </c>
    </row>
    <row r="3563" spans="1:7">
      <c r="A3563" s="79">
        <v>42848.939606481479</v>
      </c>
      <c r="B3563" s="3">
        <v>12.47</v>
      </c>
      <c r="C3563" s="7">
        <v>12016</v>
      </c>
      <c r="D3563" s="7">
        <v>1</v>
      </c>
      <c r="E3563" s="7" t="s">
        <v>5214</v>
      </c>
      <c r="F3563" s="2" t="s">
        <v>331</v>
      </c>
      <c r="G3563" s="2" t="s">
        <v>5141</v>
      </c>
    </row>
    <row r="3564" spans="1:7">
      <c r="A3564" s="79">
        <v>42849.418229166666</v>
      </c>
      <c r="B3564" s="3">
        <v>12.47</v>
      </c>
      <c r="C3564" s="7">
        <v>12016</v>
      </c>
      <c r="D3564" s="7">
        <v>1</v>
      </c>
      <c r="E3564" s="7" t="s">
        <v>5214</v>
      </c>
      <c r="F3564" s="2" t="s">
        <v>331</v>
      </c>
      <c r="G3564" s="2" t="s">
        <v>5141</v>
      </c>
    </row>
    <row r="3565" spans="1:7">
      <c r="A3565" s="79">
        <v>42849.418391203704</v>
      </c>
      <c r="B3565" s="3">
        <v>12.47</v>
      </c>
      <c r="C3565" s="7">
        <v>12016</v>
      </c>
      <c r="D3565" s="7">
        <v>1</v>
      </c>
      <c r="E3565" s="7" t="s">
        <v>5214</v>
      </c>
      <c r="F3565" s="2" t="s">
        <v>331</v>
      </c>
      <c r="G3565" s="2" t="s">
        <v>5141</v>
      </c>
    </row>
    <row r="3566" spans="1:7">
      <c r="A3566" s="79">
        <v>42849.420335648145</v>
      </c>
      <c r="B3566" s="3">
        <v>12.47</v>
      </c>
      <c r="C3566" s="7">
        <v>12016</v>
      </c>
      <c r="D3566" s="7">
        <v>1</v>
      </c>
      <c r="E3566" s="7" t="s">
        <v>5214</v>
      </c>
      <c r="F3566" s="2" t="s">
        <v>331</v>
      </c>
      <c r="G3566" s="2" t="s">
        <v>5141</v>
      </c>
    </row>
    <row r="3567" spans="1:7">
      <c r="A3567" s="79">
        <v>42849.420347222222</v>
      </c>
      <c r="B3567" s="3">
        <v>12.47</v>
      </c>
      <c r="C3567" s="7">
        <v>12016</v>
      </c>
      <c r="D3567" s="7">
        <v>1</v>
      </c>
      <c r="E3567" s="7" t="s">
        <v>5214</v>
      </c>
      <c r="F3567" s="2" t="s">
        <v>331</v>
      </c>
      <c r="G3567" s="2" t="s">
        <v>5141</v>
      </c>
    </row>
    <row r="3568" spans="1:7">
      <c r="A3568" s="79">
        <v>42849.420405092591</v>
      </c>
      <c r="B3568" s="3">
        <v>12.47</v>
      </c>
      <c r="C3568" s="7">
        <v>12016</v>
      </c>
      <c r="D3568" s="7">
        <v>1</v>
      </c>
      <c r="E3568" s="7" t="s">
        <v>5214</v>
      </c>
      <c r="F3568" s="2" t="s">
        <v>331</v>
      </c>
      <c r="G3568" s="2" t="s">
        <v>5141</v>
      </c>
    </row>
    <row r="3569" spans="1:7">
      <c r="A3569" s="79">
        <v>42849.420497685183</v>
      </c>
      <c r="B3569" s="3">
        <v>12.47</v>
      </c>
      <c r="C3569" s="7">
        <v>12016</v>
      </c>
      <c r="D3569" s="7">
        <v>1</v>
      </c>
      <c r="E3569" s="7" t="s">
        <v>5214</v>
      </c>
      <c r="F3569" s="2" t="s">
        <v>331</v>
      </c>
      <c r="G3569" s="2" t="s">
        <v>5141</v>
      </c>
    </row>
    <row r="3570" spans="1:7">
      <c r="A3570" s="79">
        <v>42849.420590277776</v>
      </c>
      <c r="B3570" s="3">
        <v>12.47</v>
      </c>
      <c r="C3570" s="7">
        <v>12016</v>
      </c>
      <c r="D3570" s="7">
        <v>1</v>
      </c>
      <c r="E3570" s="7" t="s">
        <v>5214</v>
      </c>
      <c r="F3570" s="2" t="s">
        <v>331</v>
      </c>
      <c r="G3570" s="2" t="s">
        <v>5141</v>
      </c>
    </row>
    <row r="3571" spans="1:7">
      <c r="A3571" s="79">
        <v>42849.421018518522</v>
      </c>
      <c r="B3571" s="3">
        <v>12.47</v>
      </c>
      <c r="C3571" s="7">
        <v>12016</v>
      </c>
      <c r="D3571" s="7">
        <v>1</v>
      </c>
      <c r="E3571" s="7" t="s">
        <v>5214</v>
      </c>
      <c r="F3571" s="2" t="s">
        <v>331</v>
      </c>
      <c r="G3571" s="2" t="s">
        <v>5141</v>
      </c>
    </row>
    <row r="3572" spans="1:7">
      <c r="A3572" s="79">
        <v>42849.422303240739</v>
      </c>
      <c r="B3572" s="3">
        <v>12.47</v>
      </c>
      <c r="C3572" s="7">
        <v>12016</v>
      </c>
      <c r="D3572" s="7">
        <v>1</v>
      </c>
      <c r="E3572" s="7" t="s">
        <v>5214</v>
      </c>
      <c r="F3572" s="2" t="s">
        <v>331</v>
      </c>
      <c r="G3572" s="2" t="s">
        <v>5141</v>
      </c>
    </row>
    <row r="3573" spans="1:7">
      <c r="A3573" s="79">
        <v>42849.425370370373</v>
      </c>
      <c r="B3573" s="3">
        <v>12.47</v>
      </c>
      <c r="C3573" s="7">
        <v>12016</v>
      </c>
      <c r="D3573" s="7">
        <v>1</v>
      </c>
      <c r="E3573" s="7" t="s">
        <v>5214</v>
      </c>
      <c r="F3573" s="2" t="s">
        <v>331</v>
      </c>
      <c r="G3573" s="2" t="s">
        <v>5141</v>
      </c>
    </row>
    <row r="3574" spans="1:7">
      <c r="A3574" s="79">
        <v>42849.439305555556</v>
      </c>
      <c r="B3574" s="3">
        <v>12.47</v>
      </c>
      <c r="C3574" s="7">
        <v>12016</v>
      </c>
      <c r="D3574" s="7">
        <v>1</v>
      </c>
      <c r="E3574" s="7" t="s">
        <v>5214</v>
      </c>
      <c r="F3574" s="2" t="s">
        <v>331</v>
      </c>
      <c r="G3574" s="2" t="s">
        <v>5141</v>
      </c>
    </row>
    <row r="3575" spans="1:7">
      <c r="A3575" s="79">
        <v>42849.460023148145</v>
      </c>
      <c r="B3575" s="3">
        <v>12.47</v>
      </c>
      <c r="C3575" s="7">
        <v>12016</v>
      </c>
      <c r="D3575" s="7">
        <v>1</v>
      </c>
      <c r="E3575" s="7" t="s">
        <v>5214</v>
      </c>
      <c r="F3575" s="2" t="s">
        <v>331</v>
      </c>
      <c r="G3575" s="2" t="s">
        <v>5141</v>
      </c>
    </row>
    <row r="3576" spans="1:7">
      <c r="A3576" s="79">
        <v>42849.461388888885</v>
      </c>
      <c r="B3576" s="3">
        <v>12.47</v>
      </c>
      <c r="C3576" s="7">
        <v>12016</v>
      </c>
      <c r="D3576" s="7">
        <v>1</v>
      </c>
      <c r="E3576" s="7" t="s">
        <v>5214</v>
      </c>
      <c r="F3576" s="2" t="s">
        <v>331</v>
      </c>
      <c r="G3576" s="2" t="s">
        <v>5141</v>
      </c>
    </row>
    <row r="3577" spans="1:7">
      <c r="A3577" s="79">
        <v>42849.506157407406</v>
      </c>
      <c r="B3577" s="3">
        <v>12.47</v>
      </c>
      <c r="C3577" s="7">
        <v>12016</v>
      </c>
      <c r="D3577" s="7">
        <v>1</v>
      </c>
      <c r="E3577" s="7" t="s">
        <v>5214</v>
      </c>
      <c r="F3577" s="2" t="s">
        <v>331</v>
      </c>
      <c r="G3577" s="2" t="s">
        <v>5141</v>
      </c>
    </row>
    <row r="3578" spans="1:7">
      <c r="A3578" s="79">
        <v>42849.541550925926</v>
      </c>
      <c r="B3578" s="3">
        <v>12.47</v>
      </c>
      <c r="C3578" s="7">
        <v>12016</v>
      </c>
      <c r="D3578" s="7">
        <v>1</v>
      </c>
      <c r="E3578" s="7" t="s">
        <v>5214</v>
      </c>
      <c r="F3578" s="2" t="s">
        <v>331</v>
      </c>
      <c r="G3578" s="2" t="s">
        <v>5141</v>
      </c>
    </row>
    <row r="3579" spans="1:7">
      <c r="A3579" s="79">
        <v>42849.608969907407</v>
      </c>
      <c r="B3579" s="3">
        <v>12.47</v>
      </c>
      <c r="C3579" s="7">
        <v>12016</v>
      </c>
      <c r="D3579" s="7">
        <v>1</v>
      </c>
      <c r="E3579" s="7" t="s">
        <v>5214</v>
      </c>
      <c r="F3579" s="2" t="s">
        <v>331</v>
      </c>
      <c r="G3579" s="2" t="s">
        <v>5141</v>
      </c>
    </row>
    <row r="3580" spans="1:7">
      <c r="A3580" s="79">
        <v>42849.634270833332</v>
      </c>
      <c r="B3580" s="3">
        <v>12.47</v>
      </c>
      <c r="C3580" s="7">
        <v>12016</v>
      </c>
      <c r="D3580" s="7">
        <v>1</v>
      </c>
      <c r="E3580" s="7" t="s">
        <v>5214</v>
      </c>
      <c r="F3580" s="2" t="s">
        <v>331</v>
      </c>
      <c r="G3580" s="2" t="s">
        <v>5141</v>
      </c>
    </row>
    <row r="3581" spans="1:7">
      <c r="A3581" s="79">
        <v>42849.634467592594</v>
      </c>
      <c r="B3581" s="3">
        <v>12.47</v>
      </c>
      <c r="C3581" s="7">
        <v>12016</v>
      </c>
      <c r="D3581" s="7">
        <v>1</v>
      </c>
      <c r="E3581" s="7" t="s">
        <v>5214</v>
      </c>
      <c r="F3581" s="2" t="s">
        <v>331</v>
      </c>
      <c r="G3581" s="2" t="s">
        <v>5141</v>
      </c>
    </row>
    <row r="3582" spans="1:7">
      <c r="A3582" s="79">
        <v>42849.638148148151</v>
      </c>
      <c r="B3582" s="3">
        <v>12.47</v>
      </c>
      <c r="C3582" s="7">
        <v>12016</v>
      </c>
      <c r="D3582" s="7">
        <v>1</v>
      </c>
      <c r="E3582" s="7" t="s">
        <v>5214</v>
      </c>
      <c r="F3582" s="2" t="s">
        <v>331</v>
      </c>
      <c r="G3582" s="2" t="s">
        <v>5141</v>
      </c>
    </row>
    <row r="3583" spans="1:7">
      <c r="A3583" s="79">
        <v>42849.706145833334</v>
      </c>
      <c r="B3583" s="3">
        <v>12.47</v>
      </c>
      <c r="C3583" s="7">
        <v>12016</v>
      </c>
      <c r="D3583" s="7">
        <v>1</v>
      </c>
      <c r="E3583" s="7" t="s">
        <v>5214</v>
      </c>
      <c r="F3583" s="2" t="s">
        <v>331</v>
      </c>
      <c r="G3583" s="2" t="s">
        <v>5141</v>
      </c>
    </row>
    <row r="3584" spans="1:7">
      <c r="A3584" s="79">
        <v>42849.739942129629</v>
      </c>
      <c r="B3584" s="3">
        <v>12.47</v>
      </c>
      <c r="C3584" s="7">
        <v>12016</v>
      </c>
      <c r="D3584" s="7">
        <v>1</v>
      </c>
      <c r="E3584" s="7" t="s">
        <v>5214</v>
      </c>
      <c r="F3584" s="2" t="s">
        <v>331</v>
      </c>
      <c r="G3584" s="2" t="s">
        <v>5141</v>
      </c>
    </row>
    <row r="3585" spans="1:7">
      <c r="A3585" s="79">
        <v>42849.739965277775</v>
      </c>
      <c r="B3585" s="3">
        <v>12.47</v>
      </c>
      <c r="C3585" s="7">
        <v>12016</v>
      </c>
      <c r="D3585" s="7">
        <v>1</v>
      </c>
      <c r="E3585" s="7" t="s">
        <v>5214</v>
      </c>
      <c r="F3585" s="2" t="s">
        <v>331</v>
      </c>
      <c r="G3585" s="2" t="s">
        <v>5141</v>
      </c>
    </row>
    <row r="3586" spans="1:7">
      <c r="A3586" s="79">
        <v>42849.739976851852</v>
      </c>
      <c r="B3586" s="3">
        <v>12.47</v>
      </c>
      <c r="C3586" s="7">
        <v>12016</v>
      </c>
      <c r="D3586" s="7">
        <v>1</v>
      </c>
      <c r="E3586" s="7" t="s">
        <v>5214</v>
      </c>
      <c r="F3586" s="2" t="s">
        <v>331</v>
      </c>
      <c r="G3586" s="2" t="s">
        <v>5141</v>
      </c>
    </row>
    <row r="3587" spans="1:7">
      <c r="A3587" s="79">
        <v>42849.74</v>
      </c>
      <c r="B3587" s="3">
        <v>12.47</v>
      </c>
      <c r="C3587" s="7">
        <v>12016</v>
      </c>
      <c r="D3587" s="7">
        <v>1</v>
      </c>
      <c r="E3587" s="7" t="s">
        <v>5214</v>
      </c>
      <c r="F3587" s="2" t="s">
        <v>331</v>
      </c>
      <c r="G3587" s="2" t="s">
        <v>5141</v>
      </c>
    </row>
    <row r="3588" spans="1:7">
      <c r="A3588" s="79">
        <v>42849.822395833333</v>
      </c>
      <c r="B3588" s="3">
        <v>12.47</v>
      </c>
      <c r="C3588" s="7">
        <v>12016</v>
      </c>
      <c r="D3588" s="7">
        <v>1</v>
      </c>
      <c r="E3588" s="7" t="s">
        <v>5214</v>
      </c>
      <c r="F3588" s="2" t="s">
        <v>331</v>
      </c>
      <c r="G3588" s="2" t="s">
        <v>5141</v>
      </c>
    </row>
    <row r="3589" spans="1:7">
      <c r="A3589" s="79">
        <v>42849.852476851855</v>
      </c>
      <c r="B3589" s="3">
        <v>12.47</v>
      </c>
      <c r="C3589" s="7">
        <v>12016</v>
      </c>
      <c r="D3589" s="7">
        <v>1</v>
      </c>
      <c r="E3589" s="7" t="s">
        <v>5214</v>
      </c>
      <c r="F3589" s="2" t="s">
        <v>331</v>
      </c>
      <c r="G3589" s="2" t="s">
        <v>5141</v>
      </c>
    </row>
    <row r="3590" spans="1:7">
      <c r="A3590" s="79">
        <v>42849.852523148147</v>
      </c>
      <c r="B3590" s="3">
        <v>12.47</v>
      </c>
      <c r="C3590" s="7">
        <v>12016</v>
      </c>
      <c r="D3590" s="7">
        <v>1</v>
      </c>
      <c r="E3590" s="7" t="s">
        <v>5214</v>
      </c>
      <c r="F3590" s="2" t="s">
        <v>331</v>
      </c>
      <c r="G3590" s="2" t="s">
        <v>5141</v>
      </c>
    </row>
    <row r="3591" spans="1:7">
      <c r="A3591" s="79">
        <v>42850.406446759262</v>
      </c>
      <c r="B3591" s="3">
        <v>12.47</v>
      </c>
      <c r="C3591" s="7">
        <v>12016</v>
      </c>
      <c r="D3591" s="7">
        <v>1</v>
      </c>
      <c r="E3591" s="7" t="s">
        <v>5214</v>
      </c>
      <c r="F3591" s="2" t="s">
        <v>331</v>
      </c>
      <c r="G3591" s="2" t="s">
        <v>5141</v>
      </c>
    </row>
    <row r="3592" spans="1:7">
      <c r="A3592" s="79">
        <v>42850.406550925924</v>
      </c>
      <c r="B3592" s="3">
        <v>12.47</v>
      </c>
      <c r="C3592" s="7">
        <v>12016</v>
      </c>
      <c r="D3592" s="7">
        <v>1</v>
      </c>
      <c r="E3592" s="7" t="s">
        <v>5214</v>
      </c>
      <c r="F3592" s="2" t="s">
        <v>331</v>
      </c>
      <c r="G3592" s="2" t="s">
        <v>5141</v>
      </c>
    </row>
    <row r="3593" spans="1:7">
      <c r="A3593" s="79">
        <v>42850.407094907408</v>
      </c>
      <c r="B3593" s="3">
        <v>12.47</v>
      </c>
      <c r="C3593" s="7">
        <v>12016</v>
      </c>
      <c r="D3593" s="7">
        <v>1</v>
      </c>
      <c r="E3593" s="7" t="s">
        <v>5214</v>
      </c>
      <c r="F3593" s="2" t="s">
        <v>331</v>
      </c>
      <c r="G3593" s="2" t="s">
        <v>5141</v>
      </c>
    </row>
    <row r="3594" spans="1:7">
      <c r="A3594" s="79">
        <v>42850.407164351855</v>
      </c>
      <c r="B3594" s="3">
        <v>12.47</v>
      </c>
      <c r="C3594" s="7">
        <v>12016</v>
      </c>
      <c r="D3594" s="7">
        <v>1</v>
      </c>
      <c r="E3594" s="7" t="s">
        <v>5214</v>
      </c>
      <c r="F3594" s="2" t="s">
        <v>331</v>
      </c>
      <c r="G3594" s="2" t="s">
        <v>5141</v>
      </c>
    </row>
    <row r="3595" spans="1:7">
      <c r="A3595" s="79">
        <v>42850.407233796293</v>
      </c>
      <c r="B3595" s="3">
        <v>12.47</v>
      </c>
      <c r="C3595" s="7">
        <v>12016</v>
      </c>
      <c r="D3595" s="7">
        <v>1</v>
      </c>
      <c r="E3595" s="7" t="s">
        <v>5214</v>
      </c>
      <c r="F3595" s="2" t="s">
        <v>331</v>
      </c>
      <c r="G3595" s="2" t="s">
        <v>5141</v>
      </c>
    </row>
    <row r="3596" spans="1:7">
      <c r="A3596" s="79">
        <v>42850.40729166667</v>
      </c>
      <c r="B3596" s="3">
        <v>12.47</v>
      </c>
      <c r="C3596" s="7">
        <v>12016</v>
      </c>
      <c r="D3596" s="7">
        <v>1</v>
      </c>
      <c r="E3596" s="7" t="s">
        <v>5214</v>
      </c>
      <c r="F3596" s="2" t="s">
        <v>331</v>
      </c>
      <c r="G3596" s="2" t="s">
        <v>5141</v>
      </c>
    </row>
    <row r="3597" spans="1:7">
      <c r="A3597" s="79">
        <v>42850.408819444441</v>
      </c>
      <c r="B3597" s="3">
        <v>12.47</v>
      </c>
      <c r="C3597" s="7">
        <v>12016</v>
      </c>
      <c r="D3597" s="7">
        <v>1</v>
      </c>
      <c r="E3597" s="7" t="s">
        <v>5214</v>
      </c>
      <c r="F3597" s="2" t="s">
        <v>331</v>
      </c>
      <c r="G3597" s="2" t="s">
        <v>5141</v>
      </c>
    </row>
    <row r="3598" spans="1:7">
      <c r="A3598" s="79">
        <v>42850.409317129626</v>
      </c>
      <c r="B3598" s="3">
        <v>12.47</v>
      </c>
      <c r="C3598" s="7">
        <v>12016</v>
      </c>
      <c r="D3598" s="7">
        <v>1</v>
      </c>
      <c r="E3598" s="7" t="s">
        <v>5214</v>
      </c>
      <c r="F3598" s="2" t="s">
        <v>331</v>
      </c>
      <c r="G3598" s="2" t="s">
        <v>5141</v>
      </c>
    </row>
    <row r="3599" spans="1:7">
      <c r="A3599" s="79">
        <v>42850.409537037034</v>
      </c>
      <c r="B3599" s="3">
        <v>12.47</v>
      </c>
      <c r="C3599" s="7">
        <v>12016</v>
      </c>
      <c r="D3599" s="7">
        <v>1</v>
      </c>
      <c r="E3599" s="7" t="s">
        <v>5214</v>
      </c>
      <c r="F3599" s="2" t="s">
        <v>331</v>
      </c>
      <c r="G3599" s="2" t="s">
        <v>5141</v>
      </c>
    </row>
    <row r="3600" spans="1:7">
      <c r="A3600" s="79">
        <v>42850.409594907411</v>
      </c>
      <c r="B3600" s="3">
        <v>12.47</v>
      </c>
      <c r="C3600" s="7">
        <v>12016</v>
      </c>
      <c r="D3600" s="7">
        <v>1</v>
      </c>
      <c r="E3600" s="7" t="s">
        <v>5214</v>
      </c>
      <c r="F3600" s="2" t="s">
        <v>331</v>
      </c>
      <c r="G3600" s="2" t="s">
        <v>5141</v>
      </c>
    </row>
    <row r="3601" spans="1:7">
      <c r="A3601" s="79">
        <v>42850.40965277778</v>
      </c>
      <c r="B3601" s="3">
        <v>12.47</v>
      </c>
      <c r="C3601" s="7">
        <v>12016</v>
      </c>
      <c r="D3601" s="7">
        <v>1</v>
      </c>
      <c r="E3601" s="7" t="s">
        <v>5214</v>
      </c>
      <c r="F3601" s="2" t="s">
        <v>331</v>
      </c>
      <c r="G3601" s="2" t="s">
        <v>5141</v>
      </c>
    </row>
    <row r="3602" spans="1:7">
      <c r="A3602" s="79">
        <v>42850.570717592593</v>
      </c>
      <c r="B3602" s="3">
        <v>12.47</v>
      </c>
      <c r="C3602" s="7">
        <v>12016</v>
      </c>
      <c r="D3602" s="7">
        <v>1</v>
      </c>
      <c r="E3602" s="7" t="s">
        <v>5214</v>
      </c>
      <c r="F3602" s="2" t="s">
        <v>331</v>
      </c>
      <c r="G3602" s="2" t="s">
        <v>5141</v>
      </c>
    </row>
    <row r="3603" spans="1:7">
      <c r="A3603" s="79">
        <v>42850.571666666663</v>
      </c>
      <c r="B3603" s="3">
        <v>12.47</v>
      </c>
      <c r="C3603" s="7">
        <v>12016</v>
      </c>
      <c r="D3603" s="7">
        <v>1</v>
      </c>
      <c r="E3603" s="7" t="s">
        <v>5214</v>
      </c>
      <c r="F3603" s="2" t="s">
        <v>331</v>
      </c>
      <c r="G3603" s="2" t="s">
        <v>5141</v>
      </c>
    </row>
    <row r="3604" spans="1:7">
      <c r="A3604" s="79">
        <v>42850.580254629633</v>
      </c>
      <c r="B3604" s="3">
        <v>12.47</v>
      </c>
      <c r="C3604" s="7">
        <v>12016</v>
      </c>
      <c r="D3604" s="7">
        <v>1</v>
      </c>
      <c r="E3604" s="7" t="s">
        <v>5214</v>
      </c>
      <c r="F3604" s="2" t="s">
        <v>331</v>
      </c>
      <c r="G3604" s="2" t="s">
        <v>5141</v>
      </c>
    </row>
    <row r="3605" spans="1:7">
      <c r="A3605" s="79">
        <v>42850.803472222222</v>
      </c>
      <c r="B3605" s="3">
        <v>12.47</v>
      </c>
      <c r="C3605" s="7">
        <v>12016</v>
      </c>
      <c r="D3605" s="7">
        <v>1</v>
      </c>
      <c r="E3605" s="7" t="s">
        <v>5214</v>
      </c>
      <c r="F3605" s="2" t="s">
        <v>331</v>
      </c>
      <c r="G3605" s="2" t="s">
        <v>5141</v>
      </c>
    </row>
    <row r="3606" spans="1:7">
      <c r="A3606" s="79">
        <v>42850.850451388891</v>
      </c>
      <c r="B3606" s="3">
        <v>12.47</v>
      </c>
      <c r="C3606" s="7">
        <v>12016</v>
      </c>
      <c r="D3606" s="7">
        <v>1</v>
      </c>
      <c r="E3606" s="7" t="s">
        <v>5214</v>
      </c>
      <c r="F3606" s="2" t="s">
        <v>331</v>
      </c>
      <c r="G3606" s="2" t="s">
        <v>5141</v>
      </c>
    </row>
    <row r="3607" spans="1:7">
      <c r="A3607" s="79">
        <v>42851.353900462964</v>
      </c>
      <c r="B3607" s="3">
        <v>12.47</v>
      </c>
      <c r="C3607" s="7">
        <v>12016</v>
      </c>
      <c r="D3607" s="7">
        <v>1</v>
      </c>
      <c r="E3607" s="7" t="s">
        <v>5214</v>
      </c>
      <c r="F3607" s="2" t="s">
        <v>331</v>
      </c>
      <c r="G3607" s="2" t="s">
        <v>5141</v>
      </c>
    </row>
    <row r="3608" spans="1:7">
      <c r="A3608" s="79">
        <v>42851.495925925927</v>
      </c>
      <c r="B3608" s="3">
        <v>12.47</v>
      </c>
      <c r="C3608" s="7">
        <v>12016</v>
      </c>
      <c r="D3608" s="7">
        <v>1</v>
      </c>
      <c r="E3608" s="7" t="s">
        <v>5214</v>
      </c>
      <c r="F3608" s="2" t="s">
        <v>331</v>
      </c>
      <c r="G3608" s="2" t="s">
        <v>5141</v>
      </c>
    </row>
    <row r="3609" spans="1:7">
      <c r="A3609" s="79">
        <v>42851.495972222219</v>
      </c>
      <c r="B3609" s="3">
        <v>12.47</v>
      </c>
      <c r="C3609" s="7">
        <v>12016</v>
      </c>
      <c r="D3609" s="7">
        <v>1</v>
      </c>
      <c r="E3609" s="7" t="s">
        <v>5214</v>
      </c>
      <c r="F3609" s="2" t="s">
        <v>331</v>
      </c>
      <c r="G3609" s="2" t="s">
        <v>5141</v>
      </c>
    </row>
    <row r="3610" spans="1:7">
      <c r="A3610" s="79">
        <v>42851.791226851848</v>
      </c>
      <c r="B3610" s="3">
        <v>12.47</v>
      </c>
      <c r="C3610" s="7">
        <v>12016</v>
      </c>
      <c r="D3610" s="7">
        <v>1</v>
      </c>
      <c r="E3610" s="7" t="s">
        <v>5214</v>
      </c>
      <c r="F3610" s="2" t="s">
        <v>331</v>
      </c>
      <c r="G3610" s="2" t="s">
        <v>5141</v>
      </c>
    </row>
    <row r="3611" spans="1:7">
      <c r="A3611" s="79">
        <v>42851.878425925926</v>
      </c>
      <c r="B3611" s="3">
        <v>12.47</v>
      </c>
      <c r="C3611" s="7">
        <v>12016</v>
      </c>
      <c r="D3611" s="7">
        <v>1</v>
      </c>
      <c r="E3611" s="7" t="s">
        <v>5214</v>
      </c>
      <c r="F3611" s="2" t="s">
        <v>331</v>
      </c>
      <c r="G3611" s="2" t="s">
        <v>5141</v>
      </c>
    </row>
    <row r="3612" spans="1:7">
      <c r="A3612" s="79">
        <v>42851.878564814811</v>
      </c>
      <c r="B3612" s="3">
        <v>12.47</v>
      </c>
      <c r="C3612" s="7">
        <v>12016</v>
      </c>
      <c r="D3612" s="7">
        <v>1</v>
      </c>
      <c r="E3612" s="7" t="s">
        <v>5214</v>
      </c>
      <c r="F3612" s="2" t="s">
        <v>331</v>
      </c>
      <c r="G3612" s="2" t="s">
        <v>5141</v>
      </c>
    </row>
    <row r="3613" spans="1:7">
      <c r="A3613" s="79">
        <v>42851.956469907411</v>
      </c>
      <c r="B3613" s="3">
        <v>12.47</v>
      </c>
      <c r="C3613" s="7">
        <v>12016</v>
      </c>
      <c r="D3613" s="7">
        <v>1</v>
      </c>
      <c r="E3613" s="7" t="s">
        <v>5214</v>
      </c>
      <c r="F3613" s="2" t="s">
        <v>331</v>
      </c>
      <c r="G3613" s="2" t="s">
        <v>5141</v>
      </c>
    </row>
    <row r="3614" spans="1:7">
      <c r="A3614" s="79">
        <v>42852.576701388891</v>
      </c>
      <c r="B3614" s="3">
        <v>12.47</v>
      </c>
      <c r="C3614" s="7">
        <v>12016</v>
      </c>
      <c r="D3614" s="7">
        <v>1</v>
      </c>
      <c r="E3614" s="7" t="s">
        <v>5214</v>
      </c>
      <c r="F3614" s="2" t="s">
        <v>331</v>
      </c>
      <c r="G3614" s="2" t="s">
        <v>5141</v>
      </c>
    </row>
    <row r="3615" spans="1:7">
      <c r="A3615" s="79">
        <v>42852.632071759261</v>
      </c>
      <c r="B3615" s="3">
        <v>12.47</v>
      </c>
      <c r="C3615" s="7">
        <v>12016</v>
      </c>
      <c r="D3615" s="7">
        <v>1</v>
      </c>
      <c r="E3615" s="7" t="s">
        <v>5214</v>
      </c>
      <c r="F3615" s="2" t="s">
        <v>331</v>
      </c>
      <c r="G3615" s="2" t="s">
        <v>5141</v>
      </c>
    </row>
    <row r="3616" spans="1:7">
      <c r="A3616" s="79">
        <v>42852.681446759256</v>
      </c>
      <c r="B3616" s="3">
        <v>12.47</v>
      </c>
      <c r="C3616" s="7">
        <v>12016</v>
      </c>
      <c r="D3616" s="7">
        <v>1</v>
      </c>
      <c r="E3616" s="7" t="s">
        <v>5214</v>
      </c>
      <c r="F3616" s="2" t="s">
        <v>331</v>
      </c>
      <c r="G3616" s="2" t="s">
        <v>5141</v>
      </c>
    </row>
    <row r="3617" spans="1:7">
      <c r="A3617" s="79">
        <v>42852.750208333331</v>
      </c>
      <c r="B3617" s="3">
        <v>12.47</v>
      </c>
      <c r="C3617" s="7">
        <v>12016</v>
      </c>
      <c r="D3617" s="7">
        <v>1</v>
      </c>
      <c r="E3617" s="7" t="s">
        <v>5214</v>
      </c>
      <c r="F3617" s="2" t="s">
        <v>331</v>
      </c>
      <c r="G3617" s="2" t="s">
        <v>5141</v>
      </c>
    </row>
    <row r="3618" spans="1:7">
      <c r="A3618" s="79">
        <v>42853.442256944443</v>
      </c>
      <c r="B3618" s="3">
        <v>12.47</v>
      </c>
      <c r="C3618" s="7">
        <v>12016</v>
      </c>
      <c r="D3618" s="7">
        <v>1</v>
      </c>
      <c r="E3618" s="7" t="s">
        <v>5214</v>
      </c>
      <c r="F3618" s="2" t="s">
        <v>331</v>
      </c>
      <c r="G3618" s="2" t="s">
        <v>5141</v>
      </c>
    </row>
    <row r="3619" spans="1:7">
      <c r="A3619" s="79">
        <v>42853.648946759262</v>
      </c>
      <c r="B3619" s="3">
        <v>12.47</v>
      </c>
      <c r="C3619" s="7">
        <v>12016</v>
      </c>
      <c r="D3619" s="7">
        <v>1</v>
      </c>
      <c r="E3619" s="7" t="s">
        <v>5214</v>
      </c>
      <c r="F3619" s="2" t="s">
        <v>331</v>
      </c>
      <c r="G3619" s="2" t="s">
        <v>5141</v>
      </c>
    </row>
    <row r="3620" spans="1:7">
      <c r="A3620" s="79">
        <v>42853.649085648147</v>
      </c>
      <c r="B3620" s="3">
        <v>12.47</v>
      </c>
      <c r="C3620" s="7">
        <v>12016</v>
      </c>
      <c r="D3620" s="7">
        <v>1</v>
      </c>
      <c r="E3620" s="7" t="s">
        <v>5214</v>
      </c>
      <c r="F3620" s="2" t="s">
        <v>331</v>
      </c>
      <c r="G3620" s="2" t="s">
        <v>5141</v>
      </c>
    </row>
    <row r="3621" spans="1:7">
      <c r="A3621" s="79">
        <v>42853.699814814812</v>
      </c>
      <c r="B3621" s="3">
        <v>12.47</v>
      </c>
      <c r="C3621" s="7">
        <v>12016</v>
      </c>
      <c r="D3621" s="7">
        <v>1</v>
      </c>
      <c r="E3621" s="7" t="s">
        <v>5214</v>
      </c>
      <c r="F3621" s="2" t="s">
        <v>331</v>
      </c>
      <c r="G3621" s="2" t="s">
        <v>5141</v>
      </c>
    </row>
    <row r="3622" spans="1:7">
      <c r="A3622" s="79">
        <v>42853.699837962966</v>
      </c>
      <c r="B3622" s="3">
        <v>12.47</v>
      </c>
      <c r="C3622" s="7">
        <v>12016</v>
      </c>
      <c r="D3622" s="7">
        <v>1</v>
      </c>
      <c r="E3622" s="7" t="s">
        <v>5214</v>
      </c>
      <c r="F3622" s="2" t="s">
        <v>331</v>
      </c>
      <c r="G3622" s="2" t="s">
        <v>5141</v>
      </c>
    </row>
    <row r="3623" spans="1:7">
      <c r="A3623" s="79">
        <v>42853.699895833335</v>
      </c>
      <c r="B3623" s="3">
        <v>12.47</v>
      </c>
      <c r="C3623" s="7">
        <v>12016</v>
      </c>
      <c r="D3623" s="7">
        <v>1</v>
      </c>
      <c r="E3623" s="7" t="s">
        <v>5214</v>
      </c>
      <c r="F3623" s="2" t="s">
        <v>331</v>
      </c>
      <c r="G3623" s="2" t="s">
        <v>5141</v>
      </c>
    </row>
    <row r="3624" spans="1:7">
      <c r="A3624" s="79">
        <v>42853.742013888892</v>
      </c>
      <c r="B3624" s="3">
        <v>12.47</v>
      </c>
      <c r="C3624" s="7">
        <v>12016</v>
      </c>
      <c r="D3624" s="7">
        <v>1</v>
      </c>
      <c r="E3624" s="7" t="s">
        <v>5214</v>
      </c>
      <c r="F3624" s="2" t="s">
        <v>331</v>
      </c>
      <c r="G3624" s="2" t="s">
        <v>5141</v>
      </c>
    </row>
    <row r="3625" spans="1:7">
      <c r="A3625" s="79">
        <v>42853.74763888889</v>
      </c>
      <c r="B3625" s="3">
        <v>12.47</v>
      </c>
      <c r="C3625" s="7">
        <v>12016</v>
      </c>
      <c r="D3625" s="7">
        <v>1</v>
      </c>
      <c r="E3625" s="7" t="s">
        <v>5214</v>
      </c>
      <c r="F3625" s="2" t="s">
        <v>331</v>
      </c>
      <c r="G3625" s="2" t="s">
        <v>5141</v>
      </c>
    </row>
    <row r="3626" spans="1:7">
      <c r="A3626" s="79">
        <v>42853.772719907407</v>
      </c>
      <c r="B3626" s="3">
        <v>12.47</v>
      </c>
      <c r="C3626" s="7">
        <v>12016</v>
      </c>
      <c r="D3626" s="7">
        <v>1</v>
      </c>
      <c r="E3626" s="7" t="s">
        <v>5214</v>
      </c>
      <c r="F3626" s="2" t="s">
        <v>331</v>
      </c>
      <c r="G3626" s="2" t="s">
        <v>5141</v>
      </c>
    </row>
    <row r="3627" spans="1:7">
      <c r="A3627" s="79">
        <v>42853.842442129629</v>
      </c>
      <c r="B3627" s="3">
        <v>12.47</v>
      </c>
      <c r="C3627" s="7">
        <v>12016</v>
      </c>
      <c r="D3627" s="7">
        <v>1</v>
      </c>
      <c r="E3627" s="7" t="s">
        <v>5214</v>
      </c>
      <c r="F3627" s="2" t="s">
        <v>331</v>
      </c>
      <c r="G3627" s="2" t="s">
        <v>5141</v>
      </c>
    </row>
    <row r="3628" spans="1:7">
      <c r="A3628" s="79">
        <v>42854.556296296294</v>
      </c>
      <c r="B3628" s="3">
        <v>12.47</v>
      </c>
      <c r="C3628" s="7">
        <v>12016</v>
      </c>
      <c r="D3628" s="7">
        <v>1</v>
      </c>
      <c r="E3628" s="7" t="s">
        <v>5214</v>
      </c>
      <c r="F3628" s="2" t="s">
        <v>331</v>
      </c>
      <c r="G3628" s="2" t="s">
        <v>5141</v>
      </c>
    </row>
    <row r="3629" spans="1:7">
      <c r="A3629" s="79">
        <v>42854.725439814814</v>
      </c>
      <c r="B3629" s="3">
        <v>12.47</v>
      </c>
      <c r="C3629" s="7">
        <v>12016</v>
      </c>
      <c r="D3629" s="7">
        <v>1</v>
      </c>
      <c r="E3629" s="7" t="s">
        <v>5214</v>
      </c>
      <c r="F3629" s="2" t="s">
        <v>331</v>
      </c>
      <c r="G3629" s="2" t="s">
        <v>5141</v>
      </c>
    </row>
    <row r="3630" spans="1:7">
      <c r="A3630" s="79">
        <v>42854.72550925926</v>
      </c>
      <c r="B3630" s="3">
        <v>12.47</v>
      </c>
      <c r="C3630" s="7">
        <v>12016</v>
      </c>
      <c r="D3630" s="7">
        <v>1</v>
      </c>
      <c r="E3630" s="7" t="s">
        <v>5214</v>
      </c>
      <c r="F3630" s="2" t="s">
        <v>331</v>
      </c>
      <c r="G3630" s="2" t="s">
        <v>5141</v>
      </c>
    </row>
    <row r="3631" spans="1:7">
      <c r="A3631" s="79">
        <v>42855.454988425925</v>
      </c>
      <c r="B3631" s="3">
        <v>12.47</v>
      </c>
      <c r="C3631" s="7">
        <v>12016</v>
      </c>
      <c r="D3631" s="7">
        <v>1</v>
      </c>
      <c r="E3631" s="7" t="s">
        <v>5214</v>
      </c>
      <c r="F3631" s="2" t="s">
        <v>331</v>
      </c>
      <c r="G3631" s="2" t="s">
        <v>5141</v>
      </c>
    </row>
    <row r="3632" spans="1:7">
      <c r="A3632" s="79">
        <v>42856.453634259262</v>
      </c>
      <c r="B3632" s="3">
        <v>12.47</v>
      </c>
      <c r="C3632" s="7">
        <v>12016</v>
      </c>
      <c r="D3632" s="7">
        <v>1</v>
      </c>
      <c r="E3632" s="7" t="s">
        <v>5214</v>
      </c>
      <c r="F3632" s="2" t="s">
        <v>331</v>
      </c>
      <c r="G3632" s="2" t="s">
        <v>5141</v>
      </c>
    </row>
    <row r="3633" spans="1:7">
      <c r="A3633" s="79">
        <v>42856.453680555554</v>
      </c>
      <c r="B3633" s="3">
        <v>12.47</v>
      </c>
      <c r="C3633" s="7">
        <v>12016</v>
      </c>
      <c r="D3633" s="7">
        <v>1</v>
      </c>
      <c r="E3633" s="7" t="s">
        <v>5214</v>
      </c>
      <c r="F3633" s="2" t="s">
        <v>331</v>
      </c>
      <c r="G3633" s="2" t="s">
        <v>5141</v>
      </c>
    </row>
    <row r="3634" spans="1:7">
      <c r="A3634" s="79">
        <v>42856.506689814814</v>
      </c>
      <c r="B3634" s="3">
        <v>12.47</v>
      </c>
      <c r="C3634" s="7">
        <v>12016</v>
      </c>
      <c r="D3634" s="7">
        <v>1</v>
      </c>
      <c r="E3634" s="7" t="s">
        <v>5214</v>
      </c>
      <c r="F3634" s="2" t="s">
        <v>331</v>
      </c>
      <c r="G3634" s="2" t="s">
        <v>5141</v>
      </c>
    </row>
    <row r="3635" spans="1:7">
      <c r="A3635" s="79">
        <v>42856.72314814815</v>
      </c>
      <c r="B3635" s="3">
        <v>12.47</v>
      </c>
      <c r="C3635" s="7">
        <v>12016</v>
      </c>
      <c r="D3635" s="7">
        <v>1</v>
      </c>
      <c r="E3635" s="7" t="s">
        <v>5214</v>
      </c>
      <c r="F3635" s="2" t="s">
        <v>331</v>
      </c>
      <c r="G3635" s="2" t="s">
        <v>5141</v>
      </c>
    </row>
    <row r="3636" spans="1:7">
      <c r="A3636" s="79">
        <v>42857.538831018515</v>
      </c>
      <c r="B3636" s="3">
        <v>12.47</v>
      </c>
      <c r="C3636" s="7">
        <v>12016</v>
      </c>
      <c r="D3636" s="7">
        <v>1</v>
      </c>
      <c r="E3636" s="7" t="s">
        <v>5214</v>
      </c>
      <c r="F3636" s="2" t="s">
        <v>331</v>
      </c>
      <c r="G3636" s="2" t="s">
        <v>5141</v>
      </c>
    </row>
    <row r="3637" spans="1:7">
      <c r="A3637" s="79">
        <v>42858.350347222222</v>
      </c>
      <c r="B3637" s="3">
        <v>12.47</v>
      </c>
      <c r="C3637" s="7">
        <v>12016</v>
      </c>
      <c r="D3637" s="7">
        <v>1</v>
      </c>
      <c r="E3637" s="7" t="s">
        <v>5214</v>
      </c>
      <c r="F3637" s="2" t="s">
        <v>331</v>
      </c>
      <c r="G3637" s="2" t="s">
        <v>5141</v>
      </c>
    </row>
    <row r="3638" spans="1:7">
      <c r="A3638" s="79">
        <v>42858.43546296296</v>
      </c>
      <c r="B3638" s="3">
        <v>12.47</v>
      </c>
      <c r="C3638" s="7">
        <v>12016</v>
      </c>
      <c r="D3638" s="7">
        <v>1</v>
      </c>
      <c r="E3638" s="7" t="s">
        <v>5214</v>
      </c>
      <c r="F3638" s="2" t="s">
        <v>331</v>
      </c>
      <c r="G3638" s="2" t="s">
        <v>5141</v>
      </c>
    </row>
    <row r="3639" spans="1:7">
      <c r="A3639" s="79">
        <v>42858.596863425926</v>
      </c>
      <c r="B3639" s="3">
        <v>12.47</v>
      </c>
      <c r="C3639" s="7">
        <v>12016</v>
      </c>
      <c r="D3639" s="7">
        <v>1</v>
      </c>
      <c r="E3639" s="7" t="s">
        <v>5214</v>
      </c>
      <c r="F3639" s="2" t="s">
        <v>331</v>
      </c>
      <c r="G3639" s="2" t="s">
        <v>5141</v>
      </c>
    </row>
    <row r="3640" spans="1:7">
      <c r="A3640" s="79">
        <v>42858.607210648152</v>
      </c>
      <c r="B3640" s="3">
        <v>12.47</v>
      </c>
      <c r="C3640" s="7">
        <v>12016</v>
      </c>
      <c r="D3640" s="7">
        <v>1</v>
      </c>
      <c r="E3640" s="7" t="s">
        <v>5214</v>
      </c>
      <c r="F3640" s="2" t="s">
        <v>331</v>
      </c>
      <c r="G3640" s="2" t="s">
        <v>5141</v>
      </c>
    </row>
    <row r="3641" spans="1:7">
      <c r="A3641" s="79">
        <v>42858.607233796298</v>
      </c>
      <c r="B3641" s="3">
        <v>12.47</v>
      </c>
      <c r="C3641" s="7">
        <v>12016</v>
      </c>
      <c r="D3641" s="7">
        <v>1</v>
      </c>
      <c r="E3641" s="7" t="s">
        <v>5214</v>
      </c>
      <c r="F3641" s="2" t="s">
        <v>331</v>
      </c>
      <c r="G3641" s="2" t="s">
        <v>5141</v>
      </c>
    </row>
    <row r="3642" spans="1:7">
      <c r="A3642" s="79">
        <v>42859.738182870373</v>
      </c>
      <c r="B3642" s="3">
        <v>12.47</v>
      </c>
      <c r="C3642" s="7">
        <v>12016</v>
      </c>
      <c r="D3642" s="7">
        <v>1</v>
      </c>
      <c r="E3642" s="7" t="s">
        <v>5214</v>
      </c>
      <c r="F3642" s="2" t="s">
        <v>331</v>
      </c>
      <c r="G3642" s="2" t="s">
        <v>5141</v>
      </c>
    </row>
    <row r="3643" spans="1:7">
      <c r="A3643" s="79">
        <v>42862.508483796293</v>
      </c>
      <c r="B3643" s="3">
        <v>12.47</v>
      </c>
      <c r="C3643" s="7">
        <v>12016</v>
      </c>
      <c r="D3643" s="7">
        <v>1</v>
      </c>
      <c r="E3643" s="7" t="s">
        <v>5214</v>
      </c>
      <c r="F3643" s="2" t="s">
        <v>331</v>
      </c>
      <c r="G3643" s="2" t="s">
        <v>5141</v>
      </c>
    </row>
    <row r="3644" spans="1:7">
      <c r="A3644" s="79">
        <v>42868.540567129632</v>
      </c>
      <c r="B3644" s="3">
        <v>12.47</v>
      </c>
      <c r="C3644" s="7">
        <v>12016</v>
      </c>
      <c r="D3644" s="7">
        <v>1</v>
      </c>
      <c r="E3644" s="7" t="s">
        <v>5214</v>
      </c>
      <c r="F3644" s="2" t="s">
        <v>331</v>
      </c>
      <c r="G3644" s="2" t="s">
        <v>3382</v>
      </c>
    </row>
    <row r="3645" spans="1:7">
      <c r="A3645" s="79">
        <v>42873.531539351854</v>
      </c>
      <c r="B3645" s="3">
        <v>12.47</v>
      </c>
      <c r="C3645" s="7">
        <v>12016</v>
      </c>
      <c r="D3645" s="7">
        <v>1</v>
      </c>
      <c r="E3645" s="7" t="s">
        <v>5214</v>
      </c>
      <c r="F3645" s="2" t="s">
        <v>331</v>
      </c>
      <c r="G3645" s="2" t="s">
        <v>3382</v>
      </c>
    </row>
    <row r="3646" spans="1:7">
      <c r="A3646" s="79">
        <v>42882.454918981479</v>
      </c>
      <c r="B3646" s="3">
        <v>12.47</v>
      </c>
      <c r="C3646" s="7">
        <v>12016</v>
      </c>
      <c r="D3646" s="7">
        <v>1</v>
      </c>
      <c r="E3646" s="7" t="s">
        <v>5214</v>
      </c>
      <c r="F3646" s="2" t="s">
        <v>331</v>
      </c>
      <c r="G3646" s="2" t="s">
        <v>3382</v>
      </c>
    </row>
    <row r="3647" spans="1:7">
      <c r="A3647" s="79">
        <v>42883.662511574075</v>
      </c>
      <c r="B3647" s="3">
        <v>12.47</v>
      </c>
      <c r="C3647" s="7">
        <v>12016</v>
      </c>
      <c r="D3647" s="7">
        <v>1</v>
      </c>
      <c r="E3647" s="7" t="s">
        <v>5214</v>
      </c>
      <c r="F3647" s="2" t="s">
        <v>331</v>
      </c>
      <c r="G3647" s="2" t="s">
        <v>3382</v>
      </c>
    </row>
    <row r="3648" spans="1:7">
      <c r="A3648" s="79">
        <v>42889.885937500003</v>
      </c>
      <c r="B3648" s="3">
        <v>12.47</v>
      </c>
      <c r="C3648" s="7">
        <v>12016</v>
      </c>
      <c r="D3648" s="7">
        <v>1</v>
      </c>
      <c r="E3648" s="7" t="s">
        <v>5214</v>
      </c>
      <c r="F3648" s="2" t="s">
        <v>331</v>
      </c>
      <c r="G3648" s="2" t="s">
        <v>5141</v>
      </c>
    </row>
    <row r="3649" spans="1:8">
      <c r="A3649" s="79">
        <v>42892.657685185186</v>
      </c>
      <c r="B3649" s="3">
        <v>12.47</v>
      </c>
      <c r="C3649" s="7">
        <v>12016</v>
      </c>
      <c r="D3649" s="7">
        <v>1</v>
      </c>
      <c r="E3649" s="7" t="s">
        <v>5214</v>
      </c>
      <c r="F3649" s="2" t="s">
        <v>331</v>
      </c>
      <c r="G3649" s="2" t="s">
        <v>3382</v>
      </c>
    </row>
    <row r="3650" spans="1:8">
      <c r="A3650" s="79">
        <v>42895.842673611114</v>
      </c>
      <c r="B3650" s="3">
        <v>12.47</v>
      </c>
      <c r="C3650" s="7">
        <v>12016</v>
      </c>
      <c r="D3650" s="7">
        <v>1</v>
      </c>
      <c r="E3650" s="7" t="s">
        <v>5214</v>
      </c>
      <c r="F3650" s="2" t="s">
        <v>331</v>
      </c>
      <c r="G3650" s="2" t="s">
        <v>5141</v>
      </c>
    </row>
    <row r="3651" spans="1:8">
      <c r="A3651" s="79">
        <v>42905.481030092589</v>
      </c>
      <c r="B3651" s="3">
        <v>12.47</v>
      </c>
      <c r="C3651" s="7">
        <v>12016</v>
      </c>
      <c r="D3651" s="7">
        <v>1</v>
      </c>
      <c r="E3651" s="7" t="s">
        <v>5214</v>
      </c>
      <c r="F3651" s="2" t="s">
        <v>331</v>
      </c>
      <c r="G3651" s="2" t="s">
        <v>5141</v>
      </c>
    </row>
    <row r="3652" spans="1:8">
      <c r="A3652" s="79">
        <v>42911.476631944446</v>
      </c>
      <c r="B3652" s="3">
        <v>12.47</v>
      </c>
      <c r="C3652" s="7">
        <v>12016</v>
      </c>
      <c r="D3652" s="7">
        <v>1</v>
      </c>
      <c r="E3652" s="7" t="s">
        <v>5214</v>
      </c>
      <c r="F3652" s="2" t="s">
        <v>331</v>
      </c>
      <c r="G3652" s="2" t="s">
        <v>3382</v>
      </c>
    </row>
    <row r="3653" spans="1:8">
      <c r="A3653" s="79">
        <v>42915.59447916667</v>
      </c>
      <c r="B3653" s="3">
        <v>12.47</v>
      </c>
      <c r="C3653" s="7">
        <v>12016</v>
      </c>
      <c r="D3653" s="7">
        <v>1</v>
      </c>
      <c r="E3653" s="7" t="s">
        <v>5214</v>
      </c>
      <c r="F3653" s="2" t="s">
        <v>331</v>
      </c>
      <c r="G3653" s="2" t="s">
        <v>3382</v>
      </c>
    </row>
    <row r="3654" spans="1:8">
      <c r="A3654" s="79">
        <v>42145.564429999999</v>
      </c>
      <c r="B3654" s="3">
        <v>2</v>
      </c>
      <c r="C3654" s="7" t="s">
        <v>12</v>
      </c>
      <c r="D3654" s="7">
        <v>1</v>
      </c>
      <c r="E3654" s="7">
        <v>45</v>
      </c>
      <c r="F3654" s="2" t="s">
        <v>331</v>
      </c>
      <c r="G3654" s="2" t="s">
        <v>341</v>
      </c>
    </row>
    <row r="3655" spans="1:8">
      <c r="A3655" s="79">
        <v>42145.564429999999</v>
      </c>
      <c r="B3655" s="3">
        <v>2</v>
      </c>
      <c r="C3655" s="7" t="s">
        <v>12</v>
      </c>
      <c r="D3655" s="7">
        <v>1</v>
      </c>
      <c r="E3655" s="7">
        <v>45</v>
      </c>
      <c r="F3655" s="2" t="s">
        <v>331</v>
      </c>
      <c r="G3655" s="2" t="s">
        <v>341</v>
      </c>
    </row>
    <row r="3656" spans="1:8">
      <c r="A3656" s="79">
        <v>42145.564429999999</v>
      </c>
      <c r="B3656" s="3">
        <v>2</v>
      </c>
      <c r="C3656" s="7" t="s">
        <v>12</v>
      </c>
      <c r="D3656" s="7">
        <v>1</v>
      </c>
      <c r="E3656" s="7">
        <v>45</v>
      </c>
      <c r="F3656" s="2" t="s">
        <v>331</v>
      </c>
      <c r="G3656" s="2" t="s">
        <v>341</v>
      </c>
    </row>
    <row r="3657" spans="1:8">
      <c r="A3657" s="79">
        <v>42362.503470000003</v>
      </c>
      <c r="B3657" s="3">
        <v>2</v>
      </c>
      <c r="C3657" s="7" t="s">
        <v>12</v>
      </c>
      <c r="D3657" s="7">
        <v>1</v>
      </c>
      <c r="E3657" s="7">
        <v>45</v>
      </c>
      <c r="F3657" s="2" t="s">
        <v>331</v>
      </c>
      <c r="G3657" s="2" t="s">
        <v>109</v>
      </c>
      <c r="H3657" s="2" t="s">
        <v>341</v>
      </c>
    </row>
    <row r="3658" spans="1:8">
      <c r="A3658" s="79">
        <v>42888.700150462966</v>
      </c>
      <c r="B3658" s="3">
        <v>3.9</v>
      </c>
      <c r="C3658" s="7" t="s">
        <v>3397</v>
      </c>
      <c r="D3658" s="7">
        <v>1</v>
      </c>
      <c r="E3658" s="7">
        <v>45</v>
      </c>
      <c r="F3658" s="2" t="s">
        <v>331</v>
      </c>
      <c r="G3658" s="2" t="s">
        <v>5137</v>
      </c>
    </row>
    <row r="3659" spans="1:8">
      <c r="A3659" s="79">
        <v>42889.722893518519</v>
      </c>
      <c r="B3659" s="3">
        <v>3.9</v>
      </c>
      <c r="C3659" s="7" t="s">
        <v>3397</v>
      </c>
      <c r="D3659" s="7">
        <v>1</v>
      </c>
      <c r="E3659" s="7">
        <v>45</v>
      </c>
      <c r="F3659" s="2" t="s">
        <v>331</v>
      </c>
      <c r="G3659" s="2" t="s">
        <v>5137</v>
      </c>
    </row>
    <row r="3660" spans="1:8">
      <c r="A3660" s="79">
        <v>42891.486122685186</v>
      </c>
      <c r="B3660" s="3">
        <v>3.9</v>
      </c>
      <c r="C3660" s="7" t="s">
        <v>3397</v>
      </c>
      <c r="D3660" s="7">
        <v>1</v>
      </c>
      <c r="E3660" s="7">
        <v>45</v>
      </c>
      <c r="F3660" s="2" t="s">
        <v>331</v>
      </c>
      <c r="G3660" s="2" t="s">
        <v>5137</v>
      </c>
    </row>
    <row r="3661" spans="1:8">
      <c r="A3661" s="79">
        <v>42892.50922453704</v>
      </c>
      <c r="B3661" s="3">
        <v>3.9</v>
      </c>
      <c r="C3661" s="7" t="s">
        <v>3397</v>
      </c>
      <c r="D3661" s="7">
        <v>1</v>
      </c>
      <c r="E3661" s="7">
        <v>45</v>
      </c>
      <c r="F3661" s="2" t="s">
        <v>331</v>
      </c>
      <c r="G3661" s="2" t="s">
        <v>5137</v>
      </c>
    </row>
    <row r="3662" spans="1:8">
      <c r="A3662" s="79">
        <v>42892.659178240741</v>
      </c>
      <c r="B3662" s="3">
        <v>3.9</v>
      </c>
      <c r="C3662" s="7" t="s">
        <v>3397</v>
      </c>
      <c r="D3662" s="7">
        <v>1</v>
      </c>
      <c r="E3662" s="7">
        <v>45</v>
      </c>
      <c r="F3662" s="2" t="s">
        <v>331</v>
      </c>
      <c r="G3662" s="2" t="s">
        <v>5137</v>
      </c>
    </row>
    <row r="3663" spans="1:8">
      <c r="A3663" s="79">
        <v>42892.811620370368</v>
      </c>
      <c r="B3663" s="3">
        <v>3.9</v>
      </c>
      <c r="C3663" s="7" t="s">
        <v>3397</v>
      </c>
      <c r="D3663" s="7">
        <v>1</v>
      </c>
      <c r="E3663" s="7">
        <v>45</v>
      </c>
      <c r="F3663" s="2" t="s">
        <v>331</v>
      </c>
      <c r="G3663" s="2" t="s">
        <v>5137</v>
      </c>
    </row>
    <row r="3664" spans="1:8">
      <c r="A3664" s="79">
        <v>42895.511481481481</v>
      </c>
      <c r="B3664" s="3">
        <v>3.9</v>
      </c>
      <c r="C3664" s="7" t="s">
        <v>3397</v>
      </c>
      <c r="D3664" s="7">
        <v>1</v>
      </c>
      <c r="E3664" s="7">
        <v>45</v>
      </c>
      <c r="F3664" s="2" t="s">
        <v>331</v>
      </c>
      <c r="G3664" s="2" t="s">
        <v>5137</v>
      </c>
    </row>
    <row r="3665" spans="1:10">
      <c r="A3665" s="79">
        <v>42888.700150462966</v>
      </c>
      <c r="B3665" s="3">
        <v>3.9</v>
      </c>
      <c r="C3665" s="7" t="s">
        <v>3402</v>
      </c>
      <c r="D3665" s="7">
        <v>1</v>
      </c>
      <c r="E3665" s="7">
        <v>45</v>
      </c>
      <c r="F3665" s="2" t="s">
        <v>331</v>
      </c>
      <c r="G3665" s="2" t="s">
        <v>5140</v>
      </c>
    </row>
    <row r="3666" spans="1:10">
      <c r="A3666" s="79">
        <v>42889.666400462964</v>
      </c>
      <c r="B3666" s="3">
        <v>3.9</v>
      </c>
      <c r="C3666" s="7" t="s">
        <v>3402</v>
      </c>
      <c r="D3666" s="7">
        <v>1</v>
      </c>
      <c r="E3666" s="7">
        <v>45</v>
      </c>
      <c r="F3666" s="2" t="s">
        <v>331</v>
      </c>
      <c r="G3666" s="2" t="s">
        <v>5140</v>
      </c>
    </row>
    <row r="3667" spans="1:10">
      <c r="A3667" s="79">
        <v>42889.722893518519</v>
      </c>
      <c r="B3667" s="3">
        <v>3.9</v>
      </c>
      <c r="C3667" s="7" t="s">
        <v>3402</v>
      </c>
      <c r="D3667" s="7">
        <v>1</v>
      </c>
      <c r="E3667" s="7">
        <v>45</v>
      </c>
      <c r="F3667" s="2" t="s">
        <v>331</v>
      </c>
      <c r="G3667" s="2" t="s">
        <v>5140</v>
      </c>
    </row>
    <row r="3668" spans="1:10">
      <c r="A3668" s="79">
        <v>42891.486122685186</v>
      </c>
      <c r="B3668" s="3">
        <v>3.9</v>
      </c>
      <c r="C3668" s="7" t="s">
        <v>3402</v>
      </c>
      <c r="D3668" s="7">
        <v>1</v>
      </c>
      <c r="E3668" s="7">
        <v>45</v>
      </c>
      <c r="F3668" s="2" t="s">
        <v>331</v>
      </c>
      <c r="G3668" s="2" t="s">
        <v>5140</v>
      </c>
    </row>
    <row r="3669" spans="1:10">
      <c r="A3669" s="79">
        <v>42892.50922453704</v>
      </c>
      <c r="B3669" s="3">
        <v>3.9</v>
      </c>
      <c r="C3669" s="7" t="s">
        <v>3402</v>
      </c>
      <c r="D3669" s="7">
        <v>1</v>
      </c>
      <c r="E3669" s="7">
        <v>45</v>
      </c>
      <c r="F3669" s="2" t="s">
        <v>331</v>
      </c>
      <c r="G3669" s="2" t="s">
        <v>5140</v>
      </c>
    </row>
    <row r="3670" spans="1:10">
      <c r="A3670" s="79">
        <v>42892.575659722221</v>
      </c>
      <c r="B3670" s="3">
        <v>3.9</v>
      </c>
      <c r="C3670" s="7" t="s">
        <v>3402</v>
      </c>
      <c r="D3670" s="7">
        <v>1</v>
      </c>
      <c r="E3670" s="7">
        <v>45</v>
      </c>
      <c r="F3670" s="2" t="s">
        <v>331</v>
      </c>
      <c r="G3670" s="2" t="s">
        <v>5140</v>
      </c>
    </row>
    <row r="3671" spans="1:10">
      <c r="A3671" s="79">
        <v>42892.575659722221</v>
      </c>
      <c r="B3671" s="3">
        <v>3.9</v>
      </c>
      <c r="C3671" s="7" t="s">
        <v>3402</v>
      </c>
      <c r="D3671" s="7">
        <v>1</v>
      </c>
      <c r="E3671" s="7">
        <v>45</v>
      </c>
      <c r="F3671" s="2" t="s">
        <v>331</v>
      </c>
      <c r="G3671" s="2" t="s">
        <v>5140</v>
      </c>
    </row>
    <row r="3672" spans="1:10">
      <c r="A3672" s="79">
        <v>42892.575659722221</v>
      </c>
      <c r="B3672" s="3">
        <v>3.9</v>
      </c>
      <c r="C3672" s="7" t="s">
        <v>3402</v>
      </c>
      <c r="D3672" s="7">
        <v>1</v>
      </c>
      <c r="E3672" s="7">
        <v>45</v>
      </c>
      <c r="F3672" s="2" t="s">
        <v>331</v>
      </c>
      <c r="G3672" s="2" t="s">
        <v>5140</v>
      </c>
    </row>
    <row r="3673" spans="1:10">
      <c r="A3673" s="79">
        <v>42892.659178240741</v>
      </c>
      <c r="B3673" s="3">
        <v>3.9</v>
      </c>
      <c r="C3673" s="7" t="s">
        <v>3402</v>
      </c>
      <c r="D3673" s="7">
        <v>1</v>
      </c>
      <c r="E3673" s="7">
        <v>45</v>
      </c>
      <c r="F3673" s="2" t="s">
        <v>331</v>
      </c>
      <c r="G3673" s="2" t="s">
        <v>5140</v>
      </c>
    </row>
    <row r="3674" spans="1:10">
      <c r="A3674" s="79">
        <v>42892.811620370368</v>
      </c>
      <c r="B3674" s="3">
        <v>3.9</v>
      </c>
      <c r="C3674" s="7" t="s">
        <v>3402</v>
      </c>
      <c r="D3674" s="7">
        <v>1</v>
      </c>
      <c r="E3674" s="7">
        <v>45</v>
      </c>
      <c r="F3674" s="2" t="s">
        <v>331</v>
      </c>
      <c r="G3674" s="2" t="s">
        <v>5140</v>
      </c>
    </row>
    <row r="3675" spans="1:10">
      <c r="A3675" s="79">
        <v>42895.511481481481</v>
      </c>
      <c r="B3675" s="3">
        <v>3.9</v>
      </c>
      <c r="C3675" s="7" t="s">
        <v>3402</v>
      </c>
      <c r="D3675" s="7">
        <v>1</v>
      </c>
      <c r="E3675" s="7">
        <v>45</v>
      </c>
      <c r="F3675" s="2" t="s">
        <v>331</v>
      </c>
      <c r="G3675" s="2" t="s">
        <v>5140</v>
      </c>
    </row>
    <row r="3676" spans="1:10">
      <c r="A3676" s="79">
        <v>42897.541284722225</v>
      </c>
      <c r="B3676" s="3">
        <v>3.9</v>
      </c>
      <c r="C3676" s="7" t="s">
        <v>3402</v>
      </c>
      <c r="D3676" s="7">
        <v>1</v>
      </c>
      <c r="E3676" s="7">
        <v>45</v>
      </c>
      <c r="F3676" s="2" t="s">
        <v>331</v>
      </c>
      <c r="G3676" s="2" t="s">
        <v>5140</v>
      </c>
    </row>
    <row r="3677" spans="1:10">
      <c r="A3677" s="79">
        <v>41965</v>
      </c>
      <c r="B3677" s="3">
        <v>364.73</v>
      </c>
      <c r="C3677" s="7">
        <v>101</v>
      </c>
      <c r="F3677" s="8" t="s">
        <v>8</v>
      </c>
      <c r="H3677" s="2" t="s">
        <v>113</v>
      </c>
    </row>
    <row r="3678" spans="1:10">
      <c r="A3678" s="79">
        <v>42171</v>
      </c>
      <c r="B3678" s="3">
        <v>4.85527</v>
      </c>
      <c r="C3678" s="7">
        <v>101</v>
      </c>
      <c r="D3678" s="7">
        <v>1</v>
      </c>
      <c r="E3678" s="7">
        <v>45</v>
      </c>
      <c r="F3678" s="2" t="s">
        <v>8</v>
      </c>
      <c r="G3678" s="2" t="s">
        <v>328</v>
      </c>
      <c r="H3678" s="2" t="s">
        <v>213</v>
      </c>
      <c r="J3678" s="21"/>
    </row>
    <row r="3679" spans="1:10">
      <c r="A3679" s="79">
        <v>42223</v>
      </c>
      <c r="B3679" s="3">
        <v>4.85527</v>
      </c>
      <c r="C3679" s="7">
        <v>101</v>
      </c>
      <c r="D3679" s="7">
        <v>1</v>
      </c>
      <c r="E3679" s="7">
        <v>45</v>
      </c>
      <c r="F3679" s="2" t="s">
        <v>8</v>
      </c>
      <c r="G3679" s="2" t="s">
        <v>283</v>
      </c>
      <c r="H3679" s="2" t="s">
        <v>213</v>
      </c>
      <c r="J3679" s="21"/>
    </row>
    <row r="3680" spans="1:10">
      <c r="A3680" s="79">
        <v>42236</v>
      </c>
      <c r="B3680" s="3">
        <v>4.85527</v>
      </c>
      <c r="C3680" s="7">
        <v>101</v>
      </c>
      <c r="D3680" s="7">
        <v>1</v>
      </c>
      <c r="E3680" s="7">
        <v>45</v>
      </c>
      <c r="F3680" s="2" t="s">
        <v>8</v>
      </c>
      <c r="G3680" s="2" t="s">
        <v>263</v>
      </c>
      <c r="H3680" s="2" t="s">
        <v>213</v>
      </c>
      <c r="J3680" s="21"/>
    </row>
    <row r="3681" spans="1:10">
      <c r="A3681" s="79">
        <v>42269</v>
      </c>
      <c r="B3681" s="3">
        <v>4.85527</v>
      </c>
      <c r="C3681" s="7">
        <v>101</v>
      </c>
      <c r="D3681" s="7">
        <v>1</v>
      </c>
      <c r="E3681" s="7">
        <v>45</v>
      </c>
      <c r="F3681" s="2" t="s">
        <v>8</v>
      </c>
      <c r="G3681" s="2" t="s">
        <v>254</v>
      </c>
      <c r="H3681" s="2" t="s">
        <v>213</v>
      </c>
    </row>
    <row r="3682" spans="1:10">
      <c r="A3682" s="79">
        <v>42302</v>
      </c>
      <c r="B3682" s="3">
        <v>4.85527</v>
      </c>
      <c r="C3682" s="7">
        <v>101</v>
      </c>
      <c r="D3682" s="7">
        <v>1</v>
      </c>
      <c r="E3682" s="7">
        <v>45</v>
      </c>
      <c r="F3682" s="2" t="s">
        <v>8</v>
      </c>
      <c r="G3682" s="2" t="s">
        <v>375</v>
      </c>
      <c r="H3682" s="2" t="s">
        <v>213</v>
      </c>
    </row>
    <row r="3683" spans="1:10">
      <c r="A3683" s="79">
        <v>42308</v>
      </c>
      <c r="B3683" s="3">
        <v>4.85527</v>
      </c>
      <c r="C3683" s="7">
        <v>101</v>
      </c>
      <c r="D3683" s="7">
        <v>1</v>
      </c>
      <c r="E3683" s="7">
        <v>45</v>
      </c>
      <c r="F3683" s="2" t="s">
        <v>8</v>
      </c>
      <c r="G3683" s="2" t="s">
        <v>374</v>
      </c>
      <c r="H3683" s="2" t="s">
        <v>213</v>
      </c>
    </row>
    <row r="3684" spans="1:10">
      <c r="A3684" s="79">
        <v>42334</v>
      </c>
      <c r="B3684" s="3">
        <v>4.85527</v>
      </c>
      <c r="C3684" s="7">
        <v>101</v>
      </c>
      <c r="D3684" s="7">
        <v>1</v>
      </c>
      <c r="E3684" s="7">
        <v>45</v>
      </c>
      <c r="F3684" s="2" t="s">
        <v>8</v>
      </c>
      <c r="G3684" s="2" t="s">
        <v>492</v>
      </c>
      <c r="H3684" s="2" t="s">
        <v>493</v>
      </c>
      <c r="I3684" s="2" t="s">
        <v>213</v>
      </c>
    </row>
    <row r="3685" spans="1:10">
      <c r="A3685" s="79">
        <v>42346</v>
      </c>
      <c r="B3685" s="3">
        <v>4.85527</v>
      </c>
      <c r="C3685" s="7">
        <v>101</v>
      </c>
      <c r="D3685" s="7">
        <v>1</v>
      </c>
      <c r="E3685" s="7">
        <v>45</v>
      </c>
      <c r="F3685" s="2" t="s">
        <v>8</v>
      </c>
      <c r="G3685" s="2" t="s">
        <v>710</v>
      </c>
      <c r="H3685" s="2" t="s">
        <v>667</v>
      </c>
      <c r="I3685" s="2" t="s">
        <v>711</v>
      </c>
    </row>
    <row r="3686" spans="1:10">
      <c r="A3686" s="79">
        <v>42347</v>
      </c>
      <c r="B3686" s="3">
        <v>4.85527</v>
      </c>
      <c r="C3686" s="7">
        <v>101</v>
      </c>
      <c r="D3686" s="7">
        <v>1</v>
      </c>
      <c r="E3686" s="7">
        <v>45</v>
      </c>
      <c r="F3686" s="2" t="s">
        <v>8</v>
      </c>
      <c r="G3686" s="2" t="s">
        <v>707</v>
      </c>
      <c r="H3686" s="2" t="s">
        <v>708</v>
      </c>
      <c r="I3686" s="2" t="s">
        <v>709</v>
      </c>
    </row>
    <row r="3687" spans="1:10">
      <c r="A3687" s="79">
        <v>41846</v>
      </c>
      <c r="B3687" s="3">
        <v>5.8282699999999998</v>
      </c>
      <c r="C3687" s="7">
        <v>102</v>
      </c>
      <c r="D3687" s="7">
        <v>1</v>
      </c>
      <c r="E3687" s="7">
        <v>45</v>
      </c>
      <c r="F3687" s="2" t="s">
        <v>8</v>
      </c>
      <c r="G3687" s="21"/>
    </row>
    <row r="3688" spans="1:10">
      <c r="A3688" s="79">
        <v>41917</v>
      </c>
      <c r="B3688" s="3">
        <v>5.8282699999999998</v>
      </c>
      <c r="C3688" s="7">
        <v>102</v>
      </c>
      <c r="D3688" s="7">
        <v>1</v>
      </c>
      <c r="E3688" s="7">
        <v>45</v>
      </c>
      <c r="F3688" s="2" t="s">
        <v>8</v>
      </c>
      <c r="G3688" s="21"/>
    </row>
    <row r="3689" spans="1:10">
      <c r="A3689" s="79">
        <v>41965</v>
      </c>
      <c r="B3689" s="3">
        <v>87.76</v>
      </c>
      <c r="C3689" s="7">
        <v>102</v>
      </c>
      <c r="D3689" s="7">
        <v>10</v>
      </c>
      <c r="E3689" s="7">
        <v>45</v>
      </c>
      <c r="F3689" s="8" t="s">
        <v>8</v>
      </c>
      <c r="H3689" s="2" t="s">
        <v>113</v>
      </c>
    </row>
    <row r="3690" spans="1:10">
      <c r="A3690" s="79">
        <v>42011</v>
      </c>
      <c r="B3690" s="3">
        <v>5.8282699999999998</v>
      </c>
      <c r="C3690" s="7">
        <v>102</v>
      </c>
      <c r="D3690" s="7">
        <v>1</v>
      </c>
      <c r="E3690" s="7">
        <v>45</v>
      </c>
      <c r="F3690" s="2" t="s">
        <v>8</v>
      </c>
      <c r="G3690" s="21"/>
    </row>
    <row r="3691" spans="1:10">
      <c r="A3691" s="79">
        <v>42017</v>
      </c>
      <c r="B3691" s="3">
        <v>5.8282699999999998</v>
      </c>
      <c r="C3691" s="7">
        <v>102</v>
      </c>
      <c r="D3691" s="7">
        <v>1</v>
      </c>
      <c r="E3691" s="7">
        <v>45</v>
      </c>
      <c r="F3691" s="2" t="s">
        <v>8</v>
      </c>
      <c r="G3691" s="21"/>
    </row>
    <row r="3692" spans="1:10">
      <c r="A3692" s="79">
        <v>42027</v>
      </c>
      <c r="B3692" s="3">
        <v>5.8282699999999998</v>
      </c>
      <c r="C3692" s="7">
        <v>102</v>
      </c>
      <c r="D3692" s="7">
        <v>1</v>
      </c>
      <c r="E3692" s="7">
        <v>45</v>
      </c>
      <c r="F3692" s="2" t="s">
        <v>8</v>
      </c>
      <c r="G3692" s="21"/>
    </row>
    <row r="3693" spans="1:10">
      <c r="A3693" s="79">
        <v>42221</v>
      </c>
      <c r="B3693" s="3">
        <v>5.8282699999999998</v>
      </c>
      <c r="C3693" s="7">
        <v>102</v>
      </c>
      <c r="D3693" s="7">
        <v>1</v>
      </c>
      <c r="E3693" s="7">
        <v>45</v>
      </c>
      <c r="F3693" s="2" t="s">
        <v>8</v>
      </c>
      <c r="G3693" s="2" t="s">
        <v>306</v>
      </c>
      <c r="H3693" s="2" t="s">
        <v>243</v>
      </c>
      <c r="J3693" s="21"/>
    </row>
    <row r="3694" spans="1:10">
      <c r="A3694" s="79">
        <v>42308</v>
      </c>
      <c r="B3694" s="3">
        <v>5.8282699999999998</v>
      </c>
      <c r="C3694" s="7">
        <v>102</v>
      </c>
      <c r="D3694" s="7">
        <v>1</v>
      </c>
      <c r="E3694" s="7">
        <v>45</v>
      </c>
      <c r="F3694" s="2" t="s">
        <v>8</v>
      </c>
      <c r="G3694" s="2" t="s">
        <v>374</v>
      </c>
      <c r="H3694" s="2" t="s">
        <v>243</v>
      </c>
    </row>
    <row r="3695" spans="1:10">
      <c r="A3695" s="79">
        <v>42462</v>
      </c>
      <c r="B3695" s="3">
        <v>5.8282699999999998</v>
      </c>
      <c r="C3695" s="7">
        <v>102</v>
      </c>
      <c r="D3695" s="7">
        <v>1</v>
      </c>
      <c r="E3695" s="7">
        <v>45</v>
      </c>
      <c r="F3695" s="2" t="s">
        <v>8</v>
      </c>
      <c r="G3695" s="2" t="s">
        <v>1623</v>
      </c>
      <c r="H3695" s="2" t="s">
        <v>243</v>
      </c>
    </row>
    <row r="3696" spans="1:10">
      <c r="A3696" s="79">
        <v>42497</v>
      </c>
      <c r="B3696" s="3">
        <v>5.7947963926081671</v>
      </c>
      <c r="C3696" s="7">
        <v>102</v>
      </c>
      <c r="D3696" s="7">
        <v>1</v>
      </c>
      <c r="E3696" s="7">
        <v>45</v>
      </c>
      <c r="F3696" s="2" t="s">
        <v>8</v>
      </c>
      <c r="G3696" s="2" t="s">
        <v>243</v>
      </c>
      <c r="H3696" s="2" t="s">
        <v>1901</v>
      </c>
      <c r="I3696" s="2" t="s">
        <v>1867</v>
      </c>
    </row>
    <row r="3697" spans="1:10">
      <c r="A3697" s="79">
        <v>42512</v>
      </c>
      <c r="B3697" s="3">
        <v>5.6742382709541381</v>
      </c>
      <c r="C3697" s="7">
        <v>102</v>
      </c>
      <c r="D3697" s="7">
        <v>1</v>
      </c>
      <c r="E3697" s="7">
        <v>45</v>
      </c>
      <c r="F3697" s="2" t="s">
        <v>8</v>
      </c>
      <c r="G3697" s="2" t="s">
        <v>243</v>
      </c>
      <c r="H3697" s="2" t="s">
        <v>1895</v>
      </c>
      <c r="I3697" s="2" t="s">
        <v>1857</v>
      </c>
    </row>
    <row r="3698" spans="1:10">
      <c r="A3698" s="79">
        <v>42573</v>
      </c>
      <c r="B3698" s="3">
        <v>5.7766072919565827</v>
      </c>
      <c r="C3698" s="7">
        <v>102</v>
      </c>
      <c r="D3698" s="7">
        <v>1</v>
      </c>
      <c r="E3698" s="7">
        <v>45</v>
      </c>
      <c r="F3698" s="2" t="s">
        <v>8</v>
      </c>
      <c r="G3698" s="2" t="s">
        <v>243</v>
      </c>
      <c r="H3698" s="2" t="s">
        <v>2251</v>
      </c>
    </row>
    <row r="3699" spans="1:10">
      <c r="A3699" s="79">
        <v>42721.182268518518</v>
      </c>
      <c r="B3699" s="3">
        <v>5.7872686821705432</v>
      </c>
      <c r="C3699" s="7">
        <v>102</v>
      </c>
      <c r="D3699" s="7">
        <v>1</v>
      </c>
      <c r="E3699" s="7">
        <v>45</v>
      </c>
      <c r="F3699" s="2" t="s">
        <v>8</v>
      </c>
      <c r="G3699" s="2" t="s">
        <v>2712</v>
      </c>
      <c r="H3699" s="2" t="s">
        <v>2711</v>
      </c>
    </row>
    <row r="3700" spans="1:10">
      <c r="A3700" s="79">
        <v>42833.443194444444</v>
      </c>
      <c r="B3700" s="3">
        <v>5.78101320376914</v>
      </c>
      <c r="C3700" s="7">
        <v>102</v>
      </c>
      <c r="D3700" s="7">
        <v>1</v>
      </c>
      <c r="E3700" s="7">
        <v>45</v>
      </c>
      <c r="F3700" s="2" t="s">
        <v>8</v>
      </c>
      <c r="G3700" s="2" t="s">
        <v>2712</v>
      </c>
      <c r="H3700" s="2" t="s">
        <v>4423</v>
      </c>
    </row>
    <row r="3701" spans="1:10">
      <c r="A3701" s="79">
        <v>41803</v>
      </c>
      <c r="B3701" s="3">
        <v>4.85527</v>
      </c>
      <c r="C3701" s="7">
        <v>103</v>
      </c>
      <c r="D3701" s="7">
        <v>1</v>
      </c>
      <c r="E3701" s="7">
        <v>45</v>
      </c>
      <c r="F3701" s="2" t="s">
        <v>8</v>
      </c>
      <c r="G3701" s="21"/>
    </row>
    <row r="3702" spans="1:10">
      <c r="A3702" s="79">
        <v>41965</v>
      </c>
      <c r="B3702" s="3">
        <v>721.04</v>
      </c>
      <c r="C3702" s="7">
        <v>103</v>
      </c>
      <c r="F3702" s="8" t="s">
        <v>8</v>
      </c>
      <c r="H3702" s="2" t="s">
        <v>113</v>
      </c>
    </row>
    <row r="3703" spans="1:10">
      <c r="A3703" s="79">
        <v>41965</v>
      </c>
      <c r="B3703" s="3">
        <v>645.51</v>
      </c>
      <c r="C3703" s="7">
        <v>104</v>
      </c>
      <c r="F3703" s="8" t="s">
        <v>8</v>
      </c>
      <c r="H3703" s="2" t="s">
        <v>113</v>
      </c>
    </row>
    <row r="3704" spans="1:10">
      <c r="A3704" s="79">
        <v>42317</v>
      </c>
      <c r="B3704" s="3">
        <v>5.8282699999999998</v>
      </c>
      <c r="C3704" s="7">
        <v>104</v>
      </c>
      <c r="D3704" s="7">
        <v>1</v>
      </c>
      <c r="E3704" s="7">
        <v>45</v>
      </c>
      <c r="F3704" s="2" t="s">
        <v>8</v>
      </c>
      <c r="G3704" s="2" t="s">
        <v>601</v>
      </c>
      <c r="H3704" s="2" t="s">
        <v>602</v>
      </c>
      <c r="I3704" s="2" t="s">
        <v>385</v>
      </c>
    </row>
    <row r="3705" spans="1:10">
      <c r="A3705" s="79">
        <v>42334</v>
      </c>
      <c r="B3705" s="3">
        <v>4.85527</v>
      </c>
      <c r="C3705" s="7">
        <v>104</v>
      </c>
      <c r="D3705" s="7">
        <v>1</v>
      </c>
      <c r="E3705" s="7">
        <v>45</v>
      </c>
      <c r="F3705" s="2" t="s">
        <v>8</v>
      </c>
      <c r="G3705" s="2" t="s">
        <v>492</v>
      </c>
      <c r="H3705" s="2" t="s">
        <v>493</v>
      </c>
      <c r="I3705" s="2" t="s">
        <v>385</v>
      </c>
    </row>
    <row r="3706" spans="1:10">
      <c r="A3706" s="79">
        <v>42337</v>
      </c>
      <c r="B3706" s="3">
        <v>9.7105399999999999</v>
      </c>
      <c r="C3706" s="7">
        <v>104</v>
      </c>
      <c r="D3706" s="7">
        <v>1</v>
      </c>
      <c r="E3706" s="7">
        <v>45</v>
      </c>
      <c r="F3706" s="2" t="s">
        <v>8</v>
      </c>
      <c r="G3706" s="2" t="s">
        <v>280</v>
      </c>
      <c r="H3706" s="2" t="s">
        <v>452</v>
      </c>
    </row>
    <row r="3707" spans="1:10">
      <c r="A3707" s="79">
        <v>42341</v>
      </c>
      <c r="B3707" s="3">
        <v>4.85527</v>
      </c>
      <c r="C3707" s="7">
        <v>104</v>
      </c>
      <c r="D3707" s="7">
        <v>1</v>
      </c>
      <c r="E3707" s="7">
        <v>45</v>
      </c>
      <c r="F3707" s="2" t="s">
        <v>8</v>
      </c>
      <c r="G3707" s="2" t="s">
        <v>284</v>
      </c>
      <c r="H3707" s="2" t="s">
        <v>615</v>
      </c>
      <c r="I3707" s="2" t="s">
        <v>718</v>
      </c>
    </row>
    <row r="3708" spans="1:10">
      <c r="A3708" s="79">
        <v>42341</v>
      </c>
      <c r="B3708" s="3">
        <v>4.85527</v>
      </c>
      <c r="C3708" s="7">
        <v>104</v>
      </c>
      <c r="D3708" s="7">
        <v>1</v>
      </c>
      <c r="E3708" s="7">
        <v>45</v>
      </c>
      <c r="F3708" s="2" t="s">
        <v>8</v>
      </c>
      <c r="G3708" s="2" t="s">
        <v>719</v>
      </c>
      <c r="H3708" s="2" t="s">
        <v>720</v>
      </c>
      <c r="I3708" s="2" t="s">
        <v>721</v>
      </c>
    </row>
    <row r="3709" spans="1:10">
      <c r="A3709" s="79">
        <v>42343</v>
      </c>
      <c r="B3709" s="3">
        <v>4.85527</v>
      </c>
      <c r="C3709" s="7">
        <v>104</v>
      </c>
      <c r="D3709" s="7">
        <v>1</v>
      </c>
      <c r="E3709" s="7">
        <v>45</v>
      </c>
      <c r="F3709" s="2" t="s">
        <v>8</v>
      </c>
      <c r="G3709" s="2" t="s">
        <v>712</v>
      </c>
      <c r="H3709" s="2" t="s">
        <v>713</v>
      </c>
      <c r="I3709" s="2" t="s">
        <v>714</v>
      </c>
    </row>
    <row r="3710" spans="1:10">
      <c r="A3710" s="79">
        <v>42346</v>
      </c>
      <c r="B3710" s="3">
        <v>4.85527</v>
      </c>
      <c r="C3710" s="7">
        <v>104</v>
      </c>
      <c r="D3710" s="7">
        <v>1</v>
      </c>
      <c r="E3710" s="7">
        <v>45</v>
      </c>
      <c r="F3710" s="2" t="s">
        <v>8</v>
      </c>
      <c r="G3710" s="2" t="s">
        <v>710</v>
      </c>
      <c r="H3710" s="2" t="s">
        <v>667</v>
      </c>
      <c r="I3710" s="2" t="s">
        <v>711</v>
      </c>
    </row>
    <row r="3711" spans="1:10">
      <c r="A3711" s="79">
        <v>42351</v>
      </c>
      <c r="B3711" s="3">
        <v>5.8282699999999998</v>
      </c>
      <c r="C3711" s="7">
        <v>104</v>
      </c>
      <c r="D3711" s="7">
        <v>1</v>
      </c>
      <c r="E3711" s="7">
        <v>45</v>
      </c>
      <c r="F3711" s="2" t="s">
        <v>8</v>
      </c>
      <c r="G3711" s="2" t="s">
        <v>619</v>
      </c>
      <c r="H3711" s="2" t="s">
        <v>659</v>
      </c>
      <c r="I3711" s="2" t="s">
        <v>660</v>
      </c>
      <c r="J3711" s="2" t="s">
        <v>203</v>
      </c>
    </row>
    <row r="3712" spans="1:10">
      <c r="A3712" s="79">
        <v>42352</v>
      </c>
      <c r="B3712" s="3">
        <v>19.42108</v>
      </c>
      <c r="C3712" s="7">
        <v>104</v>
      </c>
      <c r="D3712" s="7">
        <v>4</v>
      </c>
      <c r="E3712" s="7">
        <v>45</v>
      </c>
      <c r="F3712" s="2" t="s">
        <v>8</v>
      </c>
      <c r="G3712" s="2" t="s">
        <v>693</v>
      </c>
      <c r="H3712" s="2" t="s">
        <v>694</v>
      </c>
      <c r="I3712" s="2" t="s">
        <v>695</v>
      </c>
      <c r="J3712" s="2" t="s">
        <v>230</v>
      </c>
    </row>
    <row r="3713" spans="1:12">
      <c r="A3713" s="79">
        <v>42352</v>
      </c>
      <c r="B3713" s="3">
        <v>5.8282699999999998</v>
      </c>
      <c r="C3713" s="7">
        <v>104</v>
      </c>
      <c r="D3713" s="7">
        <v>1</v>
      </c>
      <c r="E3713" s="7">
        <v>45</v>
      </c>
      <c r="F3713" s="2" t="s">
        <v>8</v>
      </c>
      <c r="G3713" s="2" t="s">
        <v>496</v>
      </c>
      <c r="H3713" s="2" t="s">
        <v>657</v>
      </c>
      <c r="I3713" s="2" t="s">
        <v>658</v>
      </c>
      <c r="J3713" s="2" t="s">
        <v>210</v>
      </c>
    </row>
    <row r="3714" spans="1:12">
      <c r="A3714" s="79">
        <v>42374</v>
      </c>
      <c r="B3714" s="3">
        <v>4.85527</v>
      </c>
      <c r="C3714" s="7">
        <v>104</v>
      </c>
      <c r="D3714" s="7">
        <v>1</v>
      </c>
      <c r="E3714" s="7">
        <v>45</v>
      </c>
      <c r="F3714" s="2" t="s">
        <v>8</v>
      </c>
      <c r="G3714" s="2" t="s">
        <v>1083</v>
      </c>
      <c r="H3714" s="2" t="s">
        <v>1084</v>
      </c>
      <c r="I3714" s="2" t="s">
        <v>452</v>
      </c>
      <c r="L3714" s="21"/>
    </row>
    <row r="3715" spans="1:12">
      <c r="A3715" s="79">
        <v>42379</v>
      </c>
      <c r="B3715" s="3">
        <v>4.85527</v>
      </c>
      <c r="C3715" s="7">
        <v>104</v>
      </c>
      <c r="D3715" s="7">
        <v>1</v>
      </c>
      <c r="E3715" s="7">
        <v>45</v>
      </c>
      <c r="F3715" s="2" t="s">
        <v>8</v>
      </c>
      <c r="G3715" s="2" t="s">
        <v>1080</v>
      </c>
      <c r="H3715" s="2" t="s">
        <v>1081</v>
      </c>
      <c r="I3715" s="2" t="s">
        <v>452</v>
      </c>
      <c r="L3715" s="21"/>
    </row>
    <row r="3716" spans="1:12">
      <c r="A3716" s="79">
        <v>42387</v>
      </c>
      <c r="B3716" s="3">
        <v>4.85527</v>
      </c>
      <c r="C3716" s="7">
        <v>104</v>
      </c>
      <c r="D3716" s="7">
        <v>1</v>
      </c>
      <c r="E3716" s="7">
        <v>45</v>
      </c>
      <c r="F3716" s="2" t="s">
        <v>8</v>
      </c>
      <c r="G3716" s="2" t="s">
        <v>1029</v>
      </c>
      <c r="H3716" s="2" t="s">
        <v>1030</v>
      </c>
      <c r="I3716" s="2" t="s">
        <v>452</v>
      </c>
      <c r="L3716" s="21"/>
    </row>
    <row r="3717" spans="1:12">
      <c r="A3717" s="79">
        <v>42399</v>
      </c>
      <c r="B3717" s="3">
        <v>4.85527</v>
      </c>
      <c r="C3717" s="7">
        <v>104</v>
      </c>
      <c r="D3717" s="7">
        <v>1</v>
      </c>
      <c r="E3717" s="7">
        <v>45</v>
      </c>
      <c r="F3717" s="2" t="s">
        <v>8</v>
      </c>
      <c r="G3717" s="2" t="s">
        <v>919</v>
      </c>
      <c r="H3717" s="2" t="s">
        <v>920</v>
      </c>
      <c r="I3717" s="2" t="s">
        <v>452</v>
      </c>
      <c r="L3717" s="21"/>
    </row>
    <row r="3718" spans="1:12">
      <c r="A3718" s="79">
        <v>42399</v>
      </c>
      <c r="B3718" s="3">
        <v>4.85527</v>
      </c>
      <c r="C3718" s="7">
        <v>104</v>
      </c>
      <c r="D3718" s="7">
        <v>1</v>
      </c>
      <c r="E3718" s="7">
        <v>45</v>
      </c>
      <c r="F3718" s="2" t="s">
        <v>8</v>
      </c>
      <c r="G3718" s="2" t="s">
        <v>316</v>
      </c>
      <c r="H3718" s="2" t="s">
        <v>921</v>
      </c>
      <c r="I3718" s="2" t="s">
        <v>452</v>
      </c>
      <c r="L3718" s="21"/>
    </row>
    <row r="3719" spans="1:12">
      <c r="A3719" s="79">
        <v>42405</v>
      </c>
      <c r="B3719" s="3">
        <v>4.85527</v>
      </c>
      <c r="C3719" s="7">
        <v>104</v>
      </c>
      <c r="D3719" s="7">
        <v>1</v>
      </c>
      <c r="E3719" s="7">
        <v>45</v>
      </c>
      <c r="F3719" s="2" t="s">
        <v>8</v>
      </c>
      <c r="G3719" s="2" t="s">
        <v>1291</v>
      </c>
      <c r="H3719" s="2" t="s">
        <v>1199</v>
      </c>
      <c r="I3719" s="2" t="s">
        <v>452</v>
      </c>
      <c r="L3719" s="21"/>
    </row>
    <row r="3720" spans="1:12">
      <c r="A3720" s="79">
        <v>42482</v>
      </c>
      <c r="B3720" s="3">
        <v>4.85527</v>
      </c>
      <c r="C3720" s="7">
        <v>104</v>
      </c>
      <c r="D3720" s="7">
        <v>1</v>
      </c>
      <c r="E3720" s="7">
        <v>45</v>
      </c>
      <c r="F3720" s="2" t="s">
        <v>8</v>
      </c>
      <c r="G3720" s="2" t="s">
        <v>1576</v>
      </c>
      <c r="H3720" s="2" t="s">
        <v>452</v>
      </c>
    </row>
    <row r="3721" spans="1:12">
      <c r="A3721" s="79">
        <v>42483</v>
      </c>
      <c r="B3721" s="3">
        <v>4.85527</v>
      </c>
      <c r="C3721" s="7">
        <v>104</v>
      </c>
      <c r="D3721" s="7">
        <v>1</v>
      </c>
      <c r="E3721" s="7">
        <v>45</v>
      </c>
      <c r="F3721" s="2" t="s">
        <v>8</v>
      </c>
      <c r="G3721" s="2" t="s">
        <v>1575</v>
      </c>
      <c r="H3721" s="2" t="s">
        <v>452</v>
      </c>
    </row>
    <row r="3722" spans="1:12">
      <c r="A3722" s="79">
        <v>42497</v>
      </c>
      <c r="B3722" s="3">
        <v>4.82738464092066</v>
      </c>
      <c r="C3722" s="7">
        <v>104</v>
      </c>
      <c r="D3722" s="7">
        <v>1</v>
      </c>
      <c r="E3722" s="7">
        <v>45</v>
      </c>
      <c r="F3722" s="2" t="s">
        <v>8</v>
      </c>
      <c r="G3722" s="2" t="s">
        <v>452</v>
      </c>
      <c r="H3722" s="2" t="s">
        <v>1901</v>
      </c>
      <c r="I3722" s="2" t="s">
        <v>1867</v>
      </c>
    </row>
    <row r="3723" spans="1:12">
      <c r="A3723" s="79">
        <v>42505</v>
      </c>
      <c r="B3723" s="3">
        <v>4.7560000000000002</v>
      </c>
      <c r="C3723" s="7">
        <v>104</v>
      </c>
      <c r="D3723" s="7">
        <v>1</v>
      </c>
      <c r="E3723" s="7">
        <v>45</v>
      </c>
      <c r="F3723" s="2" t="s">
        <v>8</v>
      </c>
      <c r="G3723" s="2" t="s">
        <v>452</v>
      </c>
      <c r="H3723" s="2" t="s">
        <v>1896</v>
      </c>
      <c r="I3723" s="2" t="s">
        <v>1860</v>
      </c>
    </row>
    <row r="3724" spans="1:12">
      <c r="A3724" s="79">
        <v>42509</v>
      </c>
      <c r="B3724" s="3">
        <v>4.824782608695652</v>
      </c>
      <c r="C3724" s="7">
        <v>104</v>
      </c>
      <c r="D3724" s="7">
        <v>1</v>
      </c>
      <c r="E3724" s="7">
        <v>45</v>
      </c>
      <c r="F3724" s="2" t="s">
        <v>8</v>
      </c>
      <c r="G3724" s="2" t="s">
        <v>452</v>
      </c>
      <c r="H3724" s="2" t="s">
        <v>1879</v>
      </c>
      <c r="I3724" s="2" t="s">
        <v>1858</v>
      </c>
    </row>
    <row r="3725" spans="1:12">
      <c r="A3725" s="79">
        <v>42515</v>
      </c>
      <c r="B3725" s="3">
        <v>4.7224160282852097</v>
      </c>
      <c r="C3725" s="7">
        <v>104</v>
      </c>
      <c r="D3725" s="7">
        <v>1</v>
      </c>
      <c r="E3725" s="7">
        <v>45</v>
      </c>
      <c r="F3725" s="2" t="s">
        <v>8</v>
      </c>
      <c r="G3725" s="2" t="s">
        <v>452</v>
      </c>
      <c r="H3725" s="2" t="s">
        <v>1579</v>
      </c>
      <c r="I3725" s="2" t="s">
        <v>1832</v>
      </c>
    </row>
    <row r="3726" spans="1:12">
      <c r="A3726" s="79">
        <v>42538</v>
      </c>
      <c r="B3726" s="3">
        <v>4.7734573199809249</v>
      </c>
      <c r="C3726" s="7">
        <v>104</v>
      </c>
      <c r="D3726" s="7">
        <v>1</v>
      </c>
      <c r="E3726" s="7">
        <v>45</v>
      </c>
      <c r="F3726" s="2" t="s">
        <v>8</v>
      </c>
      <c r="G3726" s="2" t="s">
        <v>452</v>
      </c>
    </row>
    <row r="3727" spans="1:12">
      <c r="A3727" s="79">
        <v>42544</v>
      </c>
      <c r="B3727" s="3">
        <v>4.7701101652478721</v>
      </c>
      <c r="C3727" s="7">
        <v>104</v>
      </c>
      <c r="D3727" s="7">
        <v>1</v>
      </c>
      <c r="E3727" s="7">
        <v>45</v>
      </c>
      <c r="F3727" s="2" t="s">
        <v>8</v>
      </c>
      <c r="G3727" s="2" t="s">
        <v>452</v>
      </c>
    </row>
    <row r="3728" spans="1:12">
      <c r="A3728" s="79">
        <v>42545</v>
      </c>
      <c r="B3728" s="3">
        <v>4.8323942944472744</v>
      </c>
      <c r="C3728" s="7">
        <v>104</v>
      </c>
      <c r="D3728" s="7">
        <v>1</v>
      </c>
      <c r="E3728" s="7">
        <v>45</v>
      </c>
      <c r="F3728" s="2" t="s">
        <v>8</v>
      </c>
      <c r="G3728" s="2" t="s">
        <v>452</v>
      </c>
    </row>
    <row r="3729" spans="1:8">
      <c r="A3729" s="79">
        <v>42553</v>
      </c>
      <c r="B3729" s="3">
        <v>4.8075067578311339</v>
      </c>
      <c r="C3729" s="7">
        <v>104</v>
      </c>
      <c r="D3729" s="7">
        <v>1</v>
      </c>
      <c r="E3729" s="7">
        <v>45</v>
      </c>
      <c r="F3729" s="2" t="s">
        <v>8</v>
      </c>
      <c r="G3729" s="2" t="s">
        <v>452</v>
      </c>
      <c r="H3729" s="2" t="s">
        <v>2260</v>
      </c>
    </row>
    <row r="3730" spans="1:8">
      <c r="A3730" s="79">
        <v>42555</v>
      </c>
      <c r="B3730" s="3">
        <v>4.7278662334145682</v>
      </c>
      <c r="C3730" s="7">
        <v>104</v>
      </c>
      <c r="D3730" s="7">
        <v>1</v>
      </c>
      <c r="E3730" s="7">
        <v>45</v>
      </c>
      <c r="F3730" s="2" t="s">
        <v>8</v>
      </c>
      <c r="G3730" s="2" t="s">
        <v>452</v>
      </c>
      <c r="H3730" s="2" t="s">
        <v>2259</v>
      </c>
    </row>
    <row r="3731" spans="1:8">
      <c r="A3731" s="79">
        <v>42562</v>
      </c>
      <c r="B3731" s="3">
        <v>4.7592485549132952</v>
      </c>
      <c r="C3731" s="7">
        <v>104</v>
      </c>
      <c r="D3731" s="7">
        <v>1</v>
      </c>
      <c r="E3731" s="7">
        <v>45</v>
      </c>
      <c r="F3731" s="2" t="s">
        <v>8</v>
      </c>
      <c r="G3731" s="2" t="s">
        <v>452</v>
      </c>
      <c r="H3731" s="2" t="s">
        <v>2258</v>
      </c>
    </row>
    <row r="3732" spans="1:8">
      <c r="A3732" s="79">
        <v>42564</v>
      </c>
      <c r="B3732" s="3">
        <v>4.8046743824494733</v>
      </c>
      <c r="C3732" s="7">
        <v>104</v>
      </c>
      <c r="D3732" s="7">
        <v>1</v>
      </c>
      <c r="E3732" s="7">
        <v>45</v>
      </c>
      <c r="F3732" s="2" t="s">
        <v>8</v>
      </c>
      <c r="G3732" s="2" t="s">
        <v>452</v>
      </c>
      <c r="H3732" s="2" t="s">
        <v>2257</v>
      </c>
    </row>
    <row r="3733" spans="1:8">
      <c r="A3733" s="79">
        <v>42582</v>
      </c>
      <c r="B3733" s="3">
        <v>4.781428571428572</v>
      </c>
      <c r="C3733" s="7">
        <v>104</v>
      </c>
      <c r="D3733" s="7">
        <v>1</v>
      </c>
      <c r="E3733" s="7">
        <v>45</v>
      </c>
      <c r="F3733" s="2" t="s">
        <v>8</v>
      </c>
      <c r="G3733" s="2" t="s">
        <v>452</v>
      </c>
      <c r="H3733" s="2" t="s">
        <v>2256</v>
      </c>
    </row>
    <row r="3734" spans="1:8">
      <c r="A3734" s="79">
        <v>42594</v>
      </c>
      <c r="B3734" s="3">
        <v>4.7150344395742021</v>
      </c>
      <c r="C3734" s="7">
        <v>104</v>
      </c>
      <c r="D3734" s="7">
        <v>1</v>
      </c>
      <c r="E3734" s="7">
        <v>45</v>
      </c>
      <c r="F3734" s="2" t="s">
        <v>8</v>
      </c>
      <c r="G3734" s="2" t="s">
        <v>452</v>
      </c>
      <c r="H3734" s="2" t="s">
        <v>2255</v>
      </c>
    </row>
    <row r="3735" spans="1:8">
      <c r="A3735" s="79">
        <v>42595</v>
      </c>
      <c r="B3735" s="3">
        <v>4.8047383871524785</v>
      </c>
      <c r="C3735" s="7">
        <v>104</v>
      </c>
      <c r="D3735" s="7">
        <v>1</v>
      </c>
      <c r="E3735" s="7">
        <v>45</v>
      </c>
      <c r="F3735" s="2" t="s">
        <v>8</v>
      </c>
      <c r="G3735" s="2" t="s">
        <v>452</v>
      </c>
      <c r="H3735" s="2" t="s">
        <v>2254</v>
      </c>
    </row>
    <row r="3736" spans="1:8">
      <c r="A3736" s="79">
        <v>42596</v>
      </c>
      <c r="B3736" s="3">
        <v>4.7552787456445991</v>
      </c>
      <c r="C3736" s="7">
        <v>104</v>
      </c>
      <c r="D3736" s="7">
        <v>1</v>
      </c>
      <c r="E3736" s="7">
        <v>45</v>
      </c>
      <c r="F3736" s="2" t="s">
        <v>8</v>
      </c>
      <c r="G3736" s="2" t="s">
        <v>452</v>
      </c>
      <c r="H3736" s="2" t="s">
        <v>2253</v>
      </c>
    </row>
    <row r="3737" spans="1:8">
      <c r="A3737" s="79">
        <v>42632</v>
      </c>
      <c r="B3737" s="3">
        <v>19.31768619515325</v>
      </c>
      <c r="C3737" s="7">
        <v>104</v>
      </c>
      <c r="D3737" s="7">
        <v>4</v>
      </c>
      <c r="E3737" s="7">
        <v>45</v>
      </c>
      <c r="F3737" s="2" t="s">
        <v>8</v>
      </c>
      <c r="G3737" s="2" t="s">
        <v>452</v>
      </c>
      <c r="H3737" s="2" t="s">
        <v>2252</v>
      </c>
    </row>
    <row r="3738" spans="1:8">
      <c r="A3738" s="79">
        <v>42646.542743055557</v>
      </c>
      <c r="B3738" s="3">
        <v>5.7344966454255806</v>
      </c>
      <c r="C3738" s="7">
        <v>104</v>
      </c>
      <c r="D3738" s="7">
        <v>1</v>
      </c>
      <c r="E3738" s="7">
        <v>45</v>
      </c>
      <c r="F3738" s="2" t="s">
        <v>8</v>
      </c>
      <c r="G3738" s="2" t="s">
        <v>2715</v>
      </c>
      <c r="H3738" s="2" t="s">
        <v>2723</v>
      </c>
    </row>
    <row r="3739" spans="1:8">
      <c r="A3739" s="79">
        <v>42675.991805555554</v>
      </c>
      <c r="B3739" s="3">
        <v>5.775402627986348</v>
      </c>
      <c r="C3739" s="7">
        <v>104</v>
      </c>
      <c r="D3739" s="7">
        <v>1</v>
      </c>
      <c r="E3739" s="7">
        <v>45</v>
      </c>
      <c r="F3739" s="2" t="s">
        <v>8</v>
      </c>
      <c r="G3739" s="2" t="s">
        <v>2715</v>
      </c>
      <c r="H3739" s="2" t="s">
        <v>2720</v>
      </c>
    </row>
    <row r="3740" spans="1:8">
      <c r="A3740" s="79">
        <v>42682.641018518516</v>
      </c>
      <c r="B3740" s="3">
        <v>5.7964061825726141</v>
      </c>
      <c r="C3740" s="7">
        <v>104</v>
      </c>
      <c r="D3740" s="7">
        <v>1</v>
      </c>
      <c r="E3740" s="7">
        <v>45</v>
      </c>
      <c r="F3740" s="2" t="s">
        <v>8</v>
      </c>
      <c r="G3740" s="2" t="s">
        <v>2715</v>
      </c>
      <c r="H3740" s="2" t="s">
        <v>2719</v>
      </c>
    </row>
    <row r="3741" spans="1:8">
      <c r="A3741" s="79">
        <v>42692.903171296297</v>
      </c>
      <c r="B3741" s="3">
        <v>5.8060126193880475</v>
      </c>
      <c r="C3741" s="7">
        <v>104</v>
      </c>
      <c r="D3741" s="7">
        <v>1</v>
      </c>
      <c r="E3741" s="7">
        <v>45</v>
      </c>
      <c r="F3741" s="2" t="s">
        <v>8</v>
      </c>
      <c r="G3741" s="2" t="s">
        <v>2715</v>
      </c>
      <c r="H3741" s="2" t="s">
        <v>2718</v>
      </c>
    </row>
    <row r="3742" spans="1:8">
      <c r="A3742" s="79">
        <v>42703.779444444444</v>
      </c>
      <c r="B3742" s="3">
        <v>5.7412900000000002</v>
      </c>
      <c r="C3742" s="7">
        <v>104</v>
      </c>
      <c r="D3742" s="7">
        <v>1</v>
      </c>
      <c r="E3742" s="7">
        <v>45</v>
      </c>
      <c r="F3742" s="2" t="s">
        <v>8</v>
      </c>
      <c r="G3742" s="2" t="s">
        <v>2715</v>
      </c>
      <c r="H3742" s="2" t="s">
        <v>2717</v>
      </c>
    </row>
    <row r="3743" spans="1:8">
      <c r="A3743" s="79">
        <v>42721.182268518518</v>
      </c>
      <c r="B3743" s="3">
        <v>5.7872686821705432</v>
      </c>
      <c r="C3743" s="7">
        <v>104</v>
      </c>
      <c r="D3743" s="7">
        <v>1</v>
      </c>
      <c r="E3743" s="7">
        <v>45</v>
      </c>
      <c r="F3743" s="2" t="s">
        <v>8</v>
      </c>
      <c r="G3743" s="2" t="s">
        <v>2715</v>
      </c>
      <c r="H3743" s="2" t="s">
        <v>2711</v>
      </c>
    </row>
    <row r="3744" spans="1:8">
      <c r="A3744" s="79">
        <v>42725.570428240739</v>
      </c>
      <c r="B3744" s="3">
        <v>5.7542388950276244</v>
      </c>
      <c r="C3744" s="7">
        <v>104</v>
      </c>
      <c r="D3744" s="7">
        <v>1</v>
      </c>
      <c r="E3744" s="7">
        <v>45</v>
      </c>
      <c r="F3744" s="2" t="s">
        <v>8</v>
      </c>
      <c r="G3744" s="2" t="s">
        <v>2715</v>
      </c>
      <c r="H3744" s="2" t="s">
        <v>2716</v>
      </c>
    </row>
    <row r="3745" spans="1:9">
      <c r="A3745" s="79">
        <v>42729.915706018517</v>
      </c>
      <c r="B3745" s="3">
        <v>5.7926172296140166</v>
      </c>
      <c r="C3745" s="7">
        <v>104</v>
      </c>
      <c r="D3745" s="7">
        <v>1</v>
      </c>
      <c r="E3745" s="7">
        <v>45</v>
      </c>
      <c r="F3745" s="2" t="s">
        <v>8</v>
      </c>
      <c r="G3745" s="2" t="s">
        <v>2715</v>
      </c>
      <c r="H3745" s="2" t="s">
        <v>2714</v>
      </c>
    </row>
    <row r="3746" spans="1:9">
      <c r="A3746" s="79">
        <v>42759.538310185184</v>
      </c>
      <c r="B3746" s="3">
        <v>5.7779989281909225</v>
      </c>
      <c r="C3746" s="7">
        <v>104</v>
      </c>
      <c r="D3746" s="7">
        <v>1</v>
      </c>
      <c r="E3746" s="7">
        <v>45</v>
      </c>
      <c r="F3746" s="2" t="s">
        <v>8</v>
      </c>
      <c r="G3746" s="2" t="s">
        <v>3552</v>
      </c>
    </row>
    <row r="3747" spans="1:9">
      <c r="A3747" s="79">
        <v>42773.441620370373</v>
      </c>
      <c r="B3747" s="3">
        <v>5.7984732242712669</v>
      </c>
      <c r="C3747" s="7">
        <v>104</v>
      </c>
      <c r="D3747" s="7">
        <v>1</v>
      </c>
      <c r="E3747" s="7">
        <v>45</v>
      </c>
      <c r="F3747" s="2" t="s">
        <v>8</v>
      </c>
      <c r="G3747" s="2" t="s">
        <v>3551</v>
      </c>
    </row>
    <row r="3748" spans="1:9">
      <c r="A3748" s="79">
        <v>42806.530775462961</v>
      </c>
      <c r="B3748" s="3">
        <v>5.7841720375335122</v>
      </c>
      <c r="C3748" s="7">
        <v>104</v>
      </c>
      <c r="D3748" s="7">
        <v>1</v>
      </c>
      <c r="E3748" s="7">
        <v>45</v>
      </c>
      <c r="F3748" s="2" t="s">
        <v>8</v>
      </c>
      <c r="G3748" s="2" t="s">
        <v>3550</v>
      </c>
    </row>
    <row r="3749" spans="1:9">
      <c r="A3749" s="79">
        <v>42837.361712962964</v>
      </c>
      <c r="B3749" s="3">
        <v>5.7978384135948247</v>
      </c>
      <c r="C3749" s="7">
        <v>104</v>
      </c>
      <c r="D3749" s="7">
        <v>1</v>
      </c>
      <c r="E3749" s="7">
        <v>45</v>
      </c>
      <c r="F3749" s="2" t="s">
        <v>8</v>
      </c>
      <c r="G3749" s="2" t="s">
        <v>2715</v>
      </c>
      <c r="H3749" s="2" t="s">
        <v>4430</v>
      </c>
    </row>
    <row r="3750" spans="1:9">
      <c r="A3750" s="79">
        <v>42850.592743055553</v>
      </c>
      <c r="B3750" s="3">
        <v>5.8045364516972988</v>
      </c>
      <c r="C3750" s="7">
        <v>104</v>
      </c>
      <c r="D3750" s="7">
        <v>1</v>
      </c>
      <c r="E3750" s="7">
        <v>45</v>
      </c>
      <c r="F3750" s="2" t="s">
        <v>8</v>
      </c>
      <c r="G3750" s="2" t="s">
        <v>2715</v>
      </c>
      <c r="H3750" s="2" t="s">
        <v>4428</v>
      </c>
    </row>
    <row r="3751" spans="1:9">
      <c r="A3751" s="79">
        <v>42850.616388888891</v>
      </c>
      <c r="B3751" s="3">
        <v>5.7919700649614292</v>
      </c>
      <c r="C3751" s="7">
        <v>104</v>
      </c>
      <c r="D3751" s="7">
        <v>1</v>
      </c>
      <c r="E3751" s="7">
        <v>45</v>
      </c>
      <c r="F3751" s="2" t="s">
        <v>8</v>
      </c>
      <c r="G3751" s="2" t="s">
        <v>2715</v>
      </c>
      <c r="H3751" s="2" t="s">
        <v>4426</v>
      </c>
    </row>
    <row r="3752" spans="1:9">
      <c r="A3752" s="79">
        <v>42851.840937499997</v>
      </c>
      <c r="B3752" s="3">
        <v>5.703836933667084</v>
      </c>
      <c r="C3752" s="7">
        <v>104</v>
      </c>
      <c r="D3752" s="7">
        <v>1</v>
      </c>
      <c r="E3752" s="7">
        <v>45</v>
      </c>
      <c r="F3752" s="2" t="s">
        <v>8</v>
      </c>
      <c r="G3752" s="2" t="s">
        <v>2715</v>
      </c>
      <c r="H3752" s="2" t="s">
        <v>4424</v>
      </c>
    </row>
    <row r="3753" spans="1:9">
      <c r="A3753" s="79">
        <v>41965</v>
      </c>
      <c r="B3753" s="3">
        <v>428.62</v>
      </c>
      <c r="C3753" s="7">
        <v>105</v>
      </c>
      <c r="F3753" s="8" t="s">
        <v>8</v>
      </c>
      <c r="H3753" s="2" t="s">
        <v>113</v>
      </c>
    </row>
    <row r="3754" spans="1:9">
      <c r="A3754" s="79">
        <v>42347</v>
      </c>
      <c r="B3754" s="3">
        <v>4.85527</v>
      </c>
      <c r="C3754" s="7">
        <v>105</v>
      </c>
      <c r="D3754" s="7">
        <v>1</v>
      </c>
      <c r="E3754" s="7">
        <v>45</v>
      </c>
      <c r="F3754" s="2" t="s">
        <v>8</v>
      </c>
      <c r="G3754" s="2" t="s">
        <v>299</v>
      </c>
      <c r="H3754" s="2" t="s">
        <v>601</v>
      </c>
      <c r="I3754" s="2" t="s">
        <v>703</v>
      </c>
    </row>
    <row r="3755" spans="1:9">
      <c r="A3755" s="79">
        <v>42347</v>
      </c>
      <c r="B3755" s="3">
        <v>4.85527</v>
      </c>
      <c r="C3755" s="7">
        <v>105</v>
      </c>
      <c r="D3755" s="7">
        <v>1</v>
      </c>
      <c r="E3755" s="7">
        <v>45</v>
      </c>
      <c r="F3755" s="2" t="s">
        <v>8</v>
      </c>
      <c r="G3755" s="2" t="s">
        <v>293</v>
      </c>
      <c r="H3755" s="2" t="s">
        <v>704</v>
      </c>
      <c r="I3755" s="2" t="s">
        <v>705</v>
      </c>
    </row>
    <row r="3756" spans="1:9">
      <c r="A3756" s="79">
        <v>42347</v>
      </c>
      <c r="B3756" s="3">
        <v>9.7105399999999999</v>
      </c>
      <c r="C3756" s="7">
        <v>105</v>
      </c>
      <c r="D3756" s="7">
        <v>1</v>
      </c>
      <c r="E3756" s="7">
        <v>45</v>
      </c>
      <c r="F3756" s="2" t="s">
        <v>8</v>
      </c>
      <c r="G3756" s="2" t="s">
        <v>301</v>
      </c>
      <c r="H3756" s="2" t="s">
        <v>547</v>
      </c>
      <c r="I3756" s="2" t="s">
        <v>706</v>
      </c>
    </row>
    <row r="3757" spans="1:9">
      <c r="A3757" s="79">
        <v>42348</v>
      </c>
      <c r="B3757" s="3">
        <v>4.85527</v>
      </c>
      <c r="C3757" s="7">
        <v>105</v>
      </c>
      <c r="D3757" s="7">
        <v>1</v>
      </c>
      <c r="E3757" s="7">
        <v>45</v>
      </c>
      <c r="F3757" s="2" t="s">
        <v>8</v>
      </c>
      <c r="G3757" s="2" t="s">
        <v>502</v>
      </c>
      <c r="H3757" s="2" t="s">
        <v>663</v>
      </c>
      <c r="I3757" s="2" t="s">
        <v>662</v>
      </c>
    </row>
    <row r="3758" spans="1:9">
      <c r="A3758" s="79">
        <v>42348</v>
      </c>
      <c r="B3758" s="3">
        <v>4.85527</v>
      </c>
      <c r="C3758" s="7">
        <v>105</v>
      </c>
      <c r="D3758" s="7">
        <v>1</v>
      </c>
      <c r="E3758" s="7">
        <v>45</v>
      </c>
      <c r="F3758" s="2" t="s">
        <v>8</v>
      </c>
      <c r="G3758" s="2" t="s">
        <v>700</v>
      </c>
      <c r="H3758" s="2" t="s">
        <v>701</v>
      </c>
      <c r="I3758" s="2" t="s">
        <v>702</v>
      </c>
    </row>
    <row r="3759" spans="1:9">
      <c r="A3759" s="79">
        <v>42349</v>
      </c>
      <c r="B3759" s="3">
        <v>4.85527</v>
      </c>
      <c r="C3759" s="7">
        <v>105</v>
      </c>
      <c r="D3759" s="7">
        <v>1</v>
      </c>
      <c r="E3759" s="7">
        <v>45</v>
      </c>
      <c r="F3759" s="2" t="s">
        <v>8</v>
      </c>
      <c r="G3759" s="2" t="s">
        <v>374</v>
      </c>
      <c r="H3759" s="2" t="s">
        <v>698</v>
      </c>
      <c r="I3759" s="2" t="s">
        <v>699</v>
      </c>
    </row>
    <row r="3760" spans="1:9">
      <c r="A3760" s="79">
        <v>42350</v>
      </c>
      <c r="B3760" s="3">
        <v>4.85527</v>
      </c>
      <c r="C3760" s="7">
        <v>105</v>
      </c>
      <c r="D3760" s="7">
        <v>1</v>
      </c>
      <c r="E3760" s="7">
        <v>45</v>
      </c>
      <c r="F3760" s="2" t="s">
        <v>8</v>
      </c>
      <c r="G3760" s="2" t="s">
        <v>294</v>
      </c>
      <c r="H3760" s="2" t="s">
        <v>492</v>
      </c>
      <c r="I3760" s="2" t="s">
        <v>697</v>
      </c>
    </row>
    <row r="3761" spans="1:12">
      <c r="A3761" s="79">
        <v>42352</v>
      </c>
      <c r="B3761" s="3">
        <v>4.85527</v>
      </c>
      <c r="C3761" s="7">
        <v>105</v>
      </c>
      <c r="D3761" s="7">
        <v>1</v>
      </c>
      <c r="E3761" s="7">
        <v>45</v>
      </c>
      <c r="F3761" s="2" t="s">
        <v>8</v>
      </c>
      <c r="G3761" s="2" t="s">
        <v>693</v>
      </c>
      <c r="H3761" s="2" t="s">
        <v>694</v>
      </c>
      <c r="I3761" s="2" t="s">
        <v>695</v>
      </c>
      <c r="J3761" s="2" t="s">
        <v>230</v>
      </c>
    </row>
    <row r="3762" spans="1:12">
      <c r="A3762" s="79">
        <v>42374</v>
      </c>
      <c r="B3762" s="3">
        <v>4.85527</v>
      </c>
      <c r="C3762" s="7">
        <v>105</v>
      </c>
      <c r="D3762" s="7">
        <v>1</v>
      </c>
      <c r="E3762" s="7">
        <v>45</v>
      </c>
      <c r="F3762" s="2" t="s">
        <v>8</v>
      </c>
      <c r="G3762" s="2" t="s">
        <v>1083</v>
      </c>
      <c r="H3762" s="2" t="s">
        <v>1084</v>
      </c>
      <c r="I3762" s="2" t="s">
        <v>662</v>
      </c>
      <c r="L3762" s="21"/>
    </row>
    <row r="3763" spans="1:12">
      <c r="A3763" s="79">
        <v>42377</v>
      </c>
      <c r="B3763" s="3">
        <v>4.85527</v>
      </c>
      <c r="C3763" s="7">
        <v>105</v>
      </c>
      <c r="D3763" s="7">
        <v>1</v>
      </c>
      <c r="E3763" s="7">
        <v>45</v>
      </c>
      <c r="F3763" s="2" t="s">
        <v>8</v>
      </c>
      <c r="G3763" s="2" t="s">
        <v>504</v>
      </c>
      <c r="H3763" s="2" t="s">
        <v>813</v>
      </c>
      <c r="I3763" s="2" t="s">
        <v>662</v>
      </c>
      <c r="L3763" s="21"/>
    </row>
    <row r="3764" spans="1:12">
      <c r="A3764" s="79">
        <v>42379</v>
      </c>
      <c r="B3764" s="3">
        <v>4.85527</v>
      </c>
      <c r="C3764" s="7">
        <v>105</v>
      </c>
      <c r="D3764" s="7">
        <v>1</v>
      </c>
      <c r="E3764" s="7">
        <v>45</v>
      </c>
      <c r="F3764" s="2" t="s">
        <v>8</v>
      </c>
      <c r="G3764" s="2" t="s">
        <v>1080</v>
      </c>
      <c r="H3764" s="2" t="s">
        <v>1081</v>
      </c>
      <c r="I3764" s="2" t="s">
        <v>662</v>
      </c>
      <c r="L3764" s="21"/>
    </row>
    <row r="3765" spans="1:12">
      <c r="A3765" s="79">
        <v>42384</v>
      </c>
      <c r="B3765" s="3">
        <v>4.85527</v>
      </c>
      <c r="C3765" s="7">
        <v>105</v>
      </c>
      <c r="D3765" s="7">
        <v>1</v>
      </c>
      <c r="E3765" s="7">
        <v>45</v>
      </c>
      <c r="F3765" s="2" t="s">
        <v>8</v>
      </c>
      <c r="G3765" s="2" t="s">
        <v>494</v>
      </c>
      <c r="H3765" s="2" t="s">
        <v>790</v>
      </c>
      <c r="I3765" s="2" t="s">
        <v>662</v>
      </c>
      <c r="L3765" s="21"/>
    </row>
    <row r="3766" spans="1:12">
      <c r="A3766" s="79">
        <v>42399</v>
      </c>
      <c r="B3766" s="3">
        <v>4.85527</v>
      </c>
      <c r="C3766" s="7">
        <v>105</v>
      </c>
      <c r="D3766" s="7">
        <v>1</v>
      </c>
      <c r="E3766" s="7">
        <v>45</v>
      </c>
      <c r="F3766" s="2" t="s">
        <v>8</v>
      </c>
      <c r="G3766" s="2" t="s">
        <v>919</v>
      </c>
      <c r="H3766" s="2" t="s">
        <v>920</v>
      </c>
      <c r="I3766" s="2" t="s">
        <v>662</v>
      </c>
      <c r="L3766" s="21"/>
    </row>
    <row r="3767" spans="1:12">
      <c r="A3767" s="79">
        <v>42428</v>
      </c>
      <c r="B3767" s="3">
        <v>4.85527</v>
      </c>
      <c r="C3767" s="7">
        <v>105</v>
      </c>
      <c r="D3767" s="7">
        <v>1</v>
      </c>
      <c r="E3767" s="7">
        <v>45</v>
      </c>
      <c r="F3767" s="2" t="s">
        <v>8</v>
      </c>
      <c r="G3767" s="2" t="s">
        <v>1169</v>
      </c>
      <c r="H3767" s="2" t="s">
        <v>1170</v>
      </c>
      <c r="I3767" s="2" t="s">
        <v>662</v>
      </c>
      <c r="L3767" s="21"/>
    </row>
    <row r="3768" spans="1:12">
      <c r="A3768" s="79">
        <v>42458</v>
      </c>
      <c r="B3768" s="3">
        <v>4.85527</v>
      </c>
      <c r="C3768" s="7">
        <v>105</v>
      </c>
      <c r="D3768" s="7">
        <v>1</v>
      </c>
      <c r="E3768" s="7">
        <v>45</v>
      </c>
      <c r="F3768" s="2" t="s">
        <v>8</v>
      </c>
      <c r="G3768" s="2" t="s">
        <v>284</v>
      </c>
      <c r="H3768" s="2" t="s">
        <v>1377</v>
      </c>
      <c r="I3768" s="2" t="s">
        <v>662</v>
      </c>
    </row>
    <row r="3769" spans="1:12">
      <c r="A3769" s="79">
        <v>42459</v>
      </c>
      <c r="B3769" s="3">
        <v>4.85527</v>
      </c>
      <c r="C3769" s="7">
        <v>105</v>
      </c>
      <c r="D3769" s="7">
        <v>1</v>
      </c>
      <c r="E3769" s="7">
        <v>45</v>
      </c>
      <c r="F3769" s="2" t="s">
        <v>8</v>
      </c>
      <c r="G3769" s="2" t="s">
        <v>1324</v>
      </c>
      <c r="H3769" s="2" t="s">
        <v>1325</v>
      </c>
      <c r="I3769" s="2" t="s">
        <v>662</v>
      </c>
    </row>
    <row r="3770" spans="1:12">
      <c r="A3770" s="79">
        <v>42464</v>
      </c>
      <c r="B3770" s="3">
        <v>4.85527</v>
      </c>
      <c r="C3770" s="7">
        <v>105</v>
      </c>
      <c r="D3770" s="7">
        <v>1</v>
      </c>
      <c r="E3770" s="7">
        <v>45</v>
      </c>
      <c r="F3770" s="2" t="s">
        <v>8</v>
      </c>
      <c r="G3770" s="2" t="s">
        <v>280</v>
      </c>
      <c r="H3770" s="2" t="s">
        <v>662</v>
      </c>
    </row>
    <row r="3771" spans="1:12">
      <c r="A3771" s="79">
        <v>42477</v>
      </c>
      <c r="B3771" s="3">
        <v>4.85527</v>
      </c>
      <c r="C3771" s="7">
        <v>105</v>
      </c>
      <c r="D3771" s="7">
        <v>1</v>
      </c>
      <c r="E3771" s="7">
        <v>45</v>
      </c>
      <c r="F3771" s="2" t="s">
        <v>8</v>
      </c>
      <c r="G3771" s="2" t="s">
        <v>1582</v>
      </c>
      <c r="H3771" s="2" t="s">
        <v>662</v>
      </c>
    </row>
    <row r="3772" spans="1:12">
      <c r="A3772" s="79">
        <v>42482</v>
      </c>
      <c r="B3772" s="3">
        <v>4.85527</v>
      </c>
      <c r="C3772" s="7">
        <v>105</v>
      </c>
      <c r="D3772" s="7">
        <v>1</v>
      </c>
      <c r="E3772" s="7">
        <v>45</v>
      </c>
      <c r="F3772" s="2" t="s">
        <v>8</v>
      </c>
      <c r="G3772" s="2" t="s">
        <v>1576</v>
      </c>
      <c r="H3772" s="2" t="s">
        <v>662</v>
      </c>
    </row>
    <row r="3773" spans="1:12">
      <c r="A3773" s="79">
        <v>42486</v>
      </c>
      <c r="B3773" s="3">
        <v>4.85527</v>
      </c>
      <c r="C3773" s="7">
        <v>105</v>
      </c>
      <c r="D3773" s="7">
        <v>1</v>
      </c>
      <c r="E3773" s="7">
        <v>45</v>
      </c>
      <c r="F3773" s="2" t="s">
        <v>8</v>
      </c>
      <c r="G3773" s="2" t="s">
        <v>1574</v>
      </c>
      <c r="H3773" s="2" t="s">
        <v>662</v>
      </c>
    </row>
    <row r="3774" spans="1:12">
      <c r="A3774" s="79">
        <v>42497</v>
      </c>
      <c r="B3774" s="3">
        <v>4.82738464092066</v>
      </c>
      <c r="C3774" s="7">
        <v>105</v>
      </c>
      <c r="D3774" s="7">
        <v>1</v>
      </c>
      <c r="E3774" s="7">
        <v>45</v>
      </c>
      <c r="F3774" s="2" t="s">
        <v>8</v>
      </c>
      <c r="G3774" s="2" t="s">
        <v>662</v>
      </c>
      <c r="H3774" s="2" t="s">
        <v>1901</v>
      </c>
      <c r="I3774" s="2" t="s">
        <v>1867</v>
      </c>
    </row>
    <row r="3775" spans="1:12">
      <c r="A3775" s="79">
        <v>42509</v>
      </c>
      <c r="B3775" s="3">
        <v>4.824782608695652</v>
      </c>
      <c r="C3775" s="7">
        <v>105</v>
      </c>
      <c r="D3775" s="7">
        <v>1</v>
      </c>
      <c r="E3775" s="7">
        <v>45</v>
      </c>
      <c r="F3775" s="2" t="s">
        <v>8</v>
      </c>
      <c r="G3775" s="2" t="s">
        <v>662</v>
      </c>
      <c r="H3775" s="2" t="s">
        <v>1879</v>
      </c>
      <c r="I3775" s="2" t="s">
        <v>1858</v>
      </c>
    </row>
    <row r="3776" spans="1:12">
      <c r="A3776" s="79">
        <v>42523</v>
      </c>
      <c r="B3776" s="3">
        <v>4.8067514124293789</v>
      </c>
      <c r="C3776" s="7">
        <v>105</v>
      </c>
      <c r="D3776" s="7">
        <v>1</v>
      </c>
      <c r="E3776" s="7">
        <v>45</v>
      </c>
      <c r="F3776" s="2" t="s">
        <v>8</v>
      </c>
      <c r="G3776" s="2" t="s">
        <v>662</v>
      </c>
    </row>
    <row r="3777" spans="1:8">
      <c r="A3777" s="79">
        <v>42536</v>
      </c>
      <c r="B3777" s="3">
        <v>4.7365736766809734</v>
      </c>
      <c r="C3777" s="7">
        <v>105</v>
      </c>
      <c r="D3777" s="7">
        <v>1</v>
      </c>
      <c r="E3777" s="7">
        <v>45</v>
      </c>
      <c r="F3777" s="2" t="s">
        <v>8</v>
      </c>
      <c r="G3777" s="2" t="s">
        <v>662</v>
      </c>
    </row>
    <row r="3778" spans="1:8">
      <c r="A3778" s="79">
        <v>42545</v>
      </c>
      <c r="B3778" s="3">
        <v>4.8323942944472744</v>
      </c>
      <c r="C3778" s="7">
        <v>105</v>
      </c>
      <c r="D3778" s="7">
        <v>1</v>
      </c>
      <c r="E3778" s="7">
        <v>45</v>
      </c>
      <c r="F3778" s="2" t="s">
        <v>8</v>
      </c>
      <c r="G3778" s="2" t="s">
        <v>662</v>
      </c>
    </row>
    <row r="3779" spans="1:8">
      <c r="A3779" s="79">
        <v>42553</v>
      </c>
      <c r="B3779" s="3">
        <v>4.7224160282852097</v>
      </c>
      <c r="C3779" s="7">
        <v>105</v>
      </c>
      <c r="D3779" s="7">
        <v>1</v>
      </c>
      <c r="E3779" s="7">
        <v>45</v>
      </c>
      <c r="F3779" s="2" t="s">
        <v>8</v>
      </c>
      <c r="G3779" s="2" t="s">
        <v>662</v>
      </c>
      <c r="H3779" s="2" t="s">
        <v>2264</v>
      </c>
    </row>
    <row r="3780" spans="1:8">
      <c r="A3780" s="79">
        <v>42553</v>
      </c>
      <c r="B3780" s="3">
        <v>4.8075067578311339</v>
      </c>
      <c r="C3780" s="7">
        <v>105</v>
      </c>
      <c r="D3780" s="7">
        <v>1</v>
      </c>
      <c r="E3780" s="7">
        <v>45</v>
      </c>
      <c r="F3780" s="2" t="s">
        <v>8</v>
      </c>
      <c r="G3780" s="2" t="s">
        <v>662</v>
      </c>
      <c r="H3780" s="2" t="s">
        <v>2260</v>
      </c>
    </row>
    <row r="3781" spans="1:8">
      <c r="A3781" s="79">
        <v>42555</v>
      </c>
      <c r="B3781" s="3">
        <v>4.7278662334145682</v>
      </c>
      <c r="C3781" s="7">
        <v>105</v>
      </c>
      <c r="D3781" s="7">
        <v>1</v>
      </c>
      <c r="E3781" s="7">
        <v>45</v>
      </c>
      <c r="F3781" s="2" t="s">
        <v>8</v>
      </c>
      <c r="G3781" s="2" t="s">
        <v>662</v>
      </c>
      <c r="H3781" s="2" t="s">
        <v>2259</v>
      </c>
    </row>
    <row r="3782" spans="1:8">
      <c r="A3782" s="79">
        <v>42564</v>
      </c>
      <c r="B3782" s="3">
        <v>4.8046743824494733</v>
      </c>
      <c r="C3782" s="7">
        <v>105</v>
      </c>
      <c r="D3782" s="7">
        <v>1</v>
      </c>
      <c r="E3782" s="7">
        <v>45</v>
      </c>
      <c r="F3782" s="2" t="s">
        <v>8</v>
      </c>
      <c r="G3782" s="2" t="s">
        <v>662</v>
      </c>
      <c r="H3782" s="2" t="s">
        <v>2257</v>
      </c>
    </row>
    <row r="3783" spans="1:8">
      <c r="A3783" s="79">
        <v>42584</v>
      </c>
      <c r="B3783" s="3">
        <v>4.43</v>
      </c>
      <c r="C3783" s="7">
        <v>105</v>
      </c>
      <c r="D3783" s="7">
        <v>1</v>
      </c>
      <c r="E3783" s="7">
        <v>45</v>
      </c>
      <c r="F3783" s="2" t="s">
        <v>8</v>
      </c>
      <c r="G3783" s="2" t="s">
        <v>662</v>
      </c>
      <c r="H3783" s="2" t="s">
        <v>2263</v>
      </c>
    </row>
    <row r="3784" spans="1:8">
      <c r="A3784" s="79">
        <v>42590</v>
      </c>
      <c r="B3784" s="3">
        <v>4.4810018214936251</v>
      </c>
      <c r="C3784" s="7">
        <v>105</v>
      </c>
      <c r="D3784" s="7">
        <v>1</v>
      </c>
      <c r="E3784" s="7">
        <v>45</v>
      </c>
      <c r="F3784" s="2" t="s">
        <v>8</v>
      </c>
      <c r="G3784" s="2" t="s">
        <v>662</v>
      </c>
      <c r="H3784" s="2" t="s">
        <v>2262</v>
      </c>
    </row>
    <row r="3785" spans="1:8">
      <c r="A3785" s="79">
        <v>42594</v>
      </c>
      <c r="B3785" s="3">
        <v>4.7150344395742021</v>
      </c>
      <c r="C3785" s="7">
        <v>105</v>
      </c>
      <c r="D3785" s="7">
        <v>1</v>
      </c>
      <c r="E3785" s="7">
        <v>45</v>
      </c>
      <c r="F3785" s="2" t="s">
        <v>8</v>
      </c>
      <c r="G3785" s="2" t="s">
        <v>662</v>
      </c>
      <c r="H3785" s="2" t="s">
        <v>2255</v>
      </c>
    </row>
    <row r="3786" spans="1:8">
      <c r="A3786" s="79">
        <v>42627</v>
      </c>
      <c r="B3786" s="3">
        <v>4.7650483005366731</v>
      </c>
      <c r="C3786" s="7">
        <v>105</v>
      </c>
      <c r="D3786" s="7">
        <v>1</v>
      </c>
      <c r="E3786" s="7">
        <v>45</v>
      </c>
      <c r="F3786" s="2" t="s">
        <v>8</v>
      </c>
      <c r="G3786" s="2" t="s">
        <v>662</v>
      </c>
      <c r="H3786" s="2" t="s">
        <v>2261</v>
      </c>
    </row>
    <row r="3787" spans="1:8">
      <c r="A3787" s="79">
        <v>42632</v>
      </c>
      <c r="B3787" s="3">
        <v>19.31768619515325</v>
      </c>
      <c r="C3787" s="7">
        <v>105</v>
      </c>
      <c r="D3787" s="7">
        <v>4</v>
      </c>
      <c r="E3787" s="7">
        <v>45</v>
      </c>
      <c r="F3787" s="2" t="s">
        <v>8</v>
      </c>
      <c r="G3787" s="2" t="s">
        <v>662</v>
      </c>
      <c r="H3787" s="2" t="s">
        <v>2252</v>
      </c>
    </row>
    <row r="3788" spans="1:8">
      <c r="A3788" s="79">
        <v>42682.641018518516</v>
      </c>
      <c r="B3788" s="3">
        <v>5.7964061825726141</v>
      </c>
      <c r="C3788" s="7">
        <v>105</v>
      </c>
      <c r="D3788" s="7">
        <v>1</v>
      </c>
      <c r="E3788" s="7">
        <v>45</v>
      </c>
      <c r="F3788" s="2" t="s">
        <v>8</v>
      </c>
      <c r="G3788" s="2" t="s">
        <v>2729</v>
      </c>
      <c r="H3788" s="2" t="s">
        <v>2719</v>
      </c>
    </row>
    <row r="3789" spans="1:8">
      <c r="A3789" s="79">
        <v>42692.903171296297</v>
      </c>
      <c r="B3789" s="3">
        <v>5.8060126193880475</v>
      </c>
      <c r="C3789" s="7">
        <v>105</v>
      </c>
      <c r="D3789" s="7">
        <v>1</v>
      </c>
      <c r="E3789" s="7">
        <v>45</v>
      </c>
      <c r="F3789" s="2" t="s">
        <v>8</v>
      </c>
      <c r="G3789" s="2" t="s">
        <v>2729</v>
      </c>
      <c r="H3789" s="2" t="s">
        <v>2718</v>
      </c>
    </row>
    <row r="3790" spans="1:8">
      <c r="A3790" s="79">
        <v>42703.779444444444</v>
      </c>
      <c r="B3790" s="3">
        <v>5.7412900000000002</v>
      </c>
      <c r="C3790" s="7">
        <v>105</v>
      </c>
      <c r="D3790" s="7">
        <v>1</v>
      </c>
      <c r="E3790" s="7">
        <v>45</v>
      </c>
      <c r="F3790" s="2" t="s">
        <v>8</v>
      </c>
      <c r="G3790" s="2" t="s">
        <v>2729</v>
      </c>
      <c r="H3790" s="2" t="s">
        <v>2717</v>
      </c>
    </row>
    <row r="3791" spans="1:8">
      <c r="A3791" s="79">
        <v>42725.570428240739</v>
      </c>
      <c r="B3791" s="3">
        <v>5.7542388950276244</v>
      </c>
      <c r="C3791" s="7">
        <v>105</v>
      </c>
      <c r="D3791" s="7">
        <v>1</v>
      </c>
      <c r="E3791" s="7">
        <v>45</v>
      </c>
      <c r="F3791" s="2" t="s">
        <v>8</v>
      </c>
      <c r="G3791" s="2" t="s">
        <v>2727</v>
      </c>
      <c r="H3791" s="2" t="s">
        <v>2716</v>
      </c>
    </row>
    <row r="3792" spans="1:8">
      <c r="A3792" s="79">
        <v>42733.094074074077</v>
      </c>
      <c r="B3792" s="3">
        <v>5.791293477535123</v>
      </c>
      <c r="C3792" s="7">
        <v>105</v>
      </c>
      <c r="D3792" s="7">
        <v>1</v>
      </c>
      <c r="E3792" s="7">
        <v>45</v>
      </c>
      <c r="F3792" s="2" t="s">
        <v>8</v>
      </c>
      <c r="G3792" s="2" t="s">
        <v>2727</v>
      </c>
      <c r="H3792" s="2" t="s">
        <v>2725</v>
      </c>
    </row>
    <row r="3793" spans="1:10">
      <c r="A3793" s="79">
        <v>42747.972002314818</v>
      </c>
      <c r="B3793" s="3">
        <v>5.7542388950276244</v>
      </c>
      <c r="C3793" s="7">
        <v>105</v>
      </c>
      <c r="D3793" s="7">
        <v>1</v>
      </c>
      <c r="E3793" s="7">
        <v>45</v>
      </c>
      <c r="F3793" s="2" t="s">
        <v>8</v>
      </c>
      <c r="G3793" s="2" t="s">
        <v>3555</v>
      </c>
    </row>
    <row r="3794" spans="1:10">
      <c r="A3794" s="79">
        <v>42759.538310185184</v>
      </c>
      <c r="B3794" s="3">
        <v>5.7779989281909225</v>
      </c>
      <c r="C3794" s="7">
        <v>105</v>
      </c>
      <c r="D3794" s="7">
        <v>1</v>
      </c>
      <c r="E3794" s="7">
        <v>45</v>
      </c>
      <c r="F3794" s="2" t="s">
        <v>8</v>
      </c>
      <c r="G3794" s="2" t="s">
        <v>3552</v>
      </c>
    </row>
    <row r="3795" spans="1:10">
      <c r="A3795" s="79">
        <v>42760.110671296294</v>
      </c>
      <c r="B3795" s="3">
        <v>5.7810270486656199</v>
      </c>
      <c r="C3795" s="7">
        <v>105</v>
      </c>
      <c r="D3795" s="7">
        <v>1</v>
      </c>
      <c r="E3795" s="7">
        <v>45</v>
      </c>
      <c r="F3795" s="2" t="s">
        <v>8</v>
      </c>
      <c r="G3795" s="2" t="s">
        <v>3554</v>
      </c>
    </row>
    <row r="3796" spans="1:10">
      <c r="A3796" s="79">
        <v>42767.944513888891</v>
      </c>
      <c r="B3796" s="3">
        <v>5.8014215571735894</v>
      </c>
      <c r="C3796" s="7">
        <v>105</v>
      </c>
      <c r="D3796" s="7">
        <v>1</v>
      </c>
      <c r="E3796" s="7">
        <v>45</v>
      </c>
      <c r="F3796" s="2" t="s">
        <v>8</v>
      </c>
      <c r="G3796" s="2" t="s">
        <v>3553</v>
      </c>
    </row>
    <row r="3797" spans="1:10">
      <c r="A3797" s="79">
        <v>42837.361712962964</v>
      </c>
      <c r="B3797" s="3">
        <v>5.7978384135948247</v>
      </c>
      <c r="C3797" s="7">
        <v>105</v>
      </c>
      <c r="D3797" s="7">
        <v>1</v>
      </c>
      <c r="E3797" s="7">
        <v>45</v>
      </c>
      <c r="F3797" s="2" t="s">
        <v>8</v>
      </c>
      <c r="G3797" s="2" t="s">
        <v>2727</v>
      </c>
      <c r="H3797" s="2" t="s">
        <v>4430</v>
      </c>
    </row>
    <row r="3798" spans="1:10">
      <c r="A3798" s="79">
        <v>42850.616388888891</v>
      </c>
      <c r="B3798" s="3">
        <v>5.7919700649614292</v>
      </c>
      <c r="C3798" s="7">
        <v>105</v>
      </c>
      <c r="D3798" s="7">
        <v>1</v>
      </c>
      <c r="E3798" s="7">
        <v>45</v>
      </c>
      <c r="F3798" s="2" t="s">
        <v>8</v>
      </c>
      <c r="G3798" s="2" t="s">
        <v>2727</v>
      </c>
      <c r="H3798" s="2" t="s">
        <v>4426</v>
      </c>
    </row>
    <row r="3799" spans="1:10">
      <c r="A3799" s="79">
        <v>42851.840937499997</v>
      </c>
      <c r="B3799" s="3">
        <v>5.703836933667084</v>
      </c>
      <c r="C3799" s="7">
        <v>105</v>
      </c>
      <c r="D3799" s="7">
        <v>1</v>
      </c>
      <c r="E3799" s="7">
        <v>45</v>
      </c>
      <c r="F3799" s="2" t="s">
        <v>8</v>
      </c>
      <c r="G3799" s="2" t="s">
        <v>2727</v>
      </c>
      <c r="H3799" s="2" t="s">
        <v>4424</v>
      </c>
    </row>
    <row r="3800" spans="1:10">
      <c r="A3800" s="79">
        <v>41837</v>
      </c>
      <c r="B3800" s="3">
        <v>4.85527</v>
      </c>
      <c r="C3800" s="7">
        <v>106</v>
      </c>
      <c r="D3800" s="7">
        <v>1</v>
      </c>
      <c r="E3800" s="7">
        <v>45</v>
      </c>
      <c r="F3800" s="2" t="s">
        <v>8</v>
      </c>
      <c r="G3800" s="21"/>
    </row>
    <row r="3801" spans="1:10">
      <c r="A3801" s="79">
        <v>41844</v>
      </c>
      <c r="B3801" s="3">
        <v>4.85527</v>
      </c>
      <c r="C3801" s="7">
        <v>106</v>
      </c>
      <c r="D3801" s="7">
        <v>1</v>
      </c>
      <c r="E3801" s="7">
        <v>45</v>
      </c>
      <c r="F3801" s="2" t="s">
        <v>8</v>
      </c>
      <c r="G3801" s="21"/>
    </row>
    <row r="3802" spans="1:10">
      <c r="A3802" s="79">
        <v>41869</v>
      </c>
      <c r="B3802" s="3">
        <v>4.85527</v>
      </c>
      <c r="C3802" s="7">
        <v>106</v>
      </c>
      <c r="D3802" s="7">
        <v>1</v>
      </c>
      <c r="E3802" s="7">
        <v>45</v>
      </c>
      <c r="F3802" s="2" t="s">
        <v>8</v>
      </c>
      <c r="G3802" s="21"/>
    </row>
    <row r="3803" spans="1:10">
      <c r="A3803" s="79">
        <v>41965</v>
      </c>
      <c r="B3803" s="3">
        <v>401.98</v>
      </c>
      <c r="C3803" s="7">
        <v>106</v>
      </c>
      <c r="F3803" s="8" t="s">
        <v>8</v>
      </c>
      <c r="H3803" s="2" t="s">
        <v>113</v>
      </c>
    </row>
    <row r="3804" spans="1:10">
      <c r="A3804" s="79">
        <v>41965</v>
      </c>
      <c r="B3804" s="3">
        <v>297.41000000000003</v>
      </c>
      <c r="C3804" s="7">
        <v>107</v>
      </c>
      <c r="F3804" s="8" t="s">
        <v>8</v>
      </c>
      <c r="H3804" s="2" t="s">
        <v>113</v>
      </c>
    </row>
    <row r="3805" spans="1:10">
      <c r="A3805" s="79">
        <v>41965</v>
      </c>
      <c r="B3805" s="3">
        <v>496.66</v>
      </c>
      <c r="C3805" s="7">
        <v>108</v>
      </c>
      <c r="F3805" s="8" t="s">
        <v>8</v>
      </c>
      <c r="H3805" s="2" t="s">
        <v>113</v>
      </c>
    </row>
    <row r="3806" spans="1:10">
      <c r="A3806" s="79">
        <v>42221</v>
      </c>
      <c r="B3806" s="3">
        <v>4.85527</v>
      </c>
      <c r="C3806" s="7">
        <v>108</v>
      </c>
      <c r="D3806" s="7">
        <v>1</v>
      </c>
      <c r="E3806" s="7">
        <v>45</v>
      </c>
      <c r="F3806" s="2" t="s">
        <v>8</v>
      </c>
      <c r="G3806" s="2" t="s">
        <v>306</v>
      </c>
      <c r="H3806" s="2" t="s">
        <v>214</v>
      </c>
      <c r="J3806" s="21"/>
    </row>
    <row r="3807" spans="1:10">
      <c r="A3807" s="79">
        <v>42222</v>
      </c>
      <c r="B3807" s="3">
        <v>4.85527</v>
      </c>
      <c r="C3807" s="7">
        <v>108</v>
      </c>
      <c r="D3807" s="7">
        <v>1</v>
      </c>
      <c r="E3807" s="7">
        <v>45</v>
      </c>
      <c r="F3807" s="2" t="s">
        <v>8</v>
      </c>
      <c r="G3807" s="2" t="s">
        <v>291</v>
      </c>
      <c r="H3807" s="2" t="s">
        <v>214</v>
      </c>
      <c r="J3807" s="21"/>
    </row>
    <row r="3808" spans="1:10">
      <c r="A3808" s="79">
        <v>42223</v>
      </c>
      <c r="B3808" s="3">
        <v>4.85527</v>
      </c>
      <c r="C3808" s="7">
        <v>108</v>
      </c>
      <c r="D3808" s="7">
        <v>1</v>
      </c>
      <c r="E3808" s="7">
        <v>45</v>
      </c>
      <c r="F3808" s="2" t="s">
        <v>8</v>
      </c>
      <c r="G3808" s="2" t="s">
        <v>283</v>
      </c>
      <c r="H3808" s="2" t="s">
        <v>214</v>
      </c>
      <c r="J3808" s="21"/>
    </row>
    <row r="3809" spans="1:12">
      <c r="A3809" s="79">
        <v>42231</v>
      </c>
      <c r="B3809" s="3">
        <v>4.85527</v>
      </c>
      <c r="C3809" s="7">
        <v>108</v>
      </c>
      <c r="D3809" s="7">
        <v>1</v>
      </c>
      <c r="E3809" s="7">
        <v>45</v>
      </c>
      <c r="F3809" s="2" t="s">
        <v>8</v>
      </c>
      <c r="G3809" s="2" t="s">
        <v>265</v>
      </c>
      <c r="H3809" s="2" t="s">
        <v>214</v>
      </c>
      <c r="J3809" s="21"/>
    </row>
    <row r="3810" spans="1:12">
      <c r="A3810" s="79">
        <v>42236</v>
      </c>
      <c r="B3810" s="3">
        <v>4.85527</v>
      </c>
      <c r="C3810" s="7">
        <v>108</v>
      </c>
      <c r="D3810" s="7">
        <v>1</v>
      </c>
      <c r="E3810" s="7">
        <v>45</v>
      </c>
      <c r="F3810" s="2" t="s">
        <v>8</v>
      </c>
      <c r="G3810" s="2" t="s">
        <v>263</v>
      </c>
      <c r="H3810" s="2" t="s">
        <v>214</v>
      </c>
      <c r="J3810" s="21"/>
    </row>
    <row r="3811" spans="1:12">
      <c r="A3811" s="79">
        <v>42302</v>
      </c>
      <c r="B3811" s="3">
        <v>4.85527</v>
      </c>
      <c r="C3811" s="7">
        <v>108</v>
      </c>
      <c r="D3811" s="7">
        <v>1</v>
      </c>
      <c r="E3811" s="7">
        <v>45</v>
      </c>
      <c r="F3811" s="2" t="s">
        <v>8</v>
      </c>
      <c r="G3811" s="2" t="s">
        <v>375</v>
      </c>
      <c r="H3811" s="2" t="s">
        <v>214</v>
      </c>
    </row>
    <row r="3812" spans="1:12">
      <c r="A3812" s="79">
        <v>42308</v>
      </c>
      <c r="B3812" s="3">
        <v>4.85527</v>
      </c>
      <c r="C3812" s="7">
        <v>108</v>
      </c>
      <c r="D3812" s="7">
        <v>1</v>
      </c>
      <c r="E3812" s="7">
        <v>45</v>
      </c>
      <c r="F3812" s="2" t="s">
        <v>8</v>
      </c>
      <c r="G3812" s="2" t="s">
        <v>374</v>
      </c>
      <c r="H3812" s="2" t="s">
        <v>214</v>
      </c>
    </row>
    <row r="3813" spans="1:12">
      <c r="A3813" s="79">
        <v>42341</v>
      </c>
      <c r="B3813" s="3">
        <v>4.85527</v>
      </c>
      <c r="C3813" s="7">
        <v>108</v>
      </c>
      <c r="D3813" s="7">
        <v>1</v>
      </c>
      <c r="E3813" s="7">
        <v>45</v>
      </c>
      <c r="F3813" s="2" t="s">
        <v>8</v>
      </c>
      <c r="G3813" s="2" t="s">
        <v>719</v>
      </c>
      <c r="H3813" s="2" t="s">
        <v>720</v>
      </c>
      <c r="I3813" s="2" t="s">
        <v>721</v>
      </c>
    </row>
    <row r="3814" spans="1:12">
      <c r="A3814" s="79">
        <v>42346</v>
      </c>
      <c r="B3814" s="3">
        <v>4.85527</v>
      </c>
      <c r="C3814" s="7">
        <v>108</v>
      </c>
      <c r="D3814" s="7">
        <v>1</v>
      </c>
      <c r="E3814" s="7">
        <v>45</v>
      </c>
      <c r="F3814" s="2" t="s">
        <v>8</v>
      </c>
      <c r="G3814" s="2" t="s">
        <v>710</v>
      </c>
      <c r="H3814" s="2" t="s">
        <v>667</v>
      </c>
      <c r="I3814" s="2" t="s">
        <v>711</v>
      </c>
    </row>
    <row r="3815" spans="1:12">
      <c r="A3815" s="79">
        <v>42352</v>
      </c>
      <c r="B3815" s="3">
        <v>14.565810000000001</v>
      </c>
      <c r="C3815" s="7">
        <v>108</v>
      </c>
      <c r="D3815" s="7">
        <v>3</v>
      </c>
      <c r="E3815" s="7">
        <v>45</v>
      </c>
      <c r="F3815" s="2" t="s">
        <v>8</v>
      </c>
      <c r="G3815" s="2" t="s">
        <v>693</v>
      </c>
      <c r="H3815" s="2" t="s">
        <v>694</v>
      </c>
      <c r="I3815" s="2" t="s">
        <v>695</v>
      </c>
      <c r="J3815" s="2" t="s">
        <v>230</v>
      </c>
    </row>
    <row r="3816" spans="1:12">
      <c r="A3816" s="79">
        <v>42384</v>
      </c>
      <c r="B3816" s="3">
        <v>4.85527</v>
      </c>
      <c r="C3816" s="7">
        <v>108</v>
      </c>
      <c r="D3816" s="7">
        <v>1</v>
      </c>
      <c r="E3816" s="7">
        <v>45</v>
      </c>
      <c r="F3816" s="2" t="s">
        <v>8</v>
      </c>
      <c r="G3816" s="2" t="s">
        <v>494</v>
      </c>
      <c r="H3816" s="2" t="s">
        <v>790</v>
      </c>
      <c r="I3816" s="2" t="s">
        <v>214</v>
      </c>
      <c r="L3816" s="21"/>
    </row>
    <row r="3817" spans="1:12">
      <c r="A3817" s="79">
        <v>42386</v>
      </c>
      <c r="B3817" s="3">
        <v>4.85527</v>
      </c>
      <c r="C3817" s="7">
        <v>108</v>
      </c>
      <c r="D3817" s="7">
        <v>1</v>
      </c>
      <c r="E3817" s="7">
        <v>45</v>
      </c>
      <c r="F3817" s="2" t="s">
        <v>8</v>
      </c>
      <c r="G3817" s="2" t="s">
        <v>1059</v>
      </c>
      <c r="H3817" s="2" t="s">
        <v>1060</v>
      </c>
      <c r="I3817" s="2" t="s">
        <v>214</v>
      </c>
      <c r="L3817" s="21"/>
    </row>
    <row r="3818" spans="1:12">
      <c r="A3818" s="79">
        <v>42399</v>
      </c>
      <c r="B3818" s="3">
        <v>4.85527</v>
      </c>
      <c r="C3818" s="7">
        <v>108</v>
      </c>
      <c r="D3818" s="7">
        <v>1</v>
      </c>
      <c r="E3818" s="7">
        <v>45</v>
      </c>
      <c r="F3818" s="2" t="s">
        <v>8</v>
      </c>
      <c r="G3818" s="2" t="s">
        <v>919</v>
      </c>
      <c r="H3818" s="2" t="s">
        <v>920</v>
      </c>
      <c r="I3818" s="2" t="s">
        <v>214</v>
      </c>
      <c r="L3818" s="21"/>
    </row>
    <row r="3819" spans="1:12">
      <c r="A3819" s="79">
        <v>42419</v>
      </c>
      <c r="B3819" s="3">
        <v>4.85527</v>
      </c>
      <c r="C3819" s="7">
        <v>108</v>
      </c>
      <c r="D3819" s="7">
        <v>1</v>
      </c>
      <c r="E3819" s="7">
        <v>45</v>
      </c>
      <c r="F3819" s="2" t="s">
        <v>8</v>
      </c>
      <c r="G3819" s="2" t="s">
        <v>1171</v>
      </c>
      <c r="H3819" s="2" t="s">
        <v>1172</v>
      </c>
      <c r="I3819" s="2" t="s">
        <v>214</v>
      </c>
      <c r="L3819" s="21"/>
    </row>
    <row r="3820" spans="1:12">
      <c r="A3820" s="79">
        <v>42428</v>
      </c>
      <c r="B3820" s="3">
        <v>4.85527</v>
      </c>
      <c r="C3820" s="7">
        <v>108</v>
      </c>
      <c r="D3820" s="7">
        <v>1</v>
      </c>
      <c r="E3820" s="7">
        <v>45</v>
      </c>
      <c r="F3820" s="2" t="s">
        <v>8</v>
      </c>
      <c r="G3820" s="2" t="s">
        <v>1169</v>
      </c>
      <c r="H3820" s="2" t="s">
        <v>1170</v>
      </c>
      <c r="I3820" s="2" t="s">
        <v>214</v>
      </c>
      <c r="L3820" s="21"/>
    </row>
    <row r="3821" spans="1:12">
      <c r="A3821" s="79">
        <v>42458</v>
      </c>
      <c r="B3821" s="3">
        <v>4.85527</v>
      </c>
      <c r="C3821" s="7">
        <v>108</v>
      </c>
      <c r="D3821" s="7">
        <v>1</v>
      </c>
      <c r="E3821" s="7">
        <v>45</v>
      </c>
      <c r="F3821" s="2" t="s">
        <v>8</v>
      </c>
      <c r="G3821" s="2" t="s">
        <v>1395</v>
      </c>
      <c r="H3821" s="2" t="s">
        <v>1396</v>
      </c>
      <c r="I3821" s="2" t="s">
        <v>214</v>
      </c>
    </row>
    <row r="3822" spans="1:12">
      <c r="A3822" s="79">
        <v>42477</v>
      </c>
      <c r="B3822" s="3">
        <v>4.85527</v>
      </c>
      <c r="C3822" s="7">
        <v>108</v>
      </c>
      <c r="D3822" s="7">
        <v>1</v>
      </c>
      <c r="E3822" s="7">
        <v>45</v>
      </c>
      <c r="F3822" s="2" t="s">
        <v>8</v>
      </c>
      <c r="G3822" s="2" t="s">
        <v>1582</v>
      </c>
      <c r="H3822" s="2" t="s">
        <v>214</v>
      </c>
    </row>
    <row r="3823" spans="1:12">
      <c r="A3823" s="79">
        <v>42480</v>
      </c>
      <c r="B3823" s="3">
        <v>4.85527</v>
      </c>
      <c r="C3823" s="7">
        <v>108</v>
      </c>
      <c r="D3823" s="7">
        <v>1</v>
      </c>
      <c r="E3823" s="7">
        <v>45</v>
      </c>
      <c r="F3823" s="2" t="s">
        <v>8</v>
      </c>
      <c r="G3823" s="2" t="s">
        <v>1579</v>
      </c>
      <c r="H3823" s="2" t="s">
        <v>214</v>
      </c>
    </row>
    <row r="3824" spans="1:12">
      <c r="A3824" s="79">
        <v>42482</v>
      </c>
      <c r="B3824" s="3">
        <v>4.85527</v>
      </c>
      <c r="C3824" s="7">
        <v>108</v>
      </c>
      <c r="D3824" s="7">
        <v>1</v>
      </c>
      <c r="E3824" s="7">
        <v>45</v>
      </c>
      <c r="F3824" s="2" t="s">
        <v>8</v>
      </c>
      <c r="G3824" s="2" t="s">
        <v>1576</v>
      </c>
      <c r="H3824" s="2" t="s">
        <v>214</v>
      </c>
    </row>
    <row r="3825" spans="1:9">
      <c r="A3825" s="79">
        <v>42486</v>
      </c>
      <c r="B3825" s="3">
        <v>4.85527</v>
      </c>
      <c r="C3825" s="7">
        <v>108</v>
      </c>
      <c r="D3825" s="7">
        <v>1</v>
      </c>
      <c r="E3825" s="7">
        <v>45</v>
      </c>
      <c r="F3825" s="2" t="s">
        <v>8</v>
      </c>
      <c r="G3825" s="2" t="s">
        <v>1574</v>
      </c>
      <c r="H3825" s="2" t="s">
        <v>214</v>
      </c>
    </row>
    <row r="3826" spans="1:9">
      <c r="A3826" s="79">
        <v>42497</v>
      </c>
      <c r="B3826" s="3">
        <v>4.82738464092066</v>
      </c>
      <c r="C3826" s="7">
        <v>108</v>
      </c>
      <c r="D3826" s="7">
        <v>1</v>
      </c>
      <c r="E3826" s="7">
        <v>45</v>
      </c>
      <c r="F3826" s="2" t="s">
        <v>8</v>
      </c>
      <c r="G3826" s="2" t="s">
        <v>214</v>
      </c>
      <c r="H3826" s="2" t="s">
        <v>1901</v>
      </c>
      <c r="I3826" s="2" t="s">
        <v>1867</v>
      </c>
    </row>
    <row r="3827" spans="1:9">
      <c r="A3827" s="79">
        <v>42509</v>
      </c>
      <c r="B3827" s="3">
        <v>4.824782608695652</v>
      </c>
      <c r="C3827" s="7">
        <v>108</v>
      </c>
      <c r="D3827" s="7">
        <v>1</v>
      </c>
      <c r="E3827" s="7">
        <v>45</v>
      </c>
      <c r="F3827" s="2" t="s">
        <v>8</v>
      </c>
      <c r="G3827" s="2" t="s">
        <v>214</v>
      </c>
      <c r="H3827" s="2" t="s">
        <v>1879</v>
      </c>
      <c r="I3827" s="2" t="s">
        <v>1858</v>
      </c>
    </row>
    <row r="3828" spans="1:9">
      <c r="A3828" s="79">
        <v>42516</v>
      </c>
      <c r="B3828" s="3">
        <v>4.7901676367869621</v>
      </c>
      <c r="C3828" s="7">
        <v>108</v>
      </c>
      <c r="D3828" s="7">
        <v>1</v>
      </c>
      <c r="E3828" s="7">
        <v>45</v>
      </c>
      <c r="F3828" s="2" t="s">
        <v>8</v>
      </c>
      <c r="G3828" s="2" t="s">
        <v>214</v>
      </c>
      <c r="H3828" s="2" t="s">
        <v>1314</v>
      </c>
      <c r="I3828" s="2" t="s">
        <v>1804</v>
      </c>
    </row>
    <row r="3829" spans="1:9">
      <c r="A3829" s="79">
        <v>42522</v>
      </c>
      <c r="B3829" s="3">
        <v>4.8183381871132145</v>
      </c>
      <c r="C3829" s="7">
        <v>108</v>
      </c>
      <c r="D3829" s="7">
        <v>1</v>
      </c>
      <c r="E3829" s="7">
        <v>45</v>
      </c>
      <c r="F3829" s="2" t="s">
        <v>8</v>
      </c>
      <c r="G3829" s="2" t="s">
        <v>214</v>
      </c>
    </row>
    <row r="3830" spans="1:9">
      <c r="A3830" s="79">
        <v>42545</v>
      </c>
      <c r="B3830" s="3">
        <v>4.8323942944472744</v>
      </c>
      <c r="C3830" s="7">
        <v>108</v>
      </c>
      <c r="D3830" s="7">
        <v>1</v>
      </c>
      <c r="E3830" s="7">
        <v>45</v>
      </c>
      <c r="F3830" s="2" t="s">
        <v>8</v>
      </c>
      <c r="G3830" s="2" t="s">
        <v>214</v>
      </c>
    </row>
    <row r="3831" spans="1:9">
      <c r="A3831" s="79">
        <v>42548</v>
      </c>
      <c r="B3831" s="3">
        <v>4.8178352810239291</v>
      </c>
      <c r="C3831" s="7">
        <v>108</v>
      </c>
      <c r="D3831" s="7">
        <v>1</v>
      </c>
      <c r="E3831" s="7">
        <v>45</v>
      </c>
      <c r="F3831" s="2" t="s">
        <v>8</v>
      </c>
      <c r="G3831" s="2" t="s">
        <v>214</v>
      </c>
    </row>
    <row r="3832" spans="1:9">
      <c r="A3832" s="79">
        <v>42565</v>
      </c>
      <c r="B3832" s="3">
        <v>4.6390104911778733</v>
      </c>
      <c r="C3832" s="7">
        <v>108</v>
      </c>
      <c r="D3832" s="7">
        <v>1</v>
      </c>
      <c r="E3832" s="7">
        <v>45</v>
      </c>
      <c r="F3832" s="2" t="s">
        <v>8</v>
      </c>
      <c r="G3832" s="2" t="s">
        <v>214</v>
      </c>
      <c r="H3832" s="2" t="s">
        <v>2266</v>
      </c>
    </row>
    <row r="3833" spans="1:9">
      <c r="A3833" s="79">
        <v>42573</v>
      </c>
      <c r="B3833" s="3">
        <v>4.8122321180072367</v>
      </c>
      <c r="C3833" s="7">
        <v>108</v>
      </c>
      <c r="D3833" s="7">
        <v>1</v>
      </c>
      <c r="E3833" s="7">
        <v>45</v>
      </c>
      <c r="F3833" s="2" t="s">
        <v>8</v>
      </c>
      <c r="G3833" s="2" t="s">
        <v>214</v>
      </c>
      <c r="H3833" s="2" t="s">
        <v>2251</v>
      </c>
    </row>
    <row r="3834" spans="1:9">
      <c r="A3834" s="79">
        <v>42582</v>
      </c>
      <c r="B3834" s="3">
        <v>4.781428571428572</v>
      </c>
      <c r="C3834" s="7">
        <v>108</v>
      </c>
      <c r="D3834" s="7">
        <v>1</v>
      </c>
      <c r="E3834" s="7">
        <v>45</v>
      </c>
      <c r="F3834" s="2" t="s">
        <v>8</v>
      </c>
      <c r="G3834" s="2" t="s">
        <v>214</v>
      </c>
      <c r="H3834" s="2" t="s">
        <v>2256</v>
      </c>
    </row>
    <row r="3835" spans="1:9">
      <c r="A3835" s="79">
        <v>42595</v>
      </c>
      <c r="B3835" s="3">
        <v>9.27</v>
      </c>
      <c r="C3835" s="7">
        <v>108</v>
      </c>
      <c r="D3835" s="7">
        <v>2</v>
      </c>
      <c r="E3835" s="7">
        <v>45</v>
      </c>
      <c r="F3835" s="2" t="s">
        <v>8</v>
      </c>
      <c r="G3835" s="2" t="s">
        <v>214</v>
      </c>
      <c r="H3835" s="2" t="s">
        <v>2265</v>
      </c>
    </row>
    <row r="3836" spans="1:9">
      <c r="A3836" s="79">
        <v>42676.527372685188</v>
      </c>
      <c r="B3836" s="3">
        <v>5.7562899999999999</v>
      </c>
      <c r="C3836" s="7">
        <v>108</v>
      </c>
      <c r="D3836" s="7">
        <v>1</v>
      </c>
      <c r="E3836" s="7">
        <v>45</v>
      </c>
      <c r="F3836" s="2" t="s">
        <v>8</v>
      </c>
      <c r="G3836" s="2" t="s">
        <v>2731</v>
      </c>
      <c r="H3836" s="2" t="s">
        <v>2739</v>
      </c>
    </row>
    <row r="3837" spans="1:9">
      <c r="A3837" s="79">
        <v>42677.151770833334</v>
      </c>
      <c r="B3837" s="3">
        <v>5.7940746458153045</v>
      </c>
      <c r="C3837" s="7">
        <v>108</v>
      </c>
      <c r="D3837" s="7">
        <v>1</v>
      </c>
      <c r="E3837" s="7">
        <v>45</v>
      </c>
      <c r="F3837" s="2" t="s">
        <v>8</v>
      </c>
      <c r="G3837" s="2" t="s">
        <v>2731</v>
      </c>
      <c r="H3837" s="2" t="s">
        <v>2738</v>
      </c>
    </row>
    <row r="3838" spans="1:9">
      <c r="A3838" s="79">
        <v>42682.641018518516</v>
      </c>
      <c r="B3838" s="3">
        <v>5.7964061825726141</v>
      </c>
      <c r="C3838" s="7">
        <v>108</v>
      </c>
      <c r="D3838" s="7">
        <v>1</v>
      </c>
      <c r="E3838" s="7">
        <v>45</v>
      </c>
      <c r="F3838" s="2" t="s">
        <v>8</v>
      </c>
      <c r="G3838" s="2" t="s">
        <v>2731</v>
      </c>
      <c r="H3838" s="2" t="s">
        <v>2719</v>
      </c>
    </row>
    <row r="3839" spans="1:9">
      <c r="A3839" s="79">
        <v>42692.821273148147</v>
      </c>
      <c r="B3839" s="3">
        <v>5.703907260787993</v>
      </c>
      <c r="C3839" s="7">
        <v>108</v>
      </c>
      <c r="D3839" s="7">
        <v>1</v>
      </c>
      <c r="E3839" s="7">
        <v>45</v>
      </c>
      <c r="F3839" s="2" t="s">
        <v>8</v>
      </c>
      <c r="G3839" s="2" t="s">
        <v>2731</v>
      </c>
      <c r="H3839" s="2" t="s">
        <v>2736</v>
      </c>
    </row>
    <row r="3840" spans="1:9">
      <c r="A3840" s="79">
        <v>42716.696527777778</v>
      </c>
      <c r="B3840" s="3">
        <v>5.7997825592504135</v>
      </c>
      <c r="C3840" s="7">
        <v>108</v>
      </c>
      <c r="D3840" s="7">
        <v>1</v>
      </c>
      <c r="E3840" s="7">
        <v>45</v>
      </c>
      <c r="F3840" s="2" t="s">
        <v>8</v>
      </c>
      <c r="G3840" s="2" t="s">
        <v>2731</v>
      </c>
      <c r="H3840" s="2" t="s">
        <v>2733</v>
      </c>
    </row>
    <row r="3841" spans="1:8">
      <c r="A3841" s="79">
        <v>42719.744525462964</v>
      </c>
      <c r="B3841" s="3">
        <v>5.7956158168430747</v>
      </c>
      <c r="C3841" s="7">
        <v>108</v>
      </c>
      <c r="D3841" s="7">
        <v>1</v>
      </c>
      <c r="E3841" s="7">
        <v>45</v>
      </c>
      <c r="F3841" s="2" t="s">
        <v>8</v>
      </c>
      <c r="G3841" s="2" t="s">
        <v>2731</v>
      </c>
      <c r="H3841" s="2" t="s">
        <v>2732</v>
      </c>
    </row>
    <row r="3842" spans="1:8">
      <c r="A3842" s="79">
        <v>42731.895231481481</v>
      </c>
      <c r="B3842" s="3">
        <v>5.7443524499599681</v>
      </c>
      <c r="C3842" s="7">
        <v>108</v>
      </c>
      <c r="D3842" s="7">
        <v>1</v>
      </c>
      <c r="E3842" s="7">
        <v>45</v>
      </c>
      <c r="F3842" s="2" t="s">
        <v>8</v>
      </c>
      <c r="G3842" s="2" t="s">
        <v>2731</v>
      </c>
      <c r="H3842" s="2" t="s">
        <v>2730</v>
      </c>
    </row>
    <row r="3843" spans="1:8">
      <c r="A3843" s="79">
        <v>42749.594930555555</v>
      </c>
      <c r="B3843" s="3">
        <v>5.7988906971340048</v>
      </c>
      <c r="C3843" s="7">
        <v>108</v>
      </c>
      <c r="D3843" s="7">
        <v>1</v>
      </c>
      <c r="E3843" s="7">
        <v>45</v>
      </c>
      <c r="F3843" s="2" t="s">
        <v>8</v>
      </c>
      <c r="G3843" s="2" t="s">
        <v>3562</v>
      </c>
    </row>
    <row r="3844" spans="1:8">
      <c r="A3844" s="79">
        <v>42758.516180555554</v>
      </c>
      <c r="B3844" s="3">
        <v>5.764873690987125</v>
      </c>
      <c r="C3844" s="7">
        <v>108</v>
      </c>
      <c r="D3844" s="7">
        <v>1</v>
      </c>
      <c r="E3844" s="7">
        <v>45</v>
      </c>
      <c r="F3844" s="2" t="s">
        <v>8</v>
      </c>
      <c r="G3844" s="2" t="s">
        <v>3561</v>
      </c>
    </row>
    <row r="3845" spans="1:8">
      <c r="A3845" s="79">
        <v>42773.441620370373</v>
      </c>
      <c r="B3845" s="3">
        <v>5.7984732242712669</v>
      </c>
      <c r="C3845" s="7">
        <v>108</v>
      </c>
      <c r="D3845" s="7">
        <v>1</v>
      </c>
      <c r="E3845" s="7">
        <v>45</v>
      </c>
      <c r="F3845" s="2" t="s">
        <v>8</v>
      </c>
      <c r="G3845" s="2" t="s">
        <v>3551</v>
      </c>
    </row>
    <row r="3846" spans="1:8">
      <c r="A3846" s="79">
        <v>42793.989722222221</v>
      </c>
      <c r="B3846" s="3">
        <v>5.7582473643410852</v>
      </c>
      <c r="C3846" s="7">
        <v>108</v>
      </c>
      <c r="D3846" s="7">
        <v>1</v>
      </c>
      <c r="E3846" s="7">
        <v>45</v>
      </c>
      <c r="F3846" s="2" t="s">
        <v>8</v>
      </c>
      <c r="G3846" s="2" t="s">
        <v>3560</v>
      </c>
    </row>
    <row r="3847" spans="1:8">
      <c r="A3847" s="79">
        <v>42804.484155092592</v>
      </c>
      <c r="B3847" s="3">
        <v>5.7898362976593551</v>
      </c>
      <c r="C3847" s="7">
        <v>108</v>
      </c>
      <c r="D3847" s="7">
        <v>1</v>
      </c>
      <c r="E3847" s="7">
        <v>45</v>
      </c>
      <c r="F3847" s="2" t="s">
        <v>8</v>
      </c>
      <c r="G3847" s="2" t="s">
        <v>3559</v>
      </c>
    </row>
    <row r="3848" spans="1:8">
      <c r="A3848" s="79">
        <v>42806.530775462961</v>
      </c>
      <c r="B3848" s="3">
        <v>5.7841720375335122</v>
      </c>
      <c r="C3848" s="7">
        <v>108</v>
      </c>
      <c r="D3848" s="7">
        <v>1</v>
      </c>
      <c r="E3848" s="7">
        <v>45</v>
      </c>
      <c r="F3848" s="2" t="s">
        <v>8</v>
      </c>
      <c r="G3848" s="2" t="s">
        <v>3550</v>
      </c>
    </row>
    <row r="3849" spans="1:8">
      <c r="A3849" s="79">
        <v>42815.916539351849</v>
      </c>
      <c r="B3849" s="3">
        <v>5.7344966454255806</v>
      </c>
      <c r="C3849" s="7">
        <v>108</v>
      </c>
      <c r="D3849" s="7">
        <v>1</v>
      </c>
      <c r="E3849" s="7">
        <v>45</v>
      </c>
      <c r="F3849" s="2" t="s">
        <v>8</v>
      </c>
      <c r="G3849" s="2" t="s">
        <v>3557</v>
      </c>
    </row>
    <row r="3850" spans="1:8">
      <c r="A3850" s="79">
        <v>42824.737210648149</v>
      </c>
      <c r="B3850" s="3">
        <v>5.764873690987125</v>
      </c>
      <c r="C3850" s="7">
        <v>108</v>
      </c>
      <c r="D3850" s="7">
        <v>1</v>
      </c>
      <c r="E3850" s="7">
        <v>45</v>
      </c>
      <c r="F3850" s="2" t="s">
        <v>8</v>
      </c>
      <c r="G3850" s="2" t="s">
        <v>3556</v>
      </c>
    </row>
    <row r="3851" spans="1:8">
      <c r="A3851" s="79">
        <v>42837.361712962964</v>
      </c>
      <c r="B3851" s="3">
        <v>5.7978384135948247</v>
      </c>
      <c r="C3851" s="7">
        <v>108</v>
      </c>
      <c r="D3851" s="7">
        <v>1</v>
      </c>
      <c r="E3851" s="7">
        <v>45</v>
      </c>
      <c r="F3851" s="2" t="s">
        <v>8</v>
      </c>
      <c r="G3851" s="2" t="s">
        <v>2731</v>
      </c>
      <c r="H3851" s="2" t="s">
        <v>4430</v>
      </c>
    </row>
    <row r="3852" spans="1:8">
      <c r="A3852" s="79">
        <v>42846.367835648147</v>
      </c>
      <c r="B3852" s="3">
        <v>5.7344966454255806</v>
      </c>
      <c r="C3852" s="7">
        <v>108</v>
      </c>
      <c r="D3852" s="7">
        <v>1</v>
      </c>
      <c r="E3852" s="7">
        <v>45</v>
      </c>
      <c r="F3852" s="2" t="s">
        <v>8</v>
      </c>
      <c r="G3852" s="2" t="s">
        <v>2731</v>
      </c>
      <c r="H3852" s="2" t="s">
        <v>4435</v>
      </c>
    </row>
    <row r="3853" spans="1:8">
      <c r="A3853" s="79">
        <v>42863.743668981479</v>
      </c>
      <c r="B3853" s="3">
        <v>5.7841720375335122</v>
      </c>
      <c r="C3853" s="7">
        <v>108</v>
      </c>
      <c r="D3853" s="7">
        <v>1</v>
      </c>
      <c r="E3853" s="7">
        <v>45</v>
      </c>
      <c r="F3853" s="2" t="s">
        <v>8</v>
      </c>
      <c r="G3853" s="2" t="s">
        <v>2731</v>
      </c>
      <c r="H3853" s="2" t="s">
        <v>4433</v>
      </c>
    </row>
    <row r="3854" spans="1:8">
      <c r="A3854" s="79">
        <v>42888.354155092595</v>
      </c>
      <c r="B3854" s="3">
        <v>5.7470947747400851</v>
      </c>
      <c r="C3854" s="7">
        <v>108</v>
      </c>
      <c r="D3854" s="7">
        <v>1</v>
      </c>
      <c r="E3854" s="7">
        <v>45</v>
      </c>
      <c r="F3854" s="2" t="s">
        <v>8</v>
      </c>
      <c r="G3854" s="2" t="s">
        <v>2731</v>
      </c>
      <c r="H3854" s="2" t="s">
        <v>4432</v>
      </c>
    </row>
    <row r="3855" spans="1:8">
      <c r="A3855" s="79">
        <v>41834</v>
      </c>
      <c r="B3855" s="3">
        <v>4.85527</v>
      </c>
      <c r="C3855" s="7">
        <v>109</v>
      </c>
      <c r="D3855" s="7">
        <v>1</v>
      </c>
      <c r="E3855" s="17">
        <v>45</v>
      </c>
      <c r="F3855" s="2" t="s">
        <v>8</v>
      </c>
      <c r="G3855" s="21"/>
    </row>
    <row r="3856" spans="1:8">
      <c r="A3856" s="79">
        <v>41844</v>
      </c>
      <c r="B3856" s="3">
        <v>4.85527</v>
      </c>
      <c r="C3856" s="7">
        <v>109</v>
      </c>
      <c r="D3856" s="7">
        <v>1</v>
      </c>
      <c r="E3856" s="17">
        <v>45</v>
      </c>
      <c r="F3856" s="2" t="s">
        <v>8</v>
      </c>
      <c r="G3856" s="21"/>
    </row>
    <row r="3857" spans="1:12">
      <c r="A3857" s="79">
        <v>41868</v>
      </c>
      <c r="B3857" s="3">
        <v>4.85527</v>
      </c>
      <c r="C3857" s="7">
        <v>109</v>
      </c>
      <c r="D3857" s="7">
        <v>1</v>
      </c>
      <c r="E3857" s="17">
        <v>45</v>
      </c>
      <c r="F3857" s="2" t="s">
        <v>8</v>
      </c>
      <c r="G3857" s="21"/>
    </row>
    <row r="3858" spans="1:12">
      <c r="A3858" s="79">
        <v>41965</v>
      </c>
      <c r="B3858" s="3">
        <v>404.88</v>
      </c>
      <c r="C3858" s="7">
        <v>109</v>
      </c>
      <c r="F3858" s="8" t="s">
        <v>8</v>
      </c>
      <c r="H3858" s="2" t="s">
        <v>113</v>
      </c>
    </row>
    <row r="3859" spans="1:12">
      <c r="A3859" s="79">
        <v>41982</v>
      </c>
      <c r="B3859" s="3">
        <v>4.85527</v>
      </c>
      <c r="C3859" s="7">
        <v>109</v>
      </c>
      <c r="D3859" s="7">
        <v>1</v>
      </c>
      <c r="E3859" s="17">
        <v>45</v>
      </c>
      <c r="F3859" s="2" t="s">
        <v>8</v>
      </c>
      <c r="G3859" s="21"/>
    </row>
    <row r="3860" spans="1:12">
      <c r="A3860" s="79">
        <v>42015</v>
      </c>
      <c r="B3860" s="3">
        <v>4.85527</v>
      </c>
      <c r="C3860" s="7">
        <v>109</v>
      </c>
      <c r="D3860" s="7">
        <v>1</v>
      </c>
      <c r="E3860" s="17">
        <v>45</v>
      </c>
      <c r="F3860" s="2" t="s">
        <v>8</v>
      </c>
      <c r="G3860" s="21"/>
    </row>
    <row r="3861" spans="1:12">
      <c r="A3861" s="79">
        <v>42060</v>
      </c>
      <c r="B3861" s="3">
        <v>4.85527</v>
      </c>
      <c r="C3861" s="7">
        <v>109</v>
      </c>
      <c r="D3861" s="7">
        <v>1</v>
      </c>
      <c r="E3861" s="17">
        <v>45</v>
      </c>
      <c r="F3861" s="2" t="s">
        <v>8</v>
      </c>
      <c r="G3861" s="21"/>
    </row>
    <row r="3862" spans="1:12">
      <c r="A3862" s="79">
        <v>42092</v>
      </c>
      <c r="B3862" s="3">
        <v>4.85527</v>
      </c>
      <c r="C3862" s="7">
        <v>109</v>
      </c>
      <c r="D3862" s="7">
        <v>1</v>
      </c>
      <c r="E3862" s="17">
        <v>45</v>
      </c>
      <c r="F3862" s="2" t="s">
        <v>8</v>
      </c>
      <c r="G3862" s="21"/>
    </row>
    <row r="3863" spans="1:12">
      <c r="A3863" s="79">
        <v>42174</v>
      </c>
      <c r="B3863" s="3">
        <v>4.85527</v>
      </c>
      <c r="C3863" s="7">
        <v>109</v>
      </c>
      <c r="D3863" s="7">
        <v>1</v>
      </c>
      <c r="E3863" s="17">
        <v>45</v>
      </c>
      <c r="F3863" s="2" t="s">
        <v>8</v>
      </c>
      <c r="G3863" s="2" t="s">
        <v>324</v>
      </c>
      <c r="H3863" s="2" t="s">
        <v>215</v>
      </c>
      <c r="J3863" s="21"/>
    </row>
    <row r="3864" spans="1:12">
      <c r="A3864" s="79">
        <v>42223</v>
      </c>
      <c r="B3864" s="3">
        <v>4.85527</v>
      </c>
      <c r="C3864" s="7">
        <v>109</v>
      </c>
      <c r="D3864" s="7">
        <v>1</v>
      </c>
      <c r="E3864" s="17">
        <v>45</v>
      </c>
      <c r="F3864" s="2" t="s">
        <v>8</v>
      </c>
      <c r="G3864" s="2" t="s">
        <v>283</v>
      </c>
      <c r="H3864" s="2" t="s">
        <v>215</v>
      </c>
      <c r="J3864" s="21"/>
    </row>
    <row r="3865" spans="1:12">
      <c r="A3865" s="79">
        <v>42300</v>
      </c>
      <c r="B3865" s="3">
        <v>4.85527</v>
      </c>
      <c r="C3865" s="7">
        <v>109</v>
      </c>
      <c r="D3865" s="7">
        <v>1</v>
      </c>
      <c r="E3865" s="17">
        <v>45</v>
      </c>
      <c r="F3865" s="2" t="s">
        <v>8</v>
      </c>
      <c r="G3865" s="2" t="s">
        <v>386</v>
      </c>
      <c r="H3865" s="2" t="s">
        <v>215</v>
      </c>
    </row>
    <row r="3866" spans="1:12">
      <c r="A3866" s="79">
        <v>42302</v>
      </c>
      <c r="B3866" s="3">
        <v>4.85527</v>
      </c>
      <c r="C3866" s="7">
        <v>109</v>
      </c>
      <c r="D3866" s="7">
        <v>1</v>
      </c>
      <c r="E3866" s="17">
        <v>45</v>
      </c>
      <c r="F3866" s="2" t="s">
        <v>8</v>
      </c>
      <c r="G3866" s="2" t="s">
        <v>375</v>
      </c>
      <c r="H3866" s="2" t="s">
        <v>215</v>
      </c>
    </row>
    <row r="3867" spans="1:12">
      <c r="A3867" s="79">
        <v>42308</v>
      </c>
      <c r="B3867" s="3">
        <v>4.85527</v>
      </c>
      <c r="C3867" s="7">
        <v>109</v>
      </c>
      <c r="D3867" s="7">
        <v>1</v>
      </c>
      <c r="E3867" s="17">
        <v>45</v>
      </c>
      <c r="F3867" s="2" t="s">
        <v>8</v>
      </c>
      <c r="G3867" s="2" t="s">
        <v>374</v>
      </c>
      <c r="H3867" s="2" t="s">
        <v>215</v>
      </c>
    </row>
    <row r="3868" spans="1:12">
      <c r="A3868" s="79">
        <v>42319</v>
      </c>
      <c r="B3868" s="3">
        <v>4.85527</v>
      </c>
      <c r="C3868" s="7">
        <v>109</v>
      </c>
      <c r="D3868" s="7">
        <v>1</v>
      </c>
      <c r="E3868" s="17">
        <v>45</v>
      </c>
      <c r="F3868" s="2" t="s">
        <v>8</v>
      </c>
      <c r="G3868" s="2" t="s">
        <v>448</v>
      </c>
      <c r="H3868" s="2" t="s">
        <v>215</v>
      </c>
    </row>
    <row r="3869" spans="1:12">
      <c r="A3869" s="79">
        <v>42346</v>
      </c>
      <c r="B3869" s="3">
        <v>4.85527</v>
      </c>
      <c r="C3869" s="7">
        <v>109</v>
      </c>
      <c r="D3869" s="7">
        <v>1</v>
      </c>
      <c r="E3869" s="17">
        <v>45</v>
      </c>
      <c r="F3869" s="2" t="s">
        <v>8</v>
      </c>
      <c r="G3869" s="2" t="s">
        <v>710</v>
      </c>
      <c r="H3869" s="2" t="s">
        <v>667</v>
      </c>
      <c r="I3869" s="2" t="s">
        <v>711</v>
      </c>
    </row>
    <row r="3870" spans="1:12">
      <c r="A3870" s="79">
        <v>42347</v>
      </c>
      <c r="B3870" s="3">
        <v>4.85527</v>
      </c>
      <c r="C3870" s="7">
        <v>109</v>
      </c>
      <c r="D3870" s="7">
        <v>1</v>
      </c>
      <c r="E3870" s="17">
        <v>45</v>
      </c>
      <c r="F3870" s="2" t="s">
        <v>8</v>
      </c>
      <c r="G3870" s="2" t="s">
        <v>707</v>
      </c>
      <c r="H3870" s="2" t="s">
        <v>708</v>
      </c>
      <c r="I3870" s="2" t="s">
        <v>709</v>
      </c>
    </row>
    <row r="3871" spans="1:12">
      <c r="A3871" s="79">
        <v>42387</v>
      </c>
      <c r="B3871" s="3">
        <v>4.85527</v>
      </c>
      <c r="C3871" s="7">
        <v>109</v>
      </c>
      <c r="D3871" s="7">
        <v>1</v>
      </c>
      <c r="E3871" s="17">
        <v>45</v>
      </c>
      <c r="F3871" s="2" t="s">
        <v>8</v>
      </c>
      <c r="G3871" s="2" t="s">
        <v>1041</v>
      </c>
      <c r="H3871" s="2" t="s">
        <v>1042</v>
      </c>
      <c r="I3871" s="2" t="s">
        <v>215</v>
      </c>
      <c r="L3871" s="21"/>
    </row>
    <row r="3872" spans="1:12">
      <c r="A3872" s="79">
        <v>42399</v>
      </c>
      <c r="B3872" s="3">
        <v>4.85527</v>
      </c>
      <c r="C3872" s="7">
        <v>109</v>
      </c>
      <c r="D3872" s="7">
        <v>1</v>
      </c>
      <c r="E3872" s="17">
        <v>45</v>
      </c>
      <c r="F3872" s="2" t="s">
        <v>8</v>
      </c>
      <c r="G3872" s="2" t="s">
        <v>919</v>
      </c>
      <c r="H3872" s="2" t="s">
        <v>920</v>
      </c>
      <c r="I3872" s="2" t="s">
        <v>215</v>
      </c>
      <c r="L3872" s="21"/>
    </row>
    <row r="3873" spans="1:12">
      <c r="A3873" s="79">
        <v>42403</v>
      </c>
      <c r="B3873" s="3">
        <v>4.85527</v>
      </c>
      <c r="C3873" s="7">
        <v>109</v>
      </c>
      <c r="D3873" s="7">
        <v>1</v>
      </c>
      <c r="E3873" s="17">
        <v>45</v>
      </c>
      <c r="F3873" s="2" t="s">
        <v>8</v>
      </c>
      <c r="G3873" s="2" t="s">
        <v>1173</v>
      </c>
      <c r="H3873" s="2" t="s">
        <v>1222</v>
      </c>
      <c r="I3873" s="2" t="s">
        <v>215</v>
      </c>
      <c r="L3873" s="21"/>
    </row>
    <row r="3874" spans="1:12">
      <c r="A3874" s="79">
        <v>42419</v>
      </c>
      <c r="B3874" s="3">
        <v>4.85527</v>
      </c>
      <c r="C3874" s="7">
        <v>109</v>
      </c>
      <c r="D3874" s="7">
        <v>1</v>
      </c>
      <c r="E3874" s="17">
        <v>45</v>
      </c>
      <c r="F3874" s="2" t="s">
        <v>8</v>
      </c>
      <c r="G3874" s="2" t="s">
        <v>1171</v>
      </c>
      <c r="H3874" s="2" t="s">
        <v>1172</v>
      </c>
      <c r="I3874" s="2" t="s">
        <v>215</v>
      </c>
      <c r="L3874" s="21"/>
    </row>
    <row r="3875" spans="1:12">
      <c r="A3875" s="79">
        <v>42471</v>
      </c>
      <c r="B3875" s="3">
        <v>4.85527</v>
      </c>
      <c r="C3875" s="7">
        <v>109</v>
      </c>
      <c r="D3875" s="7">
        <v>1</v>
      </c>
      <c r="E3875" s="17">
        <v>45</v>
      </c>
      <c r="F3875" s="2" t="s">
        <v>8</v>
      </c>
      <c r="G3875" s="2" t="s">
        <v>1582</v>
      </c>
      <c r="H3875" s="2" t="s">
        <v>215</v>
      </c>
    </row>
    <row r="3876" spans="1:12">
      <c r="A3876" s="79">
        <v>42486</v>
      </c>
      <c r="B3876" s="3">
        <v>4.85527</v>
      </c>
      <c r="C3876" s="7">
        <v>109</v>
      </c>
      <c r="D3876" s="7">
        <v>1</v>
      </c>
      <c r="E3876" s="17">
        <v>45</v>
      </c>
      <c r="F3876" s="2" t="s">
        <v>8</v>
      </c>
      <c r="G3876" s="2" t="s">
        <v>1574</v>
      </c>
      <c r="H3876" s="2" t="s">
        <v>215</v>
      </c>
    </row>
    <row r="3877" spans="1:12">
      <c r="A3877" s="79">
        <v>42497</v>
      </c>
      <c r="B3877" s="3">
        <v>4.82738464092066</v>
      </c>
      <c r="C3877" s="7">
        <v>109</v>
      </c>
      <c r="D3877" s="7">
        <v>1</v>
      </c>
      <c r="E3877" s="17">
        <v>45</v>
      </c>
      <c r="F3877" s="2" t="s">
        <v>8</v>
      </c>
      <c r="G3877" s="2" t="s">
        <v>215</v>
      </c>
      <c r="H3877" s="2" t="s">
        <v>1901</v>
      </c>
      <c r="I3877" s="2" t="s">
        <v>1867</v>
      </c>
    </row>
    <row r="3878" spans="1:12">
      <c r="A3878" s="79">
        <v>42509</v>
      </c>
      <c r="B3878" s="3">
        <v>4.824782608695652</v>
      </c>
      <c r="C3878" s="7">
        <v>109</v>
      </c>
      <c r="D3878" s="7">
        <v>1</v>
      </c>
      <c r="E3878" s="17">
        <v>45</v>
      </c>
      <c r="F3878" s="2" t="s">
        <v>8</v>
      </c>
      <c r="G3878" s="2" t="s">
        <v>215</v>
      </c>
      <c r="H3878" s="2" t="s">
        <v>1879</v>
      </c>
      <c r="I3878" s="2" t="s">
        <v>1858</v>
      </c>
    </row>
    <row r="3879" spans="1:12">
      <c r="A3879" s="79">
        <v>42675.869456018518</v>
      </c>
      <c r="B3879" s="3">
        <v>5.7600810541132317</v>
      </c>
      <c r="C3879" s="7">
        <v>109</v>
      </c>
      <c r="D3879" s="7">
        <v>1</v>
      </c>
      <c r="E3879" s="17">
        <v>45</v>
      </c>
      <c r="F3879" s="2" t="s">
        <v>8</v>
      </c>
      <c r="G3879" s="2" t="s">
        <v>2741</v>
      </c>
      <c r="H3879" s="2" t="s">
        <v>2816</v>
      </c>
    </row>
    <row r="3880" spans="1:12">
      <c r="A3880" s="79">
        <v>42675.869976851849</v>
      </c>
      <c r="B3880" s="3">
        <v>5.7689631630234395</v>
      </c>
      <c r="C3880" s="7">
        <v>109</v>
      </c>
      <c r="D3880" s="7">
        <v>1</v>
      </c>
      <c r="E3880" s="17">
        <v>45</v>
      </c>
      <c r="F3880" s="2" t="s">
        <v>8</v>
      </c>
      <c r="G3880" s="2" t="s">
        <v>2741</v>
      </c>
      <c r="H3880" s="2" t="s">
        <v>2815</v>
      </c>
    </row>
    <row r="3881" spans="1:12">
      <c r="A3881" s="79">
        <v>42675.870439814818</v>
      </c>
      <c r="B3881" s="3">
        <v>5.7689506954689147</v>
      </c>
      <c r="C3881" s="7">
        <v>109</v>
      </c>
      <c r="D3881" s="7">
        <v>1</v>
      </c>
      <c r="E3881" s="17">
        <v>45</v>
      </c>
      <c r="F3881" s="2" t="s">
        <v>8</v>
      </c>
      <c r="G3881" s="2" t="s">
        <v>2741</v>
      </c>
      <c r="H3881" s="2" t="s">
        <v>2814</v>
      </c>
    </row>
    <row r="3882" spans="1:12">
      <c r="A3882" s="79">
        <v>42675.872106481482</v>
      </c>
      <c r="B3882" s="3">
        <v>5.7689631630234395</v>
      </c>
      <c r="C3882" s="7">
        <v>109</v>
      </c>
      <c r="D3882" s="7">
        <v>1</v>
      </c>
      <c r="E3882" s="17">
        <v>45</v>
      </c>
      <c r="F3882" s="2" t="s">
        <v>8</v>
      </c>
      <c r="G3882" s="2" t="s">
        <v>2741</v>
      </c>
      <c r="H3882" s="2" t="s">
        <v>2813</v>
      </c>
    </row>
    <row r="3883" spans="1:12">
      <c r="A3883" s="79">
        <v>42675.872974537036</v>
      </c>
      <c r="B3883" s="3">
        <v>11.550805255972696</v>
      </c>
      <c r="C3883" s="7">
        <v>109</v>
      </c>
      <c r="D3883" s="7">
        <v>2</v>
      </c>
      <c r="E3883" s="17">
        <v>45</v>
      </c>
      <c r="F3883" s="2" t="s">
        <v>8</v>
      </c>
      <c r="G3883" s="2" t="s">
        <v>2741</v>
      </c>
      <c r="H3883" s="2" t="s">
        <v>2812</v>
      </c>
    </row>
    <row r="3884" spans="1:12">
      <c r="A3884" s="79">
        <v>42675.87599537037</v>
      </c>
      <c r="B3884" s="3">
        <v>5.7689631630234395</v>
      </c>
      <c r="C3884" s="7">
        <v>109</v>
      </c>
      <c r="D3884" s="7">
        <v>1</v>
      </c>
      <c r="E3884" s="17">
        <v>45</v>
      </c>
      <c r="F3884" s="2" t="s">
        <v>8</v>
      </c>
      <c r="G3884" s="2" t="s">
        <v>2741</v>
      </c>
      <c r="H3884" s="2" t="s">
        <v>2811</v>
      </c>
    </row>
    <row r="3885" spans="1:12">
      <c r="A3885" s="79">
        <v>42675.877071759256</v>
      </c>
      <c r="B3885" s="3">
        <v>5.7689631630234395</v>
      </c>
      <c r="C3885" s="7">
        <v>109</v>
      </c>
      <c r="D3885" s="7">
        <v>1</v>
      </c>
      <c r="E3885" s="17">
        <v>45</v>
      </c>
      <c r="F3885" s="2" t="s">
        <v>8</v>
      </c>
      <c r="G3885" s="2" t="s">
        <v>2741</v>
      </c>
      <c r="H3885" s="2" t="s">
        <v>2810</v>
      </c>
    </row>
    <row r="3886" spans="1:12">
      <c r="A3886" s="79">
        <v>42675.877766203703</v>
      </c>
      <c r="B3886" s="3">
        <v>5.7689631630234395</v>
      </c>
      <c r="C3886" s="7">
        <v>109</v>
      </c>
      <c r="D3886" s="7">
        <v>1</v>
      </c>
      <c r="E3886" s="17">
        <v>45</v>
      </c>
      <c r="F3886" s="2" t="s">
        <v>8</v>
      </c>
      <c r="G3886" s="2" t="s">
        <v>2741</v>
      </c>
      <c r="H3886" s="2" t="s">
        <v>2809</v>
      </c>
    </row>
    <row r="3887" spans="1:12">
      <c r="A3887" s="79">
        <v>42675.880972222221</v>
      </c>
      <c r="B3887" s="3">
        <v>11.581193096940234</v>
      </c>
      <c r="C3887" s="7">
        <v>109</v>
      </c>
      <c r="D3887" s="7">
        <v>2</v>
      </c>
      <c r="E3887" s="17">
        <v>45</v>
      </c>
      <c r="F3887" s="2" t="s">
        <v>8</v>
      </c>
      <c r="G3887" s="2" t="s">
        <v>2741</v>
      </c>
      <c r="H3887" s="2" t="s">
        <v>2808</v>
      </c>
    </row>
    <row r="3888" spans="1:12">
      <c r="A3888" s="79">
        <v>42675.884212962963</v>
      </c>
      <c r="B3888" s="3">
        <v>5.7754119290263874</v>
      </c>
      <c r="C3888" s="7">
        <v>109</v>
      </c>
      <c r="D3888" s="7">
        <v>1</v>
      </c>
      <c r="E3888" s="17">
        <v>45</v>
      </c>
      <c r="F3888" s="2" t="s">
        <v>8</v>
      </c>
      <c r="G3888" s="2" t="s">
        <v>2741</v>
      </c>
      <c r="H3888" s="2" t="s">
        <v>2807</v>
      </c>
    </row>
    <row r="3889" spans="1:8">
      <c r="A3889" s="79">
        <v>42675.88622685185</v>
      </c>
      <c r="B3889" s="3">
        <v>5.7600810541132317</v>
      </c>
      <c r="C3889" s="7">
        <v>109</v>
      </c>
      <c r="D3889" s="7">
        <v>1</v>
      </c>
      <c r="E3889" s="17">
        <v>45</v>
      </c>
      <c r="F3889" s="2" t="s">
        <v>8</v>
      </c>
      <c r="G3889" s="2" t="s">
        <v>2741</v>
      </c>
      <c r="H3889" s="2" t="s">
        <v>2806</v>
      </c>
    </row>
    <row r="3890" spans="1:8">
      <c r="A3890" s="79">
        <v>42675.896435185183</v>
      </c>
      <c r="B3890" s="3">
        <v>5.703836933667084</v>
      </c>
      <c r="C3890" s="7">
        <v>109</v>
      </c>
      <c r="D3890" s="7">
        <v>1</v>
      </c>
      <c r="E3890" s="17">
        <v>45</v>
      </c>
      <c r="F3890" s="2" t="s">
        <v>8</v>
      </c>
      <c r="G3890" s="2" t="s">
        <v>2741</v>
      </c>
      <c r="H3890" s="2" t="s">
        <v>2804</v>
      </c>
    </row>
    <row r="3891" spans="1:8">
      <c r="A3891" s="79">
        <v>42675.89949074074</v>
      </c>
      <c r="B3891" s="3">
        <v>5.7636383738646355</v>
      </c>
      <c r="C3891" s="7">
        <v>109</v>
      </c>
      <c r="D3891" s="7">
        <v>1</v>
      </c>
      <c r="E3891" s="17">
        <v>45</v>
      </c>
      <c r="F3891" s="2" t="s">
        <v>8</v>
      </c>
      <c r="G3891" s="2" t="s">
        <v>2741</v>
      </c>
      <c r="H3891" s="2" t="s">
        <v>2803</v>
      </c>
    </row>
    <row r="3892" spans="1:8">
      <c r="A3892" s="79">
        <v>42675.900983796295</v>
      </c>
      <c r="B3892" s="3">
        <v>5.703836933667084</v>
      </c>
      <c r="C3892" s="7">
        <v>109</v>
      </c>
      <c r="D3892" s="7">
        <v>1</v>
      </c>
      <c r="E3892" s="17">
        <v>45</v>
      </c>
      <c r="F3892" s="2" t="s">
        <v>8</v>
      </c>
      <c r="G3892" s="2" t="s">
        <v>2741</v>
      </c>
      <c r="H3892" s="2" t="s">
        <v>2802</v>
      </c>
    </row>
    <row r="3893" spans="1:8">
      <c r="A3893" s="79">
        <v>42675.903819444444</v>
      </c>
      <c r="B3893" s="3">
        <v>5.7600810541132317</v>
      </c>
      <c r="C3893" s="7">
        <v>109</v>
      </c>
      <c r="D3893" s="7">
        <v>1</v>
      </c>
      <c r="E3893" s="17">
        <v>45</v>
      </c>
      <c r="F3893" s="2" t="s">
        <v>8</v>
      </c>
      <c r="G3893" s="2" t="s">
        <v>2741</v>
      </c>
      <c r="H3893" s="2" t="s">
        <v>2801</v>
      </c>
    </row>
    <row r="3894" spans="1:8">
      <c r="A3894" s="79">
        <v>42675.916817129626</v>
      </c>
      <c r="B3894" s="3">
        <v>5.703836933667084</v>
      </c>
      <c r="C3894" s="7">
        <v>109</v>
      </c>
      <c r="D3894" s="7">
        <v>1</v>
      </c>
      <c r="E3894" s="17">
        <v>45</v>
      </c>
      <c r="F3894" s="2" t="s">
        <v>8</v>
      </c>
      <c r="G3894" s="2" t="s">
        <v>2741</v>
      </c>
      <c r="H3894" s="2" t="s">
        <v>2800</v>
      </c>
    </row>
    <row r="3895" spans="1:8">
      <c r="A3895" s="79">
        <v>42675.917812500003</v>
      </c>
      <c r="B3895" s="3">
        <v>5.7689631630234395</v>
      </c>
      <c r="C3895" s="7">
        <v>109</v>
      </c>
      <c r="D3895" s="7">
        <v>1</v>
      </c>
      <c r="E3895" s="17">
        <v>45</v>
      </c>
      <c r="F3895" s="2" t="s">
        <v>8</v>
      </c>
      <c r="G3895" s="2" t="s">
        <v>2741</v>
      </c>
      <c r="H3895" s="2" t="s">
        <v>2799</v>
      </c>
    </row>
    <row r="3896" spans="1:8">
      <c r="A3896" s="79">
        <v>42675.920636574076</v>
      </c>
      <c r="B3896" s="3">
        <v>5.703836933667084</v>
      </c>
      <c r="C3896" s="7">
        <v>109</v>
      </c>
      <c r="D3896" s="7">
        <v>1</v>
      </c>
      <c r="E3896" s="17">
        <v>45</v>
      </c>
      <c r="F3896" s="2" t="s">
        <v>8</v>
      </c>
      <c r="G3896" s="2" t="s">
        <v>2741</v>
      </c>
      <c r="H3896" s="2" t="s">
        <v>2798</v>
      </c>
    </row>
    <row r="3897" spans="1:8">
      <c r="A3897" s="79">
        <v>42675.923368055555</v>
      </c>
      <c r="B3897" s="3">
        <v>5.7600810541132317</v>
      </c>
      <c r="C3897" s="7">
        <v>109</v>
      </c>
      <c r="D3897" s="7">
        <v>1</v>
      </c>
      <c r="E3897" s="17">
        <v>45</v>
      </c>
      <c r="F3897" s="2" t="s">
        <v>8</v>
      </c>
      <c r="G3897" s="2" t="s">
        <v>2741</v>
      </c>
      <c r="H3897" s="2" t="s">
        <v>2797</v>
      </c>
    </row>
    <row r="3898" spans="1:8">
      <c r="A3898" s="79">
        <v>42675.931261574071</v>
      </c>
      <c r="B3898" s="3">
        <v>5.7689631630234395</v>
      </c>
      <c r="C3898" s="7">
        <v>109</v>
      </c>
      <c r="D3898" s="7">
        <v>1</v>
      </c>
      <c r="E3898" s="17">
        <v>45</v>
      </c>
      <c r="F3898" s="2" t="s">
        <v>8</v>
      </c>
      <c r="G3898" s="2" t="s">
        <v>2741</v>
      </c>
      <c r="H3898" s="2" t="s">
        <v>2796</v>
      </c>
    </row>
    <row r="3899" spans="1:8">
      <c r="A3899" s="79">
        <v>42675.932962962965</v>
      </c>
      <c r="B3899" s="3">
        <v>5.7689631630234395</v>
      </c>
      <c r="C3899" s="7">
        <v>109</v>
      </c>
      <c r="D3899" s="7">
        <v>1</v>
      </c>
      <c r="E3899" s="17">
        <v>45</v>
      </c>
      <c r="F3899" s="2" t="s">
        <v>8</v>
      </c>
      <c r="G3899" s="2" t="s">
        <v>2741</v>
      </c>
      <c r="H3899" s="2" t="s">
        <v>2795</v>
      </c>
    </row>
    <row r="3900" spans="1:8">
      <c r="A3900" s="79">
        <v>42675.941331018519</v>
      </c>
      <c r="B3900" s="3">
        <v>5.7636383738646355</v>
      </c>
      <c r="C3900" s="7">
        <v>109</v>
      </c>
      <c r="D3900" s="7">
        <v>1</v>
      </c>
      <c r="E3900" s="17">
        <v>45</v>
      </c>
      <c r="F3900" s="2" t="s">
        <v>8</v>
      </c>
      <c r="G3900" s="2" t="s">
        <v>2741</v>
      </c>
      <c r="H3900" s="2" t="s">
        <v>2794</v>
      </c>
    </row>
    <row r="3901" spans="1:8">
      <c r="A3901" s="79">
        <v>42675.954062500001</v>
      </c>
      <c r="B3901" s="3">
        <v>5.7618106912232836</v>
      </c>
      <c r="C3901" s="7">
        <v>109</v>
      </c>
      <c r="D3901" s="7">
        <v>1</v>
      </c>
      <c r="E3901" s="17">
        <v>45</v>
      </c>
      <c r="F3901" s="2" t="s">
        <v>8</v>
      </c>
      <c r="G3901" s="2" t="s">
        <v>2741</v>
      </c>
      <c r="H3901" s="2" t="s">
        <v>2793</v>
      </c>
    </row>
    <row r="3902" spans="1:8">
      <c r="A3902" s="79">
        <v>42675.968634259261</v>
      </c>
      <c r="B3902" s="3">
        <v>5.703836933667084</v>
      </c>
      <c r="C3902" s="7">
        <v>109</v>
      </c>
      <c r="D3902" s="7">
        <v>1</v>
      </c>
      <c r="E3902" s="17">
        <v>45</v>
      </c>
      <c r="F3902" s="2" t="s">
        <v>8</v>
      </c>
      <c r="G3902" s="2" t="s">
        <v>2741</v>
      </c>
      <c r="H3902" s="2" t="s">
        <v>2792</v>
      </c>
    </row>
    <row r="3903" spans="1:8">
      <c r="A3903" s="79">
        <v>42675.975069444445</v>
      </c>
      <c r="B3903" s="3">
        <v>5.7396588699360347</v>
      </c>
      <c r="C3903" s="7">
        <v>109</v>
      </c>
      <c r="D3903" s="7">
        <v>1</v>
      </c>
      <c r="E3903" s="17">
        <v>45</v>
      </c>
      <c r="F3903" s="2" t="s">
        <v>8</v>
      </c>
      <c r="G3903" s="2" t="s">
        <v>2741</v>
      </c>
      <c r="H3903" s="2" t="s">
        <v>2791</v>
      </c>
    </row>
    <row r="3904" spans="1:8">
      <c r="A3904" s="79">
        <v>42675.981145833335</v>
      </c>
      <c r="B3904" s="3">
        <v>5.7689631630234395</v>
      </c>
      <c r="C3904" s="7">
        <v>109</v>
      </c>
      <c r="D3904" s="7">
        <v>1</v>
      </c>
      <c r="E3904" s="17">
        <v>45</v>
      </c>
      <c r="F3904" s="2" t="s">
        <v>8</v>
      </c>
      <c r="G3904" s="2" t="s">
        <v>2741</v>
      </c>
      <c r="H3904" s="2" t="s">
        <v>2790</v>
      </c>
    </row>
    <row r="3905" spans="1:8">
      <c r="A3905" s="79">
        <v>42675.991805555554</v>
      </c>
      <c r="B3905" s="3">
        <v>5.775402627986348</v>
      </c>
      <c r="C3905" s="7">
        <v>109</v>
      </c>
      <c r="D3905" s="7">
        <v>1</v>
      </c>
      <c r="E3905" s="17">
        <v>45</v>
      </c>
      <c r="F3905" s="2" t="s">
        <v>8</v>
      </c>
      <c r="G3905" s="2" t="s">
        <v>2741</v>
      </c>
      <c r="H3905" s="2" t="s">
        <v>2720</v>
      </c>
    </row>
    <row r="3906" spans="1:8">
      <c r="A3906" s="79">
        <v>42676.006736111114</v>
      </c>
      <c r="B3906" s="3">
        <v>5.7689631630234395</v>
      </c>
      <c r="C3906" s="7">
        <v>109</v>
      </c>
      <c r="D3906" s="7">
        <v>1</v>
      </c>
      <c r="E3906" s="17">
        <v>45</v>
      </c>
      <c r="F3906" s="2" t="s">
        <v>8</v>
      </c>
      <c r="G3906" s="2" t="s">
        <v>2741</v>
      </c>
      <c r="H3906" s="2" t="s">
        <v>2789</v>
      </c>
    </row>
    <row r="3907" spans="1:8">
      <c r="A3907" s="79">
        <v>42676.112523148149</v>
      </c>
      <c r="B3907" s="3">
        <v>5.790607564670573</v>
      </c>
      <c r="C3907" s="7">
        <v>109</v>
      </c>
      <c r="D3907" s="7">
        <v>1</v>
      </c>
      <c r="E3907" s="17">
        <v>45</v>
      </c>
      <c r="F3907" s="2" t="s">
        <v>8</v>
      </c>
      <c r="G3907" s="2" t="s">
        <v>2741</v>
      </c>
      <c r="H3907" s="2" t="s">
        <v>2788</v>
      </c>
    </row>
    <row r="3908" spans="1:8">
      <c r="A3908" s="79">
        <v>42676.132870370369</v>
      </c>
      <c r="B3908" s="3">
        <v>5.7689631630234395</v>
      </c>
      <c r="C3908" s="7">
        <v>109</v>
      </c>
      <c r="D3908" s="7">
        <v>1</v>
      </c>
      <c r="E3908" s="17">
        <v>45</v>
      </c>
      <c r="F3908" s="2" t="s">
        <v>8</v>
      </c>
      <c r="G3908" s="2" t="s">
        <v>2741</v>
      </c>
      <c r="H3908" s="2" t="s">
        <v>2787</v>
      </c>
    </row>
    <row r="3909" spans="1:8">
      <c r="A3909" s="79">
        <v>42676.148101851853</v>
      </c>
      <c r="B3909" s="3">
        <v>5.790607564670573</v>
      </c>
      <c r="C3909" s="7">
        <v>109</v>
      </c>
      <c r="D3909" s="7">
        <v>1</v>
      </c>
      <c r="E3909" s="17">
        <v>45</v>
      </c>
      <c r="F3909" s="2" t="s">
        <v>8</v>
      </c>
      <c r="G3909" s="2" t="s">
        <v>2741</v>
      </c>
      <c r="H3909" s="2" t="s">
        <v>2786</v>
      </c>
    </row>
    <row r="3910" spans="1:8">
      <c r="A3910" s="79">
        <v>42676.161307870374</v>
      </c>
      <c r="B3910" s="3">
        <v>5.7852858592132508</v>
      </c>
      <c r="C3910" s="7">
        <v>109</v>
      </c>
      <c r="D3910" s="7">
        <v>1</v>
      </c>
      <c r="E3910" s="17">
        <v>45</v>
      </c>
      <c r="F3910" s="2" t="s">
        <v>8</v>
      </c>
      <c r="G3910" s="2" t="s">
        <v>2741</v>
      </c>
      <c r="H3910" s="2" t="s">
        <v>2785</v>
      </c>
    </row>
    <row r="3911" spans="1:8">
      <c r="A3911" s="79">
        <v>42676.165972222225</v>
      </c>
      <c r="B3911" s="3">
        <v>5.7689631630234395</v>
      </c>
      <c r="C3911" s="7">
        <v>109</v>
      </c>
      <c r="D3911" s="7">
        <v>1</v>
      </c>
      <c r="E3911" s="17">
        <v>45</v>
      </c>
      <c r="F3911" s="2" t="s">
        <v>8</v>
      </c>
      <c r="G3911" s="2" t="s">
        <v>2741</v>
      </c>
      <c r="H3911" s="2" t="s">
        <v>2784</v>
      </c>
    </row>
    <row r="3912" spans="1:8">
      <c r="A3912" s="79">
        <v>42676.187731481485</v>
      </c>
      <c r="B3912" s="3">
        <v>11.550805255972696</v>
      </c>
      <c r="C3912" s="7">
        <v>109</v>
      </c>
      <c r="D3912" s="7">
        <v>2</v>
      </c>
      <c r="E3912" s="17">
        <v>45</v>
      </c>
      <c r="F3912" s="2" t="s">
        <v>8</v>
      </c>
      <c r="G3912" s="2" t="s">
        <v>2741</v>
      </c>
      <c r="H3912" s="2" t="s">
        <v>2783</v>
      </c>
    </row>
    <row r="3913" spans="1:8">
      <c r="A3913" s="79">
        <v>42676.254687499997</v>
      </c>
      <c r="B3913" s="3">
        <v>5.7754119290263874</v>
      </c>
      <c r="C3913" s="7">
        <v>109</v>
      </c>
      <c r="D3913" s="7">
        <v>1</v>
      </c>
      <c r="E3913" s="17">
        <v>45</v>
      </c>
      <c r="F3913" s="2" t="s">
        <v>8</v>
      </c>
      <c r="G3913" s="2" t="s">
        <v>2741</v>
      </c>
      <c r="H3913" s="2" t="s">
        <v>2782</v>
      </c>
    </row>
    <row r="3914" spans="1:8">
      <c r="A3914" s="79">
        <v>42676.289780092593</v>
      </c>
      <c r="B3914" s="3">
        <v>5.7719524722427833</v>
      </c>
      <c r="C3914" s="7">
        <v>109</v>
      </c>
      <c r="D3914" s="7">
        <v>1</v>
      </c>
      <c r="E3914" s="17">
        <v>45</v>
      </c>
      <c r="F3914" s="2" t="s">
        <v>8</v>
      </c>
      <c r="G3914" s="2" t="s">
        <v>2741</v>
      </c>
      <c r="H3914" s="2" t="s">
        <v>2781</v>
      </c>
    </row>
    <row r="3915" spans="1:8">
      <c r="A3915" s="79">
        <v>42676.367314814815</v>
      </c>
      <c r="B3915" s="3">
        <v>5.7689631630234395</v>
      </c>
      <c r="C3915" s="7">
        <v>109</v>
      </c>
      <c r="D3915" s="7">
        <v>1</v>
      </c>
      <c r="E3915" s="17">
        <v>45</v>
      </c>
      <c r="F3915" s="2" t="s">
        <v>8</v>
      </c>
      <c r="G3915" s="2" t="s">
        <v>2741</v>
      </c>
      <c r="H3915" s="2" t="s">
        <v>2780</v>
      </c>
    </row>
    <row r="3916" spans="1:8">
      <c r="A3916" s="79">
        <v>42676.383692129632</v>
      </c>
      <c r="B3916" s="3">
        <v>5.7689631630234395</v>
      </c>
      <c r="C3916" s="7">
        <v>109</v>
      </c>
      <c r="D3916" s="7">
        <v>1</v>
      </c>
      <c r="E3916" s="17">
        <v>45</v>
      </c>
      <c r="F3916" s="2" t="s">
        <v>8</v>
      </c>
      <c r="G3916" s="2" t="s">
        <v>2741</v>
      </c>
      <c r="H3916" s="2" t="s">
        <v>2779</v>
      </c>
    </row>
    <row r="3917" spans="1:8">
      <c r="A3917" s="79">
        <v>42676.406608796293</v>
      </c>
      <c r="B3917" s="3">
        <v>5.7689631630234395</v>
      </c>
      <c r="C3917" s="7">
        <v>109</v>
      </c>
      <c r="D3917" s="7">
        <v>1</v>
      </c>
      <c r="E3917" s="17">
        <v>45</v>
      </c>
      <c r="F3917" s="2" t="s">
        <v>8</v>
      </c>
      <c r="G3917" s="2" t="s">
        <v>2741</v>
      </c>
      <c r="H3917" s="2" t="s">
        <v>2778</v>
      </c>
    </row>
    <row r="3918" spans="1:8">
      <c r="A3918" s="79">
        <v>42676.429710648146</v>
      </c>
      <c r="B3918" s="3">
        <v>5.7600810541132317</v>
      </c>
      <c r="C3918" s="7">
        <v>109</v>
      </c>
      <c r="D3918" s="7">
        <v>1</v>
      </c>
      <c r="E3918" s="17">
        <v>45</v>
      </c>
      <c r="F3918" s="2" t="s">
        <v>8</v>
      </c>
      <c r="G3918" s="2" t="s">
        <v>2741</v>
      </c>
      <c r="H3918" s="2" t="s">
        <v>2777</v>
      </c>
    </row>
    <row r="3919" spans="1:8">
      <c r="A3919" s="79">
        <v>42676.467523148145</v>
      </c>
      <c r="B3919" s="3">
        <v>5.7600810541132317</v>
      </c>
      <c r="C3919" s="7">
        <v>109</v>
      </c>
      <c r="D3919" s="7">
        <v>1</v>
      </c>
      <c r="E3919" s="17">
        <v>45</v>
      </c>
      <c r="F3919" s="2" t="s">
        <v>8</v>
      </c>
      <c r="G3919" s="2" t="s">
        <v>2741</v>
      </c>
      <c r="H3919" s="2" t="s">
        <v>2776</v>
      </c>
    </row>
    <row r="3920" spans="1:8">
      <c r="A3920" s="79">
        <v>42676.593634259261</v>
      </c>
      <c r="B3920" s="3">
        <v>5.7689631630234395</v>
      </c>
      <c r="C3920" s="7">
        <v>109</v>
      </c>
      <c r="D3920" s="7">
        <v>1</v>
      </c>
      <c r="E3920" s="17">
        <v>45</v>
      </c>
      <c r="F3920" s="2" t="s">
        <v>8</v>
      </c>
      <c r="G3920" s="2" t="s">
        <v>2741</v>
      </c>
      <c r="H3920" s="2" t="s">
        <v>2775</v>
      </c>
    </row>
    <row r="3921" spans="1:8">
      <c r="A3921" s="79">
        <v>42676.619305555556</v>
      </c>
      <c r="B3921" s="3">
        <v>5.7689631630234395</v>
      </c>
      <c r="C3921" s="7">
        <v>109</v>
      </c>
      <c r="D3921" s="7">
        <v>1</v>
      </c>
      <c r="E3921" s="17">
        <v>45</v>
      </c>
      <c r="F3921" s="2" t="s">
        <v>8</v>
      </c>
      <c r="G3921" s="2" t="s">
        <v>2741</v>
      </c>
      <c r="H3921" s="2" t="s">
        <v>2773</v>
      </c>
    </row>
    <row r="3922" spans="1:8">
      <c r="A3922" s="79">
        <v>42676.646574074075</v>
      </c>
      <c r="B3922" s="3">
        <v>5.7689631630234395</v>
      </c>
      <c r="C3922" s="7">
        <v>109</v>
      </c>
      <c r="D3922" s="7">
        <v>1</v>
      </c>
      <c r="E3922" s="17">
        <v>45</v>
      </c>
      <c r="F3922" s="2" t="s">
        <v>8</v>
      </c>
      <c r="G3922" s="2" t="s">
        <v>2741</v>
      </c>
      <c r="H3922" s="2" t="s">
        <v>2772</v>
      </c>
    </row>
    <row r="3923" spans="1:8">
      <c r="A3923" s="79">
        <v>42676.662256944444</v>
      </c>
      <c r="B3923" s="3">
        <v>5.7636383738646355</v>
      </c>
      <c r="C3923" s="7">
        <v>109</v>
      </c>
      <c r="D3923" s="7">
        <v>1</v>
      </c>
      <c r="E3923" s="17">
        <v>45</v>
      </c>
      <c r="F3923" s="2" t="s">
        <v>8</v>
      </c>
      <c r="G3923" s="2" t="s">
        <v>2741</v>
      </c>
      <c r="H3923" s="2" t="s">
        <v>2771</v>
      </c>
    </row>
    <row r="3924" spans="1:8">
      <c r="A3924" s="79">
        <v>42676.669340277775</v>
      </c>
      <c r="B3924" s="3">
        <v>11.560628048048049</v>
      </c>
      <c r="C3924" s="7">
        <v>109</v>
      </c>
      <c r="D3924" s="7">
        <v>2</v>
      </c>
      <c r="E3924" s="17">
        <v>45</v>
      </c>
      <c r="F3924" s="2" t="s">
        <v>8</v>
      </c>
      <c r="G3924" s="2" t="s">
        <v>2741</v>
      </c>
      <c r="H3924" s="2" t="s">
        <v>2770</v>
      </c>
    </row>
    <row r="3925" spans="1:8">
      <c r="A3925" s="79">
        <v>42676.67728009259</v>
      </c>
      <c r="B3925" s="3">
        <v>5.7689631630234395</v>
      </c>
      <c r="C3925" s="7">
        <v>109</v>
      </c>
      <c r="D3925" s="7">
        <v>1</v>
      </c>
      <c r="E3925" s="17">
        <v>45</v>
      </c>
      <c r="F3925" s="2" t="s">
        <v>8</v>
      </c>
      <c r="G3925" s="2" t="s">
        <v>2741</v>
      </c>
      <c r="H3925" s="2" t="s">
        <v>2769</v>
      </c>
    </row>
    <row r="3926" spans="1:8">
      <c r="A3926" s="79">
        <v>42676.696736111109</v>
      </c>
      <c r="B3926" s="3">
        <v>17.361834158863417</v>
      </c>
      <c r="C3926" s="7">
        <v>109</v>
      </c>
      <c r="D3926" s="7">
        <v>3</v>
      </c>
      <c r="E3926" s="17">
        <v>45</v>
      </c>
      <c r="F3926" s="2" t="s">
        <v>8</v>
      </c>
      <c r="G3926" s="2" t="s">
        <v>2741</v>
      </c>
      <c r="H3926" s="2" t="s">
        <v>2768</v>
      </c>
    </row>
    <row r="3927" spans="1:8">
      <c r="A3927" s="79">
        <v>42677.39702546296</v>
      </c>
      <c r="B3927" s="3">
        <v>5.7600986303939967</v>
      </c>
      <c r="C3927" s="7">
        <v>109</v>
      </c>
      <c r="D3927" s="7">
        <v>1</v>
      </c>
      <c r="E3927" s="17">
        <v>45</v>
      </c>
      <c r="F3927" s="2" t="s">
        <v>8</v>
      </c>
      <c r="G3927" s="2" t="s">
        <v>2741</v>
      </c>
      <c r="H3927" s="2" t="s">
        <v>2767</v>
      </c>
    </row>
    <row r="3928" spans="1:8">
      <c r="A3928" s="79">
        <v>42677.716689814813</v>
      </c>
      <c r="B3928" s="3">
        <v>5.6364101201201207</v>
      </c>
      <c r="C3928" s="7">
        <v>109</v>
      </c>
      <c r="D3928" s="7">
        <v>1</v>
      </c>
      <c r="E3928" s="17">
        <v>45</v>
      </c>
      <c r="F3928" s="2" t="s">
        <v>8</v>
      </c>
      <c r="G3928" s="2" t="s">
        <v>2741</v>
      </c>
      <c r="H3928" s="2" t="s">
        <v>2766</v>
      </c>
    </row>
    <row r="3929" spans="1:8">
      <c r="A3929" s="79">
        <v>42677.728796296295</v>
      </c>
      <c r="B3929" s="3">
        <v>5.7852858592132508</v>
      </c>
      <c r="C3929" s="7">
        <v>109</v>
      </c>
      <c r="D3929" s="7">
        <v>1</v>
      </c>
      <c r="E3929" s="17">
        <v>45</v>
      </c>
      <c r="F3929" s="2" t="s">
        <v>8</v>
      </c>
      <c r="G3929" s="2" t="s">
        <v>2741</v>
      </c>
      <c r="H3929" s="2" t="s">
        <v>2765</v>
      </c>
    </row>
    <row r="3930" spans="1:8">
      <c r="A3930" s="79">
        <v>42677.85837962963</v>
      </c>
      <c r="B3930" s="3">
        <v>5.7689631630234395</v>
      </c>
      <c r="C3930" s="7">
        <v>109</v>
      </c>
      <c r="D3930" s="7">
        <v>1</v>
      </c>
      <c r="E3930" s="17">
        <v>45</v>
      </c>
      <c r="F3930" s="2" t="s">
        <v>8</v>
      </c>
      <c r="G3930" s="2" t="s">
        <v>2741</v>
      </c>
      <c r="H3930" s="2" t="s">
        <v>2764</v>
      </c>
    </row>
    <row r="3931" spans="1:8">
      <c r="A3931" s="79">
        <v>42678.20412037037</v>
      </c>
      <c r="B3931" s="3">
        <v>5.7600810541132317</v>
      </c>
      <c r="C3931" s="7">
        <v>109</v>
      </c>
      <c r="D3931" s="7">
        <v>1</v>
      </c>
      <c r="E3931" s="17">
        <v>45</v>
      </c>
      <c r="F3931" s="2" t="s">
        <v>8</v>
      </c>
      <c r="G3931" s="2" t="s">
        <v>2741</v>
      </c>
      <c r="H3931" s="2" t="s">
        <v>2762</v>
      </c>
    </row>
    <row r="3932" spans="1:8">
      <c r="A3932" s="79">
        <v>42678.392835648148</v>
      </c>
      <c r="B3932" s="3">
        <v>5.7514865380454383</v>
      </c>
      <c r="C3932" s="7">
        <v>109</v>
      </c>
      <c r="D3932" s="7">
        <v>1</v>
      </c>
      <c r="E3932" s="17">
        <v>45</v>
      </c>
      <c r="F3932" s="2" t="s">
        <v>8</v>
      </c>
      <c r="G3932" s="2" t="s">
        <v>2741</v>
      </c>
      <c r="H3932" s="2" t="s">
        <v>2761</v>
      </c>
    </row>
    <row r="3933" spans="1:8">
      <c r="A3933" s="79">
        <v>42678.438275462962</v>
      </c>
      <c r="B3933" s="3">
        <v>5.7689631630234395</v>
      </c>
      <c r="C3933" s="7">
        <v>109</v>
      </c>
      <c r="D3933" s="7">
        <v>1</v>
      </c>
      <c r="E3933" s="17">
        <v>45</v>
      </c>
      <c r="F3933" s="2" t="s">
        <v>8</v>
      </c>
      <c r="G3933" s="2" t="s">
        <v>2741</v>
      </c>
      <c r="H3933" s="2" t="s">
        <v>2759</v>
      </c>
    </row>
    <row r="3934" spans="1:8">
      <c r="A3934" s="79">
        <v>42678.480300925927</v>
      </c>
      <c r="B3934" s="3">
        <v>17.352481657428928</v>
      </c>
      <c r="C3934" s="7">
        <v>109</v>
      </c>
      <c r="D3934" s="7">
        <v>3</v>
      </c>
      <c r="E3934" s="17">
        <v>45</v>
      </c>
      <c r="F3934" s="2" t="s">
        <v>8</v>
      </c>
      <c r="G3934" s="2" t="s">
        <v>2741</v>
      </c>
      <c r="H3934" s="2" t="s">
        <v>2758</v>
      </c>
    </row>
    <row r="3935" spans="1:8">
      <c r="A3935" s="79">
        <v>42678.51253472222</v>
      </c>
      <c r="B3935" s="3">
        <v>5.7344966454255806</v>
      </c>
      <c r="C3935" s="7">
        <v>109</v>
      </c>
      <c r="D3935" s="7">
        <v>1</v>
      </c>
      <c r="E3935" s="17">
        <v>45</v>
      </c>
      <c r="F3935" s="2" t="s">
        <v>8</v>
      </c>
      <c r="G3935" s="2" t="s">
        <v>2741</v>
      </c>
      <c r="H3935" s="2" t="s">
        <v>2757</v>
      </c>
    </row>
    <row r="3936" spans="1:8">
      <c r="A3936" s="79">
        <v>42678.595960648148</v>
      </c>
      <c r="B3936" s="3">
        <v>5.6364101201201207</v>
      </c>
      <c r="C3936" s="7">
        <v>109</v>
      </c>
      <c r="D3936" s="7">
        <v>1</v>
      </c>
      <c r="E3936" s="17">
        <v>45</v>
      </c>
      <c r="F3936" s="2" t="s">
        <v>8</v>
      </c>
      <c r="G3936" s="2" t="s">
        <v>2741</v>
      </c>
      <c r="H3936" s="2" t="s">
        <v>2756</v>
      </c>
    </row>
    <row r="3937" spans="1:8">
      <c r="A3937" s="79">
        <v>42678.782685185186</v>
      </c>
      <c r="B3937" s="3">
        <v>5.7724446907405147</v>
      </c>
      <c r="C3937" s="7">
        <v>109</v>
      </c>
      <c r="D3937" s="7">
        <v>1</v>
      </c>
      <c r="E3937" s="17">
        <v>45</v>
      </c>
      <c r="F3937" s="2" t="s">
        <v>8</v>
      </c>
      <c r="G3937" s="2" t="s">
        <v>2741</v>
      </c>
      <c r="H3937" s="2" t="s">
        <v>2754</v>
      </c>
    </row>
    <row r="3938" spans="1:8">
      <c r="A3938" s="79">
        <v>42679.07240740741</v>
      </c>
      <c r="B3938" s="3">
        <v>5.7723964973131414</v>
      </c>
      <c r="C3938" s="7">
        <v>109</v>
      </c>
      <c r="D3938" s="7">
        <v>1</v>
      </c>
      <c r="E3938" s="17">
        <v>45</v>
      </c>
      <c r="F3938" s="2" t="s">
        <v>8</v>
      </c>
      <c r="G3938" s="2" t="s">
        <v>2741</v>
      </c>
      <c r="H3938" s="2" t="s">
        <v>2753</v>
      </c>
    </row>
    <row r="3939" spans="1:8">
      <c r="A3939" s="79">
        <v>42679.960706018515</v>
      </c>
      <c r="B3939" s="3">
        <v>5.7881899218139177</v>
      </c>
      <c r="C3939" s="7">
        <v>109</v>
      </c>
      <c r="D3939" s="7">
        <v>1</v>
      </c>
      <c r="E3939" s="17">
        <v>45</v>
      </c>
      <c r="F3939" s="2" t="s">
        <v>8</v>
      </c>
      <c r="G3939" s="2" t="s">
        <v>2741</v>
      </c>
      <c r="H3939" s="2" t="s">
        <v>2752</v>
      </c>
    </row>
    <row r="3940" spans="1:8">
      <c r="A3940" s="79">
        <v>42682.307511574072</v>
      </c>
      <c r="B3940" s="3">
        <v>5.7636383738646355</v>
      </c>
      <c r="C3940" s="7">
        <v>109</v>
      </c>
      <c r="D3940" s="7">
        <v>1</v>
      </c>
      <c r="E3940" s="17">
        <v>45</v>
      </c>
      <c r="F3940" s="2" t="s">
        <v>8</v>
      </c>
      <c r="G3940" s="2" t="s">
        <v>2741</v>
      </c>
      <c r="H3940" s="2" t="s">
        <v>2750</v>
      </c>
    </row>
    <row r="3941" spans="1:8">
      <c r="A3941" s="79">
        <v>42682.328252314815</v>
      </c>
      <c r="B3941" s="3">
        <v>5.7600810541132317</v>
      </c>
      <c r="C3941" s="7">
        <v>109</v>
      </c>
      <c r="D3941" s="7">
        <v>1</v>
      </c>
      <c r="E3941" s="17">
        <v>45</v>
      </c>
      <c r="F3941" s="2" t="s">
        <v>8</v>
      </c>
      <c r="G3941" s="2" t="s">
        <v>2741</v>
      </c>
      <c r="H3941" s="2" t="s">
        <v>2748</v>
      </c>
    </row>
    <row r="3942" spans="1:8">
      <c r="A3942" s="79">
        <v>42685.520428240743</v>
      </c>
      <c r="B3942" s="3">
        <v>5.6364101201201207</v>
      </c>
      <c r="C3942" s="7">
        <v>109</v>
      </c>
      <c r="D3942" s="7">
        <v>1</v>
      </c>
      <c r="E3942" s="17">
        <v>45</v>
      </c>
      <c r="F3942" s="2" t="s">
        <v>8</v>
      </c>
      <c r="G3942" s="2" t="s">
        <v>2741</v>
      </c>
      <c r="H3942" s="2" t="s">
        <v>2747</v>
      </c>
    </row>
    <row r="3943" spans="1:8">
      <c r="A3943" s="79">
        <v>42686.753946759258</v>
      </c>
      <c r="B3943" s="3">
        <v>5.703836933667084</v>
      </c>
      <c r="C3943" s="7">
        <v>109</v>
      </c>
      <c r="D3943" s="7">
        <v>1</v>
      </c>
      <c r="E3943" s="17">
        <v>45</v>
      </c>
      <c r="F3943" s="2" t="s">
        <v>8</v>
      </c>
      <c r="G3943" s="2" t="s">
        <v>2741</v>
      </c>
      <c r="H3943" s="2" t="s">
        <v>2746</v>
      </c>
    </row>
    <row r="3944" spans="1:8">
      <c r="A3944" s="79">
        <v>42687.871249999997</v>
      </c>
      <c r="B3944" s="3">
        <v>5.7689631630234395</v>
      </c>
      <c r="C3944" s="7">
        <v>109</v>
      </c>
      <c r="D3944" s="7">
        <v>1</v>
      </c>
      <c r="E3944" s="17">
        <v>45</v>
      </c>
      <c r="F3944" s="2" t="s">
        <v>8</v>
      </c>
      <c r="G3944" s="2" t="s">
        <v>2741</v>
      </c>
      <c r="H3944" s="2" t="s">
        <v>2745</v>
      </c>
    </row>
    <row r="3945" spans="1:8">
      <c r="A3945" s="79">
        <v>42688.957430555558</v>
      </c>
      <c r="B3945" s="3">
        <v>5.7689631630234395</v>
      </c>
      <c r="C3945" s="7">
        <v>109</v>
      </c>
      <c r="D3945" s="7">
        <v>1</v>
      </c>
      <c r="E3945" s="17">
        <v>45</v>
      </c>
      <c r="F3945" s="2" t="s">
        <v>8</v>
      </c>
      <c r="G3945" s="2" t="s">
        <v>2741</v>
      </c>
      <c r="H3945" s="2" t="s">
        <v>2744</v>
      </c>
    </row>
    <row r="3946" spans="1:8">
      <c r="A3946" s="79">
        <v>42689.430231481485</v>
      </c>
      <c r="B3946" s="3">
        <v>5.6364101201201207</v>
      </c>
      <c r="C3946" s="7">
        <v>109</v>
      </c>
      <c r="D3946" s="7">
        <v>1</v>
      </c>
      <c r="E3946" s="17">
        <v>45</v>
      </c>
      <c r="F3946" s="2" t="s">
        <v>8</v>
      </c>
      <c r="G3946" s="2" t="s">
        <v>2741</v>
      </c>
      <c r="H3946" s="2" t="s">
        <v>2743</v>
      </c>
    </row>
    <row r="3947" spans="1:8">
      <c r="A3947" s="79">
        <v>42699.786446759259</v>
      </c>
      <c r="B3947" s="3">
        <v>5.6364101201201207</v>
      </c>
      <c r="C3947" s="7">
        <v>109</v>
      </c>
      <c r="D3947" s="7">
        <v>1</v>
      </c>
      <c r="E3947" s="17">
        <v>45</v>
      </c>
      <c r="F3947" s="2" t="s">
        <v>8</v>
      </c>
      <c r="G3947" s="2" t="s">
        <v>2741</v>
      </c>
      <c r="H3947" s="2" t="s">
        <v>2742</v>
      </c>
    </row>
    <row r="3948" spans="1:8">
      <c r="A3948" s="79">
        <v>42700.062696759262</v>
      </c>
      <c r="B3948" s="3">
        <v>11.468993290851161</v>
      </c>
      <c r="C3948" s="7">
        <v>109</v>
      </c>
      <c r="D3948" s="7">
        <v>2</v>
      </c>
      <c r="E3948" s="17">
        <v>45</v>
      </c>
      <c r="F3948" s="2" t="s">
        <v>8</v>
      </c>
      <c r="G3948" s="2" t="s">
        <v>2741</v>
      </c>
      <c r="H3948" s="2" t="s">
        <v>2740</v>
      </c>
    </row>
    <row r="3949" spans="1:8">
      <c r="A3949" s="79">
        <v>41799</v>
      </c>
      <c r="B3949" s="3">
        <v>4.85527</v>
      </c>
      <c r="C3949" s="7">
        <v>110</v>
      </c>
      <c r="D3949" s="7">
        <v>1</v>
      </c>
      <c r="E3949" s="17">
        <v>45</v>
      </c>
      <c r="F3949" s="2" t="s">
        <v>8</v>
      </c>
      <c r="G3949" s="21"/>
    </row>
    <row r="3950" spans="1:8">
      <c r="A3950" s="79">
        <v>41802</v>
      </c>
      <c r="B3950" s="3">
        <v>4.85527</v>
      </c>
      <c r="C3950" s="7">
        <v>110</v>
      </c>
      <c r="D3950" s="7">
        <v>1</v>
      </c>
      <c r="E3950" s="17">
        <v>45</v>
      </c>
      <c r="F3950" s="2" t="s">
        <v>8</v>
      </c>
      <c r="G3950" s="21"/>
    </row>
    <row r="3951" spans="1:8">
      <c r="A3951" s="79">
        <v>41802</v>
      </c>
      <c r="B3951" s="3">
        <v>9.7105399999999999</v>
      </c>
      <c r="C3951" s="7">
        <v>110</v>
      </c>
      <c r="D3951" s="7">
        <v>1</v>
      </c>
      <c r="E3951" s="17">
        <v>45</v>
      </c>
      <c r="F3951" s="2" t="s">
        <v>8</v>
      </c>
      <c r="G3951" s="21"/>
    </row>
    <row r="3952" spans="1:8">
      <c r="A3952" s="79">
        <v>41805</v>
      </c>
      <c r="B3952" s="3">
        <v>4.85527</v>
      </c>
      <c r="C3952" s="7">
        <v>110</v>
      </c>
      <c r="D3952" s="7">
        <v>1</v>
      </c>
      <c r="E3952" s="17">
        <v>45</v>
      </c>
      <c r="F3952" s="2" t="s">
        <v>8</v>
      </c>
      <c r="G3952" s="21"/>
    </row>
    <row r="3953" spans="1:7">
      <c r="A3953" s="80">
        <v>41820</v>
      </c>
      <c r="B3953" s="9">
        <v>150</v>
      </c>
      <c r="C3953" s="17">
        <v>110</v>
      </c>
      <c r="D3953" s="17"/>
      <c r="E3953" s="17"/>
      <c r="F3953" s="8" t="s">
        <v>8</v>
      </c>
      <c r="G3953" s="8" t="s">
        <v>143</v>
      </c>
    </row>
    <row r="3954" spans="1:7">
      <c r="A3954" s="79">
        <v>41834</v>
      </c>
      <c r="B3954" s="3">
        <v>4.85527</v>
      </c>
      <c r="C3954" s="7">
        <v>110</v>
      </c>
      <c r="D3954" s="7">
        <v>1</v>
      </c>
      <c r="E3954" s="17">
        <v>45</v>
      </c>
      <c r="F3954" s="2" t="s">
        <v>8</v>
      </c>
      <c r="G3954" s="21"/>
    </row>
    <row r="3955" spans="1:7">
      <c r="A3955" s="79">
        <v>41844</v>
      </c>
      <c r="B3955" s="3">
        <v>4.85527</v>
      </c>
      <c r="C3955" s="7">
        <v>110</v>
      </c>
      <c r="D3955" s="7">
        <v>1</v>
      </c>
      <c r="E3955" s="17">
        <v>45</v>
      </c>
      <c r="F3955" s="2" t="s">
        <v>8</v>
      </c>
      <c r="G3955" s="21"/>
    </row>
    <row r="3956" spans="1:7">
      <c r="A3956" s="79">
        <v>41844</v>
      </c>
      <c r="B3956" s="3">
        <v>4.85527</v>
      </c>
      <c r="C3956" s="7">
        <v>110</v>
      </c>
      <c r="D3956" s="7">
        <v>1</v>
      </c>
      <c r="E3956" s="17">
        <v>45</v>
      </c>
      <c r="F3956" s="2" t="s">
        <v>8</v>
      </c>
      <c r="G3956" s="21"/>
    </row>
    <row r="3957" spans="1:7">
      <c r="A3957" s="79">
        <v>41854</v>
      </c>
      <c r="B3957" s="3">
        <v>4.85527</v>
      </c>
      <c r="C3957" s="7">
        <v>110</v>
      </c>
      <c r="D3957" s="7">
        <v>1</v>
      </c>
      <c r="E3957" s="17">
        <v>45</v>
      </c>
      <c r="F3957" s="2" t="s">
        <v>8</v>
      </c>
      <c r="G3957" s="21"/>
    </row>
    <row r="3958" spans="1:7">
      <c r="A3958" s="79">
        <v>41855</v>
      </c>
      <c r="B3958" s="3">
        <v>4.85527</v>
      </c>
      <c r="C3958" s="7">
        <v>110</v>
      </c>
      <c r="D3958" s="7">
        <v>1</v>
      </c>
      <c r="E3958" s="17">
        <v>45</v>
      </c>
      <c r="F3958" s="2" t="s">
        <v>8</v>
      </c>
      <c r="G3958" s="21"/>
    </row>
    <row r="3959" spans="1:7">
      <c r="A3959" s="79">
        <v>41855</v>
      </c>
      <c r="B3959" s="3">
        <v>4.85527</v>
      </c>
      <c r="C3959" s="7">
        <v>110</v>
      </c>
      <c r="D3959" s="7">
        <v>1</v>
      </c>
      <c r="E3959" s="17">
        <v>45</v>
      </c>
      <c r="F3959" s="2" t="s">
        <v>8</v>
      </c>
      <c r="G3959" s="21"/>
    </row>
    <row r="3960" spans="1:7">
      <c r="A3960" s="79">
        <v>41855</v>
      </c>
      <c r="B3960" s="3">
        <v>4.85527</v>
      </c>
      <c r="C3960" s="7">
        <v>110</v>
      </c>
      <c r="D3960" s="7">
        <v>1</v>
      </c>
      <c r="E3960" s="17">
        <v>45</v>
      </c>
      <c r="F3960" s="2" t="s">
        <v>8</v>
      </c>
      <c r="G3960" s="21"/>
    </row>
    <row r="3961" spans="1:7">
      <c r="A3961" s="79">
        <v>41856</v>
      </c>
      <c r="B3961" s="3">
        <v>4.85527</v>
      </c>
      <c r="C3961" s="7">
        <v>110</v>
      </c>
      <c r="D3961" s="7">
        <v>1</v>
      </c>
      <c r="E3961" s="17">
        <v>45</v>
      </c>
      <c r="F3961" s="2" t="s">
        <v>8</v>
      </c>
      <c r="G3961" s="21"/>
    </row>
    <row r="3962" spans="1:7">
      <c r="A3962" s="79">
        <v>41862</v>
      </c>
      <c r="B3962" s="3">
        <v>4.85527</v>
      </c>
      <c r="C3962" s="7">
        <v>110</v>
      </c>
      <c r="D3962" s="7">
        <v>1</v>
      </c>
      <c r="E3962" s="17">
        <v>45</v>
      </c>
      <c r="F3962" s="2" t="s">
        <v>8</v>
      </c>
      <c r="G3962" s="21"/>
    </row>
    <row r="3963" spans="1:7">
      <c r="A3963" s="79">
        <v>41866</v>
      </c>
      <c r="B3963" s="3">
        <v>4.85527</v>
      </c>
      <c r="C3963" s="7">
        <v>110</v>
      </c>
      <c r="D3963" s="7">
        <v>1</v>
      </c>
      <c r="E3963" s="17">
        <v>45</v>
      </c>
      <c r="F3963" s="2" t="s">
        <v>8</v>
      </c>
      <c r="G3963" s="21"/>
    </row>
    <row r="3964" spans="1:7">
      <c r="A3964" s="79">
        <v>41868</v>
      </c>
      <c r="B3964" s="3">
        <v>4.85527</v>
      </c>
      <c r="C3964" s="7">
        <v>110</v>
      </c>
      <c r="D3964" s="7">
        <v>1</v>
      </c>
      <c r="E3964" s="17">
        <v>45</v>
      </c>
      <c r="F3964" s="2" t="s">
        <v>8</v>
      </c>
      <c r="G3964" s="21"/>
    </row>
    <row r="3965" spans="1:7">
      <c r="A3965" s="79">
        <v>41880</v>
      </c>
      <c r="B3965" s="3">
        <v>4.85527</v>
      </c>
      <c r="C3965" s="7">
        <v>110</v>
      </c>
      <c r="D3965" s="7">
        <v>1</v>
      </c>
      <c r="E3965" s="17">
        <v>45</v>
      </c>
      <c r="F3965" s="2" t="s">
        <v>8</v>
      </c>
      <c r="G3965" s="21"/>
    </row>
    <row r="3966" spans="1:7">
      <c r="A3966" s="79">
        <v>41882</v>
      </c>
      <c r="B3966" s="3">
        <v>4.85527</v>
      </c>
      <c r="C3966" s="7">
        <v>110</v>
      </c>
      <c r="D3966" s="7">
        <v>1</v>
      </c>
      <c r="E3966" s="17">
        <v>45</v>
      </c>
      <c r="F3966" s="2" t="s">
        <v>8</v>
      </c>
      <c r="G3966" s="21"/>
    </row>
    <row r="3967" spans="1:7">
      <c r="A3967" s="79">
        <v>41883</v>
      </c>
      <c r="B3967" s="3">
        <v>9.7105399999999999</v>
      </c>
      <c r="C3967" s="7">
        <v>110</v>
      </c>
      <c r="D3967" s="7">
        <v>1</v>
      </c>
      <c r="E3967" s="17">
        <v>45</v>
      </c>
      <c r="F3967" s="2" t="s">
        <v>8</v>
      </c>
      <c r="G3967" s="21"/>
    </row>
    <row r="3968" spans="1:7">
      <c r="A3968" s="79">
        <v>41892</v>
      </c>
      <c r="B3968" s="3">
        <v>14.565810000000001</v>
      </c>
      <c r="C3968" s="7">
        <v>110</v>
      </c>
      <c r="D3968" s="7">
        <v>3</v>
      </c>
      <c r="E3968" s="17">
        <v>45</v>
      </c>
      <c r="F3968" s="2" t="s">
        <v>8</v>
      </c>
      <c r="G3968" s="21"/>
    </row>
    <row r="3969" spans="1:8">
      <c r="A3969" s="79">
        <v>41896</v>
      </c>
      <c r="B3969" s="3">
        <v>4.85527</v>
      </c>
      <c r="C3969" s="7">
        <v>110</v>
      </c>
      <c r="D3969" s="7">
        <v>1</v>
      </c>
      <c r="E3969" s="17">
        <v>45</v>
      </c>
      <c r="F3969" s="2" t="s">
        <v>8</v>
      </c>
      <c r="G3969" s="21"/>
    </row>
    <row r="3970" spans="1:8">
      <c r="A3970" s="79">
        <v>41897</v>
      </c>
      <c r="B3970" s="3">
        <v>4.85527</v>
      </c>
      <c r="C3970" s="7">
        <v>110</v>
      </c>
      <c r="D3970" s="7">
        <v>1</v>
      </c>
      <c r="E3970" s="17">
        <v>45</v>
      </c>
      <c r="F3970" s="2" t="s">
        <v>8</v>
      </c>
      <c r="G3970" s="21"/>
    </row>
    <row r="3971" spans="1:8">
      <c r="A3971" s="79">
        <v>41901</v>
      </c>
      <c r="B3971" s="3">
        <v>4.85527</v>
      </c>
      <c r="C3971" s="7">
        <v>110</v>
      </c>
      <c r="D3971" s="7">
        <v>1</v>
      </c>
      <c r="E3971" s="17">
        <v>45</v>
      </c>
      <c r="F3971" s="2" t="s">
        <v>8</v>
      </c>
      <c r="G3971" s="21"/>
    </row>
    <row r="3972" spans="1:8">
      <c r="A3972" s="79">
        <v>41906</v>
      </c>
      <c r="B3972" s="3">
        <v>4.85527</v>
      </c>
      <c r="C3972" s="7">
        <v>110</v>
      </c>
      <c r="D3972" s="7">
        <v>1</v>
      </c>
      <c r="E3972" s="17">
        <v>45</v>
      </c>
      <c r="F3972" s="2" t="s">
        <v>8</v>
      </c>
      <c r="G3972" s="21"/>
    </row>
    <row r="3973" spans="1:8">
      <c r="A3973" s="79">
        <v>41911</v>
      </c>
      <c r="B3973" s="3">
        <v>4.85527</v>
      </c>
      <c r="C3973" s="7">
        <v>110</v>
      </c>
      <c r="D3973" s="7">
        <v>1</v>
      </c>
      <c r="E3973" s="17">
        <v>45</v>
      </c>
      <c r="F3973" s="2" t="s">
        <v>8</v>
      </c>
      <c r="G3973" s="21"/>
    </row>
    <row r="3974" spans="1:8">
      <c r="A3974" s="79">
        <v>41919</v>
      </c>
      <c r="B3974" s="3">
        <v>4.85527</v>
      </c>
      <c r="C3974" s="7">
        <v>110</v>
      </c>
      <c r="D3974" s="7">
        <v>1</v>
      </c>
      <c r="E3974" s="17">
        <v>45</v>
      </c>
      <c r="F3974" s="2" t="s">
        <v>8</v>
      </c>
      <c r="G3974" s="21"/>
    </row>
    <row r="3975" spans="1:8">
      <c r="A3975" s="79">
        <v>41920</v>
      </c>
      <c r="B3975" s="3">
        <v>4.85527</v>
      </c>
      <c r="C3975" s="7">
        <v>110</v>
      </c>
      <c r="D3975" s="7">
        <v>1</v>
      </c>
      <c r="E3975" s="17">
        <v>45</v>
      </c>
      <c r="F3975" s="2" t="s">
        <v>8</v>
      </c>
      <c r="G3975" s="21"/>
    </row>
    <row r="3976" spans="1:8">
      <c r="A3976" s="79">
        <v>41944</v>
      </c>
      <c r="B3976" s="3">
        <v>4.85527</v>
      </c>
      <c r="C3976" s="7">
        <v>110</v>
      </c>
      <c r="D3976" s="7">
        <v>1</v>
      </c>
      <c r="E3976" s="17">
        <v>45</v>
      </c>
      <c r="F3976" s="2" t="s">
        <v>8</v>
      </c>
      <c r="G3976" s="21"/>
    </row>
    <row r="3977" spans="1:8">
      <c r="A3977" s="79">
        <v>41965</v>
      </c>
      <c r="B3977" s="3">
        <v>4.85527</v>
      </c>
      <c r="C3977" s="7">
        <v>110</v>
      </c>
      <c r="D3977" s="7">
        <v>1</v>
      </c>
      <c r="E3977" s="17">
        <v>45</v>
      </c>
      <c r="F3977" s="2" t="s">
        <v>8</v>
      </c>
      <c r="G3977" s="21"/>
    </row>
    <row r="3978" spans="1:8">
      <c r="A3978" s="79">
        <v>41965</v>
      </c>
      <c r="B3978" s="3">
        <v>1492.01</v>
      </c>
      <c r="C3978" s="7">
        <v>110</v>
      </c>
      <c r="F3978" s="8" t="s">
        <v>8</v>
      </c>
      <c r="H3978" s="2" t="s">
        <v>113</v>
      </c>
    </row>
    <row r="3979" spans="1:8">
      <c r="A3979" s="79">
        <v>41987</v>
      </c>
      <c r="B3979" s="3">
        <v>4.85527</v>
      </c>
      <c r="C3979" s="7">
        <v>110</v>
      </c>
      <c r="D3979" s="7">
        <v>1</v>
      </c>
      <c r="E3979" s="17">
        <v>45</v>
      </c>
      <c r="F3979" s="2" t="s">
        <v>8</v>
      </c>
      <c r="G3979" s="21"/>
    </row>
    <row r="3980" spans="1:8">
      <c r="A3980" s="79">
        <v>41993</v>
      </c>
      <c r="B3980" s="3">
        <v>4.85527</v>
      </c>
      <c r="C3980" s="7">
        <v>110</v>
      </c>
      <c r="D3980" s="7">
        <v>1</v>
      </c>
      <c r="E3980" s="17">
        <v>45</v>
      </c>
      <c r="F3980" s="2" t="s">
        <v>8</v>
      </c>
      <c r="G3980" s="21"/>
    </row>
    <row r="3981" spans="1:8">
      <c r="A3981" s="79">
        <v>41997</v>
      </c>
      <c r="B3981" s="3">
        <v>4.85527</v>
      </c>
      <c r="C3981" s="7">
        <v>110</v>
      </c>
      <c r="D3981" s="7">
        <v>1</v>
      </c>
      <c r="E3981" s="17">
        <v>45</v>
      </c>
      <c r="F3981" s="2" t="s">
        <v>8</v>
      </c>
      <c r="G3981" s="21"/>
    </row>
    <row r="3982" spans="1:8">
      <c r="A3982" s="79">
        <v>42005</v>
      </c>
      <c r="B3982" s="3">
        <v>4.85527</v>
      </c>
      <c r="C3982" s="7">
        <v>110</v>
      </c>
      <c r="D3982" s="7">
        <v>1</v>
      </c>
      <c r="E3982" s="17">
        <v>45</v>
      </c>
      <c r="F3982" s="2" t="s">
        <v>8</v>
      </c>
      <c r="G3982" s="21"/>
    </row>
    <row r="3983" spans="1:8">
      <c r="A3983" s="79">
        <v>42007</v>
      </c>
      <c r="B3983" s="3">
        <v>4.85527</v>
      </c>
      <c r="C3983" s="7">
        <v>110</v>
      </c>
      <c r="D3983" s="7">
        <v>1</v>
      </c>
      <c r="E3983" s="17">
        <v>45</v>
      </c>
      <c r="F3983" s="2" t="s">
        <v>8</v>
      </c>
      <c r="G3983" s="21"/>
    </row>
    <row r="3984" spans="1:8">
      <c r="A3984" s="79">
        <v>42011</v>
      </c>
      <c r="B3984" s="3">
        <v>29.131620000000002</v>
      </c>
      <c r="C3984" s="7">
        <v>110</v>
      </c>
      <c r="D3984" s="7">
        <v>5</v>
      </c>
      <c r="E3984" s="17">
        <v>45</v>
      </c>
      <c r="F3984" s="2" t="s">
        <v>8</v>
      </c>
      <c r="G3984" s="21"/>
    </row>
    <row r="3985" spans="1:10">
      <c r="A3985" s="79">
        <v>42011</v>
      </c>
      <c r="B3985" s="3">
        <v>4.85527</v>
      </c>
      <c r="C3985" s="7">
        <v>110</v>
      </c>
      <c r="D3985" s="7">
        <v>1</v>
      </c>
      <c r="E3985" s="17">
        <v>45</v>
      </c>
      <c r="F3985" s="2" t="s">
        <v>8</v>
      </c>
      <c r="G3985" s="21"/>
    </row>
    <row r="3986" spans="1:10">
      <c r="A3986" s="79">
        <v>42015</v>
      </c>
      <c r="B3986" s="3">
        <v>4.85527</v>
      </c>
      <c r="C3986" s="7">
        <v>110</v>
      </c>
      <c r="D3986" s="7">
        <v>1</v>
      </c>
      <c r="E3986" s="17">
        <v>45</v>
      </c>
      <c r="F3986" s="2" t="s">
        <v>8</v>
      </c>
      <c r="G3986" s="21"/>
    </row>
    <row r="3987" spans="1:10">
      <c r="A3987" s="79">
        <v>42015</v>
      </c>
      <c r="B3987" s="3">
        <v>4.85527</v>
      </c>
      <c r="C3987" s="7">
        <v>110</v>
      </c>
      <c r="D3987" s="7">
        <v>1</v>
      </c>
      <c r="E3987" s="17">
        <v>45</v>
      </c>
      <c r="F3987" s="2" t="s">
        <v>8</v>
      </c>
      <c r="G3987" s="21"/>
    </row>
    <row r="3988" spans="1:10">
      <c r="A3988" s="79">
        <v>42015</v>
      </c>
      <c r="B3988" s="3">
        <v>9.7105399999999999</v>
      </c>
      <c r="C3988" s="7">
        <v>110</v>
      </c>
      <c r="D3988" s="7">
        <v>1</v>
      </c>
      <c r="E3988" s="17">
        <v>45</v>
      </c>
      <c r="F3988" s="2" t="s">
        <v>8</v>
      </c>
      <c r="G3988" s="21"/>
    </row>
    <row r="3989" spans="1:10">
      <c r="A3989" s="79">
        <v>42172</v>
      </c>
      <c r="B3989" s="3">
        <v>4.85527</v>
      </c>
      <c r="C3989" s="7">
        <v>110</v>
      </c>
      <c r="D3989" s="7">
        <v>1</v>
      </c>
      <c r="E3989" s="17">
        <v>45</v>
      </c>
      <c r="F3989" s="2" t="s">
        <v>8</v>
      </c>
      <c r="G3989" s="2" t="s">
        <v>327</v>
      </c>
      <c r="H3989" s="2" t="s">
        <v>209</v>
      </c>
      <c r="J3989" s="21"/>
    </row>
    <row r="3990" spans="1:10">
      <c r="A3990" s="79">
        <v>42174</v>
      </c>
      <c r="B3990" s="3">
        <v>9.7105399999999999</v>
      </c>
      <c r="C3990" s="7">
        <v>110</v>
      </c>
      <c r="D3990" s="7">
        <v>1</v>
      </c>
      <c r="E3990" s="17">
        <v>45</v>
      </c>
      <c r="F3990" s="2" t="s">
        <v>8</v>
      </c>
      <c r="G3990" s="2" t="s">
        <v>326</v>
      </c>
      <c r="H3990" s="2" t="s">
        <v>209</v>
      </c>
      <c r="J3990" s="21"/>
    </row>
    <row r="3991" spans="1:10">
      <c r="A3991" s="79">
        <v>42205</v>
      </c>
      <c r="B3991" s="3">
        <v>9.7105399999999999</v>
      </c>
      <c r="C3991" s="7">
        <v>110</v>
      </c>
      <c r="D3991" s="7">
        <v>1</v>
      </c>
      <c r="E3991" s="17">
        <v>45</v>
      </c>
      <c r="F3991" s="2" t="s">
        <v>8</v>
      </c>
      <c r="G3991" s="2" t="s">
        <v>313</v>
      </c>
      <c r="H3991" s="2" t="s">
        <v>209</v>
      </c>
      <c r="J3991" s="21"/>
    </row>
    <row r="3992" spans="1:10">
      <c r="A3992" s="79">
        <v>42221</v>
      </c>
      <c r="B3992" s="3">
        <v>4.85527</v>
      </c>
      <c r="C3992" s="7">
        <v>110</v>
      </c>
      <c r="D3992" s="7">
        <v>1</v>
      </c>
      <c r="E3992" s="17">
        <v>45</v>
      </c>
      <c r="F3992" s="2" t="s">
        <v>8</v>
      </c>
      <c r="G3992" s="2" t="s">
        <v>306</v>
      </c>
      <c r="H3992" s="2" t="s">
        <v>209</v>
      </c>
      <c r="J3992" s="21"/>
    </row>
    <row r="3993" spans="1:10">
      <c r="A3993" s="79">
        <v>42223</v>
      </c>
      <c r="B3993" s="3">
        <v>4.85527</v>
      </c>
      <c r="C3993" s="7">
        <v>110</v>
      </c>
      <c r="D3993" s="7">
        <v>1</v>
      </c>
      <c r="E3993" s="17">
        <v>45</v>
      </c>
      <c r="F3993" s="2" t="s">
        <v>8</v>
      </c>
      <c r="G3993" s="2" t="s">
        <v>283</v>
      </c>
      <c r="H3993" s="2" t="s">
        <v>209</v>
      </c>
      <c r="J3993" s="21"/>
    </row>
    <row r="3994" spans="1:10">
      <c r="A3994" s="79">
        <v>42227</v>
      </c>
      <c r="B3994" s="3">
        <v>9.7105399999999999</v>
      </c>
      <c r="C3994" s="7">
        <v>110</v>
      </c>
      <c r="D3994" s="7">
        <v>1</v>
      </c>
      <c r="E3994" s="17">
        <v>45</v>
      </c>
      <c r="F3994" s="2" t="s">
        <v>8</v>
      </c>
      <c r="G3994" s="2" t="s">
        <v>271</v>
      </c>
      <c r="H3994" s="2" t="s">
        <v>209</v>
      </c>
      <c r="J3994" s="21"/>
    </row>
    <row r="3995" spans="1:10">
      <c r="A3995" s="79">
        <v>42236</v>
      </c>
      <c r="B3995" s="3">
        <v>4.85527</v>
      </c>
      <c r="C3995" s="7">
        <v>110</v>
      </c>
      <c r="D3995" s="7">
        <v>1</v>
      </c>
      <c r="E3995" s="17">
        <v>45</v>
      </c>
      <c r="F3995" s="2" t="s">
        <v>8</v>
      </c>
      <c r="G3995" s="2" t="s">
        <v>263</v>
      </c>
      <c r="H3995" s="2" t="s">
        <v>209</v>
      </c>
      <c r="J3995" s="21"/>
    </row>
    <row r="3996" spans="1:10">
      <c r="A3996" s="79">
        <v>42269</v>
      </c>
      <c r="B3996" s="3">
        <v>4.85527</v>
      </c>
      <c r="C3996" s="7">
        <v>110</v>
      </c>
      <c r="D3996" s="7">
        <v>1</v>
      </c>
      <c r="E3996" s="17">
        <v>45</v>
      </c>
      <c r="F3996" s="2" t="s">
        <v>8</v>
      </c>
      <c r="G3996" s="2" t="s">
        <v>254</v>
      </c>
      <c r="H3996" s="2" t="s">
        <v>209</v>
      </c>
    </row>
    <row r="3997" spans="1:10">
      <c r="A3997" s="79">
        <v>42285</v>
      </c>
      <c r="B3997" s="3">
        <v>9.7105399999999999</v>
      </c>
      <c r="C3997" s="7">
        <v>110</v>
      </c>
      <c r="D3997" s="7">
        <v>1</v>
      </c>
      <c r="E3997" s="17">
        <v>45</v>
      </c>
      <c r="F3997" s="2" t="s">
        <v>8</v>
      </c>
      <c r="G3997" s="2" t="s">
        <v>388</v>
      </c>
      <c r="H3997" s="2" t="s">
        <v>209</v>
      </c>
    </row>
    <row r="3998" spans="1:10">
      <c r="A3998" s="79">
        <v>42294</v>
      </c>
      <c r="B3998" s="3">
        <v>4.85527</v>
      </c>
      <c r="C3998" s="7">
        <v>110</v>
      </c>
      <c r="D3998" s="7">
        <v>1</v>
      </c>
      <c r="E3998" s="17">
        <v>45</v>
      </c>
      <c r="F3998" s="2" t="s">
        <v>8</v>
      </c>
      <c r="G3998" s="2" t="s">
        <v>387</v>
      </c>
      <c r="H3998" s="2" t="s">
        <v>209</v>
      </c>
    </row>
    <row r="3999" spans="1:10">
      <c r="A3999" s="79">
        <v>42302</v>
      </c>
      <c r="B3999" s="3">
        <v>4.85527</v>
      </c>
      <c r="C3999" s="7">
        <v>110</v>
      </c>
      <c r="D3999" s="7">
        <v>1</v>
      </c>
      <c r="E3999" s="17">
        <v>45</v>
      </c>
      <c r="F3999" s="2" t="s">
        <v>8</v>
      </c>
      <c r="G3999" s="2" t="s">
        <v>375</v>
      </c>
      <c r="H3999" s="2" t="s">
        <v>209</v>
      </c>
    </row>
    <row r="4000" spans="1:10">
      <c r="A4000" s="79">
        <v>42308</v>
      </c>
      <c r="B4000" s="3">
        <v>4.85527</v>
      </c>
      <c r="C4000" s="7">
        <v>110</v>
      </c>
      <c r="D4000" s="7">
        <v>1</v>
      </c>
      <c r="E4000" s="17">
        <v>45</v>
      </c>
      <c r="F4000" s="2" t="s">
        <v>8</v>
      </c>
      <c r="G4000" s="2" t="s">
        <v>374</v>
      </c>
      <c r="H4000" s="2" t="s">
        <v>209</v>
      </c>
    </row>
    <row r="4001" spans="1:12">
      <c r="A4001" s="79">
        <v>42317</v>
      </c>
      <c r="B4001" s="3">
        <v>9.7105399999999999</v>
      </c>
      <c r="C4001" s="7">
        <v>110</v>
      </c>
      <c r="D4001" s="7">
        <v>1</v>
      </c>
      <c r="E4001" s="17">
        <v>45</v>
      </c>
      <c r="F4001" s="2" t="s">
        <v>8</v>
      </c>
      <c r="G4001" s="2" t="s">
        <v>449</v>
      </c>
      <c r="H4001" s="2" t="s">
        <v>209</v>
      </c>
    </row>
    <row r="4002" spans="1:12">
      <c r="A4002" s="79">
        <v>42346</v>
      </c>
      <c r="B4002" s="3">
        <v>4.85527</v>
      </c>
      <c r="C4002" s="7">
        <v>110</v>
      </c>
      <c r="D4002" s="7">
        <v>1</v>
      </c>
      <c r="E4002" s="17">
        <v>45</v>
      </c>
      <c r="F4002" s="2" t="s">
        <v>8</v>
      </c>
      <c r="G4002" s="2" t="s">
        <v>710</v>
      </c>
      <c r="H4002" s="2" t="s">
        <v>667</v>
      </c>
      <c r="I4002" s="2" t="s">
        <v>711</v>
      </c>
    </row>
    <row r="4003" spans="1:12">
      <c r="A4003" s="79">
        <v>42357</v>
      </c>
      <c r="B4003" s="3">
        <v>4.85527</v>
      </c>
      <c r="C4003" s="7">
        <v>110</v>
      </c>
      <c r="D4003" s="7">
        <v>1</v>
      </c>
      <c r="E4003" s="17">
        <v>45</v>
      </c>
      <c r="F4003" s="2" t="s">
        <v>8</v>
      </c>
      <c r="G4003" s="2" t="s">
        <v>681</v>
      </c>
      <c r="H4003" s="2" t="s">
        <v>682</v>
      </c>
      <c r="I4003" s="2" t="s">
        <v>683</v>
      </c>
      <c r="J4003" s="2" t="s">
        <v>214</v>
      </c>
    </row>
    <row r="4004" spans="1:12">
      <c r="A4004" s="79">
        <v>42376</v>
      </c>
      <c r="B4004" s="3">
        <v>4.85527</v>
      </c>
      <c r="C4004" s="7">
        <v>110</v>
      </c>
      <c r="D4004" s="7">
        <v>1</v>
      </c>
      <c r="E4004" s="17">
        <v>45</v>
      </c>
      <c r="F4004" s="2" t="s">
        <v>8</v>
      </c>
      <c r="G4004" s="2" t="s">
        <v>1290</v>
      </c>
      <c r="H4004" s="2" t="s">
        <v>1082</v>
      </c>
      <c r="I4004" s="2" t="s">
        <v>209</v>
      </c>
      <c r="L4004" s="21"/>
    </row>
    <row r="4005" spans="1:12">
      <c r="A4005" s="79">
        <v>42385</v>
      </c>
      <c r="B4005" s="3">
        <v>4.85527</v>
      </c>
      <c r="C4005" s="7">
        <v>110</v>
      </c>
      <c r="D4005" s="7">
        <v>1</v>
      </c>
      <c r="E4005" s="17">
        <v>45</v>
      </c>
      <c r="F4005" s="2" t="s">
        <v>8</v>
      </c>
      <c r="G4005" s="2" t="s">
        <v>981</v>
      </c>
      <c r="H4005" s="2" t="s">
        <v>1069</v>
      </c>
      <c r="I4005" s="2" t="s">
        <v>209</v>
      </c>
      <c r="L4005" s="21"/>
    </row>
    <row r="4006" spans="1:12">
      <c r="A4006" s="79">
        <v>42399</v>
      </c>
      <c r="B4006" s="3">
        <v>4.85527</v>
      </c>
      <c r="C4006" s="7">
        <v>110</v>
      </c>
      <c r="D4006" s="7">
        <v>1</v>
      </c>
      <c r="E4006" s="17">
        <v>45</v>
      </c>
      <c r="F4006" s="2" t="s">
        <v>8</v>
      </c>
      <c r="G4006" s="2" t="s">
        <v>919</v>
      </c>
      <c r="H4006" s="2" t="s">
        <v>920</v>
      </c>
      <c r="I4006" s="2" t="s">
        <v>209</v>
      </c>
      <c r="L4006" s="21"/>
    </row>
    <row r="4007" spans="1:12">
      <c r="A4007" s="79">
        <v>42405</v>
      </c>
      <c r="B4007" s="3">
        <v>4.85527</v>
      </c>
      <c r="C4007" s="7">
        <v>110</v>
      </c>
      <c r="D4007" s="7">
        <v>1</v>
      </c>
      <c r="E4007" s="17">
        <v>45</v>
      </c>
      <c r="F4007" s="2" t="s">
        <v>8</v>
      </c>
      <c r="G4007" s="2" t="s">
        <v>1291</v>
      </c>
      <c r="H4007" s="2" t="s">
        <v>1199</v>
      </c>
      <c r="I4007" s="2" t="s">
        <v>209</v>
      </c>
      <c r="L4007" s="21"/>
    </row>
    <row r="4008" spans="1:12">
      <c r="A4008" s="79">
        <v>42419</v>
      </c>
      <c r="B4008" s="3">
        <v>4.85527</v>
      </c>
      <c r="C4008" s="7">
        <v>110</v>
      </c>
      <c r="D4008" s="7">
        <v>1</v>
      </c>
      <c r="E4008" s="17">
        <v>45</v>
      </c>
      <c r="F4008" s="2" t="s">
        <v>8</v>
      </c>
      <c r="G4008" s="2" t="s">
        <v>1171</v>
      </c>
      <c r="H4008" s="2" t="s">
        <v>1172</v>
      </c>
      <c r="I4008" s="2" t="s">
        <v>209</v>
      </c>
      <c r="L4008" s="21"/>
    </row>
    <row r="4009" spans="1:12">
      <c r="A4009" s="79">
        <v>42428</v>
      </c>
      <c r="B4009" s="3">
        <v>4.85527</v>
      </c>
      <c r="C4009" s="7">
        <v>110</v>
      </c>
      <c r="D4009" s="7">
        <v>1</v>
      </c>
      <c r="E4009" s="17">
        <v>45</v>
      </c>
      <c r="F4009" s="2" t="s">
        <v>8</v>
      </c>
      <c r="G4009" s="2" t="s">
        <v>1169</v>
      </c>
      <c r="H4009" s="2" t="s">
        <v>1170</v>
      </c>
      <c r="I4009" s="2" t="s">
        <v>209</v>
      </c>
      <c r="L4009" s="21"/>
    </row>
    <row r="4010" spans="1:12">
      <c r="A4010" s="79">
        <v>42432</v>
      </c>
      <c r="B4010" s="3">
        <v>4.85527</v>
      </c>
      <c r="C4010" s="7">
        <v>110</v>
      </c>
      <c r="D4010" s="7">
        <v>1</v>
      </c>
      <c r="E4010" s="17">
        <v>45</v>
      </c>
      <c r="F4010" s="2" t="s">
        <v>8</v>
      </c>
      <c r="G4010" s="2" t="s">
        <v>1402</v>
      </c>
      <c r="H4010" s="2" t="s">
        <v>1403</v>
      </c>
      <c r="I4010" s="2" t="s">
        <v>209</v>
      </c>
      <c r="L4010" s="21"/>
    </row>
    <row r="4011" spans="1:12">
      <c r="A4011" s="79">
        <v>42446</v>
      </c>
      <c r="B4011" s="3">
        <v>4.85527</v>
      </c>
      <c r="C4011" s="7">
        <v>110</v>
      </c>
      <c r="D4011" s="7">
        <v>1</v>
      </c>
      <c r="E4011" s="17">
        <v>45</v>
      </c>
      <c r="F4011" s="2" t="s">
        <v>8</v>
      </c>
      <c r="G4011" s="2" t="s">
        <v>1399</v>
      </c>
      <c r="H4011" s="2" t="s">
        <v>1400</v>
      </c>
      <c r="I4011" s="2" t="s">
        <v>209</v>
      </c>
    </row>
    <row r="4012" spans="1:12">
      <c r="A4012" s="79">
        <v>42468</v>
      </c>
      <c r="B4012" s="3">
        <v>4.85527</v>
      </c>
      <c r="C4012" s="7">
        <v>110</v>
      </c>
      <c r="D4012" s="7">
        <v>1</v>
      </c>
      <c r="E4012" s="17">
        <v>45</v>
      </c>
      <c r="F4012" s="2" t="s">
        <v>8</v>
      </c>
      <c r="G4012" s="2" t="s">
        <v>267</v>
      </c>
      <c r="H4012" s="2" t="s">
        <v>209</v>
      </c>
    </row>
    <row r="4013" spans="1:12">
      <c r="A4013" s="79">
        <v>42471</v>
      </c>
      <c r="B4013" s="3">
        <v>4.85527</v>
      </c>
      <c r="C4013" s="7">
        <v>110</v>
      </c>
      <c r="D4013" s="7">
        <v>1</v>
      </c>
      <c r="E4013" s="17">
        <v>45</v>
      </c>
      <c r="F4013" s="2" t="s">
        <v>8</v>
      </c>
      <c r="G4013" s="2" t="s">
        <v>1582</v>
      </c>
      <c r="H4013" s="2" t="s">
        <v>209</v>
      </c>
    </row>
    <row r="4014" spans="1:12">
      <c r="A4014" s="79">
        <v>42472</v>
      </c>
      <c r="B4014" s="3">
        <v>4.85527</v>
      </c>
      <c r="C4014" s="7">
        <v>110</v>
      </c>
      <c r="D4014" s="7">
        <v>1</v>
      </c>
      <c r="E4014" s="17">
        <v>45</v>
      </c>
      <c r="F4014" s="2" t="s">
        <v>8</v>
      </c>
      <c r="G4014" s="2" t="s">
        <v>981</v>
      </c>
      <c r="H4014" s="2" t="s">
        <v>209</v>
      </c>
    </row>
    <row r="4015" spans="1:12">
      <c r="A4015" s="79">
        <v>42482</v>
      </c>
      <c r="B4015" s="3">
        <v>4.85527</v>
      </c>
      <c r="C4015" s="7">
        <v>110</v>
      </c>
      <c r="D4015" s="7">
        <v>1</v>
      </c>
      <c r="E4015" s="17">
        <v>45</v>
      </c>
      <c r="F4015" s="2" t="s">
        <v>8</v>
      </c>
      <c r="G4015" s="2" t="s">
        <v>1576</v>
      </c>
      <c r="H4015" s="2" t="s">
        <v>209</v>
      </c>
    </row>
    <row r="4016" spans="1:12">
      <c r="A4016" s="79">
        <v>42497</v>
      </c>
      <c r="B4016" s="3">
        <v>4.82738464092066</v>
      </c>
      <c r="C4016" s="7">
        <v>110</v>
      </c>
      <c r="D4016" s="7">
        <v>1</v>
      </c>
      <c r="E4016" s="17">
        <v>45</v>
      </c>
      <c r="F4016" s="2" t="s">
        <v>8</v>
      </c>
      <c r="G4016" s="2" t="s">
        <v>209</v>
      </c>
      <c r="H4016" s="2" t="s">
        <v>1901</v>
      </c>
      <c r="I4016" s="2" t="s">
        <v>1867</v>
      </c>
    </row>
    <row r="4017" spans="1:9">
      <c r="A4017" s="79">
        <v>42503</v>
      </c>
      <c r="B4017" s="3">
        <v>4.5323668402082502</v>
      </c>
      <c r="C4017" s="7">
        <v>110</v>
      </c>
      <c r="D4017" s="7">
        <v>1</v>
      </c>
      <c r="E4017" s="17">
        <v>45</v>
      </c>
      <c r="F4017" s="2" t="s">
        <v>8</v>
      </c>
      <c r="G4017" s="2" t="s">
        <v>209</v>
      </c>
      <c r="H4017" s="2" t="s">
        <v>1898</v>
      </c>
      <c r="I4017" s="2" t="s">
        <v>1862</v>
      </c>
    </row>
    <row r="4018" spans="1:9">
      <c r="A4018" s="79">
        <v>42504</v>
      </c>
      <c r="B4018" s="3">
        <v>4.43</v>
      </c>
      <c r="C4018" s="7">
        <v>110</v>
      </c>
      <c r="D4018" s="7">
        <v>1</v>
      </c>
      <c r="E4018" s="17">
        <v>45</v>
      </c>
      <c r="F4018" s="2" t="s">
        <v>8</v>
      </c>
      <c r="G4018" s="2" t="s">
        <v>209</v>
      </c>
      <c r="H4018" s="2" t="s">
        <v>1897</v>
      </c>
      <c r="I4018" s="2" t="s">
        <v>1861</v>
      </c>
    </row>
    <row r="4019" spans="1:9">
      <c r="A4019" s="79">
        <v>42505</v>
      </c>
      <c r="B4019" s="3">
        <v>4.7560000000000002</v>
      </c>
      <c r="C4019" s="7">
        <v>110</v>
      </c>
      <c r="D4019" s="7">
        <v>1</v>
      </c>
      <c r="E4019" s="17">
        <v>45</v>
      </c>
      <c r="F4019" s="2" t="s">
        <v>8</v>
      </c>
      <c r="G4019" s="2" t="s">
        <v>209</v>
      </c>
      <c r="H4019" s="2" t="s">
        <v>1896</v>
      </c>
      <c r="I4019" s="2" t="s">
        <v>1860</v>
      </c>
    </row>
    <row r="4020" spans="1:9">
      <c r="A4020" s="79">
        <v>42509</v>
      </c>
      <c r="B4020" s="3">
        <v>4.824782608695652</v>
      </c>
      <c r="C4020" s="7">
        <v>110</v>
      </c>
      <c r="D4020" s="7">
        <v>1</v>
      </c>
      <c r="E4020" s="17">
        <v>45</v>
      </c>
      <c r="F4020" s="2" t="s">
        <v>8</v>
      </c>
      <c r="G4020" s="2" t="s">
        <v>209</v>
      </c>
      <c r="H4020" s="2" t="s">
        <v>1879</v>
      </c>
      <c r="I4020" s="2" t="s">
        <v>1858</v>
      </c>
    </row>
    <row r="4021" spans="1:9">
      <c r="A4021" s="79">
        <v>42524</v>
      </c>
      <c r="B4021" s="3">
        <v>9.6082123992215731</v>
      </c>
      <c r="C4021" s="7">
        <v>110</v>
      </c>
      <c r="D4021" s="7">
        <v>2</v>
      </c>
      <c r="E4021" s="17">
        <v>45</v>
      </c>
      <c r="F4021" s="2" t="s">
        <v>8</v>
      </c>
      <c r="G4021" s="2" t="s">
        <v>209</v>
      </c>
    </row>
    <row r="4022" spans="1:9">
      <c r="A4022" s="79">
        <v>42536</v>
      </c>
      <c r="B4022" s="3">
        <v>4.7365736766809734</v>
      </c>
      <c r="C4022" s="7">
        <v>110</v>
      </c>
      <c r="D4022" s="7">
        <v>1</v>
      </c>
      <c r="E4022" s="17">
        <v>45</v>
      </c>
      <c r="F4022" s="2" t="s">
        <v>8</v>
      </c>
      <c r="G4022" s="2" t="s">
        <v>209</v>
      </c>
    </row>
    <row r="4023" spans="1:9">
      <c r="A4023" s="79">
        <v>42545</v>
      </c>
      <c r="B4023" s="3">
        <v>4.8323942944472744</v>
      </c>
      <c r="C4023" s="7">
        <v>110</v>
      </c>
      <c r="D4023" s="7">
        <v>1</v>
      </c>
      <c r="E4023" s="17">
        <v>45</v>
      </c>
      <c r="F4023" s="2" t="s">
        <v>8</v>
      </c>
      <c r="G4023" s="2" t="s">
        <v>209</v>
      </c>
    </row>
    <row r="4024" spans="1:9">
      <c r="A4024" s="79">
        <v>42548</v>
      </c>
      <c r="B4024" s="3">
        <v>4.8178352810239291</v>
      </c>
      <c r="C4024" s="7">
        <v>110</v>
      </c>
      <c r="D4024" s="7">
        <v>1</v>
      </c>
      <c r="E4024" s="17">
        <v>45</v>
      </c>
      <c r="F4024" s="2" t="s">
        <v>8</v>
      </c>
      <c r="G4024" s="2" t="s">
        <v>209</v>
      </c>
    </row>
    <row r="4025" spans="1:9">
      <c r="A4025" s="79">
        <v>42558</v>
      </c>
      <c r="B4025" s="3">
        <v>14.120000000000001</v>
      </c>
      <c r="C4025" s="7">
        <v>110</v>
      </c>
      <c r="D4025" s="7">
        <v>3</v>
      </c>
      <c r="E4025" s="17">
        <v>45</v>
      </c>
      <c r="F4025" s="2" t="s">
        <v>8</v>
      </c>
      <c r="G4025" s="2" t="s">
        <v>209</v>
      </c>
      <c r="H4025" s="2" t="s">
        <v>2270</v>
      </c>
    </row>
    <row r="4026" spans="1:9">
      <c r="A4026" s="79">
        <v>42558</v>
      </c>
      <c r="B4026" s="3">
        <v>4.5615205724508057</v>
      </c>
      <c r="C4026" s="7">
        <v>110</v>
      </c>
      <c r="D4026" s="7">
        <v>1</v>
      </c>
      <c r="E4026" s="17">
        <v>45</v>
      </c>
      <c r="F4026" s="2" t="s">
        <v>8</v>
      </c>
      <c r="G4026" s="2" t="s">
        <v>209</v>
      </c>
      <c r="H4026" s="2" t="s">
        <v>2271</v>
      </c>
    </row>
    <row r="4027" spans="1:9">
      <c r="A4027" s="79">
        <v>42564</v>
      </c>
      <c r="B4027" s="3">
        <v>4.8046743824494733</v>
      </c>
      <c r="C4027" s="7">
        <v>110</v>
      </c>
      <c r="D4027" s="7">
        <v>1</v>
      </c>
      <c r="E4027" s="17">
        <v>45</v>
      </c>
      <c r="F4027" s="2" t="s">
        <v>8</v>
      </c>
      <c r="G4027" s="2" t="s">
        <v>209</v>
      </c>
      <c r="H4027" s="2" t="s">
        <v>2257</v>
      </c>
    </row>
    <row r="4028" spans="1:9">
      <c r="A4028" s="79">
        <v>42573</v>
      </c>
      <c r="B4028" s="3">
        <v>4.8122321180072367</v>
      </c>
      <c r="C4028" s="7">
        <v>110</v>
      </c>
      <c r="D4028" s="7">
        <v>1</v>
      </c>
      <c r="E4028" s="17">
        <v>45</v>
      </c>
      <c r="F4028" s="2" t="s">
        <v>8</v>
      </c>
      <c r="G4028" s="2" t="s">
        <v>209</v>
      </c>
      <c r="H4028" s="2" t="s">
        <v>2251</v>
      </c>
    </row>
    <row r="4029" spans="1:9">
      <c r="A4029" s="79">
        <v>42579</v>
      </c>
      <c r="B4029" s="3">
        <v>9.5028142076502728</v>
      </c>
      <c r="C4029" s="7">
        <v>110</v>
      </c>
      <c r="D4029" s="7">
        <v>2</v>
      </c>
      <c r="E4029" s="17">
        <v>45</v>
      </c>
      <c r="F4029" s="2" t="s">
        <v>8</v>
      </c>
      <c r="G4029" s="2" t="s">
        <v>209</v>
      </c>
      <c r="H4029" s="2" t="s">
        <v>2269</v>
      </c>
    </row>
    <row r="4030" spans="1:9">
      <c r="A4030" s="79">
        <v>42585</v>
      </c>
      <c r="B4030" s="3">
        <v>4.3764754098360656</v>
      </c>
      <c r="C4030" s="7">
        <v>110</v>
      </c>
      <c r="D4030" s="7">
        <v>1</v>
      </c>
      <c r="E4030" s="17">
        <v>45</v>
      </c>
      <c r="F4030" s="2" t="s">
        <v>8</v>
      </c>
      <c r="G4030" s="2" t="s">
        <v>209</v>
      </c>
      <c r="H4030" s="2" t="s">
        <v>2268</v>
      </c>
    </row>
    <row r="4031" spans="1:9">
      <c r="A4031" s="79">
        <v>42606</v>
      </c>
      <c r="B4031" s="3">
        <v>14.286768089053805</v>
      </c>
      <c r="C4031" s="7">
        <v>110</v>
      </c>
      <c r="D4031" s="7">
        <v>3</v>
      </c>
      <c r="E4031" s="17">
        <v>45</v>
      </c>
      <c r="F4031" s="2" t="s">
        <v>8</v>
      </c>
      <c r="G4031" s="2" t="s">
        <v>209</v>
      </c>
      <c r="H4031" s="2" t="s">
        <v>2267</v>
      </c>
    </row>
    <row r="4032" spans="1:9">
      <c r="A4032" s="79">
        <v>42632</v>
      </c>
      <c r="B4032" s="3">
        <v>19.31768619515325</v>
      </c>
      <c r="C4032" s="7">
        <v>110</v>
      </c>
      <c r="D4032" s="7">
        <v>4</v>
      </c>
      <c r="E4032" s="17">
        <v>45</v>
      </c>
      <c r="F4032" s="2" t="s">
        <v>8</v>
      </c>
      <c r="G4032" s="2" t="s">
        <v>209</v>
      </c>
      <c r="H4032" s="2" t="s">
        <v>2252</v>
      </c>
    </row>
    <row r="4033" spans="1:8">
      <c r="A4033" s="79">
        <v>42642.756249999999</v>
      </c>
      <c r="B4033" s="3">
        <v>5.68</v>
      </c>
      <c r="C4033" s="7">
        <v>110</v>
      </c>
      <c r="D4033" s="7">
        <v>1</v>
      </c>
      <c r="E4033" s="17">
        <v>45</v>
      </c>
      <c r="F4033" s="2" t="s">
        <v>8</v>
      </c>
      <c r="G4033" s="2">
        <v>1</v>
      </c>
      <c r="H4033" s="2" t="s">
        <v>2247</v>
      </c>
    </row>
    <row r="4034" spans="1:8">
      <c r="A4034" s="79">
        <v>42677.151770833334</v>
      </c>
      <c r="B4034" s="3">
        <v>5.7940746458153045</v>
      </c>
      <c r="C4034" s="7">
        <v>110</v>
      </c>
      <c r="D4034" s="7">
        <v>1</v>
      </c>
      <c r="E4034" s="17">
        <v>45</v>
      </c>
      <c r="F4034" s="2" t="s">
        <v>8</v>
      </c>
      <c r="G4034" s="2" t="s">
        <v>2247</v>
      </c>
      <c r="H4034" s="2" t="s">
        <v>2738</v>
      </c>
    </row>
    <row r="4035" spans="1:8">
      <c r="A4035" s="79">
        <v>42682.641018518516</v>
      </c>
      <c r="B4035" s="3">
        <v>5.7964061825726141</v>
      </c>
      <c r="C4035" s="7">
        <v>110</v>
      </c>
      <c r="D4035" s="7">
        <v>1</v>
      </c>
      <c r="E4035" s="17">
        <v>45</v>
      </c>
      <c r="F4035" s="2" t="s">
        <v>8</v>
      </c>
      <c r="G4035" s="2" t="s">
        <v>2247</v>
      </c>
      <c r="H4035" s="2" t="s">
        <v>2719</v>
      </c>
    </row>
    <row r="4036" spans="1:8">
      <c r="A4036" s="79">
        <v>42686.753946759258</v>
      </c>
      <c r="B4036" s="3">
        <v>5.703836933667084</v>
      </c>
      <c r="C4036" s="7">
        <v>110</v>
      </c>
      <c r="D4036" s="7">
        <v>1</v>
      </c>
      <c r="E4036" s="17">
        <v>45</v>
      </c>
      <c r="F4036" s="2" t="s">
        <v>8</v>
      </c>
      <c r="G4036" s="2" t="s">
        <v>2247</v>
      </c>
      <c r="H4036" s="2" t="s">
        <v>2746</v>
      </c>
    </row>
    <row r="4037" spans="1:8">
      <c r="A4037" s="79">
        <v>42695.437430555554</v>
      </c>
      <c r="B4037" s="3">
        <v>5.7345710368349252</v>
      </c>
      <c r="C4037" s="7">
        <v>110</v>
      </c>
      <c r="D4037" s="7">
        <v>1</v>
      </c>
      <c r="E4037" s="17">
        <v>45</v>
      </c>
      <c r="F4037" s="2" t="s">
        <v>8</v>
      </c>
      <c r="G4037" s="2" t="s">
        <v>2247</v>
      </c>
      <c r="H4037" s="2" t="s">
        <v>2818</v>
      </c>
    </row>
    <row r="4038" spans="1:8">
      <c r="A4038" s="79">
        <v>42721.182268518518</v>
      </c>
      <c r="B4038" s="3">
        <v>5.7872686821705432</v>
      </c>
      <c r="C4038" s="7">
        <v>110</v>
      </c>
      <c r="D4038" s="7">
        <v>1</v>
      </c>
      <c r="E4038" s="17">
        <v>45</v>
      </c>
      <c r="F4038" s="2" t="s">
        <v>8</v>
      </c>
      <c r="G4038" s="2" t="s">
        <v>2247</v>
      </c>
      <c r="H4038" s="2" t="s">
        <v>2711</v>
      </c>
    </row>
    <row r="4039" spans="1:8">
      <c r="A4039" s="79">
        <v>42727.815625000003</v>
      </c>
      <c r="B4039" s="3">
        <v>5.7881855270566156</v>
      </c>
      <c r="C4039" s="7">
        <v>110</v>
      </c>
      <c r="D4039" s="7">
        <v>1</v>
      </c>
      <c r="E4039" s="17">
        <v>45</v>
      </c>
      <c r="F4039" s="2" t="s">
        <v>8</v>
      </c>
      <c r="G4039" s="2" t="s">
        <v>2247</v>
      </c>
      <c r="H4039" s="2" t="s">
        <v>2817</v>
      </c>
    </row>
    <row r="4040" spans="1:8">
      <c r="A4040" s="79">
        <v>42729.915706018517</v>
      </c>
      <c r="B4040" s="3">
        <v>5.7926172296140166</v>
      </c>
      <c r="C4040" s="7">
        <v>110</v>
      </c>
      <c r="D4040" s="7">
        <v>1</v>
      </c>
      <c r="E4040" s="17">
        <v>45</v>
      </c>
      <c r="F4040" s="2" t="s">
        <v>8</v>
      </c>
      <c r="G4040" s="2" t="s">
        <v>2247</v>
      </c>
      <c r="H4040" s="2" t="s">
        <v>2714</v>
      </c>
    </row>
    <row r="4041" spans="1:8">
      <c r="A4041" s="79">
        <v>42733.094074074077</v>
      </c>
      <c r="B4041" s="3">
        <v>5.791293477535123</v>
      </c>
      <c r="C4041" s="7">
        <v>110</v>
      </c>
      <c r="D4041" s="7">
        <v>1</v>
      </c>
      <c r="E4041" s="17">
        <v>45</v>
      </c>
      <c r="F4041" s="2" t="s">
        <v>8</v>
      </c>
      <c r="G4041" s="2" t="s">
        <v>2247</v>
      </c>
      <c r="H4041" s="2" t="s">
        <v>2725</v>
      </c>
    </row>
    <row r="4042" spans="1:8">
      <c r="A4042" s="79">
        <v>42760.110671296294</v>
      </c>
      <c r="B4042" s="3">
        <v>5.7810270486656199</v>
      </c>
      <c r="C4042" s="7">
        <v>110</v>
      </c>
      <c r="D4042" s="7">
        <v>1</v>
      </c>
      <c r="E4042" s="17">
        <v>45</v>
      </c>
      <c r="F4042" s="2" t="s">
        <v>8</v>
      </c>
      <c r="G4042" s="2" t="s">
        <v>3554</v>
      </c>
    </row>
    <row r="4043" spans="1:8">
      <c r="A4043" s="79">
        <v>42763.038912037038</v>
      </c>
      <c r="B4043" s="3">
        <v>11.560642449959968</v>
      </c>
      <c r="C4043" s="7">
        <v>110</v>
      </c>
      <c r="D4043" s="7">
        <v>2</v>
      </c>
      <c r="E4043" s="17">
        <v>45</v>
      </c>
      <c r="F4043" s="2" t="s">
        <v>8</v>
      </c>
      <c r="G4043" s="2" t="s">
        <v>3566</v>
      </c>
    </row>
    <row r="4044" spans="1:8">
      <c r="A4044" s="79">
        <v>42764.579386574071</v>
      </c>
      <c r="B4044" s="3">
        <v>5.7795640649908036</v>
      </c>
      <c r="C4044" s="7">
        <v>110</v>
      </c>
      <c r="D4044" s="7">
        <v>1</v>
      </c>
      <c r="E4044" s="17">
        <v>45</v>
      </c>
      <c r="F4044" s="2" t="s">
        <v>8</v>
      </c>
      <c r="G4044" s="2" t="s">
        <v>3565</v>
      </c>
    </row>
    <row r="4045" spans="1:8">
      <c r="A4045" s="79">
        <v>42773.441620370373</v>
      </c>
      <c r="B4045" s="3">
        <v>5.7984732242712669</v>
      </c>
      <c r="C4045" s="7">
        <v>110</v>
      </c>
      <c r="D4045" s="7">
        <v>1</v>
      </c>
      <c r="E4045" s="17">
        <v>45</v>
      </c>
      <c r="F4045" s="2" t="s">
        <v>8</v>
      </c>
      <c r="G4045" s="2" t="s">
        <v>3551</v>
      </c>
    </row>
    <row r="4046" spans="1:8">
      <c r="A4046" s="79">
        <v>42804.484155092592</v>
      </c>
      <c r="B4046" s="3">
        <v>5.7898362976593551</v>
      </c>
      <c r="C4046" s="7">
        <v>110</v>
      </c>
      <c r="D4046" s="7">
        <v>1</v>
      </c>
      <c r="E4046" s="17">
        <v>45</v>
      </c>
      <c r="F4046" s="2" t="s">
        <v>8</v>
      </c>
      <c r="G4046" s="2" t="s">
        <v>3559</v>
      </c>
    </row>
    <row r="4047" spans="1:8">
      <c r="A4047" s="79">
        <v>42807.949293981481</v>
      </c>
      <c r="B4047" s="3">
        <v>5.7826697942001877</v>
      </c>
      <c r="C4047" s="7">
        <v>110</v>
      </c>
      <c r="D4047" s="7">
        <v>1</v>
      </c>
      <c r="E4047" s="17">
        <v>45</v>
      </c>
      <c r="F4047" s="2" t="s">
        <v>8</v>
      </c>
      <c r="G4047" s="2" t="s">
        <v>3564</v>
      </c>
    </row>
    <row r="4048" spans="1:8">
      <c r="A4048" s="79">
        <v>42809.20521990741</v>
      </c>
      <c r="B4048" s="3">
        <v>5.703836933667084</v>
      </c>
      <c r="C4048" s="7">
        <v>110</v>
      </c>
      <c r="D4048" s="7">
        <v>1</v>
      </c>
      <c r="E4048" s="17">
        <v>45</v>
      </c>
      <c r="F4048" s="2" t="s">
        <v>8</v>
      </c>
      <c r="G4048" s="2" t="s">
        <v>3563</v>
      </c>
    </row>
    <row r="4049" spans="1:8">
      <c r="A4049" s="79">
        <v>42815.916539351849</v>
      </c>
      <c r="B4049" s="3">
        <v>5.7344966454255806</v>
      </c>
      <c r="C4049" s="7">
        <v>110</v>
      </c>
      <c r="D4049" s="7">
        <v>1</v>
      </c>
      <c r="E4049" s="17">
        <v>45</v>
      </c>
      <c r="F4049" s="2" t="s">
        <v>8</v>
      </c>
      <c r="G4049" s="2" t="s">
        <v>3557</v>
      </c>
    </row>
    <row r="4050" spans="1:8">
      <c r="A4050" s="79">
        <v>42824.737210648149</v>
      </c>
      <c r="B4050" s="3">
        <v>5.764873690987125</v>
      </c>
      <c r="C4050" s="7">
        <v>110</v>
      </c>
      <c r="D4050" s="7">
        <v>1</v>
      </c>
      <c r="E4050" s="17">
        <v>45</v>
      </c>
      <c r="F4050" s="2" t="s">
        <v>8</v>
      </c>
      <c r="G4050" s="2" t="s">
        <v>3556</v>
      </c>
    </row>
    <row r="4051" spans="1:8">
      <c r="A4051" s="79">
        <v>42828.300729166665</v>
      </c>
      <c r="B4051" s="3">
        <v>5.7542388950276244</v>
      </c>
      <c r="C4051" s="7">
        <v>110</v>
      </c>
      <c r="D4051" s="7">
        <v>1</v>
      </c>
      <c r="E4051" s="17">
        <v>45</v>
      </c>
      <c r="F4051" s="2" t="s">
        <v>8</v>
      </c>
      <c r="G4051" s="2" t="s">
        <v>2247</v>
      </c>
      <c r="H4051" s="2" t="s">
        <v>4436</v>
      </c>
    </row>
    <row r="4052" spans="1:8">
      <c r="A4052" s="79">
        <v>42837.361712962964</v>
      </c>
      <c r="B4052" s="3">
        <v>5.7978384135948247</v>
      </c>
      <c r="C4052" s="7">
        <v>110</v>
      </c>
      <c r="D4052" s="7">
        <v>1</v>
      </c>
      <c r="E4052" s="17">
        <v>45</v>
      </c>
      <c r="F4052" s="2" t="s">
        <v>8</v>
      </c>
      <c r="G4052" s="2" t="s">
        <v>2247</v>
      </c>
      <c r="H4052" s="2" t="s">
        <v>4430</v>
      </c>
    </row>
    <row r="4053" spans="1:8">
      <c r="A4053" s="79">
        <v>42850.592743055553</v>
      </c>
      <c r="B4053" s="3">
        <v>5.8045364516972988</v>
      </c>
      <c r="C4053" s="7">
        <v>110</v>
      </c>
      <c r="D4053" s="7">
        <v>1</v>
      </c>
      <c r="E4053" s="17">
        <v>45</v>
      </c>
      <c r="F4053" s="2" t="s">
        <v>8</v>
      </c>
      <c r="G4053" s="2" t="s">
        <v>2247</v>
      </c>
      <c r="H4053" s="2" t="s">
        <v>4428</v>
      </c>
    </row>
    <row r="4054" spans="1:8">
      <c r="A4054" s="79">
        <v>42850.616388888891</v>
      </c>
      <c r="B4054" s="3">
        <v>5.7919700649614292</v>
      </c>
      <c r="C4054" s="7">
        <v>110</v>
      </c>
      <c r="D4054" s="7">
        <v>1</v>
      </c>
      <c r="E4054" s="17">
        <v>45</v>
      </c>
      <c r="F4054" s="2" t="s">
        <v>8</v>
      </c>
      <c r="G4054" s="2" t="s">
        <v>2247</v>
      </c>
      <c r="H4054" s="2" t="s">
        <v>4426</v>
      </c>
    </row>
    <row r="4055" spans="1:8">
      <c r="A4055" s="79">
        <v>41804</v>
      </c>
      <c r="B4055" s="3">
        <v>4.85527</v>
      </c>
      <c r="C4055" s="7">
        <v>111</v>
      </c>
      <c r="D4055" s="7">
        <v>1</v>
      </c>
      <c r="E4055" s="17">
        <v>45</v>
      </c>
      <c r="F4055" s="2" t="s">
        <v>8</v>
      </c>
      <c r="G4055" s="21"/>
    </row>
    <row r="4056" spans="1:8">
      <c r="A4056" s="79">
        <v>41834</v>
      </c>
      <c r="B4056" s="3">
        <v>4.85527</v>
      </c>
      <c r="C4056" s="7">
        <v>111</v>
      </c>
      <c r="D4056" s="7">
        <v>1</v>
      </c>
      <c r="E4056" s="17">
        <v>45</v>
      </c>
      <c r="F4056" s="2" t="s">
        <v>8</v>
      </c>
      <c r="G4056" s="21"/>
    </row>
    <row r="4057" spans="1:8">
      <c r="A4057" s="79">
        <v>41844</v>
      </c>
      <c r="B4057" s="3">
        <v>4.85527</v>
      </c>
      <c r="C4057" s="7">
        <v>111</v>
      </c>
      <c r="D4057" s="7">
        <v>1</v>
      </c>
      <c r="E4057" s="17">
        <v>45</v>
      </c>
      <c r="F4057" s="2" t="s">
        <v>8</v>
      </c>
      <c r="G4057" s="21"/>
    </row>
    <row r="4058" spans="1:8">
      <c r="A4058" s="79">
        <v>41855</v>
      </c>
      <c r="B4058" s="3">
        <v>4.85527</v>
      </c>
      <c r="C4058" s="7">
        <v>111</v>
      </c>
      <c r="D4058" s="7">
        <v>1</v>
      </c>
      <c r="E4058" s="17">
        <v>45</v>
      </c>
      <c r="F4058" s="2" t="s">
        <v>8</v>
      </c>
      <c r="G4058" s="21"/>
    </row>
    <row r="4059" spans="1:8">
      <c r="A4059" s="79">
        <v>41868</v>
      </c>
      <c r="B4059" s="3">
        <v>4.85527</v>
      </c>
      <c r="C4059" s="7">
        <v>111</v>
      </c>
      <c r="D4059" s="7">
        <v>1</v>
      </c>
      <c r="E4059" s="17">
        <v>45</v>
      </c>
      <c r="F4059" s="2" t="s">
        <v>8</v>
      </c>
      <c r="G4059" s="21"/>
    </row>
    <row r="4060" spans="1:8">
      <c r="A4060" s="79">
        <v>41894</v>
      </c>
      <c r="B4060" s="3">
        <v>4.85527</v>
      </c>
      <c r="C4060" s="7">
        <v>111</v>
      </c>
      <c r="D4060" s="7">
        <v>1</v>
      </c>
      <c r="E4060" s="17">
        <v>45</v>
      </c>
      <c r="F4060" s="2" t="s">
        <v>8</v>
      </c>
      <c r="G4060" s="21"/>
    </row>
    <row r="4061" spans="1:8">
      <c r="A4061" s="79">
        <v>41910</v>
      </c>
      <c r="B4061" s="3">
        <v>4.85527</v>
      </c>
      <c r="C4061" s="7">
        <v>111</v>
      </c>
      <c r="D4061" s="7">
        <v>1</v>
      </c>
      <c r="E4061" s="17">
        <v>45</v>
      </c>
      <c r="F4061" s="2" t="s">
        <v>8</v>
      </c>
      <c r="G4061" s="21"/>
    </row>
    <row r="4062" spans="1:8">
      <c r="A4062" s="79">
        <v>41917</v>
      </c>
      <c r="B4062" s="3">
        <v>4.85527</v>
      </c>
      <c r="C4062" s="7">
        <v>111</v>
      </c>
      <c r="D4062" s="7">
        <v>1</v>
      </c>
      <c r="E4062" s="17">
        <v>45</v>
      </c>
      <c r="F4062" s="2" t="s">
        <v>8</v>
      </c>
      <c r="G4062" s="21"/>
    </row>
    <row r="4063" spans="1:8">
      <c r="A4063" s="79">
        <v>41919</v>
      </c>
      <c r="B4063" s="3">
        <v>4.85527</v>
      </c>
      <c r="C4063" s="7">
        <v>111</v>
      </c>
      <c r="D4063" s="7">
        <v>1</v>
      </c>
      <c r="E4063" s="17">
        <v>45</v>
      </c>
      <c r="F4063" s="2" t="s">
        <v>8</v>
      </c>
      <c r="G4063" s="21"/>
    </row>
    <row r="4064" spans="1:8">
      <c r="A4064" s="79">
        <v>41965</v>
      </c>
      <c r="B4064" s="3">
        <v>356.76</v>
      </c>
      <c r="C4064" s="7">
        <v>111</v>
      </c>
      <c r="F4064" s="8" t="s">
        <v>8</v>
      </c>
      <c r="H4064" s="2" t="s">
        <v>113</v>
      </c>
    </row>
    <row r="4065" spans="1:10">
      <c r="A4065" s="79">
        <v>41993</v>
      </c>
      <c r="B4065" s="3">
        <v>4.85527</v>
      </c>
      <c r="C4065" s="7">
        <v>111</v>
      </c>
      <c r="D4065" s="7">
        <v>1</v>
      </c>
      <c r="E4065" s="17">
        <v>45</v>
      </c>
      <c r="F4065" s="2" t="s">
        <v>8</v>
      </c>
      <c r="G4065" s="21"/>
    </row>
    <row r="4066" spans="1:10">
      <c r="A4066" s="79">
        <v>42000</v>
      </c>
      <c r="B4066" s="3">
        <v>4.85527</v>
      </c>
      <c r="C4066" s="7">
        <v>111</v>
      </c>
      <c r="D4066" s="7">
        <v>1</v>
      </c>
      <c r="E4066" s="17">
        <v>45</v>
      </c>
      <c r="F4066" s="2" t="s">
        <v>8</v>
      </c>
      <c r="G4066" s="21"/>
    </row>
    <row r="4067" spans="1:10">
      <c r="A4067" s="79">
        <v>42025</v>
      </c>
      <c r="B4067" s="3">
        <v>4.85527</v>
      </c>
      <c r="C4067" s="7">
        <v>111</v>
      </c>
      <c r="D4067" s="7">
        <v>1</v>
      </c>
      <c r="E4067" s="17">
        <v>45</v>
      </c>
      <c r="F4067" s="2" t="s">
        <v>8</v>
      </c>
      <c r="G4067" s="21"/>
    </row>
    <row r="4068" spans="1:10">
      <c r="A4068" s="79">
        <v>42032</v>
      </c>
      <c r="B4068" s="3">
        <v>4.85527</v>
      </c>
      <c r="C4068" s="7">
        <v>111</v>
      </c>
      <c r="D4068" s="7">
        <v>1</v>
      </c>
      <c r="E4068" s="17">
        <v>45</v>
      </c>
      <c r="F4068" s="2" t="s">
        <v>8</v>
      </c>
      <c r="G4068" s="21"/>
    </row>
    <row r="4069" spans="1:10">
      <c r="A4069" s="79">
        <v>42045</v>
      </c>
      <c r="B4069" s="3">
        <v>4.85527</v>
      </c>
      <c r="C4069" s="7">
        <v>111</v>
      </c>
      <c r="D4069" s="7">
        <v>1</v>
      </c>
      <c r="E4069" s="17">
        <v>45</v>
      </c>
      <c r="F4069" s="2" t="s">
        <v>8</v>
      </c>
      <c r="G4069" s="21"/>
    </row>
    <row r="4070" spans="1:10">
      <c r="A4070" s="79">
        <v>42060</v>
      </c>
      <c r="B4070" s="3">
        <v>4.85527</v>
      </c>
      <c r="C4070" s="7">
        <v>111</v>
      </c>
      <c r="D4070" s="7">
        <v>1</v>
      </c>
      <c r="E4070" s="17">
        <v>45</v>
      </c>
      <c r="F4070" s="2" t="s">
        <v>8</v>
      </c>
      <c r="G4070" s="21"/>
    </row>
    <row r="4071" spans="1:10">
      <c r="A4071" s="79">
        <v>42074</v>
      </c>
      <c r="B4071" s="3">
        <v>4.85527</v>
      </c>
      <c r="C4071" s="7">
        <v>111</v>
      </c>
      <c r="D4071" s="7">
        <v>1</v>
      </c>
      <c r="E4071" s="17">
        <v>45</v>
      </c>
      <c r="F4071" s="2" t="s">
        <v>8</v>
      </c>
      <c r="G4071" s="21"/>
    </row>
    <row r="4072" spans="1:10">
      <c r="A4072" s="79">
        <v>42174</v>
      </c>
      <c r="B4072" s="3">
        <v>4.85527</v>
      </c>
      <c r="C4072" s="7">
        <v>111</v>
      </c>
      <c r="D4072" s="7">
        <v>1</v>
      </c>
      <c r="E4072" s="17">
        <v>45</v>
      </c>
      <c r="F4072" s="2" t="s">
        <v>8</v>
      </c>
      <c r="G4072" s="2" t="s">
        <v>324</v>
      </c>
      <c r="H4072" s="2" t="s">
        <v>216</v>
      </c>
      <c r="J4072" s="21"/>
    </row>
    <row r="4073" spans="1:10">
      <c r="A4073" s="79">
        <v>42221</v>
      </c>
      <c r="B4073" s="3">
        <v>4.85527</v>
      </c>
      <c r="C4073" s="7">
        <v>111</v>
      </c>
      <c r="D4073" s="7">
        <v>1</v>
      </c>
      <c r="E4073" s="17">
        <v>45</v>
      </c>
      <c r="F4073" s="2" t="s">
        <v>8</v>
      </c>
      <c r="G4073" s="2" t="s">
        <v>306</v>
      </c>
      <c r="H4073" s="2" t="s">
        <v>216</v>
      </c>
      <c r="J4073" s="21"/>
    </row>
    <row r="4074" spans="1:10">
      <c r="A4074" s="79">
        <v>42223</v>
      </c>
      <c r="B4074" s="3">
        <v>4.85527</v>
      </c>
      <c r="C4074" s="7">
        <v>111</v>
      </c>
      <c r="D4074" s="7">
        <v>1</v>
      </c>
      <c r="E4074" s="17">
        <v>45</v>
      </c>
      <c r="F4074" s="2" t="s">
        <v>8</v>
      </c>
      <c r="G4074" s="2" t="s">
        <v>283</v>
      </c>
      <c r="H4074" s="2" t="s">
        <v>216</v>
      </c>
      <c r="J4074" s="21"/>
    </row>
    <row r="4075" spans="1:10">
      <c r="A4075" s="79">
        <v>42236</v>
      </c>
      <c r="B4075" s="3">
        <v>4.85527</v>
      </c>
      <c r="C4075" s="7">
        <v>111</v>
      </c>
      <c r="D4075" s="7">
        <v>1</v>
      </c>
      <c r="E4075" s="17">
        <v>45</v>
      </c>
      <c r="F4075" s="2" t="s">
        <v>8</v>
      </c>
      <c r="G4075" s="2" t="s">
        <v>263</v>
      </c>
      <c r="H4075" s="2" t="s">
        <v>216</v>
      </c>
      <c r="J4075" s="21"/>
    </row>
    <row r="4076" spans="1:10">
      <c r="A4076" s="79">
        <v>42627</v>
      </c>
      <c r="B4076" s="3">
        <v>5.7199677996422187</v>
      </c>
      <c r="C4076" s="7">
        <v>111</v>
      </c>
      <c r="D4076" s="7">
        <v>1</v>
      </c>
      <c r="E4076" s="17">
        <v>45</v>
      </c>
      <c r="F4076" s="2" t="s">
        <v>8</v>
      </c>
      <c r="G4076" s="2" t="s">
        <v>216</v>
      </c>
      <c r="H4076" s="2" t="s">
        <v>2261</v>
      </c>
    </row>
    <row r="4077" spans="1:10">
      <c r="A4077" s="79">
        <v>42631</v>
      </c>
      <c r="B4077" s="3">
        <v>11.466142767689417</v>
      </c>
      <c r="C4077" s="7">
        <v>111</v>
      </c>
      <c r="D4077" s="7">
        <v>2</v>
      </c>
      <c r="E4077" s="17">
        <v>45</v>
      </c>
      <c r="F4077" s="2" t="s">
        <v>8</v>
      </c>
      <c r="G4077" s="2" t="s">
        <v>216</v>
      </c>
      <c r="H4077" s="2" t="s">
        <v>2273</v>
      </c>
    </row>
    <row r="4078" spans="1:10">
      <c r="A4078" s="79">
        <v>42631</v>
      </c>
      <c r="B4078" s="3">
        <v>5.4</v>
      </c>
      <c r="C4078" s="7">
        <v>111</v>
      </c>
      <c r="D4078" s="7">
        <v>1</v>
      </c>
      <c r="E4078" s="17">
        <v>45</v>
      </c>
      <c r="F4078" s="2" t="s">
        <v>8</v>
      </c>
      <c r="G4078" s="2" t="s">
        <v>216</v>
      </c>
      <c r="H4078" s="2" t="s">
        <v>2274</v>
      </c>
    </row>
    <row r="4079" spans="1:10">
      <c r="A4079" s="79">
        <v>42632</v>
      </c>
      <c r="B4079" s="3">
        <v>17.391724495335865</v>
      </c>
      <c r="C4079" s="7">
        <v>111</v>
      </c>
      <c r="D4079" s="7">
        <v>3</v>
      </c>
      <c r="E4079" s="17">
        <v>45</v>
      </c>
      <c r="F4079" s="2" t="s">
        <v>8</v>
      </c>
      <c r="G4079" s="2" t="s">
        <v>216</v>
      </c>
      <c r="H4079" s="2" t="s">
        <v>2252</v>
      </c>
    </row>
    <row r="4080" spans="1:10">
      <c r="A4080" s="79">
        <v>42632</v>
      </c>
      <c r="B4080" s="3">
        <v>5.4</v>
      </c>
      <c r="C4080" s="7">
        <v>111</v>
      </c>
      <c r="D4080" s="7">
        <v>1</v>
      </c>
      <c r="E4080" s="17">
        <v>45</v>
      </c>
      <c r="F4080" s="2" t="s">
        <v>8</v>
      </c>
      <c r="G4080" s="2" t="s">
        <v>216</v>
      </c>
      <c r="H4080" s="2" t="s">
        <v>2272</v>
      </c>
    </row>
    <row r="4081" spans="1:8">
      <c r="A4081" s="79">
        <v>42634.62222222222</v>
      </c>
      <c r="B4081" s="3">
        <v>5.71</v>
      </c>
      <c r="C4081" s="7">
        <v>111</v>
      </c>
      <c r="D4081" s="7">
        <v>1</v>
      </c>
      <c r="E4081" s="17">
        <v>45</v>
      </c>
      <c r="F4081" s="2" t="s">
        <v>8</v>
      </c>
      <c r="G4081" s="2">
        <v>1</v>
      </c>
      <c r="H4081" s="2" t="s">
        <v>2228</v>
      </c>
    </row>
    <row r="4082" spans="1:8">
      <c r="A4082" s="79">
        <v>42634.633333333331</v>
      </c>
      <c r="B4082" s="3">
        <v>5.74</v>
      </c>
      <c r="C4082" s="7">
        <v>111</v>
      </c>
      <c r="D4082" s="7">
        <v>1</v>
      </c>
      <c r="E4082" s="17">
        <v>45</v>
      </c>
      <c r="F4082" s="2" t="s">
        <v>8</v>
      </c>
      <c r="G4082" s="2">
        <v>1</v>
      </c>
      <c r="H4082" s="2" t="s">
        <v>2228</v>
      </c>
    </row>
    <row r="4083" spans="1:8">
      <c r="A4083" s="79">
        <v>42636.79583333333</v>
      </c>
      <c r="B4083" s="3">
        <v>5.73</v>
      </c>
      <c r="C4083" s="7">
        <v>111</v>
      </c>
      <c r="D4083" s="7">
        <v>1</v>
      </c>
      <c r="E4083" s="17">
        <v>45</v>
      </c>
      <c r="F4083" s="2" t="s">
        <v>8</v>
      </c>
      <c r="G4083" s="2">
        <v>1</v>
      </c>
      <c r="H4083" s="2" t="s">
        <v>2228</v>
      </c>
    </row>
    <row r="4084" spans="1:8">
      <c r="A4084" s="79">
        <v>42676.694374999999</v>
      </c>
      <c r="B4084" s="3">
        <v>5.7763122469410462</v>
      </c>
      <c r="C4084" s="7">
        <v>111</v>
      </c>
      <c r="D4084" s="7">
        <v>1</v>
      </c>
      <c r="E4084" s="17">
        <v>45</v>
      </c>
      <c r="F4084" s="2" t="s">
        <v>8</v>
      </c>
      <c r="G4084" s="2" t="s">
        <v>2228</v>
      </c>
      <c r="H4084" s="2" t="s">
        <v>2819</v>
      </c>
    </row>
    <row r="4085" spans="1:8">
      <c r="A4085" s="79">
        <v>42682.641018518516</v>
      </c>
      <c r="B4085" s="3">
        <v>5.7964061825726141</v>
      </c>
      <c r="C4085" s="7">
        <v>111</v>
      </c>
      <c r="D4085" s="7">
        <v>1</v>
      </c>
      <c r="E4085" s="17">
        <v>45</v>
      </c>
      <c r="F4085" s="2" t="s">
        <v>8</v>
      </c>
      <c r="G4085" s="2" t="s">
        <v>2228</v>
      </c>
      <c r="H4085" s="2" t="s">
        <v>2719</v>
      </c>
    </row>
    <row r="4086" spans="1:8">
      <c r="A4086" s="79">
        <v>42716.696527777778</v>
      </c>
      <c r="B4086" s="3">
        <v>5.7997825592504135</v>
      </c>
      <c r="C4086" s="7">
        <v>111</v>
      </c>
      <c r="D4086" s="7">
        <v>1</v>
      </c>
      <c r="E4086" s="17">
        <v>45</v>
      </c>
      <c r="F4086" s="2" t="s">
        <v>8</v>
      </c>
      <c r="G4086" s="2" t="s">
        <v>2228</v>
      </c>
      <c r="H4086" s="2" t="s">
        <v>2733</v>
      </c>
    </row>
    <row r="4087" spans="1:8">
      <c r="A4087" s="79">
        <v>42759.538310185184</v>
      </c>
      <c r="B4087" s="3">
        <v>5.7779989281909225</v>
      </c>
      <c r="C4087" s="7">
        <v>111</v>
      </c>
      <c r="D4087" s="7">
        <v>1</v>
      </c>
      <c r="E4087" s="17">
        <v>45</v>
      </c>
      <c r="F4087" s="2" t="s">
        <v>8</v>
      </c>
      <c r="G4087" s="2" t="s">
        <v>3552</v>
      </c>
    </row>
    <row r="4088" spans="1:8">
      <c r="A4088" s="79">
        <v>42772.658807870372</v>
      </c>
      <c r="B4088" s="3">
        <v>5.7829844676118993</v>
      </c>
      <c r="C4088" s="7">
        <v>111</v>
      </c>
      <c r="D4088" s="7">
        <v>1</v>
      </c>
      <c r="E4088" s="17">
        <v>45</v>
      </c>
      <c r="F4088" s="2" t="s">
        <v>8</v>
      </c>
      <c r="G4088" s="2" t="s">
        <v>3567</v>
      </c>
    </row>
    <row r="4089" spans="1:8">
      <c r="A4089" s="79">
        <v>42880.579942129632</v>
      </c>
      <c r="B4089" s="3">
        <v>5.7938022012263799</v>
      </c>
      <c r="C4089" s="7">
        <v>111</v>
      </c>
      <c r="D4089" s="7">
        <v>1</v>
      </c>
      <c r="E4089" s="17">
        <v>45</v>
      </c>
      <c r="F4089" s="2" t="s">
        <v>8</v>
      </c>
      <c r="G4089" s="2" t="s">
        <v>2228</v>
      </c>
      <c r="H4089" s="2" t="s">
        <v>4438</v>
      </c>
    </row>
    <row r="4090" spans="1:8">
      <c r="A4090" s="79">
        <v>41802</v>
      </c>
      <c r="B4090" s="3">
        <v>4.85527</v>
      </c>
      <c r="C4090" s="7">
        <v>112</v>
      </c>
      <c r="D4090" s="7">
        <v>1</v>
      </c>
      <c r="E4090" s="17">
        <v>45</v>
      </c>
      <c r="F4090" s="2" t="s">
        <v>8</v>
      </c>
      <c r="G4090" s="21"/>
    </row>
    <row r="4091" spans="1:8">
      <c r="A4091" s="79">
        <v>41834</v>
      </c>
      <c r="B4091" s="3">
        <v>4.85527</v>
      </c>
      <c r="C4091" s="7">
        <v>112</v>
      </c>
      <c r="D4091" s="7">
        <v>1</v>
      </c>
      <c r="E4091" s="17">
        <v>45</v>
      </c>
      <c r="F4091" s="2" t="s">
        <v>8</v>
      </c>
      <c r="G4091" s="21"/>
    </row>
    <row r="4092" spans="1:8">
      <c r="A4092" s="79">
        <v>41837</v>
      </c>
      <c r="B4092" s="3">
        <v>4.85527</v>
      </c>
      <c r="C4092" s="7">
        <v>112</v>
      </c>
      <c r="D4092" s="7">
        <v>1</v>
      </c>
      <c r="E4092" s="17">
        <v>45</v>
      </c>
      <c r="F4092" s="2" t="s">
        <v>8</v>
      </c>
      <c r="G4092" s="21"/>
    </row>
    <row r="4093" spans="1:8">
      <c r="A4093" s="79">
        <v>41844</v>
      </c>
      <c r="B4093" s="3">
        <v>4.85527</v>
      </c>
      <c r="C4093" s="7">
        <v>112</v>
      </c>
      <c r="D4093" s="7">
        <v>1</v>
      </c>
      <c r="E4093" s="17">
        <v>45</v>
      </c>
      <c r="F4093" s="2" t="s">
        <v>8</v>
      </c>
      <c r="G4093" s="21"/>
    </row>
    <row r="4094" spans="1:8">
      <c r="A4094" s="79">
        <v>41854</v>
      </c>
      <c r="B4094" s="3">
        <v>4.85527</v>
      </c>
      <c r="C4094" s="7">
        <v>112</v>
      </c>
      <c r="D4094" s="7">
        <v>1</v>
      </c>
      <c r="E4094" s="17">
        <v>45</v>
      </c>
      <c r="F4094" s="2" t="s">
        <v>8</v>
      </c>
      <c r="G4094" s="21"/>
    </row>
    <row r="4095" spans="1:8">
      <c r="A4095" s="79">
        <v>41868</v>
      </c>
      <c r="B4095" s="3">
        <v>4.85527</v>
      </c>
      <c r="C4095" s="7">
        <v>112</v>
      </c>
      <c r="D4095" s="7">
        <v>1</v>
      </c>
      <c r="E4095" s="17">
        <v>45</v>
      </c>
      <c r="F4095" s="2" t="s">
        <v>8</v>
      </c>
      <c r="G4095" s="21"/>
    </row>
    <row r="4096" spans="1:8">
      <c r="A4096" s="79">
        <v>41882</v>
      </c>
      <c r="B4096" s="3">
        <v>4.85527</v>
      </c>
      <c r="C4096" s="7">
        <v>112</v>
      </c>
      <c r="D4096" s="7">
        <v>1</v>
      </c>
      <c r="E4096" s="17">
        <v>45</v>
      </c>
      <c r="F4096" s="2" t="s">
        <v>8</v>
      </c>
      <c r="G4096" s="21"/>
    </row>
    <row r="4097" spans="1:10">
      <c r="A4097" s="79">
        <v>41890</v>
      </c>
      <c r="B4097" s="3">
        <v>4.85527</v>
      </c>
      <c r="C4097" s="7">
        <v>112</v>
      </c>
      <c r="D4097" s="7">
        <v>1</v>
      </c>
      <c r="E4097" s="17">
        <v>45</v>
      </c>
      <c r="F4097" s="2" t="s">
        <v>8</v>
      </c>
      <c r="G4097" s="21"/>
    </row>
    <row r="4098" spans="1:10">
      <c r="A4098" s="79">
        <v>41898</v>
      </c>
      <c r="B4098" s="3">
        <v>4.85527</v>
      </c>
      <c r="C4098" s="7">
        <v>112</v>
      </c>
      <c r="D4098" s="7">
        <v>1</v>
      </c>
      <c r="E4098" s="17">
        <v>45</v>
      </c>
      <c r="F4098" s="2" t="s">
        <v>8</v>
      </c>
      <c r="G4098" s="21"/>
    </row>
    <row r="4099" spans="1:10">
      <c r="A4099" s="79">
        <v>41905</v>
      </c>
      <c r="B4099" s="3">
        <v>4.85527</v>
      </c>
      <c r="C4099" s="7">
        <v>112</v>
      </c>
      <c r="D4099" s="7">
        <v>1</v>
      </c>
      <c r="E4099" s="17">
        <v>45</v>
      </c>
      <c r="F4099" s="2" t="s">
        <v>8</v>
      </c>
      <c r="G4099" s="21"/>
    </row>
    <row r="4100" spans="1:10">
      <c r="A4100" s="79">
        <v>41909</v>
      </c>
      <c r="B4100" s="3">
        <v>4.85527</v>
      </c>
      <c r="C4100" s="7">
        <v>112</v>
      </c>
      <c r="D4100" s="7">
        <v>1</v>
      </c>
      <c r="E4100" s="17">
        <v>45</v>
      </c>
      <c r="F4100" s="2" t="s">
        <v>8</v>
      </c>
      <c r="G4100" s="21"/>
    </row>
    <row r="4101" spans="1:10">
      <c r="A4101" s="79">
        <v>41965</v>
      </c>
      <c r="B4101" s="3">
        <v>121.35</v>
      </c>
      <c r="C4101" s="7">
        <v>112</v>
      </c>
      <c r="F4101" s="8" t="s">
        <v>8</v>
      </c>
      <c r="H4101" s="2" t="s">
        <v>113</v>
      </c>
    </row>
    <row r="4102" spans="1:10">
      <c r="A4102" s="79">
        <v>42007</v>
      </c>
      <c r="B4102" s="3">
        <v>4.85527</v>
      </c>
      <c r="C4102" s="7">
        <v>112</v>
      </c>
      <c r="D4102" s="7">
        <v>1</v>
      </c>
      <c r="E4102" s="17">
        <v>45</v>
      </c>
      <c r="F4102" s="2" t="s">
        <v>8</v>
      </c>
      <c r="G4102" s="21"/>
    </row>
    <row r="4103" spans="1:10">
      <c r="A4103" s="79">
        <v>42033</v>
      </c>
      <c r="B4103" s="3">
        <v>4.85527</v>
      </c>
      <c r="C4103" s="7">
        <v>112</v>
      </c>
      <c r="D4103" s="7">
        <v>1</v>
      </c>
      <c r="E4103" s="17">
        <v>45</v>
      </c>
      <c r="F4103" s="2" t="s">
        <v>8</v>
      </c>
      <c r="G4103" s="21"/>
    </row>
    <row r="4104" spans="1:10">
      <c r="A4104" s="79">
        <v>42059</v>
      </c>
      <c r="B4104" s="3">
        <v>4.85527</v>
      </c>
      <c r="C4104" s="7">
        <v>112</v>
      </c>
      <c r="D4104" s="7">
        <v>1</v>
      </c>
      <c r="E4104" s="17">
        <v>45</v>
      </c>
      <c r="F4104" s="2" t="s">
        <v>8</v>
      </c>
      <c r="G4104" s="21"/>
    </row>
    <row r="4105" spans="1:10">
      <c r="A4105" s="79">
        <v>42060</v>
      </c>
      <c r="B4105" s="3">
        <v>4.85527</v>
      </c>
      <c r="C4105" s="7">
        <v>112</v>
      </c>
      <c r="D4105" s="7">
        <v>1</v>
      </c>
      <c r="E4105" s="17">
        <v>45</v>
      </c>
      <c r="F4105" s="2" t="s">
        <v>8</v>
      </c>
      <c r="G4105" s="21"/>
    </row>
    <row r="4106" spans="1:10">
      <c r="A4106" s="79">
        <v>42100</v>
      </c>
      <c r="B4106" s="3">
        <v>4.85527</v>
      </c>
      <c r="C4106" s="7">
        <v>112</v>
      </c>
      <c r="D4106" s="7">
        <v>1</v>
      </c>
      <c r="E4106" s="17">
        <v>45</v>
      </c>
      <c r="F4106" s="2" t="s">
        <v>8</v>
      </c>
      <c r="G4106" s="21"/>
    </row>
    <row r="4107" spans="1:10">
      <c r="A4107" s="79">
        <v>42121</v>
      </c>
      <c r="B4107" s="3">
        <v>4.85527</v>
      </c>
      <c r="C4107" s="7">
        <v>112</v>
      </c>
      <c r="D4107" s="7">
        <v>1</v>
      </c>
      <c r="E4107" s="17">
        <v>45</v>
      </c>
      <c r="F4107" s="2" t="s">
        <v>8</v>
      </c>
      <c r="G4107" s="21"/>
    </row>
    <row r="4108" spans="1:10">
      <c r="A4108" s="79">
        <v>42171</v>
      </c>
      <c r="B4108" s="3">
        <v>4.85527</v>
      </c>
      <c r="C4108" s="7">
        <v>112</v>
      </c>
      <c r="D4108" s="7">
        <v>1</v>
      </c>
      <c r="E4108" s="17">
        <v>45</v>
      </c>
      <c r="F4108" s="2" t="s">
        <v>8</v>
      </c>
      <c r="G4108" s="2" t="s">
        <v>328</v>
      </c>
      <c r="H4108" s="2" t="s">
        <v>217</v>
      </c>
      <c r="J4108" s="21"/>
    </row>
    <row r="4109" spans="1:10">
      <c r="A4109" s="79">
        <v>42174</v>
      </c>
      <c r="B4109" s="3">
        <v>4.85527</v>
      </c>
      <c r="C4109" s="7">
        <v>112</v>
      </c>
      <c r="D4109" s="7">
        <v>1</v>
      </c>
      <c r="E4109" s="17">
        <v>45</v>
      </c>
      <c r="F4109" s="2" t="s">
        <v>8</v>
      </c>
      <c r="G4109" s="2" t="s">
        <v>324</v>
      </c>
      <c r="H4109" s="2" t="s">
        <v>217</v>
      </c>
      <c r="J4109" s="21"/>
    </row>
    <row r="4110" spans="1:10">
      <c r="A4110" s="79">
        <v>42223</v>
      </c>
      <c r="B4110" s="3">
        <v>4.85527</v>
      </c>
      <c r="C4110" s="7">
        <v>112</v>
      </c>
      <c r="D4110" s="7">
        <v>1</v>
      </c>
      <c r="E4110" s="17">
        <v>45</v>
      </c>
      <c r="F4110" s="2" t="s">
        <v>8</v>
      </c>
      <c r="G4110" s="2" t="s">
        <v>283</v>
      </c>
      <c r="H4110" s="2" t="s">
        <v>217</v>
      </c>
      <c r="J4110" s="21"/>
    </row>
    <row r="4111" spans="1:10">
      <c r="A4111" s="79">
        <v>42236</v>
      </c>
      <c r="B4111" s="3">
        <v>4.85527</v>
      </c>
      <c r="C4111" s="7">
        <v>112</v>
      </c>
      <c r="D4111" s="7">
        <v>1</v>
      </c>
      <c r="E4111" s="17">
        <v>45</v>
      </c>
      <c r="F4111" s="2" t="s">
        <v>8</v>
      </c>
      <c r="G4111" s="2" t="s">
        <v>263</v>
      </c>
      <c r="H4111" s="2" t="s">
        <v>217</v>
      </c>
      <c r="J4111" s="21"/>
    </row>
    <row r="4112" spans="1:10">
      <c r="A4112" s="79">
        <v>42302</v>
      </c>
      <c r="B4112" s="3">
        <v>4.85527</v>
      </c>
      <c r="C4112" s="7">
        <v>112</v>
      </c>
      <c r="D4112" s="7">
        <v>1</v>
      </c>
      <c r="E4112" s="17">
        <v>45</v>
      </c>
      <c r="F4112" s="2" t="s">
        <v>8</v>
      </c>
      <c r="G4112" s="2" t="s">
        <v>375</v>
      </c>
      <c r="H4112" s="2" t="s">
        <v>217</v>
      </c>
    </row>
    <row r="4113" spans="1:8">
      <c r="A4113" s="79">
        <v>42308</v>
      </c>
      <c r="B4113" s="3">
        <v>4.85527</v>
      </c>
      <c r="C4113" s="7">
        <v>112</v>
      </c>
      <c r="D4113" s="7">
        <v>1</v>
      </c>
      <c r="E4113" s="17">
        <v>45</v>
      </c>
      <c r="F4113" s="2" t="s">
        <v>8</v>
      </c>
      <c r="G4113" s="2" t="s">
        <v>374</v>
      </c>
      <c r="H4113" s="2" t="s">
        <v>217</v>
      </c>
    </row>
    <row r="4114" spans="1:8">
      <c r="A4114" s="79">
        <v>41804</v>
      </c>
      <c r="B4114" s="3">
        <v>4.85527</v>
      </c>
      <c r="C4114" s="7">
        <v>113</v>
      </c>
      <c r="D4114" s="7">
        <v>1</v>
      </c>
      <c r="E4114" s="17">
        <v>45</v>
      </c>
      <c r="F4114" s="2" t="s">
        <v>8</v>
      </c>
      <c r="G4114" s="21"/>
    </row>
    <row r="4115" spans="1:8">
      <c r="A4115" s="79">
        <v>41853</v>
      </c>
      <c r="B4115" s="3">
        <v>4.85527</v>
      </c>
      <c r="C4115" s="7">
        <v>113</v>
      </c>
      <c r="D4115" s="7">
        <v>1</v>
      </c>
      <c r="E4115" s="17">
        <v>45</v>
      </c>
      <c r="F4115" s="2" t="s">
        <v>8</v>
      </c>
      <c r="G4115" s="21"/>
    </row>
    <row r="4116" spans="1:8">
      <c r="A4116" s="79">
        <v>41865</v>
      </c>
      <c r="B4116" s="3">
        <v>4.85527</v>
      </c>
      <c r="C4116" s="7">
        <v>113</v>
      </c>
      <c r="D4116" s="7">
        <v>1</v>
      </c>
      <c r="E4116" s="17">
        <v>45</v>
      </c>
      <c r="F4116" s="2" t="s">
        <v>8</v>
      </c>
      <c r="G4116" s="21"/>
    </row>
    <row r="4117" spans="1:8">
      <c r="A4117" s="79">
        <v>41868</v>
      </c>
      <c r="B4117" s="3">
        <v>4.85527</v>
      </c>
      <c r="C4117" s="7">
        <v>113</v>
      </c>
      <c r="D4117" s="7">
        <v>1</v>
      </c>
      <c r="E4117" s="17">
        <v>45</v>
      </c>
      <c r="F4117" s="2" t="s">
        <v>8</v>
      </c>
      <c r="G4117" s="21"/>
    </row>
    <row r="4118" spans="1:8">
      <c r="A4118" s="79">
        <v>41877</v>
      </c>
      <c r="B4118" s="3">
        <v>4.85527</v>
      </c>
      <c r="C4118" s="7">
        <v>113</v>
      </c>
      <c r="D4118" s="7">
        <v>1</v>
      </c>
      <c r="E4118" s="17">
        <v>45</v>
      </c>
      <c r="F4118" s="2" t="s">
        <v>8</v>
      </c>
      <c r="G4118" s="21"/>
    </row>
    <row r="4119" spans="1:8">
      <c r="A4119" s="79">
        <v>41879</v>
      </c>
      <c r="B4119" s="3">
        <v>9.7105399999999999</v>
      </c>
      <c r="C4119" s="7">
        <v>113</v>
      </c>
      <c r="D4119" s="7">
        <v>1</v>
      </c>
      <c r="E4119" s="17">
        <v>45</v>
      </c>
      <c r="F4119" s="2" t="s">
        <v>8</v>
      </c>
      <c r="G4119" s="21"/>
    </row>
    <row r="4120" spans="1:8">
      <c r="A4120" s="79">
        <v>41882</v>
      </c>
      <c r="B4120" s="3">
        <v>4.85527</v>
      </c>
      <c r="C4120" s="7">
        <v>113</v>
      </c>
      <c r="D4120" s="7">
        <v>1</v>
      </c>
      <c r="E4120" s="17">
        <v>45</v>
      </c>
      <c r="F4120" s="2" t="s">
        <v>8</v>
      </c>
      <c r="G4120" s="21"/>
    </row>
    <row r="4121" spans="1:8">
      <c r="A4121" s="79">
        <v>41889</v>
      </c>
      <c r="B4121" s="3">
        <v>4.85527</v>
      </c>
      <c r="C4121" s="7">
        <v>113</v>
      </c>
      <c r="D4121" s="7">
        <v>1</v>
      </c>
      <c r="E4121" s="17">
        <v>45</v>
      </c>
      <c r="F4121" s="2" t="s">
        <v>8</v>
      </c>
      <c r="G4121" s="21"/>
    </row>
    <row r="4122" spans="1:8">
      <c r="A4122" s="79">
        <v>41896</v>
      </c>
      <c r="B4122" s="3">
        <v>4.85527</v>
      </c>
      <c r="C4122" s="7">
        <v>113</v>
      </c>
      <c r="D4122" s="7">
        <v>1</v>
      </c>
      <c r="E4122" s="17">
        <v>45</v>
      </c>
      <c r="F4122" s="2" t="s">
        <v>8</v>
      </c>
      <c r="G4122" s="21"/>
    </row>
    <row r="4123" spans="1:8">
      <c r="A4123" s="79">
        <v>41897</v>
      </c>
      <c r="B4123" s="3">
        <v>4.85527</v>
      </c>
      <c r="C4123" s="7">
        <v>113</v>
      </c>
      <c r="D4123" s="7">
        <v>1</v>
      </c>
      <c r="E4123" s="17">
        <v>45</v>
      </c>
      <c r="F4123" s="2" t="s">
        <v>8</v>
      </c>
      <c r="G4123" s="21"/>
    </row>
    <row r="4124" spans="1:8">
      <c r="A4124" s="79">
        <v>41909</v>
      </c>
      <c r="B4124" s="3">
        <v>4.85527</v>
      </c>
      <c r="C4124" s="7">
        <v>113</v>
      </c>
      <c r="D4124" s="7">
        <v>1</v>
      </c>
      <c r="E4124" s="17">
        <v>45</v>
      </c>
      <c r="F4124" s="2" t="s">
        <v>8</v>
      </c>
      <c r="G4124" s="21"/>
    </row>
    <row r="4125" spans="1:8">
      <c r="A4125" s="79">
        <v>41911</v>
      </c>
      <c r="B4125" s="3">
        <v>4.85527</v>
      </c>
      <c r="C4125" s="7">
        <v>113</v>
      </c>
      <c r="D4125" s="7">
        <v>1</v>
      </c>
      <c r="E4125" s="17">
        <v>45</v>
      </c>
      <c r="F4125" s="2" t="s">
        <v>8</v>
      </c>
      <c r="G4125" s="21"/>
    </row>
    <row r="4126" spans="1:8">
      <c r="A4126" s="79">
        <v>41965</v>
      </c>
      <c r="B4126" s="3">
        <v>4.25</v>
      </c>
      <c r="C4126" s="7">
        <v>113</v>
      </c>
      <c r="F4126" s="8" t="s">
        <v>8</v>
      </c>
      <c r="H4126" s="2" t="s">
        <v>113</v>
      </c>
    </row>
    <row r="4127" spans="1:8">
      <c r="A4127" s="79">
        <v>41982</v>
      </c>
      <c r="B4127" s="3">
        <v>4.85527</v>
      </c>
      <c r="C4127" s="7">
        <v>113</v>
      </c>
      <c r="D4127" s="7">
        <v>1</v>
      </c>
      <c r="E4127" s="17">
        <v>45</v>
      </c>
      <c r="F4127" s="2" t="s">
        <v>8</v>
      </c>
      <c r="G4127" s="21"/>
    </row>
    <row r="4128" spans="1:8">
      <c r="A4128" s="79">
        <v>42007</v>
      </c>
      <c r="B4128" s="3">
        <v>4.85527</v>
      </c>
      <c r="C4128" s="7">
        <v>113</v>
      </c>
      <c r="D4128" s="7">
        <v>1</v>
      </c>
      <c r="E4128" s="17">
        <v>45</v>
      </c>
      <c r="F4128" s="2" t="s">
        <v>8</v>
      </c>
      <c r="G4128" s="21"/>
    </row>
    <row r="4129" spans="1:12">
      <c r="A4129" s="79">
        <v>42011</v>
      </c>
      <c r="B4129" s="3">
        <v>4.85527</v>
      </c>
      <c r="C4129" s="7">
        <v>113</v>
      </c>
      <c r="D4129" s="7">
        <v>1</v>
      </c>
      <c r="E4129" s="17">
        <v>45</v>
      </c>
      <c r="F4129" s="2" t="s">
        <v>8</v>
      </c>
      <c r="G4129" s="21"/>
    </row>
    <row r="4130" spans="1:12">
      <c r="A4130" s="79">
        <v>42015</v>
      </c>
      <c r="B4130" s="3">
        <v>4.85527</v>
      </c>
      <c r="C4130" s="7">
        <v>113</v>
      </c>
      <c r="D4130" s="7">
        <v>1</v>
      </c>
      <c r="E4130" s="17">
        <v>45</v>
      </c>
      <c r="F4130" s="2" t="s">
        <v>8</v>
      </c>
      <c r="G4130" s="21"/>
    </row>
    <row r="4131" spans="1:12">
      <c r="A4131" s="79">
        <v>42018</v>
      </c>
      <c r="B4131" s="3">
        <v>4.85527</v>
      </c>
      <c r="C4131" s="7">
        <v>113</v>
      </c>
      <c r="D4131" s="7">
        <v>1</v>
      </c>
      <c r="E4131" s="17">
        <v>45</v>
      </c>
      <c r="F4131" s="2" t="s">
        <v>8</v>
      </c>
      <c r="G4131" s="21"/>
    </row>
    <row r="4132" spans="1:12">
      <c r="A4132" s="79">
        <v>42023</v>
      </c>
      <c r="B4132" s="3">
        <v>4.85527</v>
      </c>
      <c r="C4132" s="7">
        <v>113</v>
      </c>
      <c r="D4132" s="7">
        <v>1</v>
      </c>
      <c r="E4132" s="17">
        <v>45</v>
      </c>
      <c r="F4132" s="2" t="s">
        <v>8</v>
      </c>
      <c r="G4132" s="21"/>
    </row>
    <row r="4133" spans="1:12">
      <c r="A4133" s="79">
        <v>42032</v>
      </c>
      <c r="B4133" s="3">
        <v>4.85527</v>
      </c>
      <c r="C4133" s="7">
        <v>113</v>
      </c>
      <c r="D4133" s="7">
        <v>1</v>
      </c>
      <c r="E4133" s="17">
        <v>45</v>
      </c>
      <c r="F4133" s="2" t="s">
        <v>8</v>
      </c>
      <c r="G4133" s="21"/>
    </row>
    <row r="4134" spans="1:12">
      <c r="A4134" s="79">
        <v>42180</v>
      </c>
      <c r="B4134" s="3">
        <v>4.85527</v>
      </c>
      <c r="C4134" s="7">
        <v>113</v>
      </c>
      <c r="D4134" s="7">
        <v>1</v>
      </c>
      <c r="E4134" s="17">
        <v>45</v>
      </c>
      <c r="F4134" s="2" t="s">
        <v>8</v>
      </c>
      <c r="G4134" s="2" t="s">
        <v>291</v>
      </c>
      <c r="H4134" s="2" t="s">
        <v>218</v>
      </c>
      <c r="J4134" s="21"/>
    </row>
    <row r="4135" spans="1:12">
      <c r="A4135" s="79">
        <v>42221</v>
      </c>
      <c r="B4135" s="3">
        <v>4.85527</v>
      </c>
      <c r="C4135" s="7">
        <v>113</v>
      </c>
      <c r="D4135" s="7">
        <v>1</v>
      </c>
      <c r="E4135" s="17">
        <v>45</v>
      </c>
      <c r="F4135" s="2" t="s">
        <v>8</v>
      </c>
      <c r="G4135" s="2" t="s">
        <v>303</v>
      </c>
      <c r="H4135" s="2" t="s">
        <v>218</v>
      </c>
      <c r="J4135" s="21"/>
    </row>
    <row r="4136" spans="1:12">
      <c r="A4136" s="79">
        <v>42223</v>
      </c>
      <c r="B4136" s="3">
        <v>4.85527</v>
      </c>
      <c r="C4136" s="7">
        <v>113</v>
      </c>
      <c r="D4136" s="7">
        <v>1</v>
      </c>
      <c r="E4136" s="17">
        <v>45</v>
      </c>
      <c r="F4136" s="2" t="s">
        <v>8</v>
      </c>
      <c r="G4136" s="2" t="s">
        <v>283</v>
      </c>
      <c r="H4136" s="2" t="s">
        <v>218</v>
      </c>
      <c r="J4136" s="21"/>
    </row>
    <row r="4137" spans="1:12">
      <c r="A4137" s="79">
        <v>42295</v>
      </c>
      <c r="B4137" s="3">
        <v>4.85527</v>
      </c>
      <c r="C4137" s="7">
        <v>113</v>
      </c>
      <c r="D4137" s="7">
        <v>1</v>
      </c>
      <c r="E4137" s="17">
        <v>45</v>
      </c>
      <c r="F4137" s="2" t="s">
        <v>8</v>
      </c>
      <c r="G4137" s="2" t="s">
        <v>389</v>
      </c>
      <c r="H4137" s="2" t="s">
        <v>218</v>
      </c>
    </row>
    <row r="4138" spans="1:12">
      <c r="A4138" s="79">
        <v>42302</v>
      </c>
      <c r="B4138" s="3">
        <v>4.85527</v>
      </c>
      <c r="C4138" s="7">
        <v>113</v>
      </c>
      <c r="D4138" s="7">
        <v>1</v>
      </c>
      <c r="E4138" s="17">
        <v>45</v>
      </c>
      <c r="F4138" s="2" t="s">
        <v>8</v>
      </c>
      <c r="G4138" s="2" t="s">
        <v>375</v>
      </c>
      <c r="H4138" s="2" t="s">
        <v>218</v>
      </c>
    </row>
    <row r="4139" spans="1:12">
      <c r="A4139" s="79">
        <v>42308</v>
      </c>
      <c r="B4139" s="3">
        <v>4.85527</v>
      </c>
      <c r="C4139" s="7">
        <v>113</v>
      </c>
      <c r="D4139" s="7">
        <v>1</v>
      </c>
      <c r="E4139" s="17">
        <v>45</v>
      </c>
      <c r="F4139" s="2" t="s">
        <v>8</v>
      </c>
      <c r="G4139" s="2" t="s">
        <v>374</v>
      </c>
      <c r="H4139" s="2" t="s">
        <v>218</v>
      </c>
    </row>
    <row r="4140" spans="1:12">
      <c r="A4140" s="79">
        <v>42399</v>
      </c>
      <c r="B4140" s="3">
        <v>4.85527</v>
      </c>
      <c r="C4140" s="7">
        <v>113</v>
      </c>
      <c r="D4140" s="7">
        <v>1</v>
      </c>
      <c r="E4140" s="17">
        <v>45</v>
      </c>
      <c r="F4140" s="2" t="s">
        <v>8</v>
      </c>
      <c r="G4140" s="2" t="s">
        <v>919</v>
      </c>
      <c r="H4140" s="2" t="s">
        <v>920</v>
      </c>
      <c r="I4140" s="2" t="s">
        <v>218</v>
      </c>
      <c r="L4140" s="21"/>
    </row>
    <row r="4141" spans="1:12">
      <c r="A4141" s="79">
        <v>42402</v>
      </c>
      <c r="B4141" s="3">
        <v>4.85527</v>
      </c>
      <c r="C4141" s="7">
        <v>113</v>
      </c>
      <c r="D4141" s="7">
        <v>1</v>
      </c>
      <c r="E4141" s="17">
        <v>45</v>
      </c>
      <c r="F4141" s="2" t="s">
        <v>8</v>
      </c>
      <c r="G4141" s="2" t="s">
        <v>1253</v>
      </c>
      <c r="H4141" s="2" t="s">
        <v>1254</v>
      </c>
      <c r="I4141" s="2" t="s">
        <v>218</v>
      </c>
      <c r="L4141" s="21"/>
    </row>
    <row r="4142" spans="1:12">
      <c r="A4142" s="79">
        <v>42403</v>
      </c>
      <c r="B4142" s="3">
        <v>4.85527</v>
      </c>
      <c r="C4142" s="7">
        <v>113</v>
      </c>
      <c r="D4142" s="7">
        <v>1</v>
      </c>
      <c r="E4142" s="17">
        <v>45</v>
      </c>
      <c r="F4142" s="2" t="s">
        <v>8</v>
      </c>
      <c r="G4142" s="2" t="s">
        <v>1173</v>
      </c>
      <c r="H4142" s="2" t="s">
        <v>1222</v>
      </c>
      <c r="I4142" s="2" t="s">
        <v>218</v>
      </c>
      <c r="L4142" s="21"/>
    </row>
    <row r="4143" spans="1:12">
      <c r="A4143" s="79">
        <v>42419</v>
      </c>
      <c r="B4143" s="3">
        <v>4.85527</v>
      </c>
      <c r="C4143" s="7">
        <v>113</v>
      </c>
      <c r="D4143" s="7">
        <v>1</v>
      </c>
      <c r="E4143" s="17">
        <v>45</v>
      </c>
      <c r="F4143" s="2" t="s">
        <v>8</v>
      </c>
      <c r="G4143" s="2" t="s">
        <v>1171</v>
      </c>
      <c r="H4143" s="2" t="s">
        <v>1172</v>
      </c>
      <c r="I4143" s="2" t="s">
        <v>218</v>
      </c>
      <c r="L4143" s="21"/>
    </row>
    <row r="4144" spans="1:12">
      <c r="A4144" s="79">
        <v>42463</v>
      </c>
      <c r="B4144" s="3">
        <v>4.85527</v>
      </c>
      <c r="C4144" s="7">
        <v>113</v>
      </c>
      <c r="D4144" s="7">
        <v>1</v>
      </c>
      <c r="E4144" s="17">
        <v>45</v>
      </c>
      <c r="F4144" s="2" t="s">
        <v>8</v>
      </c>
      <c r="G4144" s="2" t="s">
        <v>324</v>
      </c>
      <c r="H4144" s="2" t="s">
        <v>218</v>
      </c>
    </row>
    <row r="4145" spans="1:9">
      <c r="A4145" s="79">
        <v>42482</v>
      </c>
      <c r="B4145" s="3">
        <v>4.85527</v>
      </c>
      <c r="C4145" s="7">
        <v>113</v>
      </c>
      <c r="D4145" s="7">
        <v>1</v>
      </c>
      <c r="E4145" s="17">
        <v>45</v>
      </c>
      <c r="F4145" s="2" t="s">
        <v>8</v>
      </c>
      <c r="G4145" s="2" t="s">
        <v>1576</v>
      </c>
      <c r="H4145" s="2" t="s">
        <v>218</v>
      </c>
    </row>
    <row r="4146" spans="1:9">
      <c r="A4146" s="79">
        <v>42497</v>
      </c>
      <c r="B4146" s="3">
        <v>4.82738464092066</v>
      </c>
      <c r="C4146" s="7">
        <v>113</v>
      </c>
      <c r="D4146" s="7">
        <v>1</v>
      </c>
      <c r="E4146" s="17">
        <v>45</v>
      </c>
      <c r="F4146" s="2" t="s">
        <v>8</v>
      </c>
      <c r="G4146" s="2" t="s">
        <v>218</v>
      </c>
      <c r="H4146" s="2" t="s">
        <v>1901</v>
      </c>
      <c r="I4146" s="2" t="s">
        <v>1867</v>
      </c>
    </row>
    <row r="4147" spans="1:9">
      <c r="A4147" s="79">
        <v>42509</v>
      </c>
      <c r="B4147" s="3">
        <v>4.824782608695652</v>
      </c>
      <c r="C4147" s="7">
        <v>113</v>
      </c>
      <c r="D4147" s="7">
        <v>1</v>
      </c>
      <c r="E4147" s="17">
        <v>45</v>
      </c>
      <c r="F4147" s="2" t="s">
        <v>8</v>
      </c>
      <c r="G4147" s="2" t="s">
        <v>218</v>
      </c>
      <c r="H4147" s="2" t="s">
        <v>1879</v>
      </c>
      <c r="I4147" s="2" t="s">
        <v>1858</v>
      </c>
    </row>
    <row r="4148" spans="1:9">
      <c r="A4148" s="79">
        <v>42545</v>
      </c>
      <c r="B4148" s="3">
        <v>4.8323942944472744</v>
      </c>
      <c r="C4148" s="7">
        <v>113</v>
      </c>
      <c r="D4148" s="7">
        <v>1</v>
      </c>
      <c r="E4148" s="17">
        <v>45</v>
      </c>
      <c r="F4148" s="2" t="s">
        <v>8</v>
      </c>
      <c r="G4148" s="2" t="s">
        <v>218</v>
      </c>
    </row>
    <row r="4149" spans="1:9">
      <c r="A4149" s="79">
        <v>42553</v>
      </c>
      <c r="B4149" s="3">
        <v>4.8075067578311339</v>
      </c>
      <c r="C4149" s="7">
        <v>113</v>
      </c>
      <c r="D4149" s="7">
        <v>1</v>
      </c>
      <c r="E4149" s="17">
        <v>45</v>
      </c>
      <c r="F4149" s="2" t="s">
        <v>8</v>
      </c>
      <c r="G4149" s="2" t="s">
        <v>218</v>
      </c>
      <c r="H4149" s="2" t="s">
        <v>2260</v>
      </c>
    </row>
    <row r="4150" spans="1:9">
      <c r="A4150" s="79">
        <v>42573</v>
      </c>
      <c r="B4150" s="3">
        <v>4.8122321180072367</v>
      </c>
      <c r="C4150" s="7">
        <v>113</v>
      </c>
      <c r="D4150" s="7">
        <v>1</v>
      </c>
      <c r="E4150" s="17">
        <v>45</v>
      </c>
      <c r="F4150" s="2" t="s">
        <v>8</v>
      </c>
      <c r="G4150" s="2" t="s">
        <v>218</v>
      </c>
      <c r="H4150" s="2" t="s">
        <v>2251</v>
      </c>
    </row>
    <row r="4151" spans="1:9">
      <c r="A4151" s="79">
        <v>42582</v>
      </c>
      <c r="B4151" s="3">
        <v>4.781428571428572</v>
      </c>
      <c r="C4151" s="7">
        <v>113</v>
      </c>
      <c r="D4151" s="7">
        <v>1</v>
      </c>
      <c r="E4151" s="17">
        <v>45</v>
      </c>
      <c r="F4151" s="2" t="s">
        <v>8</v>
      </c>
      <c r="G4151" s="2" t="s">
        <v>218</v>
      </c>
      <c r="H4151" s="2" t="s">
        <v>2256</v>
      </c>
    </row>
    <row r="4152" spans="1:9">
      <c r="A4152" s="79">
        <v>42595</v>
      </c>
      <c r="B4152" s="3">
        <v>4.8047383871524785</v>
      </c>
      <c r="C4152" s="7">
        <v>113</v>
      </c>
      <c r="D4152" s="7">
        <v>1</v>
      </c>
      <c r="E4152" s="17">
        <v>45</v>
      </c>
      <c r="F4152" s="2" t="s">
        <v>8</v>
      </c>
      <c r="G4152" s="2" t="s">
        <v>218</v>
      </c>
      <c r="H4152" s="2" t="s">
        <v>2254</v>
      </c>
    </row>
    <row r="4153" spans="1:9">
      <c r="A4153" s="79">
        <v>42636.79583333333</v>
      </c>
      <c r="B4153" s="3">
        <v>5.73</v>
      </c>
      <c r="C4153" s="7">
        <v>113</v>
      </c>
      <c r="D4153" s="7">
        <v>1</v>
      </c>
      <c r="E4153" s="17">
        <v>45</v>
      </c>
      <c r="F4153" s="2" t="s">
        <v>8</v>
      </c>
      <c r="G4153" s="2">
        <v>1</v>
      </c>
      <c r="H4153" s="2" t="s">
        <v>2240</v>
      </c>
    </row>
    <row r="4154" spans="1:9">
      <c r="A4154" s="79">
        <v>42676.527372685188</v>
      </c>
      <c r="B4154" s="3">
        <v>5.7562899999999999</v>
      </c>
      <c r="C4154" s="7">
        <v>113</v>
      </c>
      <c r="D4154" s="7">
        <v>1</v>
      </c>
      <c r="E4154" s="17">
        <v>45</v>
      </c>
      <c r="F4154" s="2" t="s">
        <v>8</v>
      </c>
      <c r="G4154" s="2" t="s">
        <v>2240</v>
      </c>
      <c r="H4154" s="2" t="s">
        <v>2739</v>
      </c>
    </row>
    <row r="4155" spans="1:9">
      <c r="A4155" s="79">
        <v>42677.151770833334</v>
      </c>
      <c r="B4155" s="3">
        <v>5.7940746458153045</v>
      </c>
      <c r="C4155" s="7">
        <v>113</v>
      </c>
      <c r="D4155" s="7">
        <v>1</v>
      </c>
      <c r="E4155" s="17">
        <v>45</v>
      </c>
      <c r="F4155" s="2" t="s">
        <v>8</v>
      </c>
      <c r="G4155" s="2" t="s">
        <v>2240</v>
      </c>
      <c r="H4155" s="2" t="s">
        <v>2738</v>
      </c>
    </row>
    <row r="4156" spans="1:9">
      <c r="A4156" s="79">
        <v>42682.641018518516</v>
      </c>
      <c r="B4156" s="3">
        <v>5.7964061825726141</v>
      </c>
      <c r="C4156" s="7">
        <v>113</v>
      </c>
      <c r="D4156" s="7">
        <v>1</v>
      </c>
      <c r="E4156" s="17">
        <v>45</v>
      </c>
      <c r="F4156" s="2" t="s">
        <v>8</v>
      </c>
      <c r="G4156" s="2" t="s">
        <v>2240</v>
      </c>
      <c r="H4156" s="2" t="s">
        <v>2719</v>
      </c>
    </row>
    <row r="4157" spans="1:9">
      <c r="A4157" s="79">
        <v>42716.696527777778</v>
      </c>
      <c r="B4157" s="3">
        <v>5.7997825592504135</v>
      </c>
      <c r="C4157" s="7">
        <v>113</v>
      </c>
      <c r="D4157" s="7">
        <v>1</v>
      </c>
      <c r="E4157" s="17">
        <v>45</v>
      </c>
      <c r="F4157" s="2" t="s">
        <v>8</v>
      </c>
      <c r="G4157" s="2" t="s">
        <v>2240</v>
      </c>
      <c r="H4157" s="2" t="s">
        <v>2733</v>
      </c>
    </row>
    <row r="4158" spans="1:9">
      <c r="A4158" s="79">
        <v>42758.516180555554</v>
      </c>
      <c r="B4158" s="3">
        <v>5.764873690987125</v>
      </c>
      <c r="C4158" s="7">
        <v>113</v>
      </c>
      <c r="D4158" s="7">
        <v>1</v>
      </c>
      <c r="E4158" s="17">
        <v>45</v>
      </c>
      <c r="F4158" s="2" t="s">
        <v>8</v>
      </c>
      <c r="G4158" s="2" t="s">
        <v>3561</v>
      </c>
    </row>
    <row r="4159" spans="1:9">
      <c r="A4159" s="79">
        <v>42764.579386574071</v>
      </c>
      <c r="B4159" s="3">
        <v>5.7795640649908036</v>
      </c>
      <c r="C4159" s="7">
        <v>113</v>
      </c>
      <c r="D4159" s="7">
        <v>1</v>
      </c>
      <c r="E4159" s="17">
        <v>45</v>
      </c>
      <c r="F4159" s="2" t="s">
        <v>8</v>
      </c>
      <c r="G4159" s="2" t="s">
        <v>3565</v>
      </c>
    </row>
    <row r="4160" spans="1:9">
      <c r="A4160" s="79">
        <v>42767.944513888891</v>
      </c>
      <c r="B4160" s="3">
        <v>5.8014215571735894</v>
      </c>
      <c r="C4160" s="7">
        <v>113</v>
      </c>
      <c r="D4160" s="7">
        <v>1</v>
      </c>
      <c r="E4160" s="17">
        <v>45</v>
      </c>
      <c r="F4160" s="2" t="s">
        <v>8</v>
      </c>
      <c r="G4160" s="2" t="s">
        <v>3553</v>
      </c>
    </row>
    <row r="4161" spans="1:8">
      <c r="A4161" s="79">
        <v>42807.949293981481</v>
      </c>
      <c r="B4161" s="3">
        <v>5.7826697942001877</v>
      </c>
      <c r="C4161" s="7">
        <v>113</v>
      </c>
      <c r="D4161" s="7">
        <v>1</v>
      </c>
      <c r="E4161" s="17">
        <v>45</v>
      </c>
      <c r="F4161" s="2" t="s">
        <v>8</v>
      </c>
      <c r="G4161" s="2" t="s">
        <v>3564</v>
      </c>
    </row>
    <row r="4162" spans="1:8">
      <c r="A4162" s="79">
        <v>42809.20521990741</v>
      </c>
      <c r="B4162" s="3">
        <v>5.703836933667084</v>
      </c>
      <c r="C4162" s="7">
        <v>113</v>
      </c>
      <c r="D4162" s="7">
        <v>1</v>
      </c>
      <c r="E4162" s="17">
        <v>45</v>
      </c>
      <c r="F4162" s="2" t="s">
        <v>8</v>
      </c>
      <c r="G4162" s="2" t="s">
        <v>3563</v>
      </c>
    </row>
    <row r="4163" spans="1:8">
      <c r="A4163" s="79">
        <v>42824.737210648149</v>
      </c>
      <c r="B4163" s="3">
        <v>5.764873690987125</v>
      </c>
      <c r="C4163" s="7">
        <v>113</v>
      </c>
      <c r="D4163" s="7">
        <v>1</v>
      </c>
      <c r="E4163" s="17">
        <v>45</v>
      </c>
      <c r="F4163" s="2" t="s">
        <v>8</v>
      </c>
      <c r="G4163" s="2" t="s">
        <v>3556</v>
      </c>
    </row>
    <row r="4164" spans="1:8">
      <c r="A4164" s="79">
        <v>42887.738344907404</v>
      </c>
      <c r="B4164" s="3">
        <v>5.7835875432211106</v>
      </c>
      <c r="C4164" s="7">
        <v>113</v>
      </c>
      <c r="D4164" s="7">
        <v>1</v>
      </c>
      <c r="E4164" s="17">
        <v>45</v>
      </c>
      <c r="F4164" s="2" t="s">
        <v>8</v>
      </c>
      <c r="G4164" s="2" t="s">
        <v>2240</v>
      </c>
      <c r="H4164" s="2" t="s">
        <v>4440</v>
      </c>
    </row>
    <row r="4165" spans="1:8">
      <c r="A4165" s="79">
        <v>41796</v>
      </c>
      <c r="B4165" s="3">
        <v>4.85527</v>
      </c>
      <c r="C4165" s="7">
        <v>114</v>
      </c>
      <c r="D4165" s="7">
        <v>1</v>
      </c>
      <c r="E4165" s="17">
        <v>45</v>
      </c>
      <c r="F4165" s="2" t="s">
        <v>8</v>
      </c>
      <c r="G4165" s="21"/>
    </row>
    <row r="4166" spans="1:8">
      <c r="A4166" s="79">
        <v>41801</v>
      </c>
      <c r="B4166" s="3">
        <v>14.565810000000001</v>
      </c>
      <c r="C4166" s="7">
        <v>114</v>
      </c>
      <c r="D4166" s="7">
        <v>3</v>
      </c>
      <c r="E4166" s="17">
        <v>45</v>
      </c>
      <c r="F4166" s="2" t="s">
        <v>8</v>
      </c>
      <c r="G4166" s="21"/>
    </row>
    <row r="4167" spans="1:8">
      <c r="A4167" s="79">
        <v>41801</v>
      </c>
      <c r="B4167" s="3">
        <v>4.85527</v>
      </c>
      <c r="C4167" s="7">
        <v>114</v>
      </c>
      <c r="D4167" s="7">
        <v>1</v>
      </c>
      <c r="E4167" s="17">
        <v>45</v>
      </c>
      <c r="F4167" s="2" t="s">
        <v>8</v>
      </c>
      <c r="G4167" s="21"/>
    </row>
    <row r="4168" spans="1:8">
      <c r="A4168" s="79">
        <v>41803</v>
      </c>
      <c r="B4168" s="3">
        <v>4.85527</v>
      </c>
      <c r="C4168" s="7">
        <v>114</v>
      </c>
      <c r="D4168" s="7">
        <v>1</v>
      </c>
      <c r="E4168" s="17">
        <v>45</v>
      </c>
      <c r="F4168" s="2" t="s">
        <v>8</v>
      </c>
      <c r="G4168" s="21"/>
    </row>
    <row r="4169" spans="1:8">
      <c r="A4169" s="79">
        <v>41804</v>
      </c>
      <c r="B4169" s="3">
        <v>4.85527</v>
      </c>
      <c r="C4169" s="7">
        <v>114</v>
      </c>
      <c r="D4169" s="7">
        <v>1</v>
      </c>
      <c r="E4169" s="17">
        <v>45</v>
      </c>
      <c r="F4169" s="2" t="s">
        <v>8</v>
      </c>
      <c r="G4169" s="21"/>
    </row>
    <row r="4170" spans="1:8">
      <c r="A4170" s="79">
        <v>41824</v>
      </c>
      <c r="B4170" s="3">
        <v>4.85527</v>
      </c>
      <c r="C4170" s="7">
        <v>114</v>
      </c>
      <c r="D4170" s="7">
        <v>1</v>
      </c>
      <c r="E4170" s="17">
        <v>45</v>
      </c>
      <c r="F4170" s="2" t="s">
        <v>8</v>
      </c>
      <c r="G4170" s="21"/>
    </row>
    <row r="4171" spans="1:8">
      <c r="A4171" s="79">
        <v>41834</v>
      </c>
      <c r="B4171" s="3">
        <v>4.85527</v>
      </c>
      <c r="C4171" s="7">
        <v>114</v>
      </c>
      <c r="D4171" s="7">
        <v>1</v>
      </c>
      <c r="E4171" s="17">
        <v>45</v>
      </c>
      <c r="F4171" s="2" t="s">
        <v>8</v>
      </c>
      <c r="G4171" s="21"/>
    </row>
    <row r="4172" spans="1:8">
      <c r="A4172" s="79">
        <v>41837</v>
      </c>
      <c r="B4172" s="3">
        <v>4.85527</v>
      </c>
      <c r="C4172" s="7">
        <v>114</v>
      </c>
      <c r="D4172" s="7">
        <v>1</v>
      </c>
      <c r="E4172" s="17">
        <v>45</v>
      </c>
      <c r="F4172" s="2" t="s">
        <v>8</v>
      </c>
      <c r="G4172" s="21"/>
    </row>
    <row r="4173" spans="1:8">
      <c r="A4173" s="79">
        <v>41844</v>
      </c>
      <c r="B4173" s="3">
        <v>4.85527</v>
      </c>
      <c r="C4173" s="7">
        <v>114</v>
      </c>
      <c r="D4173" s="7">
        <v>1</v>
      </c>
      <c r="E4173" s="17">
        <v>45</v>
      </c>
      <c r="F4173" s="2" t="s">
        <v>8</v>
      </c>
      <c r="G4173" s="21"/>
    </row>
    <row r="4174" spans="1:8">
      <c r="A4174" s="79">
        <v>41853</v>
      </c>
      <c r="B4174" s="3">
        <v>4.85527</v>
      </c>
      <c r="C4174" s="7">
        <v>114</v>
      </c>
      <c r="D4174" s="7">
        <v>1</v>
      </c>
      <c r="E4174" s="17">
        <v>45</v>
      </c>
      <c r="F4174" s="2" t="s">
        <v>8</v>
      </c>
      <c r="G4174" s="21"/>
    </row>
    <row r="4175" spans="1:8">
      <c r="A4175" s="79">
        <v>41853</v>
      </c>
      <c r="B4175" s="3">
        <v>9.7105399999999999</v>
      </c>
      <c r="C4175" s="7">
        <v>114</v>
      </c>
      <c r="D4175" s="7">
        <v>1</v>
      </c>
      <c r="E4175" s="17">
        <v>45</v>
      </c>
      <c r="F4175" s="2" t="s">
        <v>8</v>
      </c>
      <c r="G4175" s="21"/>
    </row>
    <row r="4176" spans="1:8">
      <c r="A4176" s="79">
        <v>41855</v>
      </c>
      <c r="B4176" s="3">
        <v>4.85527</v>
      </c>
      <c r="C4176" s="7">
        <v>114</v>
      </c>
      <c r="D4176" s="7">
        <v>1</v>
      </c>
      <c r="E4176" s="17">
        <v>45</v>
      </c>
      <c r="F4176" s="2" t="s">
        <v>8</v>
      </c>
      <c r="G4176" s="21"/>
    </row>
    <row r="4177" spans="1:7">
      <c r="A4177" s="79">
        <v>41855</v>
      </c>
      <c r="B4177" s="3">
        <v>9.7105399999999999</v>
      </c>
      <c r="C4177" s="7">
        <v>114</v>
      </c>
      <c r="D4177" s="7">
        <v>1</v>
      </c>
      <c r="E4177" s="17">
        <v>45</v>
      </c>
      <c r="F4177" s="2" t="s">
        <v>8</v>
      </c>
      <c r="G4177" s="21"/>
    </row>
    <row r="4178" spans="1:7">
      <c r="A4178" s="79">
        <v>41861</v>
      </c>
      <c r="B4178" s="3">
        <v>4.85527</v>
      </c>
      <c r="C4178" s="7">
        <v>114</v>
      </c>
      <c r="D4178" s="7">
        <v>1</v>
      </c>
      <c r="E4178" s="17">
        <v>45</v>
      </c>
      <c r="F4178" s="2" t="s">
        <v>8</v>
      </c>
      <c r="G4178" s="21"/>
    </row>
    <row r="4179" spans="1:7">
      <c r="A4179" s="79">
        <v>41865</v>
      </c>
      <c r="B4179" s="3">
        <v>4.85527</v>
      </c>
      <c r="C4179" s="7">
        <v>114</v>
      </c>
      <c r="D4179" s="7">
        <v>1</v>
      </c>
      <c r="E4179" s="17">
        <v>45</v>
      </c>
      <c r="F4179" s="2" t="s">
        <v>8</v>
      </c>
      <c r="G4179" s="21"/>
    </row>
    <row r="4180" spans="1:7">
      <c r="A4180" s="79">
        <v>41868</v>
      </c>
      <c r="B4180" s="3">
        <v>4.85527</v>
      </c>
      <c r="C4180" s="7">
        <v>114</v>
      </c>
      <c r="D4180" s="7">
        <v>1</v>
      </c>
      <c r="E4180" s="17">
        <v>45</v>
      </c>
      <c r="F4180" s="2" t="s">
        <v>8</v>
      </c>
      <c r="G4180" s="21"/>
    </row>
    <row r="4181" spans="1:7">
      <c r="A4181" s="79">
        <v>41882</v>
      </c>
      <c r="B4181" s="3">
        <v>4.85527</v>
      </c>
      <c r="C4181" s="7">
        <v>114</v>
      </c>
      <c r="D4181" s="7">
        <v>1</v>
      </c>
      <c r="E4181" s="17">
        <v>45</v>
      </c>
      <c r="F4181" s="2" t="s">
        <v>8</v>
      </c>
      <c r="G4181" s="21"/>
    </row>
    <row r="4182" spans="1:7">
      <c r="A4182" s="79">
        <v>41882</v>
      </c>
      <c r="B4182" s="3">
        <v>9.7105399999999999</v>
      </c>
      <c r="C4182" s="7">
        <v>114</v>
      </c>
      <c r="D4182" s="7">
        <v>1</v>
      </c>
      <c r="E4182" s="17">
        <v>45</v>
      </c>
      <c r="F4182" s="2" t="s">
        <v>8</v>
      </c>
      <c r="G4182" s="21"/>
    </row>
    <row r="4183" spans="1:7">
      <c r="A4183" s="79">
        <v>41894</v>
      </c>
      <c r="B4183" s="3">
        <v>4.85527</v>
      </c>
      <c r="C4183" s="7">
        <v>114</v>
      </c>
      <c r="D4183" s="7">
        <v>1</v>
      </c>
      <c r="E4183" s="17">
        <v>45</v>
      </c>
      <c r="F4183" s="2" t="s">
        <v>8</v>
      </c>
      <c r="G4183" s="21"/>
    </row>
    <row r="4184" spans="1:7">
      <c r="A4184" s="79">
        <v>41897</v>
      </c>
      <c r="B4184" s="3">
        <v>4.85527</v>
      </c>
      <c r="C4184" s="7">
        <v>114</v>
      </c>
      <c r="D4184" s="7">
        <v>1</v>
      </c>
      <c r="E4184" s="17">
        <v>45</v>
      </c>
      <c r="F4184" s="2" t="s">
        <v>8</v>
      </c>
      <c r="G4184" s="21"/>
    </row>
    <row r="4185" spans="1:7">
      <c r="A4185" s="79">
        <v>41899</v>
      </c>
      <c r="B4185" s="3">
        <v>4.85527</v>
      </c>
      <c r="C4185" s="7">
        <v>114</v>
      </c>
      <c r="D4185" s="7">
        <v>1</v>
      </c>
      <c r="E4185" s="17">
        <v>45</v>
      </c>
      <c r="F4185" s="2" t="s">
        <v>8</v>
      </c>
      <c r="G4185" s="21"/>
    </row>
    <row r="4186" spans="1:7">
      <c r="A4186" s="79">
        <v>41906</v>
      </c>
      <c r="B4186" s="3">
        <v>14.565810000000001</v>
      </c>
      <c r="C4186" s="7">
        <v>114</v>
      </c>
      <c r="D4186" s="7">
        <v>3</v>
      </c>
      <c r="E4186" s="17">
        <v>45</v>
      </c>
      <c r="F4186" s="2" t="s">
        <v>8</v>
      </c>
      <c r="G4186" s="21"/>
    </row>
    <row r="4187" spans="1:7">
      <c r="A4187" s="79">
        <v>41910</v>
      </c>
      <c r="B4187" s="3">
        <v>14.565810000000001</v>
      </c>
      <c r="C4187" s="7">
        <v>114</v>
      </c>
      <c r="D4187" s="7">
        <v>3</v>
      </c>
      <c r="E4187" s="17">
        <v>45</v>
      </c>
      <c r="F4187" s="2" t="s">
        <v>8</v>
      </c>
      <c r="G4187" s="21"/>
    </row>
    <row r="4188" spans="1:7">
      <c r="A4188" s="79">
        <v>41911</v>
      </c>
      <c r="B4188" s="3">
        <v>4.85527</v>
      </c>
      <c r="C4188" s="7">
        <v>114</v>
      </c>
      <c r="D4188" s="7">
        <v>1</v>
      </c>
      <c r="E4188" s="17">
        <v>45</v>
      </c>
      <c r="F4188" s="2" t="s">
        <v>8</v>
      </c>
      <c r="G4188" s="21"/>
    </row>
    <row r="4189" spans="1:7">
      <c r="A4189" s="79">
        <v>41919</v>
      </c>
      <c r="B4189" s="3">
        <v>4.85527</v>
      </c>
      <c r="C4189" s="7">
        <v>114</v>
      </c>
      <c r="D4189" s="7">
        <v>1</v>
      </c>
      <c r="E4189" s="17">
        <v>45</v>
      </c>
      <c r="F4189" s="2" t="s">
        <v>8</v>
      </c>
      <c r="G4189" s="21"/>
    </row>
    <row r="4190" spans="1:7">
      <c r="A4190" s="79">
        <v>41919</v>
      </c>
      <c r="B4190" s="3">
        <v>9.7105399999999999</v>
      </c>
      <c r="C4190" s="7">
        <v>114</v>
      </c>
      <c r="D4190" s="7">
        <v>1</v>
      </c>
      <c r="E4190" s="17">
        <v>45</v>
      </c>
      <c r="F4190" s="2" t="s">
        <v>8</v>
      </c>
      <c r="G4190" s="21"/>
    </row>
    <row r="4191" spans="1:7">
      <c r="A4191" s="79">
        <v>41922</v>
      </c>
      <c r="B4191" s="3">
        <v>4.85527</v>
      </c>
      <c r="C4191" s="7">
        <v>114</v>
      </c>
      <c r="D4191" s="7">
        <v>1</v>
      </c>
      <c r="E4191" s="17">
        <v>45</v>
      </c>
      <c r="F4191" s="2" t="s">
        <v>8</v>
      </c>
      <c r="G4191" s="21"/>
    </row>
    <row r="4192" spans="1:7">
      <c r="A4192" s="79">
        <v>41955</v>
      </c>
      <c r="B4192" s="3">
        <v>9.7105399999999999</v>
      </c>
      <c r="C4192" s="7">
        <v>114</v>
      </c>
      <c r="D4192" s="7">
        <v>1</v>
      </c>
      <c r="E4192" s="17">
        <v>45</v>
      </c>
      <c r="F4192" s="2" t="s">
        <v>8</v>
      </c>
      <c r="G4192" s="21"/>
    </row>
    <row r="4193" spans="1:8">
      <c r="A4193" s="79">
        <v>41958</v>
      </c>
      <c r="B4193" s="3">
        <v>4.85527</v>
      </c>
      <c r="C4193" s="7">
        <v>114</v>
      </c>
      <c r="D4193" s="7">
        <v>1</v>
      </c>
      <c r="E4193" s="17">
        <v>45</v>
      </c>
      <c r="F4193" s="2" t="s">
        <v>8</v>
      </c>
      <c r="G4193" s="21"/>
    </row>
    <row r="4194" spans="1:8">
      <c r="A4194" s="79">
        <v>41964</v>
      </c>
      <c r="B4194" s="3">
        <v>4.85527</v>
      </c>
      <c r="C4194" s="7">
        <v>114</v>
      </c>
      <c r="D4194" s="7">
        <v>1</v>
      </c>
      <c r="E4194" s="17">
        <v>45</v>
      </c>
      <c r="F4194" s="2" t="s">
        <v>8</v>
      </c>
      <c r="G4194" s="21"/>
    </row>
    <row r="4195" spans="1:8">
      <c r="A4195" s="79">
        <v>41965</v>
      </c>
      <c r="B4195" s="3">
        <v>452.17</v>
      </c>
      <c r="C4195" s="7">
        <v>114</v>
      </c>
      <c r="F4195" s="8" t="s">
        <v>8</v>
      </c>
      <c r="H4195" s="2" t="s">
        <v>113</v>
      </c>
    </row>
    <row r="4196" spans="1:8">
      <c r="A4196" s="79">
        <v>41993</v>
      </c>
      <c r="B4196" s="3">
        <v>4.85527</v>
      </c>
      <c r="C4196" s="7">
        <v>114</v>
      </c>
      <c r="D4196" s="7">
        <v>1</v>
      </c>
      <c r="E4196" s="17">
        <v>45</v>
      </c>
      <c r="F4196" s="2" t="s">
        <v>8</v>
      </c>
      <c r="G4196" s="21"/>
    </row>
    <row r="4197" spans="1:8">
      <c r="A4197" s="79">
        <v>41993</v>
      </c>
      <c r="B4197" s="3">
        <v>4.85527</v>
      </c>
      <c r="C4197" s="7">
        <v>114</v>
      </c>
      <c r="D4197" s="7">
        <v>1</v>
      </c>
      <c r="E4197" s="17">
        <v>45</v>
      </c>
      <c r="F4197" s="2" t="s">
        <v>8</v>
      </c>
      <c r="G4197" s="21"/>
    </row>
    <row r="4198" spans="1:8">
      <c r="A4198" s="79">
        <v>42007</v>
      </c>
      <c r="B4198" s="3">
        <v>4.85527</v>
      </c>
      <c r="C4198" s="7">
        <v>114</v>
      </c>
      <c r="D4198" s="7">
        <v>1</v>
      </c>
      <c r="E4198" s="17">
        <v>45</v>
      </c>
      <c r="F4198" s="2" t="s">
        <v>8</v>
      </c>
      <c r="G4198" s="21"/>
    </row>
    <row r="4199" spans="1:8">
      <c r="A4199" s="79">
        <v>42011</v>
      </c>
      <c r="B4199" s="3">
        <v>14.565810000000001</v>
      </c>
      <c r="C4199" s="7">
        <v>114</v>
      </c>
      <c r="D4199" s="7">
        <v>3</v>
      </c>
      <c r="E4199" s="17">
        <v>45</v>
      </c>
      <c r="F4199" s="2" t="s">
        <v>8</v>
      </c>
      <c r="G4199" s="21"/>
    </row>
    <row r="4200" spans="1:8">
      <c r="A4200" s="79">
        <v>42011</v>
      </c>
      <c r="B4200" s="3">
        <v>4.85527</v>
      </c>
      <c r="C4200" s="7">
        <v>114</v>
      </c>
      <c r="D4200" s="7">
        <v>1</v>
      </c>
      <c r="E4200" s="17">
        <v>45</v>
      </c>
      <c r="F4200" s="2" t="s">
        <v>8</v>
      </c>
      <c r="G4200" s="21"/>
    </row>
    <row r="4201" spans="1:8">
      <c r="A4201" s="79">
        <v>42012</v>
      </c>
      <c r="B4201" s="3">
        <v>4.85527</v>
      </c>
      <c r="C4201" s="7">
        <v>114</v>
      </c>
      <c r="D4201" s="7">
        <v>1</v>
      </c>
      <c r="E4201" s="17">
        <v>45</v>
      </c>
      <c r="F4201" s="2" t="s">
        <v>8</v>
      </c>
      <c r="G4201" s="21"/>
    </row>
    <row r="4202" spans="1:8">
      <c r="A4202" s="79">
        <v>42013</v>
      </c>
      <c r="B4202" s="3">
        <v>4.85527</v>
      </c>
      <c r="C4202" s="7">
        <v>114</v>
      </c>
      <c r="D4202" s="7">
        <v>1</v>
      </c>
      <c r="E4202" s="17">
        <v>45</v>
      </c>
      <c r="F4202" s="2" t="s">
        <v>8</v>
      </c>
      <c r="G4202" s="21"/>
    </row>
    <row r="4203" spans="1:8">
      <c r="A4203" s="79">
        <v>42015</v>
      </c>
      <c r="B4203" s="3">
        <v>4.85527</v>
      </c>
      <c r="C4203" s="7">
        <v>114</v>
      </c>
      <c r="D4203" s="7">
        <v>1</v>
      </c>
      <c r="E4203" s="17">
        <v>45</v>
      </c>
      <c r="F4203" s="2" t="s">
        <v>8</v>
      </c>
      <c r="G4203" s="21"/>
    </row>
    <row r="4204" spans="1:8">
      <c r="A4204" s="79">
        <v>42015</v>
      </c>
      <c r="B4204" s="3">
        <v>4.85527</v>
      </c>
      <c r="C4204" s="7">
        <v>114</v>
      </c>
      <c r="D4204" s="7">
        <v>1</v>
      </c>
      <c r="E4204" s="17">
        <v>45</v>
      </c>
      <c r="F4204" s="2" t="s">
        <v>8</v>
      </c>
      <c r="G4204" s="21"/>
    </row>
    <row r="4205" spans="1:8">
      <c r="A4205" s="79">
        <v>42018</v>
      </c>
      <c r="B4205" s="3">
        <v>4.85527</v>
      </c>
      <c r="C4205" s="7">
        <v>114</v>
      </c>
      <c r="D4205" s="7">
        <v>1</v>
      </c>
      <c r="E4205" s="17">
        <v>45</v>
      </c>
      <c r="F4205" s="2" t="s">
        <v>8</v>
      </c>
      <c r="G4205" s="21"/>
    </row>
    <row r="4206" spans="1:8">
      <c r="A4206" s="79">
        <v>42022</v>
      </c>
      <c r="B4206" s="3">
        <v>9.7105399999999999</v>
      </c>
      <c r="C4206" s="7">
        <v>114</v>
      </c>
      <c r="D4206" s="7">
        <v>1</v>
      </c>
      <c r="E4206" s="17">
        <v>45</v>
      </c>
      <c r="F4206" s="2" t="s">
        <v>8</v>
      </c>
      <c r="G4206" s="21"/>
    </row>
    <row r="4207" spans="1:8">
      <c r="A4207" s="79">
        <v>42023</v>
      </c>
      <c r="B4207" s="3">
        <v>4.85527</v>
      </c>
      <c r="C4207" s="7">
        <v>114</v>
      </c>
      <c r="D4207" s="7">
        <v>1</v>
      </c>
      <c r="E4207" s="17">
        <v>45</v>
      </c>
      <c r="F4207" s="2" t="s">
        <v>8</v>
      </c>
      <c r="G4207" s="21"/>
    </row>
    <row r="4208" spans="1:8">
      <c r="A4208" s="79">
        <v>42025</v>
      </c>
      <c r="B4208" s="3">
        <v>4.85527</v>
      </c>
      <c r="C4208" s="7">
        <v>114</v>
      </c>
      <c r="D4208" s="7">
        <v>1</v>
      </c>
      <c r="E4208" s="17">
        <v>45</v>
      </c>
      <c r="F4208" s="2" t="s">
        <v>8</v>
      </c>
      <c r="G4208" s="21"/>
    </row>
    <row r="4209" spans="1:10">
      <c r="A4209" s="79">
        <v>42028</v>
      </c>
      <c r="B4209" s="3">
        <v>4.85527</v>
      </c>
      <c r="C4209" s="7">
        <v>114</v>
      </c>
      <c r="D4209" s="7">
        <v>1</v>
      </c>
      <c r="E4209" s="17">
        <v>45</v>
      </c>
      <c r="F4209" s="2" t="s">
        <v>8</v>
      </c>
      <c r="G4209" s="21"/>
    </row>
    <row r="4210" spans="1:10">
      <c r="A4210" s="79">
        <v>42033</v>
      </c>
      <c r="B4210" s="3">
        <v>4.85527</v>
      </c>
      <c r="C4210" s="7">
        <v>114</v>
      </c>
      <c r="D4210" s="7">
        <v>1</v>
      </c>
      <c r="E4210" s="17">
        <v>45</v>
      </c>
      <c r="F4210" s="2" t="s">
        <v>8</v>
      </c>
      <c r="G4210" s="21"/>
    </row>
    <row r="4211" spans="1:10">
      <c r="A4211" s="79">
        <v>42045</v>
      </c>
      <c r="B4211" s="3">
        <v>4.85527</v>
      </c>
      <c r="C4211" s="7">
        <v>114</v>
      </c>
      <c r="D4211" s="7">
        <v>1</v>
      </c>
      <c r="E4211" s="17">
        <v>45</v>
      </c>
      <c r="F4211" s="2" t="s">
        <v>8</v>
      </c>
      <c r="G4211" s="21"/>
    </row>
    <row r="4212" spans="1:10">
      <c r="A4212" s="79">
        <v>42045</v>
      </c>
      <c r="B4212" s="3">
        <v>9.7105399999999999</v>
      </c>
      <c r="C4212" s="7">
        <v>114</v>
      </c>
      <c r="D4212" s="7">
        <v>1</v>
      </c>
      <c r="E4212" s="17">
        <v>45</v>
      </c>
      <c r="F4212" s="2" t="s">
        <v>8</v>
      </c>
      <c r="G4212" s="21"/>
    </row>
    <row r="4213" spans="1:10">
      <c r="A4213" s="79">
        <v>42050</v>
      </c>
      <c r="B4213" s="3">
        <v>4.85527</v>
      </c>
      <c r="C4213" s="7">
        <v>114</v>
      </c>
      <c r="D4213" s="7">
        <v>1</v>
      </c>
      <c r="E4213" s="17">
        <v>45</v>
      </c>
      <c r="F4213" s="2" t="s">
        <v>8</v>
      </c>
      <c r="G4213" s="21"/>
    </row>
    <row r="4214" spans="1:10">
      <c r="A4214" s="79">
        <v>42053</v>
      </c>
      <c r="B4214" s="3">
        <v>4.85527</v>
      </c>
      <c r="C4214" s="7">
        <v>114</v>
      </c>
      <c r="D4214" s="7">
        <v>1</v>
      </c>
      <c r="E4214" s="17">
        <v>45</v>
      </c>
      <c r="F4214" s="2" t="s">
        <v>8</v>
      </c>
      <c r="G4214" s="21"/>
    </row>
    <row r="4215" spans="1:10">
      <c r="A4215" s="79">
        <v>42059</v>
      </c>
      <c r="B4215" s="3">
        <v>9.7105399999999999</v>
      </c>
      <c r="C4215" s="7">
        <v>114</v>
      </c>
      <c r="D4215" s="7">
        <v>1</v>
      </c>
      <c r="E4215" s="17">
        <v>45</v>
      </c>
      <c r="F4215" s="2" t="s">
        <v>8</v>
      </c>
      <c r="G4215" s="21"/>
    </row>
    <row r="4216" spans="1:10">
      <c r="A4216" s="79">
        <v>42060</v>
      </c>
      <c r="B4216" s="3">
        <v>9.7105399999999999</v>
      </c>
      <c r="C4216" s="7">
        <v>114</v>
      </c>
      <c r="D4216" s="7">
        <v>1</v>
      </c>
      <c r="E4216" s="17">
        <v>45</v>
      </c>
      <c r="F4216" s="2" t="s">
        <v>8</v>
      </c>
      <c r="G4216" s="21"/>
    </row>
    <row r="4217" spans="1:10">
      <c r="A4217" s="79">
        <v>42100</v>
      </c>
      <c r="B4217" s="3">
        <v>4.85527</v>
      </c>
      <c r="C4217" s="7">
        <v>114</v>
      </c>
      <c r="D4217" s="7">
        <v>1</v>
      </c>
      <c r="E4217" s="17">
        <v>45</v>
      </c>
      <c r="F4217" s="2" t="s">
        <v>8</v>
      </c>
      <c r="G4217" s="21"/>
    </row>
    <row r="4218" spans="1:10">
      <c r="A4218" s="79">
        <v>42180</v>
      </c>
      <c r="B4218" s="3">
        <v>4.85527</v>
      </c>
      <c r="C4218" s="7">
        <v>114</v>
      </c>
      <c r="D4218" s="7">
        <v>1</v>
      </c>
      <c r="E4218" s="17">
        <v>45</v>
      </c>
      <c r="F4218" s="2" t="s">
        <v>8</v>
      </c>
      <c r="G4218" s="2" t="s">
        <v>291</v>
      </c>
      <c r="H4218" s="2" t="s">
        <v>219</v>
      </c>
      <c r="J4218" s="21"/>
    </row>
    <row r="4219" spans="1:10">
      <c r="A4219" s="79">
        <v>42192</v>
      </c>
      <c r="B4219" s="3">
        <v>4.85527</v>
      </c>
      <c r="C4219" s="7">
        <v>114</v>
      </c>
      <c r="D4219" s="7">
        <v>1</v>
      </c>
      <c r="E4219" s="17">
        <v>45</v>
      </c>
      <c r="F4219" s="2" t="s">
        <v>8</v>
      </c>
      <c r="G4219" s="2" t="s">
        <v>317</v>
      </c>
      <c r="H4219" s="2" t="s">
        <v>219</v>
      </c>
      <c r="J4219" s="21"/>
    </row>
    <row r="4220" spans="1:10">
      <c r="A4220" s="79">
        <v>42223</v>
      </c>
      <c r="B4220" s="3">
        <v>4.85527</v>
      </c>
      <c r="C4220" s="7">
        <v>114</v>
      </c>
      <c r="D4220" s="7">
        <v>1</v>
      </c>
      <c r="E4220" s="17">
        <v>45</v>
      </c>
      <c r="F4220" s="2" t="s">
        <v>8</v>
      </c>
      <c r="G4220" s="2" t="s">
        <v>283</v>
      </c>
      <c r="H4220" s="2" t="s">
        <v>219</v>
      </c>
      <c r="J4220" s="21"/>
    </row>
    <row r="4221" spans="1:10">
      <c r="A4221" s="79">
        <v>42236</v>
      </c>
      <c r="B4221" s="3">
        <v>9.7105399999999999</v>
      </c>
      <c r="C4221" s="7">
        <v>114</v>
      </c>
      <c r="D4221" s="7">
        <v>1</v>
      </c>
      <c r="E4221" s="17">
        <v>45</v>
      </c>
      <c r="F4221" s="2" t="s">
        <v>8</v>
      </c>
      <c r="G4221" s="2" t="s">
        <v>263</v>
      </c>
      <c r="H4221" s="2" t="s">
        <v>219</v>
      </c>
      <c r="J4221" s="21"/>
    </row>
    <row r="4222" spans="1:10">
      <c r="A4222" s="79">
        <v>42268</v>
      </c>
      <c r="B4222" s="3">
        <v>4.85527</v>
      </c>
      <c r="C4222" s="7">
        <v>114</v>
      </c>
      <c r="D4222" s="7">
        <v>1</v>
      </c>
      <c r="E4222" s="17">
        <v>45</v>
      </c>
      <c r="F4222" s="2" t="s">
        <v>8</v>
      </c>
      <c r="G4222" s="2" t="s">
        <v>255</v>
      </c>
      <c r="H4222" s="2" t="s">
        <v>219</v>
      </c>
      <c r="J4222" s="21"/>
    </row>
    <row r="4223" spans="1:10">
      <c r="A4223" s="79">
        <v>42295</v>
      </c>
      <c r="B4223" s="3">
        <v>4.85527</v>
      </c>
      <c r="C4223" s="7">
        <v>114</v>
      </c>
      <c r="D4223" s="7">
        <v>1</v>
      </c>
      <c r="E4223" s="17">
        <v>45</v>
      </c>
      <c r="F4223" s="2" t="s">
        <v>8</v>
      </c>
      <c r="G4223" s="2" t="s">
        <v>389</v>
      </c>
      <c r="H4223" s="2" t="s">
        <v>219</v>
      </c>
    </row>
    <row r="4224" spans="1:10">
      <c r="A4224" s="79">
        <v>42302</v>
      </c>
      <c r="B4224" s="3">
        <v>4.85527</v>
      </c>
      <c r="C4224" s="7">
        <v>114</v>
      </c>
      <c r="D4224" s="7">
        <v>1</v>
      </c>
      <c r="E4224" s="17">
        <v>45</v>
      </c>
      <c r="F4224" s="2" t="s">
        <v>8</v>
      </c>
      <c r="G4224" s="2" t="s">
        <v>375</v>
      </c>
      <c r="H4224" s="2" t="s">
        <v>219</v>
      </c>
    </row>
    <row r="4225" spans="1:12">
      <c r="A4225" s="79">
        <v>42308</v>
      </c>
      <c r="B4225" s="3">
        <v>4.85527</v>
      </c>
      <c r="C4225" s="7">
        <v>114</v>
      </c>
      <c r="D4225" s="7">
        <v>1</v>
      </c>
      <c r="E4225" s="17">
        <v>45</v>
      </c>
      <c r="F4225" s="2" t="s">
        <v>8</v>
      </c>
      <c r="G4225" s="2" t="s">
        <v>374</v>
      </c>
      <c r="H4225" s="2" t="s">
        <v>219</v>
      </c>
    </row>
    <row r="4226" spans="1:12">
      <c r="A4226" s="79">
        <v>42341</v>
      </c>
      <c r="B4226" s="3">
        <v>4.85527</v>
      </c>
      <c r="C4226" s="7">
        <v>114</v>
      </c>
      <c r="D4226" s="7">
        <v>1</v>
      </c>
      <c r="E4226" s="17">
        <v>45</v>
      </c>
      <c r="F4226" s="2" t="s">
        <v>8</v>
      </c>
      <c r="G4226" s="2" t="s">
        <v>719</v>
      </c>
      <c r="H4226" s="2" t="s">
        <v>720</v>
      </c>
      <c r="I4226" s="2" t="s">
        <v>721</v>
      </c>
    </row>
    <row r="4227" spans="1:12">
      <c r="A4227" s="79">
        <v>42346</v>
      </c>
      <c r="B4227" s="3">
        <v>4.85527</v>
      </c>
      <c r="C4227" s="7">
        <v>114</v>
      </c>
      <c r="D4227" s="7">
        <v>1</v>
      </c>
      <c r="E4227" s="17">
        <v>45</v>
      </c>
      <c r="F4227" s="2" t="s">
        <v>8</v>
      </c>
      <c r="G4227" s="2" t="s">
        <v>667</v>
      </c>
      <c r="H4227" s="2" t="s">
        <v>668</v>
      </c>
      <c r="I4227" s="2" t="s">
        <v>219</v>
      </c>
    </row>
    <row r="4228" spans="1:12">
      <c r="A4228" s="79">
        <v>42348</v>
      </c>
      <c r="B4228" s="3">
        <v>4.85527</v>
      </c>
      <c r="C4228" s="7">
        <v>114</v>
      </c>
      <c r="D4228" s="7">
        <v>1</v>
      </c>
      <c r="E4228" s="17">
        <v>45</v>
      </c>
      <c r="F4228" s="2" t="s">
        <v>8</v>
      </c>
      <c r="G4228" s="2" t="s">
        <v>700</v>
      </c>
      <c r="H4228" s="2" t="s">
        <v>701</v>
      </c>
      <c r="I4228" s="2" t="s">
        <v>702</v>
      </c>
    </row>
    <row r="4229" spans="1:12">
      <c r="A4229" s="79">
        <v>42371</v>
      </c>
      <c r="B4229" s="3">
        <v>4.85527</v>
      </c>
      <c r="C4229" s="7">
        <v>114</v>
      </c>
      <c r="D4229" s="7">
        <v>1</v>
      </c>
      <c r="E4229" s="17">
        <v>45</v>
      </c>
      <c r="F4229" s="2" t="s">
        <v>8</v>
      </c>
      <c r="G4229" s="2" t="s">
        <v>1085</v>
      </c>
      <c r="H4229" s="2" t="s">
        <v>1086</v>
      </c>
      <c r="I4229" s="2" t="s">
        <v>219</v>
      </c>
    </row>
    <row r="4230" spans="1:12">
      <c r="A4230" s="79">
        <v>42376</v>
      </c>
      <c r="B4230" s="3">
        <v>4.85527</v>
      </c>
      <c r="C4230" s="7">
        <v>114</v>
      </c>
      <c r="D4230" s="7">
        <v>1</v>
      </c>
      <c r="E4230" s="17">
        <v>45</v>
      </c>
      <c r="F4230" s="2" t="s">
        <v>8</v>
      </c>
      <c r="G4230" s="2" t="s">
        <v>1290</v>
      </c>
      <c r="H4230" s="2" t="s">
        <v>1082</v>
      </c>
      <c r="I4230" s="2" t="s">
        <v>219</v>
      </c>
      <c r="L4230" s="21"/>
    </row>
    <row r="4231" spans="1:12">
      <c r="A4231" s="79">
        <v>42386</v>
      </c>
      <c r="B4231" s="3">
        <v>4.85527</v>
      </c>
      <c r="C4231" s="7">
        <v>114</v>
      </c>
      <c r="D4231" s="7">
        <v>1</v>
      </c>
      <c r="E4231" s="17">
        <v>45</v>
      </c>
      <c r="F4231" s="2" t="s">
        <v>8</v>
      </c>
      <c r="G4231" s="2" t="s">
        <v>1059</v>
      </c>
      <c r="H4231" s="2" t="s">
        <v>1060</v>
      </c>
      <c r="I4231" s="2" t="s">
        <v>219</v>
      </c>
      <c r="L4231" s="21"/>
    </row>
    <row r="4232" spans="1:12">
      <c r="A4232" s="79">
        <v>42399</v>
      </c>
      <c r="B4232" s="3">
        <v>4.85527</v>
      </c>
      <c r="C4232" s="7">
        <v>114</v>
      </c>
      <c r="D4232" s="7">
        <v>1</v>
      </c>
      <c r="E4232" s="17">
        <v>45</v>
      </c>
      <c r="F4232" s="2" t="s">
        <v>8</v>
      </c>
      <c r="G4232" s="2" t="s">
        <v>919</v>
      </c>
      <c r="H4232" s="2" t="s">
        <v>920</v>
      </c>
      <c r="I4232" s="2" t="s">
        <v>219</v>
      </c>
      <c r="L4232" s="21"/>
    </row>
    <row r="4233" spans="1:12">
      <c r="A4233" s="79">
        <v>42402</v>
      </c>
      <c r="B4233" s="3">
        <v>4.85527</v>
      </c>
      <c r="C4233" s="7">
        <v>114</v>
      </c>
      <c r="D4233" s="7">
        <v>1</v>
      </c>
      <c r="E4233" s="17">
        <v>45</v>
      </c>
      <c r="F4233" s="2" t="s">
        <v>8</v>
      </c>
      <c r="G4233" s="2" t="s">
        <v>1253</v>
      </c>
      <c r="H4233" s="2" t="s">
        <v>1254</v>
      </c>
      <c r="I4233" s="2" t="s">
        <v>219</v>
      </c>
      <c r="L4233" s="21"/>
    </row>
    <row r="4234" spans="1:12">
      <c r="A4234" s="79">
        <v>42419</v>
      </c>
      <c r="B4234" s="3">
        <v>4.85527</v>
      </c>
      <c r="C4234" s="7">
        <v>114</v>
      </c>
      <c r="D4234" s="7">
        <v>1</v>
      </c>
      <c r="E4234" s="17">
        <v>45</v>
      </c>
      <c r="F4234" s="2" t="s">
        <v>8</v>
      </c>
      <c r="G4234" s="2" t="s">
        <v>1171</v>
      </c>
      <c r="H4234" s="2" t="s">
        <v>1172</v>
      </c>
      <c r="I4234" s="2" t="s">
        <v>219</v>
      </c>
      <c r="L4234" s="21"/>
    </row>
    <row r="4235" spans="1:12">
      <c r="A4235" s="79">
        <v>42428</v>
      </c>
      <c r="B4235" s="3">
        <v>4.85527</v>
      </c>
      <c r="C4235" s="7">
        <v>114</v>
      </c>
      <c r="D4235" s="7">
        <v>1</v>
      </c>
      <c r="E4235" s="17">
        <v>45</v>
      </c>
      <c r="F4235" s="2" t="s">
        <v>8</v>
      </c>
      <c r="G4235" s="2" t="s">
        <v>1169</v>
      </c>
      <c r="H4235" s="2" t="s">
        <v>1170</v>
      </c>
      <c r="I4235" s="2" t="s">
        <v>219</v>
      </c>
      <c r="L4235" s="21"/>
    </row>
    <row r="4236" spans="1:12">
      <c r="A4236" s="79">
        <v>42444</v>
      </c>
      <c r="B4236" s="3">
        <v>4.85527</v>
      </c>
      <c r="C4236" s="7">
        <v>114</v>
      </c>
      <c r="D4236" s="7">
        <v>1</v>
      </c>
      <c r="E4236" s="17">
        <v>45</v>
      </c>
      <c r="F4236" s="2" t="s">
        <v>8</v>
      </c>
      <c r="G4236" s="2" t="s">
        <v>394</v>
      </c>
      <c r="H4236" s="2" t="s">
        <v>1401</v>
      </c>
      <c r="I4236" s="2" t="s">
        <v>219</v>
      </c>
    </row>
    <row r="4237" spans="1:12">
      <c r="A4237" s="79">
        <v>42455</v>
      </c>
      <c r="B4237" s="3">
        <v>4.85527</v>
      </c>
      <c r="C4237" s="7">
        <v>114</v>
      </c>
      <c r="D4237" s="7">
        <v>1</v>
      </c>
      <c r="E4237" s="17">
        <v>45</v>
      </c>
      <c r="F4237" s="2" t="s">
        <v>8</v>
      </c>
      <c r="G4237" s="2" t="s">
        <v>1397</v>
      </c>
      <c r="H4237" s="2" t="s">
        <v>1398</v>
      </c>
      <c r="I4237" s="2" t="s">
        <v>219</v>
      </c>
    </row>
    <row r="4238" spans="1:12">
      <c r="A4238" s="79">
        <v>42458</v>
      </c>
      <c r="B4238" s="3">
        <v>4.85527</v>
      </c>
      <c r="C4238" s="7">
        <v>114</v>
      </c>
      <c r="D4238" s="7">
        <v>1</v>
      </c>
      <c r="E4238" s="17">
        <v>45</v>
      </c>
      <c r="F4238" s="2" t="s">
        <v>8</v>
      </c>
      <c r="G4238" s="2" t="s">
        <v>1395</v>
      </c>
      <c r="H4238" s="2" t="s">
        <v>1396</v>
      </c>
      <c r="I4238" s="2" t="s">
        <v>219</v>
      </c>
    </row>
    <row r="4239" spans="1:12">
      <c r="A4239" s="79">
        <v>42459</v>
      </c>
      <c r="B4239" s="3">
        <v>4.85527</v>
      </c>
      <c r="C4239" s="7">
        <v>114</v>
      </c>
      <c r="D4239" s="7">
        <v>1</v>
      </c>
      <c r="E4239" s="17">
        <v>45</v>
      </c>
      <c r="F4239" s="2" t="s">
        <v>8</v>
      </c>
      <c r="G4239" s="2" t="s">
        <v>1302</v>
      </c>
      <c r="H4239" s="2" t="s">
        <v>1303</v>
      </c>
      <c r="I4239" s="2" t="s">
        <v>219</v>
      </c>
    </row>
    <row r="4240" spans="1:12">
      <c r="A4240" s="79">
        <v>42459</v>
      </c>
      <c r="B4240" s="3">
        <v>4.85527</v>
      </c>
      <c r="C4240" s="7">
        <v>114</v>
      </c>
      <c r="D4240" s="7">
        <v>1</v>
      </c>
      <c r="E4240" s="17">
        <v>45</v>
      </c>
      <c r="F4240" s="2" t="s">
        <v>8</v>
      </c>
      <c r="G4240" s="2" t="s">
        <v>1324</v>
      </c>
      <c r="H4240" s="2" t="s">
        <v>1325</v>
      </c>
      <c r="I4240" s="2" t="s">
        <v>219</v>
      </c>
    </row>
    <row r="4241" spans="1:9">
      <c r="A4241" s="79">
        <v>42497</v>
      </c>
      <c r="B4241" s="3">
        <v>4.82738464092066</v>
      </c>
      <c r="C4241" s="7">
        <v>114</v>
      </c>
      <c r="D4241" s="7">
        <v>1</v>
      </c>
      <c r="E4241" s="17">
        <v>45</v>
      </c>
      <c r="F4241" s="2" t="s">
        <v>8</v>
      </c>
      <c r="G4241" s="2" t="s">
        <v>219</v>
      </c>
      <c r="H4241" s="2" t="s">
        <v>1901</v>
      </c>
      <c r="I4241" s="2" t="s">
        <v>1867</v>
      </c>
    </row>
    <row r="4242" spans="1:9">
      <c r="A4242" s="79">
        <v>42507</v>
      </c>
      <c r="B4242" s="3">
        <v>4.6349999999999998</v>
      </c>
      <c r="C4242" s="7">
        <v>114</v>
      </c>
      <c r="D4242" s="7">
        <v>1</v>
      </c>
      <c r="E4242" s="17">
        <v>45</v>
      </c>
      <c r="F4242" s="2" t="s">
        <v>8</v>
      </c>
      <c r="G4242" s="2" t="s">
        <v>219</v>
      </c>
      <c r="H4242" s="2" t="s">
        <v>1895</v>
      </c>
      <c r="I4242" s="2" t="s">
        <v>1859</v>
      </c>
    </row>
    <row r="4243" spans="1:9">
      <c r="A4243" s="79">
        <v>42509</v>
      </c>
      <c r="B4243" s="3">
        <v>4.824782608695652</v>
      </c>
      <c r="C4243" s="7">
        <v>114</v>
      </c>
      <c r="D4243" s="7">
        <v>1</v>
      </c>
      <c r="E4243" s="17">
        <v>45</v>
      </c>
      <c r="F4243" s="2" t="s">
        <v>8</v>
      </c>
      <c r="G4243" s="2" t="s">
        <v>219</v>
      </c>
      <c r="H4243" s="2" t="s">
        <v>1879</v>
      </c>
      <c r="I4243" s="2" t="s">
        <v>1858</v>
      </c>
    </row>
    <row r="4244" spans="1:9">
      <c r="A4244" s="79">
        <v>42516</v>
      </c>
      <c r="B4244" s="3">
        <v>4.6349999999999998</v>
      </c>
      <c r="C4244" s="7">
        <v>114</v>
      </c>
      <c r="D4244" s="7">
        <v>1</v>
      </c>
      <c r="E4244" s="17">
        <v>45</v>
      </c>
      <c r="F4244" s="2" t="s">
        <v>8</v>
      </c>
      <c r="G4244" s="2" t="s">
        <v>219</v>
      </c>
      <c r="H4244" s="2" t="s">
        <v>1875</v>
      </c>
      <c r="I4244" s="2" t="s">
        <v>1791</v>
      </c>
    </row>
    <row r="4245" spans="1:9">
      <c r="A4245" s="79">
        <v>42523</v>
      </c>
      <c r="B4245" s="3">
        <v>4.8067514124293789</v>
      </c>
      <c r="C4245" s="7">
        <v>114</v>
      </c>
      <c r="D4245" s="7">
        <v>1</v>
      </c>
      <c r="E4245" s="17">
        <v>45</v>
      </c>
      <c r="F4245" s="2" t="s">
        <v>8</v>
      </c>
      <c r="G4245" s="2" t="s">
        <v>219</v>
      </c>
    </row>
    <row r="4246" spans="1:9">
      <c r="A4246" s="79">
        <v>42538</v>
      </c>
      <c r="B4246" s="3">
        <v>4.7381933744221882</v>
      </c>
      <c r="C4246" s="7">
        <v>114</v>
      </c>
      <c r="D4246" s="7">
        <v>1</v>
      </c>
      <c r="E4246" s="17">
        <v>45</v>
      </c>
      <c r="F4246" s="2" t="s">
        <v>8</v>
      </c>
      <c r="G4246" s="2" t="s">
        <v>219</v>
      </c>
    </row>
    <row r="4247" spans="1:9">
      <c r="A4247" s="79">
        <v>42544</v>
      </c>
      <c r="B4247" s="3">
        <v>4.7701101652478721</v>
      </c>
      <c r="C4247" s="7">
        <v>114</v>
      </c>
      <c r="D4247" s="7">
        <v>1</v>
      </c>
      <c r="E4247" s="17">
        <v>45</v>
      </c>
      <c r="F4247" s="2" t="s">
        <v>8</v>
      </c>
      <c r="G4247" s="2" t="s">
        <v>219</v>
      </c>
    </row>
    <row r="4248" spans="1:9">
      <c r="A4248" s="79">
        <v>42545</v>
      </c>
      <c r="B4248" s="3">
        <v>4.8323942944472744</v>
      </c>
      <c r="C4248" s="7">
        <v>114</v>
      </c>
      <c r="D4248" s="7">
        <v>1</v>
      </c>
      <c r="E4248" s="17">
        <v>45</v>
      </c>
      <c r="F4248" s="2" t="s">
        <v>8</v>
      </c>
      <c r="G4248" s="2" t="s">
        <v>219</v>
      </c>
    </row>
    <row r="4249" spans="1:9">
      <c r="A4249" s="79">
        <v>42553</v>
      </c>
      <c r="B4249" s="3">
        <v>4.8075067578311339</v>
      </c>
      <c r="C4249" s="7">
        <v>114</v>
      </c>
      <c r="D4249" s="7">
        <v>1</v>
      </c>
      <c r="E4249" s="17">
        <v>45</v>
      </c>
      <c r="F4249" s="2" t="s">
        <v>8</v>
      </c>
      <c r="G4249" s="2" t="s">
        <v>219</v>
      </c>
      <c r="H4249" s="2" t="s">
        <v>2260</v>
      </c>
    </row>
    <row r="4250" spans="1:9">
      <c r="A4250" s="79">
        <v>42562</v>
      </c>
      <c r="B4250" s="3">
        <v>9.5184971098265905</v>
      </c>
      <c r="C4250" s="7">
        <v>114</v>
      </c>
      <c r="D4250" s="7">
        <v>2</v>
      </c>
      <c r="E4250" s="17">
        <v>45</v>
      </c>
      <c r="F4250" s="2" t="s">
        <v>8</v>
      </c>
      <c r="G4250" s="2" t="s">
        <v>219</v>
      </c>
      <c r="H4250" s="2" t="s">
        <v>2258</v>
      </c>
    </row>
    <row r="4251" spans="1:9">
      <c r="A4251" s="79">
        <v>42565</v>
      </c>
      <c r="B4251" s="3">
        <v>4.6390104911778733</v>
      </c>
      <c r="C4251" s="7">
        <v>114</v>
      </c>
      <c r="D4251" s="7">
        <v>1</v>
      </c>
      <c r="E4251" s="17">
        <v>45</v>
      </c>
      <c r="F4251" s="2" t="s">
        <v>8</v>
      </c>
      <c r="G4251" s="2" t="s">
        <v>219</v>
      </c>
      <c r="H4251" s="2" t="s">
        <v>2266</v>
      </c>
    </row>
    <row r="4252" spans="1:9">
      <c r="A4252" s="79">
        <v>42570</v>
      </c>
      <c r="B4252" s="3">
        <v>4.7425000000000006</v>
      </c>
      <c r="C4252" s="7">
        <v>114</v>
      </c>
      <c r="D4252" s="7">
        <v>1</v>
      </c>
      <c r="E4252" s="17">
        <v>45</v>
      </c>
      <c r="F4252" s="2" t="s">
        <v>8</v>
      </c>
      <c r="G4252" s="2" t="s">
        <v>219</v>
      </c>
      <c r="H4252" s="2" t="s">
        <v>2275</v>
      </c>
    </row>
    <row r="4253" spans="1:9">
      <c r="A4253" s="79">
        <v>42573</v>
      </c>
      <c r="B4253" s="3">
        <v>4.8122321180072367</v>
      </c>
      <c r="C4253" s="7">
        <v>114</v>
      </c>
      <c r="D4253" s="7">
        <v>1</v>
      </c>
      <c r="E4253" s="17">
        <v>45</v>
      </c>
      <c r="F4253" s="2" t="s">
        <v>8</v>
      </c>
      <c r="G4253" s="2" t="s">
        <v>219</v>
      </c>
      <c r="H4253" s="2" t="s">
        <v>2251</v>
      </c>
    </row>
    <row r="4254" spans="1:9">
      <c r="A4254" s="79">
        <v>42582</v>
      </c>
      <c r="B4254" s="3">
        <v>4.781428571428572</v>
      </c>
      <c r="C4254" s="7">
        <v>114</v>
      </c>
      <c r="D4254" s="7">
        <v>1</v>
      </c>
      <c r="E4254" s="17">
        <v>45</v>
      </c>
      <c r="F4254" s="2" t="s">
        <v>8</v>
      </c>
      <c r="G4254" s="2" t="s">
        <v>219</v>
      </c>
      <c r="H4254" s="2" t="s">
        <v>2256</v>
      </c>
    </row>
    <row r="4255" spans="1:9">
      <c r="A4255" s="79">
        <v>42632</v>
      </c>
      <c r="B4255" s="3">
        <v>19.31768619515325</v>
      </c>
      <c r="C4255" s="7">
        <v>114</v>
      </c>
      <c r="D4255" s="7">
        <v>4</v>
      </c>
      <c r="E4255" s="17">
        <v>45</v>
      </c>
      <c r="F4255" s="2" t="s">
        <v>8</v>
      </c>
      <c r="G4255" s="2" t="s">
        <v>219</v>
      </c>
      <c r="H4255" s="2" t="s">
        <v>2252</v>
      </c>
    </row>
    <row r="4256" spans="1:9">
      <c r="A4256" s="79">
        <v>42645.10837962963</v>
      </c>
      <c r="B4256" s="3">
        <v>11.508477790055249</v>
      </c>
      <c r="C4256" s="7">
        <v>114</v>
      </c>
      <c r="D4256" s="7">
        <v>2</v>
      </c>
      <c r="E4256" s="17">
        <v>45</v>
      </c>
      <c r="F4256" s="2" t="s">
        <v>8</v>
      </c>
      <c r="G4256" s="2" t="s">
        <v>2821</v>
      </c>
      <c r="H4256" s="2" t="s">
        <v>2825</v>
      </c>
    </row>
    <row r="4257" spans="1:8">
      <c r="A4257" s="79">
        <v>42646.542743055557</v>
      </c>
      <c r="B4257" s="3">
        <v>5.7344966454255806</v>
      </c>
      <c r="C4257" s="7">
        <v>114</v>
      </c>
      <c r="D4257" s="7">
        <v>1</v>
      </c>
      <c r="E4257" s="17">
        <v>45</v>
      </c>
      <c r="F4257" s="2" t="s">
        <v>8</v>
      </c>
      <c r="G4257" s="2" t="s">
        <v>2821</v>
      </c>
      <c r="H4257" s="2" t="s">
        <v>2723</v>
      </c>
    </row>
    <row r="4258" spans="1:8">
      <c r="A4258" s="79">
        <v>42654.850636574076</v>
      </c>
      <c r="B4258" s="3">
        <v>11.407673867334168</v>
      </c>
      <c r="C4258" s="7">
        <v>114</v>
      </c>
      <c r="D4258" s="7">
        <v>2</v>
      </c>
      <c r="E4258" s="17">
        <v>45</v>
      </c>
      <c r="F4258" s="2" t="s">
        <v>8</v>
      </c>
      <c r="G4258" s="2" t="s">
        <v>2821</v>
      </c>
      <c r="H4258" s="2" t="s">
        <v>2824</v>
      </c>
    </row>
    <row r="4259" spans="1:8">
      <c r="A4259" s="79">
        <v>42669.570208333331</v>
      </c>
      <c r="B4259" s="3">
        <v>5.703836933667084</v>
      </c>
      <c r="C4259" s="7">
        <v>114</v>
      </c>
      <c r="D4259" s="7">
        <v>1</v>
      </c>
      <c r="E4259" s="17">
        <v>45</v>
      </c>
      <c r="F4259" s="2" t="s">
        <v>8</v>
      </c>
      <c r="G4259" s="2" t="s">
        <v>2821</v>
      </c>
      <c r="H4259" s="2" t="s">
        <v>2823</v>
      </c>
    </row>
    <row r="4260" spans="1:8">
      <c r="A4260" s="79">
        <v>42682.641018518516</v>
      </c>
      <c r="B4260" s="3">
        <v>5.7964061825726141</v>
      </c>
      <c r="C4260" s="7">
        <v>114</v>
      </c>
      <c r="D4260" s="7">
        <v>1</v>
      </c>
      <c r="E4260" s="17">
        <v>45</v>
      </c>
      <c r="F4260" s="2" t="s">
        <v>8</v>
      </c>
      <c r="G4260" s="2" t="s">
        <v>2821</v>
      </c>
      <c r="H4260" s="2" t="s">
        <v>2719</v>
      </c>
    </row>
    <row r="4261" spans="1:8">
      <c r="A4261" s="79">
        <v>42716.692453703705</v>
      </c>
      <c r="B4261" s="3">
        <v>5.7852805090595343</v>
      </c>
      <c r="C4261" s="7">
        <v>114</v>
      </c>
      <c r="D4261" s="7">
        <v>1</v>
      </c>
      <c r="E4261" s="17">
        <v>45</v>
      </c>
      <c r="F4261" s="2" t="s">
        <v>8</v>
      </c>
      <c r="G4261" s="2" t="s">
        <v>2821</v>
      </c>
      <c r="H4261" s="2" t="s">
        <v>2822</v>
      </c>
    </row>
    <row r="4262" spans="1:8">
      <c r="A4262" s="79">
        <v>42724.622719907406</v>
      </c>
      <c r="B4262" s="3">
        <v>5.7816857250144427</v>
      </c>
      <c r="C4262" s="7">
        <v>114</v>
      </c>
      <c r="D4262" s="7">
        <v>1</v>
      </c>
      <c r="E4262" s="17">
        <v>45</v>
      </c>
      <c r="F4262" s="2" t="s">
        <v>8</v>
      </c>
      <c r="G4262" s="2" t="s">
        <v>2821</v>
      </c>
      <c r="H4262" s="2" t="s">
        <v>2820</v>
      </c>
    </row>
    <row r="4263" spans="1:8">
      <c r="A4263" s="79">
        <v>42742.63753472222</v>
      </c>
      <c r="B4263" s="3">
        <v>5.7344966454255806</v>
      </c>
      <c r="C4263" s="7">
        <v>114</v>
      </c>
      <c r="D4263" s="7">
        <v>1</v>
      </c>
      <c r="E4263" s="17">
        <v>45</v>
      </c>
      <c r="F4263" s="2" t="s">
        <v>8</v>
      </c>
      <c r="G4263" s="2" t="s">
        <v>3572</v>
      </c>
    </row>
    <row r="4264" spans="1:8">
      <c r="A4264" s="79">
        <v>42749.594930555555</v>
      </c>
      <c r="B4264" s="3">
        <v>5.7988906971340048</v>
      </c>
      <c r="C4264" s="7">
        <v>114</v>
      </c>
      <c r="D4264" s="7">
        <v>1</v>
      </c>
      <c r="E4264" s="17">
        <v>45</v>
      </c>
      <c r="F4264" s="2" t="s">
        <v>8</v>
      </c>
      <c r="G4264" s="2" t="s">
        <v>3562</v>
      </c>
    </row>
    <row r="4265" spans="1:8">
      <c r="A4265" s="79">
        <v>42767.944513888891</v>
      </c>
      <c r="B4265" s="3">
        <v>5.8014215571735894</v>
      </c>
      <c r="C4265" s="7">
        <v>114</v>
      </c>
      <c r="D4265" s="7">
        <v>1</v>
      </c>
      <c r="E4265" s="17">
        <v>45</v>
      </c>
      <c r="F4265" s="2" t="s">
        <v>8</v>
      </c>
      <c r="G4265" s="2" t="s">
        <v>3553</v>
      </c>
    </row>
    <row r="4266" spans="1:8">
      <c r="A4266" s="79">
        <v>42773.441620370373</v>
      </c>
      <c r="B4266" s="3">
        <v>5.7984732242712669</v>
      </c>
      <c r="C4266" s="7">
        <v>114</v>
      </c>
      <c r="D4266" s="7">
        <v>1</v>
      </c>
      <c r="E4266" s="17">
        <v>45</v>
      </c>
      <c r="F4266" s="2" t="s">
        <v>8</v>
      </c>
      <c r="G4266" s="2" t="s">
        <v>3551</v>
      </c>
    </row>
    <row r="4267" spans="1:8">
      <c r="A4267" s="79">
        <v>42788.549432870372</v>
      </c>
      <c r="B4267" s="3">
        <v>5.7582473643410852</v>
      </c>
      <c r="C4267" s="7">
        <v>114</v>
      </c>
      <c r="D4267" s="7">
        <v>1</v>
      </c>
      <c r="E4267" s="17">
        <v>45</v>
      </c>
      <c r="F4267" s="2" t="s">
        <v>8</v>
      </c>
      <c r="G4267" s="2" t="s">
        <v>3570</v>
      </c>
    </row>
    <row r="4268" spans="1:8">
      <c r="A4268" s="79">
        <v>42790.078506944446</v>
      </c>
      <c r="B4268" s="3">
        <v>5.7676567117726663</v>
      </c>
      <c r="C4268" s="7">
        <v>114</v>
      </c>
      <c r="D4268" s="7">
        <v>1</v>
      </c>
      <c r="E4268" s="17">
        <v>45</v>
      </c>
      <c r="F4268" s="2" t="s">
        <v>8</v>
      </c>
      <c r="G4268" s="2" t="s">
        <v>3568</v>
      </c>
    </row>
    <row r="4269" spans="1:8">
      <c r="A4269" s="79">
        <v>42804.484155092592</v>
      </c>
      <c r="B4269" s="3">
        <v>5.7898362976593551</v>
      </c>
      <c r="C4269" s="7">
        <v>114</v>
      </c>
      <c r="D4269" s="7">
        <v>1</v>
      </c>
      <c r="E4269" s="17">
        <v>45</v>
      </c>
      <c r="F4269" s="2" t="s">
        <v>8</v>
      </c>
      <c r="G4269" s="2" t="s">
        <v>3559</v>
      </c>
    </row>
    <row r="4270" spans="1:8">
      <c r="A4270" s="79">
        <v>42806.530775462961</v>
      </c>
      <c r="B4270" s="3">
        <v>5.7841720375335122</v>
      </c>
      <c r="C4270" s="7">
        <v>114</v>
      </c>
      <c r="D4270" s="7">
        <v>1</v>
      </c>
      <c r="E4270" s="17">
        <v>45</v>
      </c>
      <c r="F4270" s="2" t="s">
        <v>8</v>
      </c>
      <c r="G4270" s="2" t="s">
        <v>3550</v>
      </c>
    </row>
    <row r="4271" spans="1:8">
      <c r="A4271" s="79">
        <v>42807.949293981481</v>
      </c>
      <c r="B4271" s="3">
        <v>5.7826697942001877</v>
      </c>
      <c r="C4271" s="7">
        <v>114</v>
      </c>
      <c r="D4271" s="7">
        <v>1</v>
      </c>
      <c r="E4271" s="17">
        <v>45</v>
      </c>
      <c r="F4271" s="2" t="s">
        <v>8</v>
      </c>
      <c r="G4271" s="2" t="s">
        <v>3564</v>
      </c>
    </row>
    <row r="4272" spans="1:8">
      <c r="A4272" s="79">
        <v>42824.737210648149</v>
      </c>
      <c r="B4272" s="3">
        <v>5.764873690987125</v>
      </c>
      <c r="C4272" s="7">
        <v>114</v>
      </c>
      <c r="D4272" s="7">
        <v>1</v>
      </c>
      <c r="E4272" s="17">
        <v>45</v>
      </c>
      <c r="F4272" s="2" t="s">
        <v>8</v>
      </c>
      <c r="G4272" s="2" t="s">
        <v>3556</v>
      </c>
    </row>
    <row r="4273" spans="1:8">
      <c r="A4273" s="79">
        <v>42826.752858796295</v>
      </c>
      <c r="B4273" s="3">
        <v>5.764873690987125</v>
      </c>
      <c r="C4273" s="7">
        <v>114</v>
      </c>
      <c r="D4273" s="7">
        <v>1</v>
      </c>
      <c r="E4273" s="17">
        <v>45</v>
      </c>
      <c r="F4273" s="2" t="s">
        <v>8</v>
      </c>
      <c r="G4273" s="2" t="s">
        <v>2821</v>
      </c>
      <c r="H4273" s="2" t="s">
        <v>4449</v>
      </c>
    </row>
    <row r="4274" spans="1:8">
      <c r="A4274" s="79">
        <v>42843.904652777775</v>
      </c>
      <c r="B4274" s="3">
        <v>5.703836933667084</v>
      </c>
      <c r="C4274" s="7">
        <v>114</v>
      </c>
      <c r="D4274" s="7">
        <v>1</v>
      </c>
      <c r="E4274" s="17">
        <v>45</v>
      </c>
      <c r="F4274" s="2" t="s">
        <v>8</v>
      </c>
      <c r="G4274" s="2" t="s">
        <v>2821</v>
      </c>
      <c r="H4274" s="2" t="s">
        <v>4448</v>
      </c>
    </row>
    <row r="4275" spans="1:8">
      <c r="A4275" s="79">
        <v>42850.592743055553</v>
      </c>
      <c r="B4275" s="3">
        <v>5.8045364516972988</v>
      </c>
      <c r="C4275" s="7">
        <v>114</v>
      </c>
      <c r="D4275" s="7">
        <v>1</v>
      </c>
      <c r="E4275" s="17">
        <v>45</v>
      </c>
      <c r="F4275" s="2" t="s">
        <v>8</v>
      </c>
      <c r="G4275" s="2" t="s">
        <v>2821</v>
      </c>
      <c r="H4275" s="2" t="s">
        <v>4428</v>
      </c>
    </row>
    <row r="4276" spans="1:8">
      <c r="A4276" s="79">
        <v>42883.635011574072</v>
      </c>
      <c r="B4276" s="3">
        <v>5.7496974485825456</v>
      </c>
      <c r="C4276" s="7">
        <v>114</v>
      </c>
      <c r="D4276" s="7">
        <v>1</v>
      </c>
      <c r="E4276" s="17">
        <v>45</v>
      </c>
      <c r="F4276" s="2" t="s">
        <v>8</v>
      </c>
      <c r="G4276" s="2" t="s">
        <v>2821</v>
      </c>
      <c r="H4276" s="2" t="s">
        <v>4446</v>
      </c>
    </row>
    <row r="4277" spans="1:8">
      <c r="A4277" s="79">
        <v>42887.738344907404</v>
      </c>
      <c r="B4277" s="3">
        <v>5.7835875432211106</v>
      </c>
      <c r="C4277" s="7">
        <v>114</v>
      </c>
      <c r="D4277" s="7">
        <v>1</v>
      </c>
      <c r="E4277" s="17">
        <v>45</v>
      </c>
      <c r="F4277" s="2" t="s">
        <v>8</v>
      </c>
      <c r="G4277" s="2" t="s">
        <v>2821</v>
      </c>
      <c r="H4277" s="2" t="s">
        <v>4440</v>
      </c>
    </row>
    <row r="4278" spans="1:8">
      <c r="A4278" s="79">
        <v>42888.601666666669</v>
      </c>
      <c r="B4278" s="3">
        <v>5.7898362976593551</v>
      </c>
      <c r="C4278" s="7">
        <v>114</v>
      </c>
      <c r="D4278" s="7">
        <v>1</v>
      </c>
      <c r="E4278" s="17">
        <v>45</v>
      </c>
      <c r="F4278" s="2" t="s">
        <v>8</v>
      </c>
      <c r="G4278" s="2" t="s">
        <v>2821</v>
      </c>
      <c r="H4278" s="2" t="s">
        <v>4444</v>
      </c>
    </row>
    <row r="4279" spans="1:8">
      <c r="A4279" s="79">
        <v>42903.437384259261</v>
      </c>
      <c r="B4279" s="3">
        <v>5.7754212258357978</v>
      </c>
      <c r="C4279" s="7">
        <v>114</v>
      </c>
      <c r="D4279" s="7">
        <v>1</v>
      </c>
      <c r="E4279" s="17">
        <v>45</v>
      </c>
      <c r="F4279" s="2" t="s">
        <v>8</v>
      </c>
      <c r="G4279" s="2" t="s">
        <v>2821</v>
      </c>
      <c r="H4279" s="2" t="s">
        <v>4442</v>
      </c>
    </row>
    <row r="4280" spans="1:8">
      <c r="A4280" s="79">
        <v>41834</v>
      </c>
      <c r="B4280" s="3">
        <v>4.85527</v>
      </c>
      <c r="C4280" s="7">
        <v>115</v>
      </c>
      <c r="D4280" s="7">
        <v>1</v>
      </c>
      <c r="E4280" s="17">
        <v>45</v>
      </c>
      <c r="F4280" s="2" t="s">
        <v>8</v>
      </c>
      <c r="G4280" s="21"/>
    </row>
    <row r="4281" spans="1:8">
      <c r="A4281" s="79">
        <v>41844</v>
      </c>
      <c r="B4281" s="3">
        <v>4.85527</v>
      </c>
      <c r="C4281" s="7">
        <v>115</v>
      </c>
      <c r="D4281" s="7">
        <v>1</v>
      </c>
      <c r="E4281" s="17">
        <v>45</v>
      </c>
      <c r="F4281" s="2" t="s">
        <v>8</v>
      </c>
      <c r="G4281" s="21"/>
    </row>
    <row r="4282" spans="1:8">
      <c r="A4282" s="79">
        <v>41861</v>
      </c>
      <c r="B4282" s="3">
        <v>9.7105399999999999</v>
      </c>
      <c r="C4282" s="7">
        <v>115</v>
      </c>
      <c r="D4282" s="7">
        <v>1</v>
      </c>
      <c r="E4282" s="17">
        <v>45</v>
      </c>
      <c r="F4282" s="2" t="s">
        <v>8</v>
      </c>
      <c r="G4282" s="21"/>
    </row>
    <row r="4283" spans="1:8">
      <c r="A4283" s="79">
        <v>41865</v>
      </c>
      <c r="B4283" s="3">
        <v>4.85527</v>
      </c>
      <c r="C4283" s="7">
        <v>115</v>
      </c>
      <c r="D4283" s="7">
        <v>1</v>
      </c>
      <c r="E4283" s="17">
        <v>45</v>
      </c>
      <c r="F4283" s="2" t="s">
        <v>8</v>
      </c>
      <c r="G4283" s="21"/>
    </row>
    <row r="4284" spans="1:8">
      <c r="A4284" s="79">
        <v>41868</v>
      </c>
      <c r="B4284" s="3">
        <v>4.85527</v>
      </c>
      <c r="C4284" s="7">
        <v>115</v>
      </c>
      <c r="D4284" s="7">
        <v>1</v>
      </c>
      <c r="E4284" s="17">
        <v>45</v>
      </c>
      <c r="F4284" s="2" t="s">
        <v>8</v>
      </c>
      <c r="G4284" s="21"/>
    </row>
    <row r="4285" spans="1:8">
      <c r="A4285" s="79">
        <v>41882</v>
      </c>
      <c r="B4285" s="3">
        <v>4.85527</v>
      </c>
      <c r="C4285" s="7">
        <v>115</v>
      </c>
      <c r="D4285" s="7">
        <v>1</v>
      </c>
      <c r="E4285" s="17">
        <v>45</v>
      </c>
      <c r="F4285" s="2" t="s">
        <v>8</v>
      </c>
      <c r="G4285" s="21"/>
    </row>
    <row r="4286" spans="1:8">
      <c r="A4286" s="79">
        <v>41894</v>
      </c>
      <c r="B4286" s="3">
        <v>4.85527</v>
      </c>
      <c r="C4286" s="7">
        <v>115</v>
      </c>
      <c r="D4286" s="7">
        <v>1</v>
      </c>
      <c r="E4286" s="17">
        <v>45</v>
      </c>
      <c r="F4286" s="2" t="s">
        <v>8</v>
      </c>
      <c r="G4286" s="21"/>
    </row>
    <row r="4287" spans="1:8">
      <c r="A4287" s="79">
        <v>41905</v>
      </c>
      <c r="B4287" s="3">
        <v>4.85527</v>
      </c>
      <c r="C4287" s="7">
        <v>115</v>
      </c>
      <c r="D4287" s="7">
        <v>1</v>
      </c>
      <c r="E4287" s="17">
        <v>45</v>
      </c>
      <c r="F4287" s="2" t="s">
        <v>8</v>
      </c>
      <c r="G4287" s="21"/>
    </row>
    <row r="4288" spans="1:8">
      <c r="A4288" s="79">
        <v>41909</v>
      </c>
      <c r="B4288" s="3">
        <v>4.85527</v>
      </c>
      <c r="C4288" s="7">
        <v>115</v>
      </c>
      <c r="D4288" s="7">
        <v>1</v>
      </c>
      <c r="E4288" s="17">
        <v>45</v>
      </c>
      <c r="F4288" s="2" t="s">
        <v>8</v>
      </c>
      <c r="G4288" s="21"/>
    </row>
    <row r="4289" spans="1:10">
      <c r="A4289" s="79">
        <v>41917</v>
      </c>
      <c r="B4289" s="3">
        <v>4.85527</v>
      </c>
      <c r="C4289" s="7">
        <v>115</v>
      </c>
      <c r="D4289" s="7">
        <v>1</v>
      </c>
      <c r="E4289" s="17">
        <v>45</v>
      </c>
      <c r="F4289" s="2" t="s">
        <v>8</v>
      </c>
      <c r="G4289" s="21"/>
    </row>
    <row r="4290" spans="1:10">
      <c r="A4290" s="79">
        <v>41943</v>
      </c>
      <c r="B4290" s="3">
        <v>4.85527</v>
      </c>
      <c r="C4290" s="7">
        <v>115</v>
      </c>
      <c r="D4290" s="7">
        <v>1</v>
      </c>
      <c r="E4290" s="17">
        <v>45</v>
      </c>
      <c r="F4290" s="2" t="s">
        <v>8</v>
      </c>
      <c r="G4290" s="21"/>
    </row>
    <row r="4291" spans="1:10">
      <c r="A4291" s="79">
        <v>41965</v>
      </c>
      <c r="B4291" s="3">
        <v>-31.08</v>
      </c>
      <c r="C4291" s="7">
        <v>115</v>
      </c>
      <c r="F4291" s="8" t="s">
        <v>8</v>
      </c>
      <c r="H4291" s="2" t="s">
        <v>113</v>
      </c>
    </row>
    <row r="4292" spans="1:10">
      <c r="A4292" s="79">
        <v>42000</v>
      </c>
      <c r="B4292" s="3">
        <v>4.85527</v>
      </c>
      <c r="C4292" s="7">
        <v>115</v>
      </c>
      <c r="D4292" s="7">
        <v>1</v>
      </c>
      <c r="E4292" s="17">
        <v>45</v>
      </c>
      <c r="F4292" s="2" t="s">
        <v>8</v>
      </c>
      <c r="G4292" s="21"/>
    </row>
    <row r="4293" spans="1:10">
      <c r="A4293" s="79">
        <v>42013</v>
      </c>
      <c r="B4293" s="3">
        <v>4.85527</v>
      </c>
      <c r="C4293" s="7">
        <v>115</v>
      </c>
      <c r="D4293" s="7">
        <v>1</v>
      </c>
      <c r="E4293" s="17">
        <v>45</v>
      </c>
      <c r="F4293" s="2" t="s">
        <v>8</v>
      </c>
      <c r="G4293" s="21"/>
    </row>
    <row r="4294" spans="1:10">
      <c r="A4294" s="79">
        <v>42025</v>
      </c>
      <c r="B4294" s="3">
        <v>4.85527</v>
      </c>
      <c r="C4294" s="7">
        <v>115</v>
      </c>
      <c r="D4294" s="7">
        <v>1</v>
      </c>
      <c r="E4294" s="17">
        <v>45</v>
      </c>
      <c r="F4294" s="2" t="s">
        <v>8</v>
      </c>
      <c r="G4294" s="21"/>
    </row>
    <row r="4295" spans="1:10">
      <c r="A4295" s="79">
        <v>42060</v>
      </c>
      <c r="B4295" s="3">
        <v>4.85527</v>
      </c>
      <c r="C4295" s="7">
        <v>115</v>
      </c>
      <c r="D4295" s="7">
        <v>1</v>
      </c>
      <c r="E4295" s="17">
        <v>45</v>
      </c>
      <c r="F4295" s="2" t="s">
        <v>8</v>
      </c>
      <c r="G4295" s="21"/>
    </row>
    <row r="4296" spans="1:10">
      <c r="A4296" s="79">
        <v>42174</v>
      </c>
      <c r="B4296" s="3">
        <v>4.85527</v>
      </c>
      <c r="C4296" s="7">
        <v>115</v>
      </c>
      <c r="D4296" s="7">
        <v>1</v>
      </c>
      <c r="E4296" s="17">
        <v>45</v>
      </c>
      <c r="F4296" s="2" t="s">
        <v>8</v>
      </c>
      <c r="G4296" s="2" t="s">
        <v>324</v>
      </c>
      <c r="H4296" s="2" t="s">
        <v>220</v>
      </c>
      <c r="J4296" s="21"/>
    </row>
    <row r="4297" spans="1:10">
      <c r="A4297" s="79">
        <v>42216</v>
      </c>
      <c r="B4297" s="3">
        <v>4.85527</v>
      </c>
      <c r="C4297" s="7">
        <v>115</v>
      </c>
      <c r="D4297" s="7">
        <v>1</v>
      </c>
      <c r="E4297" s="17">
        <v>45</v>
      </c>
      <c r="F4297" s="2" t="s">
        <v>8</v>
      </c>
      <c r="G4297" s="2" t="s">
        <v>311</v>
      </c>
      <c r="H4297" s="2" t="s">
        <v>220</v>
      </c>
      <c r="J4297" s="21"/>
    </row>
    <row r="4298" spans="1:10">
      <c r="A4298" s="79">
        <v>42221</v>
      </c>
      <c r="B4298" s="3">
        <v>4.85527</v>
      </c>
      <c r="C4298" s="7">
        <v>115</v>
      </c>
      <c r="D4298" s="7">
        <v>1</v>
      </c>
      <c r="E4298" s="17">
        <v>45</v>
      </c>
      <c r="F4298" s="2" t="s">
        <v>8</v>
      </c>
      <c r="G4298" s="2" t="s">
        <v>306</v>
      </c>
      <c r="H4298" s="2" t="s">
        <v>220</v>
      </c>
      <c r="J4298" s="21"/>
    </row>
    <row r="4299" spans="1:10">
      <c r="A4299" s="79">
        <v>42223</v>
      </c>
      <c r="B4299" s="3">
        <v>4.85527</v>
      </c>
      <c r="C4299" s="7">
        <v>115</v>
      </c>
      <c r="D4299" s="7">
        <v>1</v>
      </c>
      <c r="E4299" s="17">
        <v>45</v>
      </c>
      <c r="F4299" s="2" t="s">
        <v>8</v>
      </c>
      <c r="G4299" s="2" t="s">
        <v>283</v>
      </c>
      <c r="H4299" s="2" t="s">
        <v>220</v>
      </c>
      <c r="J4299" s="21"/>
    </row>
    <row r="4300" spans="1:10">
      <c r="A4300" s="79">
        <v>42236</v>
      </c>
      <c r="B4300" s="3">
        <v>4.85527</v>
      </c>
      <c r="C4300" s="7">
        <v>115</v>
      </c>
      <c r="D4300" s="7">
        <v>1</v>
      </c>
      <c r="E4300" s="17">
        <v>45</v>
      </c>
      <c r="F4300" s="2" t="s">
        <v>8</v>
      </c>
      <c r="G4300" s="2" t="s">
        <v>263</v>
      </c>
      <c r="H4300" s="2" t="s">
        <v>220</v>
      </c>
      <c r="J4300" s="21"/>
    </row>
    <row r="4301" spans="1:10">
      <c r="A4301" s="79">
        <v>42302</v>
      </c>
      <c r="B4301" s="3">
        <v>4.85527</v>
      </c>
      <c r="C4301" s="7">
        <v>115</v>
      </c>
      <c r="D4301" s="7">
        <v>1</v>
      </c>
      <c r="E4301" s="17">
        <v>45</v>
      </c>
      <c r="F4301" s="2" t="s">
        <v>8</v>
      </c>
      <c r="G4301" s="2" t="s">
        <v>375</v>
      </c>
      <c r="H4301" s="2" t="s">
        <v>220</v>
      </c>
    </row>
    <row r="4302" spans="1:10">
      <c r="A4302" s="79">
        <v>42304</v>
      </c>
      <c r="B4302" s="3">
        <v>4.85527</v>
      </c>
      <c r="C4302" s="7">
        <v>115</v>
      </c>
      <c r="D4302" s="7">
        <v>1</v>
      </c>
      <c r="E4302" s="17">
        <v>45</v>
      </c>
      <c r="F4302" s="2" t="s">
        <v>8</v>
      </c>
      <c r="G4302" s="2" t="s">
        <v>304</v>
      </c>
      <c r="H4302" s="2" t="s">
        <v>220</v>
      </c>
    </row>
    <row r="4303" spans="1:10">
      <c r="A4303" s="79">
        <v>42305</v>
      </c>
      <c r="B4303" s="3">
        <v>4.85527</v>
      </c>
      <c r="C4303" s="7">
        <v>115</v>
      </c>
      <c r="D4303" s="7">
        <v>1</v>
      </c>
      <c r="E4303" s="17">
        <v>45</v>
      </c>
      <c r="F4303" s="2" t="s">
        <v>8</v>
      </c>
      <c r="G4303" s="2" t="s">
        <v>390</v>
      </c>
      <c r="H4303" s="2" t="s">
        <v>220</v>
      </c>
    </row>
    <row r="4304" spans="1:10">
      <c r="A4304" s="79">
        <v>42308</v>
      </c>
      <c r="B4304" s="3">
        <v>4.85527</v>
      </c>
      <c r="C4304" s="7">
        <v>115</v>
      </c>
      <c r="D4304" s="7">
        <v>1</v>
      </c>
      <c r="E4304" s="17">
        <v>45</v>
      </c>
      <c r="F4304" s="2" t="s">
        <v>8</v>
      </c>
      <c r="G4304" s="2" t="s">
        <v>374</v>
      </c>
      <c r="H4304" s="2" t="s">
        <v>220</v>
      </c>
    </row>
    <row r="4305" spans="1:9">
      <c r="A4305" s="79">
        <v>42336</v>
      </c>
      <c r="B4305" s="3">
        <v>4.85527</v>
      </c>
      <c r="C4305" s="7">
        <v>115</v>
      </c>
      <c r="D4305" s="7">
        <v>1</v>
      </c>
      <c r="E4305" s="17">
        <v>45</v>
      </c>
      <c r="F4305" s="2" t="s">
        <v>8</v>
      </c>
      <c r="G4305" s="2" t="s">
        <v>494</v>
      </c>
      <c r="H4305" s="2" t="s">
        <v>495</v>
      </c>
      <c r="I4305" s="2" t="s">
        <v>220</v>
      </c>
    </row>
    <row r="4306" spans="1:9">
      <c r="A4306" s="79">
        <v>42346</v>
      </c>
      <c r="B4306" s="3">
        <v>4.85527</v>
      </c>
      <c r="C4306" s="7">
        <v>115</v>
      </c>
      <c r="D4306" s="7">
        <v>1</v>
      </c>
      <c r="E4306" s="17">
        <v>45</v>
      </c>
      <c r="F4306" s="2" t="s">
        <v>8</v>
      </c>
      <c r="G4306" s="2" t="s">
        <v>710</v>
      </c>
      <c r="H4306" s="2" t="s">
        <v>667</v>
      </c>
      <c r="I4306" s="2" t="s">
        <v>711</v>
      </c>
    </row>
    <row r="4307" spans="1:9">
      <c r="A4307" s="79">
        <v>42347</v>
      </c>
      <c r="B4307" s="3">
        <v>4.85527</v>
      </c>
      <c r="C4307" s="7">
        <v>115</v>
      </c>
      <c r="D4307" s="7">
        <v>1</v>
      </c>
      <c r="E4307" s="17">
        <v>45</v>
      </c>
      <c r="F4307" s="2" t="s">
        <v>8</v>
      </c>
      <c r="G4307" s="2" t="s">
        <v>707</v>
      </c>
      <c r="H4307" s="2" t="s">
        <v>708</v>
      </c>
      <c r="I4307" s="2" t="s">
        <v>709</v>
      </c>
    </row>
    <row r="4308" spans="1:9">
      <c r="A4308" s="79">
        <v>41802</v>
      </c>
      <c r="B4308" s="3">
        <v>4.85527</v>
      </c>
      <c r="C4308" s="7">
        <v>116</v>
      </c>
      <c r="D4308" s="7">
        <v>1</v>
      </c>
      <c r="E4308" s="17">
        <v>45</v>
      </c>
      <c r="F4308" s="2" t="s">
        <v>8</v>
      </c>
      <c r="G4308" s="21"/>
    </row>
    <row r="4309" spans="1:9">
      <c r="A4309" s="79">
        <v>41804</v>
      </c>
      <c r="B4309" s="3">
        <v>4.85527</v>
      </c>
      <c r="C4309" s="7">
        <v>116</v>
      </c>
      <c r="D4309" s="7">
        <v>1</v>
      </c>
      <c r="E4309" s="17">
        <v>45</v>
      </c>
      <c r="F4309" s="2" t="s">
        <v>8</v>
      </c>
      <c r="G4309" s="21"/>
    </row>
    <row r="4310" spans="1:9">
      <c r="A4310" s="79">
        <v>41853</v>
      </c>
      <c r="B4310" s="3">
        <v>4.85527</v>
      </c>
      <c r="C4310" s="7">
        <v>116</v>
      </c>
      <c r="D4310" s="7">
        <v>1</v>
      </c>
      <c r="E4310" s="17">
        <v>45</v>
      </c>
      <c r="F4310" s="2" t="s">
        <v>8</v>
      </c>
      <c r="G4310" s="21"/>
    </row>
    <row r="4311" spans="1:9">
      <c r="A4311" s="79">
        <v>41854</v>
      </c>
      <c r="B4311" s="3">
        <v>14.565810000000001</v>
      </c>
      <c r="C4311" s="7">
        <v>116</v>
      </c>
      <c r="D4311" s="7">
        <v>3</v>
      </c>
      <c r="E4311" s="17">
        <v>45</v>
      </c>
      <c r="F4311" s="2" t="s">
        <v>8</v>
      </c>
      <c r="G4311" s="21"/>
    </row>
    <row r="4312" spans="1:9">
      <c r="A4312" s="79">
        <v>41855</v>
      </c>
      <c r="B4312" s="3">
        <v>4.85527</v>
      </c>
      <c r="C4312" s="7">
        <v>116</v>
      </c>
      <c r="D4312" s="7">
        <v>1</v>
      </c>
      <c r="E4312" s="17">
        <v>45</v>
      </c>
      <c r="F4312" s="2" t="s">
        <v>8</v>
      </c>
      <c r="G4312" s="21"/>
    </row>
    <row r="4313" spans="1:9">
      <c r="A4313" s="79">
        <v>41861</v>
      </c>
      <c r="B4313" s="3">
        <v>4.85527</v>
      </c>
      <c r="C4313" s="7">
        <v>116</v>
      </c>
      <c r="D4313" s="7">
        <v>1</v>
      </c>
      <c r="E4313" s="17">
        <v>45</v>
      </c>
      <c r="F4313" s="2" t="s">
        <v>8</v>
      </c>
      <c r="G4313" s="21"/>
    </row>
    <row r="4314" spans="1:9">
      <c r="A4314" s="79">
        <v>41877</v>
      </c>
      <c r="B4314" s="3">
        <v>4.85527</v>
      </c>
      <c r="C4314" s="7">
        <v>116</v>
      </c>
      <c r="D4314" s="7">
        <v>1</v>
      </c>
      <c r="E4314" s="17">
        <v>45</v>
      </c>
      <c r="F4314" s="2" t="s">
        <v>8</v>
      </c>
      <c r="G4314" s="21"/>
    </row>
    <row r="4315" spans="1:9">
      <c r="A4315" s="79">
        <v>41882</v>
      </c>
      <c r="B4315" s="3">
        <v>4.85527</v>
      </c>
      <c r="C4315" s="7">
        <v>116</v>
      </c>
      <c r="D4315" s="7">
        <v>1</v>
      </c>
      <c r="E4315" s="17">
        <v>45</v>
      </c>
      <c r="F4315" s="2" t="s">
        <v>8</v>
      </c>
      <c r="G4315" s="21"/>
    </row>
    <row r="4316" spans="1:9">
      <c r="A4316" s="79">
        <v>41889</v>
      </c>
      <c r="B4316" s="3">
        <v>4.85527</v>
      </c>
      <c r="C4316" s="7">
        <v>116</v>
      </c>
      <c r="D4316" s="7">
        <v>1</v>
      </c>
      <c r="E4316" s="17">
        <v>45</v>
      </c>
      <c r="F4316" s="2" t="s">
        <v>8</v>
      </c>
      <c r="G4316" s="21"/>
    </row>
    <row r="4317" spans="1:9">
      <c r="A4317" s="79">
        <v>41897</v>
      </c>
      <c r="B4317" s="3">
        <v>4.85527</v>
      </c>
      <c r="C4317" s="7">
        <v>116</v>
      </c>
      <c r="D4317" s="7">
        <v>1</v>
      </c>
      <c r="E4317" s="17">
        <v>45</v>
      </c>
      <c r="F4317" s="2" t="s">
        <v>8</v>
      </c>
      <c r="G4317" s="21"/>
    </row>
    <row r="4318" spans="1:9">
      <c r="A4318" s="79">
        <v>41909</v>
      </c>
      <c r="B4318" s="3">
        <v>4.85527</v>
      </c>
      <c r="C4318" s="7">
        <v>116</v>
      </c>
      <c r="D4318" s="7">
        <v>1</v>
      </c>
      <c r="E4318" s="17">
        <v>45</v>
      </c>
      <c r="F4318" s="2" t="s">
        <v>8</v>
      </c>
      <c r="G4318" s="21"/>
    </row>
    <row r="4319" spans="1:9">
      <c r="A4319" s="79">
        <v>41911</v>
      </c>
      <c r="B4319" s="3">
        <v>4.85527</v>
      </c>
      <c r="C4319" s="7">
        <v>116</v>
      </c>
      <c r="D4319" s="7">
        <v>1</v>
      </c>
      <c r="E4319" s="17">
        <v>45</v>
      </c>
      <c r="F4319" s="2" t="s">
        <v>8</v>
      </c>
      <c r="G4319" s="21"/>
    </row>
    <row r="4320" spans="1:9">
      <c r="A4320" s="79">
        <v>41917</v>
      </c>
      <c r="B4320" s="3">
        <v>4.85527</v>
      </c>
      <c r="C4320" s="7">
        <v>116</v>
      </c>
      <c r="D4320" s="7">
        <v>1</v>
      </c>
      <c r="E4320" s="17">
        <v>45</v>
      </c>
      <c r="F4320" s="2" t="s">
        <v>8</v>
      </c>
      <c r="G4320" s="21"/>
    </row>
    <row r="4321" spans="1:10">
      <c r="A4321" s="79">
        <v>41922</v>
      </c>
      <c r="B4321" s="3">
        <v>4.85527</v>
      </c>
      <c r="C4321" s="7">
        <v>116</v>
      </c>
      <c r="D4321" s="7">
        <v>1</v>
      </c>
      <c r="E4321" s="17">
        <v>45</v>
      </c>
      <c r="F4321" s="2" t="s">
        <v>8</v>
      </c>
      <c r="G4321" s="21"/>
    </row>
    <row r="4322" spans="1:10">
      <c r="A4322" s="79">
        <v>41965</v>
      </c>
      <c r="B4322" s="3">
        <v>403.38</v>
      </c>
      <c r="C4322" s="7">
        <v>116</v>
      </c>
      <c r="F4322" s="8" t="s">
        <v>8</v>
      </c>
      <c r="H4322" s="2" t="s">
        <v>113</v>
      </c>
    </row>
    <row r="4323" spans="1:10">
      <c r="A4323" s="79">
        <v>41988</v>
      </c>
      <c r="B4323" s="3">
        <v>4.85527</v>
      </c>
      <c r="C4323" s="7">
        <v>116</v>
      </c>
      <c r="D4323" s="7">
        <v>1</v>
      </c>
      <c r="E4323" s="17">
        <v>45</v>
      </c>
      <c r="F4323" s="2" t="s">
        <v>8</v>
      </c>
      <c r="G4323" s="21"/>
    </row>
    <row r="4324" spans="1:10">
      <c r="A4324" s="79">
        <v>41993</v>
      </c>
      <c r="B4324" s="3">
        <v>4.85527</v>
      </c>
      <c r="C4324" s="7">
        <v>116</v>
      </c>
      <c r="D4324" s="7">
        <v>1</v>
      </c>
      <c r="E4324" s="17">
        <v>45</v>
      </c>
      <c r="F4324" s="2" t="s">
        <v>8</v>
      </c>
      <c r="G4324" s="21"/>
    </row>
    <row r="4325" spans="1:10">
      <c r="A4325" s="79">
        <v>42005</v>
      </c>
      <c r="B4325" s="3">
        <v>4.85527</v>
      </c>
      <c r="C4325" s="7">
        <v>116</v>
      </c>
      <c r="D4325" s="7">
        <v>1</v>
      </c>
      <c r="E4325" s="17">
        <v>45</v>
      </c>
      <c r="F4325" s="2" t="s">
        <v>8</v>
      </c>
      <c r="G4325" s="21"/>
    </row>
    <row r="4326" spans="1:10">
      <c r="A4326" s="79">
        <v>42007</v>
      </c>
      <c r="B4326" s="3">
        <v>4.85527</v>
      </c>
      <c r="C4326" s="7">
        <v>116</v>
      </c>
      <c r="D4326" s="7">
        <v>1</v>
      </c>
      <c r="E4326" s="17">
        <v>45</v>
      </c>
      <c r="F4326" s="2" t="s">
        <v>8</v>
      </c>
      <c r="G4326" s="21"/>
    </row>
    <row r="4327" spans="1:10">
      <c r="A4327" s="79">
        <v>42009</v>
      </c>
      <c r="B4327" s="3">
        <v>4.85527</v>
      </c>
      <c r="C4327" s="7">
        <v>116</v>
      </c>
      <c r="D4327" s="7">
        <v>1</v>
      </c>
      <c r="E4327" s="17">
        <v>45</v>
      </c>
      <c r="F4327" s="2" t="s">
        <v>8</v>
      </c>
      <c r="G4327" s="21"/>
    </row>
    <row r="4328" spans="1:10">
      <c r="A4328" s="79">
        <v>42011</v>
      </c>
      <c r="B4328" s="3">
        <v>4.85527</v>
      </c>
      <c r="C4328" s="7">
        <v>116</v>
      </c>
      <c r="D4328" s="7">
        <v>1</v>
      </c>
      <c r="E4328" s="17">
        <v>45</v>
      </c>
      <c r="F4328" s="2" t="s">
        <v>8</v>
      </c>
      <c r="G4328" s="21"/>
    </row>
    <row r="4329" spans="1:10">
      <c r="A4329" s="79">
        <v>42017</v>
      </c>
      <c r="B4329" s="3">
        <v>4.85527</v>
      </c>
      <c r="C4329" s="7">
        <v>116</v>
      </c>
      <c r="D4329" s="7">
        <v>1</v>
      </c>
      <c r="E4329" s="17">
        <v>45</v>
      </c>
      <c r="F4329" s="2" t="s">
        <v>8</v>
      </c>
      <c r="G4329" s="21"/>
    </row>
    <row r="4330" spans="1:10">
      <c r="A4330" s="79">
        <v>42025</v>
      </c>
      <c r="B4330" s="3">
        <v>4.85527</v>
      </c>
      <c r="C4330" s="7">
        <v>116</v>
      </c>
      <c r="D4330" s="7">
        <v>1</v>
      </c>
      <c r="E4330" s="17">
        <v>45</v>
      </c>
      <c r="F4330" s="2" t="s">
        <v>8</v>
      </c>
      <c r="G4330" s="21"/>
    </row>
    <row r="4331" spans="1:10">
      <c r="A4331" s="79">
        <v>42033</v>
      </c>
      <c r="B4331" s="3">
        <v>4.85527</v>
      </c>
      <c r="C4331" s="7">
        <v>116</v>
      </c>
      <c r="D4331" s="7">
        <v>1</v>
      </c>
      <c r="E4331" s="17">
        <v>45</v>
      </c>
      <c r="F4331" s="2" t="s">
        <v>8</v>
      </c>
      <c r="G4331" s="21"/>
    </row>
    <row r="4332" spans="1:10">
      <c r="A4332" s="79">
        <v>42045</v>
      </c>
      <c r="B4332" s="3">
        <v>4.85527</v>
      </c>
      <c r="C4332" s="7">
        <v>116</v>
      </c>
      <c r="D4332" s="7">
        <v>1</v>
      </c>
      <c r="E4332" s="17">
        <v>45</v>
      </c>
      <c r="F4332" s="2" t="s">
        <v>8</v>
      </c>
      <c r="G4332" s="21"/>
    </row>
    <row r="4333" spans="1:10">
      <c r="A4333" s="79">
        <v>42050</v>
      </c>
      <c r="B4333" s="3">
        <v>4.85527</v>
      </c>
      <c r="C4333" s="7">
        <v>116</v>
      </c>
      <c r="D4333" s="7">
        <v>1</v>
      </c>
      <c r="E4333" s="17">
        <v>45</v>
      </c>
      <c r="F4333" s="2" t="s">
        <v>8</v>
      </c>
      <c r="G4333" s="21"/>
    </row>
    <row r="4334" spans="1:10">
      <c r="A4334" s="79">
        <v>42060</v>
      </c>
      <c r="B4334" s="3">
        <v>4.85527</v>
      </c>
      <c r="C4334" s="7">
        <v>116</v>
      </c>
      <c r="D4334" s="7">
        <v>1</v>
      </c>
      <c r="E4334" s="17">
        <v>45</v>
      </c>
      <c r="F4334" s="2" t="s">
        <v>8</v>
      </c>
      <c r="G4334" s="21"/>
    </row>
    <row r="4335" spans="1:10">
      <c r="A4335" s="79">
        <v>42066</v>
      </c>
      <c r="B4335" s="3">
        <v>4.85527</v>
      </c>
      <c r="C4335" s="7">
        <v>116</v>
      </c>
      <c r="D4335" s="7">
        <v>1</v>
      </c>
      <c r="E4335" s="17">
        <v>45</v>
      </c>
      <c r="F4335" s="2" t="s">
        <v>8</v>
      </c>
      <c r="G4335" s="21"/>
    </row>
    <row r="4336" spans="1:10">
      <c r="A4336" s="79">
        <v>42171</v>
      </c>
      <c r="B4336" s="3">
        <v>4.85527</v>
      </c>
      <c r="C4336" s="7">
        <v>116</v>
      </c>
      <c r="D4336" s="7">
        <v>1</v>
      </c>
      <c r="E4336" s="17">
        <v>45</v>
      </c>
      <c r="F4336" s="2" t="s">
        <v>8</v>
      </c>
      <c r="G4336" s="2" t="s">
        <v>328</v>
      </c>
      <c r="H4336" s="2" t="s">
        <v>221</v>
      </c>
      <c r="J4336" s="21"/>
    </row>
    <row r="4337" spans="1:12">
      <c r="A4337" s="79">
        <v>42221</v>
      </c>
      <c r="B4337" s="3">
        <v>4.85527</v>
      </c>
      <c r="C4337" s="7">
        <v>116</v>
      </c>
      <c r="D4337" s="7">
        <v>1</v>
      </c>
      <c r="E4337" s="17">
        <v>45</v>
      </c>
      <c r="F4337" s="2" t="s">
        <v>8</v>
      </c>
      <c r="G4337" s="2" t="s">
        <v>306</v>
      </c>
      <c r="H4337" s="2" t="s">
        <v>221</v>
      </c>
      <c r="J4337" s="21"/>
    </row>
    <row r="4338" spans="1:12">
      <c r="A4338" s="79">
        <v>42223</v>
      </c>
      <c r="B4338" s="3">
        <v>4.85527</v>
      </c>
      <c r="C4338" s="7">
        <v>116</v>
      </c>
      <c r="D4338" s="7">
        <v>1</v>
      </c>
      <c r="E4338" s="17">
        <v>45</v>
      </c>
      <c r="F4338" s="2" t="s">
        <v>8</v>
      </c>
      <c r="G4338" s="2" t="s">
        <v>283</v>
      </c>
      <c r="H4338" s="2" t="s">
        <v>221</v>
      </c>
      <c r="J4338" s="21"/>
    </row>
    <row r="4339" spans="1:12">
      <c r="A4339" s="79">
        <v>42236</v>
      </c>
      <c r="B4339" s="3">
        <v>4.85527</v>
      </c>
      <c r="C4339" s="7">
        <v>116</v>
      </c>
      <c r="D4339" s="7">
        <v>1</v>
      </c>
      <c r="E4339" s="17">
        <v>45</v>
      </c>
      <c r="F4339" s="2" t="s">
        <v>8</v>
      </c>
      <c r="G4339" s="2" t="s">
        <v>263</v>
      </c>
      <c r="H4339" s="2" t="s">
        <v>221</v>
      </c>
      <c r="J4339" s="21"/>
    </row>
    <row r="4340" spans="1:12">
      <c r="A4340" s="79">
        <v>42268</v>
      </c>
      <c r="B4340" s="3">
        <v>4.85527</v>
      </c>
      <c r="C4340" s="7">
        <v>116</v>
      </c>
      <c r="D4340" s="7">
        <v>1</v>
      </c>
      <c r="E4340" s="17">
        <v>45</v>
      </c>
      <c r="F4340" s="2" t="s">
        <v>8</v>
      </c>
      <c r="G4340" s="2" t="s">
        <v>255</v>
      </c>
      <c r="H4340" s="2" t="s">
        <v>221</v>
      </c>
      <c r="J4340" s="21"/>
    </row>
    <row r="4341" spans="1:12">
      <c r="A4341" s="79">
        <v>42285</v>
      </c>
      <c r="B4341" s="3">
        <v>4.85527</v>
      </c>
      <c r="C4341" s="7">
        <v>116</v>
      </c>
      <c r="D4341" s="7">
        <v>1</v>
      </c>
      <c r="E4341" s="17">
        <v>45</v>
      </c>
      <c r="F4341" s="2" t="s">
        <v>8</v>
      </c>
      <c r="G4341" s="2" t="s">
        <v>391</v>
      </c>
      <c r="H4341" s="2" t="s">
        <v>221</v>
      </c>
    </row>
    <row r="4342" spans="1:12">
      <c r="A4342" s="79">
        <v>42285</v>
      </c>
      <c r="B4342" s="3">
        <v>4.85527</v>
      </c>
      <c r="C4342" s="7">
        <v>116</v>
      </c>
      <c r="D4342" s="7">
        <v>1</v>
      </c>
      <c r="E4342" s="17">
        <v>45</v>
      </c>
      <c r="F4342" s="2" t="s">
        <v>8</v>
      </c>
      <c r="G4342" s="2" t="s">
        <v>388</v>
      </c>
      <c r="H4342" s="2" t="s">
        <v>221</v>
      </c>
    </row>
    <row r="4343" spans="1:12">
      <c r="A4343" s="79">
        <v>42302</v>
      </c>
      <c r="B4343" s="3">
        <v>4.85527</v>
      </c>
      <c r="C4343" s="7">
        <v>116</v>
      </c>
      <c r="D4343" s="7">
        <v>1</v>
      </c>
      <c r="E4343" s="17">
        <v>45</v>
      </c>
      <c r="F4343" s="2" t="s">
        <v>8</v>
      </c>
      <c r="G4343" s="2" t="s">
        <v>375</v>
      </c>
      <c r="H4343" s="2" t="s">
        <v>221</v>
      </c>
    </row>
    <row r="4344" spans="1:12">
      <c r="A4344" s="79">
        <v>42308</v>
      </c>
      <c r="B4344" s="3">
        <v>4.85527</v>
      </c>
      <c r="C4344" s="7">
        <v>116</v>
      </c>
      <c r="D4344" s="7">
        <v>1</v>
      </c>
      <c r="E4344" s="17">
        <v>45</v>
      </c>
      <c r="F4344" s="2" t="s">
        <v>8</v>
      </c>
      <c r="G4344" s="2" t="s">
        <v>374</v>
      </c>
      <c r="H4344" s="2" t="s">
        <v>221</v>
      </c>
    </row>
    <row r="4345" spans="1:12">
      <c r="A4345" s="79">
        <v>42346</v>
      </c>
      <c r="B4345" s="3">
        <v>4.85527</v>
      </c>
      <c r="C4345" s="7">
        <v>116</v>
      </c>
      <c r="D4345" s="7">
        <v>1</v>
      </c>
      <c r="E4345" s="17">
        <v>45</v>
      </c>
      <c r="F4345" s="2" t="s">
        <v>8</v>
      </c>
      <c r="G4345" s="2" t="s">
        <v>710</v>
      </c>
      <c r="H4345" s="2" t="s">
        <v>667</v>
      </c>
      <c r="I4345" s="2" t="s">
        <v>711</v>
      </c>
    </row>
    <row r="4346" spans="1:12">
      <c r="A4346" s="79">
        <v>42371</v>
      </c>
      <c r="B4346" s="3">
        <v>4.85527</v>
      </c>
      <c r="C4346" s="7">
        <v>116</v>
      </c>
      <c r="D4346" s="7">
        <v>1</v>
      </c>
      <c r="E4346" s="17">
        <v>45</v>
      </c>
      <c r="F4346" s="2" t="s">
        <v>8</v>
      </c>
      <c r="G4346" s="2" t="s">
        <v>1085</v>
      </c>
      <c r="H4346" s="2" t="s">
        <v>1086</v>
      </c>
      <c r="I4346" s="2" t="s">
        <v>221</v>
      </c>
    </row>
    <row r="4347" spans="1:12">
      <c r="A4347" s="79">
        <v>42376</v>
      </c>
      <c r="B4347" s="3">
        <v>4.85527</v>
      </c>
      <c r="C4347" s="7">
        <v>116</v>
      </c>
      <c r="D4347" s="7">
        <v>1</v>
      </c>
      <c r="E4347" s="17">
        <v>45</v>
      </c>
      <c r="F4347" s="2" t="s">
        <v>8</v>
      </c>
      <c r="G4347" s="2" t="s">
        <v>1290</v>
      </c>
      <c r="H4347" s="2" t="s">
        <v>1082</v>
      </c>
      <c r="I4347" s="2" t="s">
        <v>221</v>
      </c>
      <c r="L4347" s="21"/>
    </row>
    <row r="4348" spans="1:12">
      <c r="A4348" s="79">
        <v>42386</v>
      </c>
      <c r="B4348" s="3">
        <v>4.85527</v>
      </c>
      <c r="C4348" s="7">
        <v>116</v>
      </c>
      <c r="D4348" s="7">
        <v>1</v>
      </c>
      <c r="E4348" s="17">
        <v>45</v>
      </c>
      <c r="F4348" s="2" t="s">
        <v>8</v>
      </c>
      <c r="G4348" s="2" t="s">
        <v>1059</v>
      </c>
      <c r="H4348" s="2" t="s">
        <v>1060</v>
      </c>
      <c r="I4348" s="2" t="s">
        <v>221</v>
      </c>
      <c r="L4348" s="21"/>
    </row>
    <row r="4349" spans="1:12">
      <c r="A4349" s="79">
        <v>42399</v>
      </c>
      <c r="B4349" s="3">
        <v>4.85527</v>
      </c>
      <c r="C4349" s="7">
        <v>116</v>
      </c>
      <c r="D4349" s="7">
        <v>1</v>
      </c>
      <c r="E4349" s="17">
        <v>45</v>
      </c>
      <c r="F4349" s="2" t="s">
        <v>8</v>
      </c>
      <c r="G4349" s="2" t="s">
        <v>919</v>
      </c>
      <c r="H4349" s="2" t="s">
        <v>920</v>
      </c>
      <c r="I4349" s="2" t="s">
        <v>221</v>
      </c>
      <c r="L4349" s="21"/>
    </row>
    <row r="4350" spans="1:12">
      <c r="A4350" s="79">
        <v>42403</v>
      </c>
      <c r="B4350" s="3">
        <v>4.85527</v>
      </c>
      <c r="C4350" s="7">
        <v>116</v>
      </c>
      <c r="D4350" s="7">
        <v>1</v>
      </c>
      <c r="E4350" s="17">
        <v>45</v>
      </c>
      <c r="F4350" s="2" t="s">
        <v>8</v>
      </c>
      <c r="G4350" s="2" t="s">
        <v>1173</v>
      </c>
      <c r="H4350" s="2" t="s">
        <v>1222</v>
      </c>
      <c r="I4350" s="2" t="s">
        <v>221</v>
      </c>
      <c r="L4350" s="21"/>
    </row>
    <row r="4351" spans="1:12">
      <c r="A4351" s="79">
        <v>42405</v>
      </c>
      <c r="B4351" s="3">
        <v>4.85527</v>
      </c>
      <c r="C4351" s="7">
        <v>116</v>
      </c>
      <c r="D4351" s="7">
        <v>1</v>
      </c>
      <c r="E4351" s="17">
        <v>45</v>
      </c>
      <c r="F4351" s="2" t="s">
        <v>8</v>
      </c>
      <c r="G4351" s="2" t="s">
        <v>1291</v>
      </c>
      <c r="H4351" s="2" t="s">
        <v>1199</v>
      </c>
      <c r="I4351" s="2" t="s">
        <v>221</v>
      </c>
      <c r="L4351" s="21"/>
    </row>
    <row r="4352" spans="1:12">
      <c r="A4352" s="79">
        <v>42419</v>
      </c>
      <c r="B4352" s="3">
        <v>4.85527</v>
      </c>
      <c r="C4352" s="7">
        <v>116</v>
      </c>
      <c r="D4352" s="7">
        <v>1</v>
      </c>
      <c r="E4352" s="17">
        <v>45</v>
      </c>
      <c r="F4352" s="2" t="s">
        <v>8</v>
      </c>
      <c r="G4352" s="2" t="s">
        <v>1171</v>
      </c>
      <c r="H4352" s="2" t="s">
        <v>1172</v>
      </c>
      <c r="I4352" s="2" t="s">
        <v>221</v>
      </c>
      <c r="L4352" s="21"/>
    </row>
    <row r="4353" spans="1:12">
      <c r="A4353" s="79">
        <v>42428</v>
      </c>
      <c r="B4353" s="3">
        <v>4.85527</v>
      </c>
      <c r="C4353" s="7">
        <v>116</v>
      </c>
      <c r="D4353" s="7">
        <v>1</v>
      </c>
      <c r="E4353" s="17">
        <v>45</v>
      </c>
      <c r="F4353" s="2" t="s">
        <v>8</v>
      </c>
      <c r="G4353" s="2" t="s">
        <v>1169</v>
      </c>
      <c r="H4353" s="2" t="s">
        <v>1170</v>
      </c>
      <c r="I4353" s="2" t="s">
        <v>221</v>
      </c>
      <c r="L4353" s="21"/>
    </row>
    <row r="4354" spans="1:12">
      <c r="A4354" s="79">
        <v>42431</v>
      </c>
      <c r="B4354" s="3">
        <v>4.85527</v>
      </c>
      <c r="C4354" s="7">
        <v>116</v>
      </c>
      <c r="D4354" s="7">
        <v>1</v>
      </c>
      <c r="E4354" s="17">
        <v>45</v>
      </c>
      <c r="F4354" s="2" t="s">
        <v>8</v>
      </c>
      <c r="G4354" s="2" t="s">
        <v>271</v>
      </c>
      <c r="H4354" s="2" t="s">
        <v>1404</v>
      </c>
      <c r="I4354" s="2" t="s">
        <v>221</v>
      </c>
      <c r="L4354" s="21"/>
    </row>
    <row r="4355" spans="1:12">
      <c r="A4355" s="79">
        <v>42444</v>
      </c>
      <c r="B4355" s="3">
        <v>4.85527</v>
      </c>
      <c r="C4355" s="7">
        <v>116</v>
      </c>
      <c r="D4355" s="7">
        <v>1</v>
      </c>
      <c r="E4355" s="17">
        <v>45</v>
      </c>
      <c r="F4355" s="2" t="s">
        <v>8</v>
      </c>
      <c r="G4355" s="2" t="s">
        <v>394</v>
      </c>
      <c r="H4355" s="2" t="s">
        <v>1401</v>
      </c>
      <c r="I4355" s="2" t="s">
        <v>221</v>
      </c>
    </row>
    <row r="4356" spans="1:12">
      <c r="A4356" s="79">
        <v>42458</v>
      </c>
      <c r="B4356" s="3">
        <v>4.85527</v>
      </c>
      <c r="C4356" s="7">
        <v>116</v>
      </c>
      <c r="D4356" s="7">
        <v>1</v>
      </c>
      <c r="E4356" s="17">
        <v>45</v>
      </c>
      <c r="F4356" s="2" t="s">
        <v>8</v>
      </c>
      <c r="G4356" s="2" t="s">
        <v>1395</v>
      </c>
      <c r="H4356" s="2" t="s">
        <v>1396</v>
      </c>
      <c r="I4356" s="2" t="s">
        <v>221</v>
      </c>
    </row>
    <row r="4357" spans="1:12">
      <c r="A4357" s="79">
        <v>42459</v>
      </c>
      <c r="B4357" s="3">
        <v>4.85527</v>
      </c>
      <c r="C4357" s="7">
        <v>116</v>
      </c>
      <c r="D4357" s="7">
        <v>1</v>
      </c>
      <c r="E4357" s="17">
        <v>45</v>
      </c>
      <c r="F4357" s="2" t="s">
        <v>8</v>
      </c>
      <c r="G4357" s="2" t="s">
        <v>1324</v>
      </c>
      <c r="H4357" s="2" t="s">
        <v>1325</v>
      </c>
      <c r="I4357" s="2" t="s">
        <v>221</v>
      </c>
    </row>
    <row r="4358" spans="1:12">
      <c r="A4358" s="79">
        <v>42467</v>
      </c>
      <c r="B4358" s="3">
        <v>4.85527</v>
      </c>
      <c r="C4358" s="7">
        <v>116</v>
      </c>
      <c r="D4358" s="7">
        <v>1</v>
      </c>
      <c r="E4358" s="17">
        <v>45</v>
      </c>
      <c r="F4358" s="2" t="s">
        <v>8</v>
      </c>
      <c r="G4358" s="2" t="s">
        <v>1598</v>
      </c>
      <c r="H4358" s="2" t="s">
        <v>221</v>
      </c>
    </row>
    <row r="4359" spans="1:12">
      <c r="A4359" s="79">
        <v>42482</v>
      </c>
      <c r="B4359" s="3">
        <v>4.85527</v>
      </c>
      <c r="C4359" s="7">
        <v>116</v>
      </c>
      <c r="D4359" s="7">
        <v>1</v>
      </c>
      <c r="E4359" s="17">
        <v>45</v>
      </c>
      <c r="F4359" s="2" t="s">
        <v>8</v>
      </c>
      <c r="G4359" s="2" t="s">
        <v>1576</v>
      </c>
      <c r="H4359" s="2" t="s">
        <v>221</v>
      </c>
    </row>
    <row r="4360" spans="1:12">
      <c r="A4360" s="79">
        <v>42497</v>
      </c>
      <c r="B4360" s="3">
        <v>4.82738464092066</v>
      </c>
      <c r="C4360" s="7">
        <v>116</v>
      </c>
      <c r="D4360" s="7">
        <v>1</v>
      </c>
      <c r="E4360" s="17">
        <v>45</v>
      </c>
      <c r="F4360" s="2" t="s">
        <v>8</v>
      </c>
      <c r="G4360" s="2" t="s">
        <v>221</v>
      </c>
      <c r="H4360" s="2" t="s">
        <v>1901</v>
      </c>
      <c r="I4360" s="2" t="s">
        <v>1867</v>
      </c>
    </row>
    <row r="4361" spans="1:12">
      <c r="A4361" s="79">
        <v>42509</v>
      </c>
      <c r="B4361" s="3">
        <v>4.824782608695652</v>
      </c>
      <c r="C4361" s="7">
        <v>116</v>
      </c>
      <c r="D4361" s="7">
        <v>1</v>
      </c>
      <c r="E4361" s="17">
        <v>45</v>
      </c>
      <c r="F4361" s="2" t="s">
        <v>8</v>
      </c>
      <c r="G4361" s="2" t="s">
        <v>221</v>
      </c>
      <c r="H4361" s="2" t="s">
        <v>1879</v>
      </c>
      <c r="I4361" s="2" t="s">
        <v>1858</v>
      </c>
    </row>
    <row r="4362" spans="1:12">
      <c r="A4362" s="79">
        <v>42538</v>
      </c>
      <c r="B4362" s="3">
        <v>4.7381933744221882</v>
      </c>
      <c r="C4362" s="7">
        <v>116</v>
      </c>
      <c r="D4362" s="7">
        <v>1</v>
      </c>
      <c r="E4362" s="17">
        <v>45</v>
      </c>
      <c r="F4362" s="2" t="s">
        <v>8</v>
      </c>
      <c r="G4362" s="2" t="s">
        <v>221</v>
      </c>
    </row>
    <row r="4363" spans="1:12">
      <c r="A4363" s="79">
        <v>42545</v>
      </c>
      <c r="B4363" s="3">
        <v>4.8323942944472744</v>
      </c>
      <c r="C4363" s="7">
        <v>116</v>
      </c>
      <c r="D4363" s="7">
        <v>1</v>
      </c>
      <c r="E4363" s="17">
        <v>45</v>
      </c>
      <c r="F4363" s="2" t="s">
        <v>8</v>
      </c>
      <c r="G4363" s="2" t="s">
        <v>221</v>
      </c>
    </row>
    <row r="4364" spans="1:12">
      <c r="A4364" s="79">
        <v>42548</v>
      </c>
      <c r="B4364" s="3">
        <v>4.8178352810239291</v>
      </c>
      <c r="C4364" s="7">
        <v>116</v>
      </c>
      <c r="D4364" s="7">
        <v>1</v>
      </c>
      <c r="E4364" s="17">
        <v>45</v>
      </c>
      <c r="F4364" s="2" t="s">
        <v>8</v>
      </c>
      <c r="G4364" s="2" t="s">
        <v>221</v>
      </c>
    </row>
    <row r="4365" spans="1:12">
      <c r="A4365" s="79">
        <v>42555</v>
      </c>
      <c r="B4365" s="3">
        <v>4.7278662334145682</v>
      </c>
      <c r="C4365" s="7">
        <v>116</v>
      </c>
      <c r="D4365" s="7">
        <v>1</v>
      </c>
      <c r="E4365" s="17">
        <v>45</v>
      </c>
      <c r="F4365" s="2" t="s">
        <v>8</v>
      </c>
      <c r="G4365" s="2" t="s">
        <v>221</v>
      </c>
      <c r="H4365" s="2" t="s">
        <v>2259</v>
      </c>
    </row>
    <row r="4366" spans="1:12">
      <c r="A4366" s="79">
        <v>42573</v>
      </c>
      <c r="B4366" s="3">
        <v>4.8122321180072367</v>
      </c>
      <c r="C4366" s="7">
        <v>116</v>
      </c>
      <c r="D4366" s="7">
        <v>1</v>
      </c>
      <c r="E4366" s="17">
        <v>45</v>
      </c>
      <c r="F4366" s="2" t="s">
        <v>8</v>
      </c>
      <c r="G4366" s="2" t="s">
        <v>221</v>
      </c>
      <c r="H4366" s="2" t="s">
        <v>2251</v>
      </c>
    </row>
    <row r="4367" spans="1:12">
      <c r="A4367" s="79">
        <v>42582</v>
      </c>
      <c r="B4367" s="3">
        <v>4.781428571428572</v>
      </c>
      <c r="C4367" s="7">
        <v>116</v>
      </c>
      <c r="D4367" s="7">
        <v>1</v>
      </c>
      <c r="E4367" s="17">
        <v>45</v>
      </c>
      <c r="F4367" s="2" t="s">
        <v>8</v>
      </c>
      <c r="G4367" s="2" t="s">
        <v>221</v>
      </c>
      <c r="H4367" s="2" t="s">
        <v>2256</v>
      </c>
    </row>
    <row r="4368" spans="1:12">
      <c r="A4368" s="79">
        <v>42631</v>
      </c>
      <c r="B4368" s="3">
        <v>9.5519286161552923</v>
      </c>
      <c r="C4368" s="7">
        <v>116</v>
      </c>
      <c r="D4368" s="7">
        <v>2</v>
      </c>
      <c r="E4368" s="17">
        <v>45</v>
      </c>
      <c r="F4368" s="2" t="s">
        <v>8</v>
      </c>
      <c r="G4368" s="2" t="s">
        <v>221</v>
      </c>
      <c r="H4368" s="2" t="s">
        <v>2273</v>
      </c>
    </row>
    <row r="4369" spans="1:8">
      <c r="A4369" s="79">
        <v>42632</v>
      </c>
      <c r="B4369" s="3">
        <v>19.31768619515325</v>
      </c>
      <c r="C4369" s="7">
        <v>116</v>
      </c>
      <c r="D4369" s="7">
        <v>4</v>
      </c>
      <c r="E4369" s="17">
        <v>45</v>
      </c>
      <c r="F4369" s="2" t="s">
        <v>8</v>
      </c>
      <c r="G4369" s="2" t="s">
        <v>221</v>
      </c>
      <c r="H4369" s="2" t="s">
        <v>2252</v>
      </c>
    </row>
    <row r="4370" spans="1:8">
      <c r="A4370" s="79">
        <v>42656.561828703707</v>
      </c>
      <c r="B4370" s="3">
        <v>5.7841720375335122</v>
      </c>
      <c r="C4370" s="7">
        <v>116</v>
      </c>
      <c r="D4370" s="7">
        <v>1</v>
      </c>
      <c r="E4370" s="17">
        <v>45</v>
      </c>
      <c r="F4370" s="2" t="s">
        <v>8</v>
      </c>
      <c r="G4370" s="2" t="s">
        <v>2826</v>
      </c>
      <c r="H4370" s="2" t="s">
        <v>2828</v>
      </c>
    </row>
    <row r="4371" spans="1:8">
      <c r="A4371" s="79">
        <v>42676.527372685188</v>
      </c>
      <c r="B4371" s="3">
        <v>5.7562899999999999</v>
      </c>
      <c r="C4371" s="7">
        <v>116</v>
      </c>
      <c r="D4371" s="7">
        <v>1</v>
      </c>
      <c r="E4371" s="17">
        <v>45</v>
      </c>
      <c r="F4371" s="2" t="s">
        <v>8</v>
      </c>
      <c r="G4371" s="2" t="s">
        <v>2826</v>
      </c>
      <c r="H4371" s="2" t="s">
        <v>2739</v>
      </c>
    </row>
    <row r="4372" spans="1:8">
      <c r="A4372" s="79">
        <v>42677.151770833334</v>
      </c>
      <c r="B4372" s="3">
        <v>5.7940746458153045</v>
      </c>
      <c r="C4372" s="7">
        <v>116</v>
      </c>
      <c r="D4372" s="7">
        <v>1</v>
      </c>
      <c r="E4372" s="17">
        <v>45</v>
      </c>
      <c r="F4372" s="2" t="s">
        <v>8</v>
      </c>
      <c r="G4372" s="2" t="s">
        <v>2826</v>
      </c>
      <c r="H4372" s="2" t="s">
        <v>2738</v>
      </c>
    </row>
    <row r="4373" spans="1:8">
      <c r="A4373" s="79">
        <v>42704.302881944444</v>
      </c>
      <c r="B4373" s="3">
        <v>5.7852858592132508</v>
      </c>
      <c r="C4373" s="7">
        <v>116</v>
      </c>
      <c r="D4373" s="7">
        <v>1</v>
      </c>
      <c r="E4373" s="17">
        <v>45</v>
      </c>
      <c r="F4373" s="2" t="s">
        <v>8</v>
      </c>
      <c r="G4373" s="2" t="s">
        <v>2826</v>
      </c>
      <c r="H4373" s="2" t="s">
        <v>2827</v>
      </c>
    </row>
    <row r="4374" spans="1:8">
      <c r="A4374" s="79">
        <v>42716.696527777778</v>
      </c>
      <c r="B4374" s="3">
        <v>5.7997825592504135</v>
      </c>
      <c r="C4374" s="7">
        <v>116</v>
      </c>
      <c r="D4374" s="7">
        <v>1</v>
      </c>
      <c r="E4374" s="17">
        <v>45</v>
      </c>
      <c r="F4374" s="2" t="s">
        <v>8</v>
      </c>
      <c r="G4374" s="2" t="s">
        <v>2826</v>
      </c>
      <c r="H4374" s="2" t="s">
        <v>2733</v>
      </c>
    </row>
    <row r="4375" spans="1:8">
      <c r="A4375" s="79">
        <v>42729.915706018517</v>
      </c>
      <c r="B4375" s="3">
        <v>5.7926172296140166</v>
      </c>
      <c r="C4375" s="7">
        <v>116</v>
      </c>
      <c r="D4375" s="7">
        <v>1</v>
      </c>
      <c r="E4375" s="17">
        <v>45</v>
      </c>
      <c r="F4375" s="2" t="s">
        <v>8</v>
      </c>
      <c r="G4375" s="2" t="s">
        <v>2826</v>
      </c>
      <c r="H4375" s="2" t="s">
        <v>2714</v>
      </c>
    </row>
    <row r="4376" spans="1:8">
      <c r="A4376" s="79">
        <v>42733.094074074077</v>
      </c>
      <c r="B4376" s="3">
        <v>5.791293477535123</v>
      </c>
      <c r="C4376" s="7">
        <v>116</v>
      </c>
      <c r="D4376" s="7">
        <v>1</v>
      </c>
      <c r="E4376" s="17">
        <v>45</v>
      </c>
      <c r="F4376" s="2" t="s">
        <v>8</v>
      </c>
      <c r="G4376" s="2" t="s">
        <v>2826</v>
      </c>
      <c r="H4376" s="2" t="s">
        <v>2725</v>
      </c>
    </row>
    <row r="4377" spans="1:8">
      <c r="A4377" s="79">
        <v>42751.618449074071</v>
      </c>
      <c r="B4377" s="3">
        <v>5.7600810541132317</v>
      </c>
      <c r="C4377" s="7">
        <v>116</v>
      </c>
      <c r="D4377" s="7">
        <v>1</v>
      </c>
      <c r="E4377" s="17">
        <v>45</v>
      </c>
      <c r="F4377" s="2" t="s">
        <v>8</v>
      </c>
      <c r="G4377" s="2" t="s">
        <v>3579</v>
      </c>
    </row>
    <row r="4378" spans="1:8">
      <c r="A4378" s="79">
        <v>42754.760578703703</v>
      </c>
      <c r="B4378" s="3">
        <v>5.7443524499599681</v>
      </c>
      <c r="C4378" s="7">
        <v>116</v>
      </c>
      <c r="D4378" s="7">
        <v>1</v>
      </c>
      <c r="E4378" s="17">
        <v>45</v>
      </c>
      <c r="F4378" s="2" t="s">
        <v>8</v>
      </c>
      <c r="G4378" s="2" t="s">
        <v>3578</v>
      </c>
    </row>
    <row r="4379" spans="1:8">
      <c r="A4379" s="79">
        <v>42758.516180555554</v>
      </c>
      <c r="B4379" s="3">
        <v>5.764873690987125</v>
      </c>
      <c r="C4379" s="7">
        <v>116</v>
      </c>
      <c r="D4379" s="7">
        <v>1</v>
      </c>
      <c r="E4379" s="17">
        <v>45</v>
      </c>
      <c r="F4379" s="2" t="s">
        <v>8</v>
      </c>
      <c r="G4379" s="2" t="s">
        <v>3561</v>
      </c>
    </row>
    <row r="4380" spans="1:8">
      <c r="A4380" s="79">
        <v>42760.895381944443</v>
      </c>
      <c r="B4380" s="3">
        <v>5.7723964973131414</v>
      </c>
      <c r="C4380" s="7">
        <v>116</v>
      </c>
      <c r="D4380" s="7">
        <v>1</v>
      </c>
      <c r="E4380" s="17">
        <v>45</v>
      </c>
      <c r="F4380" s="2" t="s">
        <v>8</v>
      </c>
      <c r="G4380" s="2" t="s">
        <v>3577</v>
      </c>
    </row>
    <row r="4381" spans="1:8">
      <c r="A4381" s="79">
        <v>42774.530185185184</v>
      </c>
      <c r="B4381" s="3">
        <v>5.5593922158684776</v>
      </c>
      <c r="C4381" s="7">
        <v>116</v>
      </c>
      <c r="D4381" s="7">
        <v>1</v>
      </c>
      <c r="E4381" s="17">
        <v>45</v>
      </c>
      <c r="F4381" s="2" t="s">
        <v>8</v>
      </c>
      <c r="G4381" s="2" t="s">
        <v>3576</v>
      </c>
    </row>
    <row r="4382" spans="1:8">
      <c r="A4382" s="79">
        <v>42788.549432870372</v>
      </c>
      <c r="B4382" s="3">
        <v>5.7582473643410852</v>
      </c>
      <c r="C4382" s="7">
        <v>116</v>
      </c>
      <c r="D4382" s="7">
        <v>1</v>
      </c>
      <c r="E4382" s="17">
        <v>45</v>
      </c>
      <c r="F4382" s="2" t="s">
        <v>8</v>
      </c>
      <c r="G4382" s="2" t="s">
        <v>3570</v>
      </c>
    </row>
    <row r="4383" spans="1:8">
      <c r="A4383" s="79">
        <v>42822.867939814816</v>
      </c>
      <c r="B4383" s="3">
        <v>5.5162900000000006</v>
      </c>
      <c r="C4383" s="7">
        <v>116</v>
      </c>
      <c r="D4383" s="7">
        <v>1</v>
      </c>
      <c r="E4383" s="17">
        <v>45</v>
      </c>
      <c r="F4383" s="2" t="s">
        <v>8</v>
      </c>
      <c r="G4383" s="2" t="s">
        <v>3573</v>
      </c>
    </row>
    <row r="4384" spans="1:8">
      <c r="A4384" s="79">
        <v>42828.300729166665</v>
      </c>
      <c r="B4384" s="3">
        <v>5.7542388950276244</v>
      </c>
      <c r="C4384" s="7">
        <v>116</v>
      </c>
      <c r="D4384" s="7">
        <v>1</v>
      </c>
      <c r="E4384" s="17">
        <v>45</v>
      </c>
      <c r="F4384" s="2" t="s">
        <v>8</v>
      </c>
      <c r="G4384" s="2" t="s">
        <v>2826</v>
      </c>
      <c r="H4384" s="2" t="s">
        <v>4436</v>
      </c>
    </row>
    <row r="4385" spans="1:12">
      <c r="A4385" s="79">
        <v>42837.361712962964</v>
      </c>
      <c r="B4385" s="3">
        <v>5.7978384135948247</v>
      </c>
      <c r="C4385" s="7">
        <v>116</v>
      </c>
      <c r="D4385" s="7">
        <v>1</v>
      </c>
      <c r="E4385" s="17">
        <v>45</v>
      </c>
      <c r="F4385" s="2" t="s">
        <v>8</v>
      </c>
      <c r="G4385" s="2" t="s">
        <v>2826</v>
      </c>
      <c r="H4385" s="2" t="s">
        <v>4430</v>
      </c>
    </row>
    <row r="4386" spans="1:12">
      <c r="A4386" s="79">
        <v>42850.592743055553</v>
      </c>
      <c r="B4386" s="3">
        <v>5.8045364516972988</v>
      </c>
      <c r="C4386" s="7">
        <v>116</v>
      </c>
      <c r="D4386" s="7">
        <v>1</v>
      </c>
      <c r="E4386" s="17">
        <v>45</v>
      </c>
      <c r="F4386" s="2" t="s">
        <v>8</v>
      </c>
      <c r="G4386" s="2" t="s">
        <v>2826</v>
      </c>
      <c r="H4386" s="2" t="s">
        <v>4428</v>
      </c>
    </row>
    <row r="4387" spans="1:12">
      <c r="A4387" s="79">
        <v>41802</v>
      </c>
      <c r="B4387" s="3">
        <v>4.85527</v>
      </c>
      <c r="C4387" s="7">
        <v>117</v>
      </c>
      <c r="D4387" s="7">
        <v>1</v>
      </c>
      <c r="E4387" s="17">
        <v>45</v>
      </c>
      <c r="F4387" s="2" t="s">
        <v>8</v>
      </c>
      <c r="G4387" s="21"/>
    </row>
    <row r="4388" spans="1:12">
      <c r="A4388" s="79">
        <v>41802</v>
      </c>
      <c r="B4388" s="3">
        <v>4.85527</v>
      </c>
      <c r="C4388" s="7">
        <v>117</v>
      </c>
      <c r="D4388" s="7">
        <v>1</v>
      </c>
      <c r="E4388" s="17">
        <v>45</v>
      </c>
      <c r="F4388" s="2" t="s">
        <v>8</v>
      </c>
      <c r="G4388" s="21"/>
    </row>
    <row r="4389" spans="1:12">
      <c r="A4389" s="80">
        <v>41820</v>
      </c>
      <c r="B4389" s="9">
        <v>100</v>
      </c>
      <c r="C4389" s="17">
        <v>117</v>
      </c>
      <c r="D4389" s="17"/>
      <c r="E4389" s="17"/>
      <c r="F4389" s="8" t="s">
        <v>8</v>
      </c>
      <c r="G4389" s="8" t="s">
        <v>143</v>
      </c>
    </row>
    <row r="4390" spans="1:12">
      <c r="A4390" s="79">
        <v>41965</v>
      </c>
      <c r="B4390" s="3">
        <v>224.81</v>
      </c>
      <c r="C4390" s="7">
        <v>117</v>
      </c>
      <c r="F4390" s="8" t="s">
        <v>8</v>
      </c>
      <c r="H4390" s="2" t="s">
        <v>113</v>
      </c>
    </row>
    <row r="4391" spans="1:12">
      <c r="A4391" s="79">
        <v>42171</v>
      </c>
      <c r="B4391" s="3">
        <v>4.85527</v>
      </c>
      <c r="C4391" s="7">
        <v>117</v>
      </c>
      <c r="D4391" s="7">
        <v>1</v>
      </c>
      <c r="E4391" s="17">
        <v>45</v>
      </c>
      <c r="F4391" s="2" t="s">
        <v>8</v>
      </c>
      <c r="G4391" s="2" t="s">
        <v>328</v>
      </c>
      <c r="H4391" s="2" t="s">
        <v>205</v>
      </c>
      <c r="J4391" s="21"/>
    </row>
    <row r="4392" spans="1:12">
      <c r="A4392" s="79">
        <v>42192</v>
      </c>
      <c r="B4392" s="3">
        <v>4.85527</v>
      </c>
      <c r="C4392" s="7">
        <v>117</v>
      </c>
      <c r="D4392" s="7">
        <v>1</v>
      </c>
      <c r="E4392" s="17">
        <v>45</v>
      </c>
      <c r="F4392" s="2" t="s">
        <v>8</v>
      </c>
      <c r="G4392" s="2" t="s">
        <v>317</v>
      </c>
      <c r="H4392" s="2" t="s">
        <v>205</v>
      </c>
      <c r="J4392" s="21"/>
    </row>
    <row r="4393" spans="1:12">
      <c r="A4393" s="79">
        <v>42223</v>
      </c>
      <c r="B4393" s="3">
        <v>4.85527</v>
      </c>
      <c r="C4393" s="7">
        <v>117</v>
      </c>
      <c r="D4393" s="7">
        <v>1</v>
      </c>
      <c r="E4393" s="17">
        <v>45</v>
      </c>
      <c r="F4393" s="2" t="s">
        <v>8</v>
      </c>
      <c r="G4393" s="2" t="s">
        <v>283</v>
      </c>
      <c r="H4393" s="2" t="s">
        <v>205</v>
      </c>
      <c r="J4393" s="21"/>
    </row>
    <row r="4394" spans="1:12">
      <c r="A4394" s="79">
        <v>42236</v>
      </c>
      <c r="B4394" s="3">
        <v>4.85527</v>
      </c>
      <c r="C4394" s="7">
        <v>117</v>
      </c>
      <c r="D4394" s="7">
        <v>1</v>
      </c>
      <c r="E4394" s="17">
        <v>45</v>
      </c>
      <c r="F4394" s="2" t="s">
        <v>8</v>
      </c>
      <c r="G4394" s="2" t="s">
        <v>263</v>
      </c>
      <c r="H4394" s="2" t="s">
        <v>205</v>
      </c>
      <c r="J4394" s="21"/>
    </row>
    <row r="4395" spans="1:12">
      <c r="A4395" s="79">
        <v>42294</v>
      </c>
      <c r="B4395" s="3">
        <v>4.85527</v>
      </c>
      <c r="C4395" s="7">
        <v>117</v>
      </c>
      <c r="D4395" s="7">
        <v>1</v>
      </c>
      <c r="E4395" s="17">
        <v>45</v>
      </c>
      <c r="F4395" s="2" t="s">
        <v>8</v>
      </c>
      <c r="G4395" s="2" t="s">
        <v>387</v>
      </c>
      <c r="H4395" s="2" t="s">
        <v>205</v>
      </c>
    </row>
    <row r="4396" spans="1:12">
      <c r="A4396" s="79">
        <v>42302</v>
      </c>
      <c r="B4396" s="3">
        <v>4.85527</v>
      </c>
      <c r="C4396" s="7">
        <v>117</v>
      </c>
      <c r="D4396" s="7">
        <v>1</v>
      </c>
      <c r="E4396" s="17">
        <v>45</v>
      </c>
      <c r="F4396" s="2" t="s">
        <v>8</v>
      </c>
      <c r="G4396" s="2" t="s">
        <v>375</v>
      </c>
      <c r="H4396" s="2" t="s">
        <v>205</v>
      </c>
    </row>
    <row r="4397" spans="1:12">
      <c r="A4397" s="79">
        <v>42308</v>
      </c>
      <c r="B4397" s="3">
        <v>4.85527</v>
      </c>
      <c r="C4397" s="7">
        <v>117</v>
      </c>
      <c r="D4397" s="7">
        <v>1</v>
      </c>
      <c r="E4397" s="17">
        <v>45</v>
      </c>
      <c r="F4397" s="2" t="s">
        <v>8</v>
      </c>
      <c r="G4397" s="2" t="s">
        <v>374</v>
      </c>
      <c r="H4397" s="2" t="s">
        <v>205</v>
      </c>
    </row>
    <row r="4398" spans="1:12">
      <c r="A4398" s="79">
        <v>42336</v>
      </c>
      <c r="B4398" s="3">
        <v>4.85527</v>
      </c>
      <c r="C4398" s="7">
        <v>117</v>
      </c>
      <c r="D4398" s="7">
        <v>1</v>
      </c>
      <c r="E4398" s="17">
        <v>45</v>
      </c>
      <c r="F4398" s="2" t="s">
        <v>8</v>
      </c>
      <c r="G4398" s="2" t="s">
        <v>494</v>
      </c>
      <c r="H4398" s="2" t="s">
        <v>495</v>
      </c>
      <c r="I4398" s="2" t="s">
        <v>205</v>
      </c>
    </row>
    <row r="4399" spans="1:12">
      <c r="A4399" s="79">
        <v>42376</v>
      </c>
      <c r="B4399" s="3">
        <v>4.85527</v>
      </c>
      <c r="C4399" s="7">
        <v>117</v>
      </c>
      <c r="D4399" s="7">
        <v>1</v>
      </c>
      <c r="E4399" s="17">
        <v>45</v>
      </c>
      <c r="F4399" s="2" t="s">
        <v>8</v>
      </c>
      <c r="G4399" s="2" t="s">
        <v>1290</v>
      </c>
      <c r="H4399" s="2" t="s">
        <v>1082</v>
      </c>
      <c r="I4399" s="2" t="s">
        <v>205</v>
      </c>
      <c r="L4399" s="21"/>
    </row>
    <row r="4400" spans="1:12">
      <c r="A4400" s="79">
        <v>42386</v>
      </c>
      <c r="B4400" s="3">
        <v>4.85527</v>
      </c>
      <c r="C4400" s="7">
        <v>117</v>
      </c>
      <c r="D4400" s="7">
        <v>1</v>
      </c>
      <c r="E4400" s="17">
        <v>45</v>
      </c>
      <c r="F4400" s="2" t="s">
        <v>8</v>
      </c>
      <c r="G4400" s="2" t="s">
        <v>1059</v>
      </c>
      <c r="H4400" s="2" t="s">
        <v>1060</v>
      </c>
      <c r="I4400" s="2" t="s">
        <v>205</v>
      </c>
      <c r="L4400" s="21"/>
    </row>
    <row r="4401" spans="1:12">
      <c r="A4401" s="79">
        <v>42387</v>
      </c>
      <c r="B4401" s="3">
        <v>4.85527</v>
      </c>
      <c r="C4401" s="7">
        <v>117</v>
      </c>
      <c r="D4401" s="7">
        <v>1</v>
      </c>
      <c r="E4401" s="17">
        <v>45</v>
      </c>
      <c r="F4401" s="2" t="s">
        <v>8</v>
      </c>
      <c r="G4401" s="2" t="s">
        <v>1041</v>
      </c>
      <c r="H4401" s="2" t="s">
        <v>1042</v>
      </c>
      <c r="I4401" s="2" t="s">
        <v>205</v>
      </c>
      <c r="L4401" s="21"/>
    </row>
    <row r="4402" spans="1:12">
      <c r="A4402" s="79">
        <v>42399</v>
      </c>
      <c r="B4402" s="3">
        <v>4.85527</v>
      </c>
      <c r="C4402" s="7">
        <v>117</v>
      </c>
      <c r="D4402" s="7">
        <v>1</v>
      </c>
      <c r="E4402" s="17">
        <v>45</v>
      </c>
      <c r="F4402" s="2" t="s">
        <v>8</v>
      </c>
      <c r="G4402" s="2" t="s">
        <v>919</v>
      </c>
      <c r="H4402" s="2" t="s">
        <v>920</v>
      </c>
      <c r="I4402" s="2" t="s">
        <v>205</v>
      </c>
      <c r="L4402" s="21"/>
    </row>
    <row r="4403" spans="1:12">
      <c r="A4403" s="79">
        <v>42403</v>
      </c>
      <c r="B4403" s="3">
        <v>4.85527</v>
      </c>
      <c r="C4403" s="7">
        <v>117</v>
      </c>
      <c r="D4403" s="7">
        <v>1</v>
      </c>
      <c r="E4403" s="17">
        <v>45</v>
      </c>
      <c r="F4403" s="2" t="s">
        <v>8</v>
      </c>
      <c r="G4403" s="2" t="s">
        <v>1173</v>
      </c>
      <c r="H4403" s="2" t="s">
        <v>1222</v>
      </c>
      <c r="I4403" s="2" t="s">
        <v>205</v>
      </c>
      <c r="L4403" s="21"/>
    </row>
    <row r="4404" spans="1:12">
      <c r="A4404" s="79">
        <v>42419</v>
      </c>
      <c r="B4404" s="3">
        <v>4.85527</v>
      </c>
      <c r="C4404" s="7">
        <v>117</v>
      </c>
      <c r="D4404" s="7">
        <v>1</v>
      </c>
      <c r="E4404" s="17">
        <v>45</v>
      </c>
      <c r="F4404" s="2" t="s">
        <v>8</v>
      </c>
      <c r="G4404" s="2" t="s">
        <v>1171</v>
      </c>
      <c r="H4404" s="2" t="s">
        <v>1172</v>
      </c>
      <c r="I4404" s="2" t="s">
        <v>205</v>
      </c>
      <c r="L4404" s="21"/>
    </row>
    <row r="4405" spans="1:12">
      <c r="A4405" s="79">
        <v>42458</v>
      </c>
      <c r="B4405" s="3">
        <v>4.85527</v>
      </c>
      <c r="C4405" s="7">
        <v>117</v>
      </c>
      <c r="D4405" s="7">
        <v>1</v>
      </c>
      <c r="E4405" s="17">
        <v>45</v>
      </c>
      <c r="F4405" s="2" t="s">
        <v>8</v>
      </c>
      <c r="G4405" s="2" t="s">
        <v>1393</v>
      </c>
      <c r="H4405" s="2" t="s">
        <v>1394</v>
      </c>
      <c r="I4405" s="2" t="s">
        <v>205</v>
      </c>
    </row>
    <row r="4406" spans="1:12">
      <c r="A4406" s="79">
        <v>42459</v>
      </c>
      <c r="B4406" s="3">
        <v>4.85527</v>
      </c>
      <c r="C4406" s="7">
        <v>117</v>
      </c>
      <c r="D4406" s="7">
        <v>1</v>
      </c>
      <c r="E4406" s="17">
        <v>45</v>
      </c>
      <c r="F4406" s="2" t="s">
        <v>8</v>
      </c>
      <c r="G4406" s="2" t="s">
        <v>1324</v>
      </c>
      <c r="H4406" s="2" t="s">
        <v>1325</v>
      </c>
      <c r="I4406" s="2" t="s">
        <v>205</v>
      </c>
    </row>
    <row r="4407" spans="1:12">
      <c r="A4407" s="79">
        <v>42475</v>
      </c>
      <c r="B4407" s="3">
        <v>4.85527</v>
      </c>
      <c r="C4407" s="7">
        <v>117</v>
      </c>
      <c r="D4407" s="7">
        <v>1</v>
      </c>
      <c r="E4407" s="17">
        <v>45</v>
      </c>
      <c r="F4407" s="2" t="s">
        <v>8</v>
      </c>
      <c r="G4407" s="2" t="s">
        <v>1584</v>
      </c>
      <c r="H4407" s="2" t="s">
        <v>205</v>
      </c>
    </row>
    <row r="4408" spans="1:12">
      <c r="A4408" s="79">
        <v>42480</v>
      </c>
      <c r="B4408" s="3">
        <v>4.85527</v>
      </c>
      <c r="C4408" s="7">
        <v>117</v>
      </c>
      <c r="D4408" s="7">
        <v>1</v>
      </c>
      <c r="E4408" s="17">
        <v>45</v>
      </c>
      <c r="F4408" s="2" t="s">
        <v>8</v>
      </c>
      <c r="G4408" s="2" t="s">
        <v>1577</v>
      </c>
      <c r="H4408" s="2" t="s">
        <v>205</v>
      </c>
    </row>
    <row r="4409" spans="1:12">
      <c r="A4409" s="79">
        <v>42497</v>
      </c>
      <c r="B4409" s="3">
        <v>4.82738464092066</v>
      </c>
      <c r="C4409" s="7">
        <v>117</v>
      </c>
      <c r="D4409" s="7">
        <v>1</v>
      </c>
      <c r="E4409" s="17">
        <v>45</v>
      </c>
      <c r="F4409" s="2" t="s">
        <v>8</v>
      </c>
      <c r="G4409" s="2" t="s">
        <v>205</v>
      </c>
      <c r="H4409" s="2" t="s">
        <v>1901</v>
      </c>
      <c r="I4409" s="2" t="s">
        <v>1867</v>
      </c>
    </row>
    <row r="4410" spans="1:12">
      <c r="A4410" s="79">
        <v>42500</v>
      </c>
      <c r="B4410" s="3">
        <v>4.6349999999999998</v>
      </c>
      <c r="C4410" s="7">
        <v>117</v>
      </c>
      <c r="D4410" s="7">
        <v>1</v>
      </c>
      <c r="E4410" s="17">
        <v>45</v>
      </c>
      <c r="F4410" s="2" t="s">
        <v>8</v>
      </c>
      <c r="G4410" s="2" t="s">
        <v>205</v>
      </c>
      <c r="H4410" s="2" t="s">
        <v>1893</v>
      </c>
      <c r="I4410" s="2" t="s">
        <v>1864</v>
      </c>
    </row>
    <row r="4411" spans="1:12">
      <c r="A4411" s="79">
        <v>42509</v>
      </c>
      <c r="B4411" s="3">
        <v>4.824782608695652</v>
      </c>
      <c r="C4411" s="7">
        <v>117</v>
      </c>
      <c r="D4411" s="7">
        <v>1</v>
      </c>
      <c r="E4411" s="17">
        <v>45</v>
      </c>
      <c r="F4411" s="2" t="s">
        <v>8</v>
      </c>
      <c r="G4411" s="2" t="s">
        <v>205</v>
      </c>
      <c r="H4411" s="2" t="s">
        <v>1879</v>
      </c>
      <c r="I4411" s="2" t="s">
        <v>1858</v>
      </c>
    </row>
    <row r="4412" spans="1:12">
      <c r="A4412" s="79">
        <v>42519</v>
      </c>
      <c r="B4412" s="3">
        <v>4.7874004745583969</v>
      </c>
      <c r="C4412" s="7">
        <v>117</v>
      </c>
      <c r="D4412" s="7">
        <v>1</v>
      </c>
      <c r="E4412" s="17">
        <v>45</v>
      </c>
      <c r="F4412" s="2" t="s">
        <v>8</v>
      </c>
      <c r="G4412" s="2" t="s">
        <v>205</v>
      </c>
      <c r="H4412" s="2" t="s">
        <v>1869</v>
      </c>
      <c r="I4412" s="2" t="s">
        <v>1779</v>
      </c>
    </row>
    <row r="4413" spans="1:12">
      <c r="A4413" s="79">
        <v>42545</v>
      </c>
      <c r="B4413" s="3">
        <v>4.8323942944472744</v>
      </c>
      <c r="C4413" s="7">
        <v>117</v>
      </c>
      <c r="D4413" s="7">
        <v>1</v>
      </c>
      <c r="E4413" s="17">
        <v>45</v>
      </c>
      <c r="F4413" s="2" t="s">
        <v>8</v>
      </c>
      <c r="G4413" s="2" t="s">
        <v>205</v>
      </c>
    </row>
    <row r="4414" spans="1:12">
      <c r="A4414" s="79">
        <v>42584</v>
      </c>
      <c r="B4414" s="3">
        <v>4.43</v>
      </c>
      <c r="C4414" s="7">
        <v>117</v>
      </c>
      <c r="D4414" s="7">
        <v>1</v>
      </c>
      <c r="E4414" s="17">
        <v>45</v>
      </c>
      <c r="F4414" s="2" t="s">
        <v>8</v>
      </c>
      <c r="G4414" s="2" t="s">
        <v>205</v>
      </c>
      <c r="H4414" s="2" t="s">
        <v>2279</v>
      </c>
    </row>
    <row r="4415" spans="1:12">
      <c r="A4415" s="79">
        <v>42592</v>
      </c>
      <c r="B4415" s="3">
        <v>4.7790180806675941</v>
      </c>
      <c r="C4415" s="7">
        <v>117</v>
      </c>
      <c r="D4415" s="7">
        <v>1</v>
      </c>
      <c r="E4415" s="17">
        <v>45</v>
      </c>
      <c r="F4415" s="2" t="s">
        <v>8</v>
      </c>
      <c r="G4415" s="2" t="s">
        <v>205</v>
      </c>
      <c r="H4415" s="2" t="s">
        <v>2278</v>
      </c>
    </row>
    <row r="4416" spans="1:12">
      <c r="A4416" s="79">
        <v>42594</v>
      </c>
      <c r="B4416" s="3">
        <v>4.43</v>
      </c>
      <c r="C4416" s="7">
        <v>117</v>
      </c>
      <c r="D4416" s="7">
        <v>1</v>
      </c>
      <c r="E4416" s="17">
        <v>45</v>
      </c>
      <c r="F4416" s="2" t="s">
        <v>8</v>
      </c>
      <c r="G4416" s="2" t="s">
        <v>205</v>
      </c>
      <c r="H4416" s="2" t="s">
        <v>2277</v>
      </c>
    </row>
    <row r="4417" spans="1:8">
      <c r="A4417" s="79">
        <v>42622</v>
      </c>
      <c r="B4417" s="3">
        <v>4.43</v>
      </c>
      <c r="C4417" s="7">
        <v>117</v>
      </c>
      <c r="D4417" s="7">
        <v>1</v>
      </c>
      <c r="E4417" s="17">
        <v>45</v>
      </c>
      <c r="F4417" s="2" t="s">
        <v>8</v>
      </c>
      <c r="G4417" s="2" t="s">
        <v>205</v>
      </c>
      <c r="H4417" s="2" t="s">
        <v>2276</v>
      </c>
    </row>
    <row r="4418" spans="1:8">
      <c r="A4418" s="79">
        <v>42632</v>
      </c>
      <c r="B4418" s="3">
        <v>19.31768619515325</v>
      </c>
      <c r="C4418" s="7">
        <v>117</v>
      </c>
      <c r="D4418" s="7">
        <v>4</v>
      </c>
      <c r="E4418" s="17">
        <v>45</v>
      </c>
      <c r="F4418" s="2" t="s">
        <v>8</v>
      </c>
      <c r="G4418" s="2" t="s">
        <v>205</v>
      </c>
      <c r="H4418" s="2" t="s">
        <v>2252</v>
      </c>
    </row>
    <row r="4419" spans="1:8">
      <c r="A4419" s="79">
        <v>42677.151770833334</v>
      </c>
      <c r="B4419" s="3">
        <v>5.7940746458153045</v>
      </c>
      <c r="C4419" s="7">
        <v>117</v>
      </c>
      <c r="D4419" s="7">
        <v>1</v>
      </c>
      <c r="E4419" s="17">
        <v>45</v>
      </c>
      <c r="F4419" s="2" t="s">
        <v>8</v>
      </c>
      <c r="G4419" s="2" t="s">
        <v>2830</v>
      </c>
      <c r="H4419" s="2" t="s">
        <v>2738</v>
      </c>
    </row>
    <row r="4420" spans="1:8">
      <c r="A4420" s="79">
        <v>42686.103634259256</v>
      </c>
      <c r="B4420" s="3">
        <v>17.203489936276739</v>
      </c>
      <c r="C4420" s="7">
        <v>117</v>
      </c>
      <c r="D4420" s="7">
        <v>3</v>
      </c>
      <c r="E4420" s="17">
        <v>45</v>
      </c>
      <c r="F4420" s="2" t="s">
        <v>8</v>
      </c>
      <c r="G4420" s="2" t="s">
        <v>2830</v>
      </c>
      <c r="H4420" s="2" t="s">
        <v>2832</v>
      </c>
    </row>
    <row r="4421" spans="1:8">
      <c r="A4421" s="79">
        <v>42691.608472222222</v>
      </c>
      <c r="B4421" s="3">
        <v>5.6364101201201207</v>
      </c>
      <c r="C4421" s="7">
        <v>117</v>
      </c>
      <c r="D4421" s="7">
        <v>1</v>
      </c>
      <c r="E4421" s="17">
        <v>45</v>
      </c>
      <c r="F4421" s="2" t="s">
        <v>8</v>
      </c>
      <c r="G4421" s="2" t="s">
        <v>2830</v>
      </c>
      <c r="H4421" s="2" t="s">
        <v>2831</v>
      </c>
    </row>
    <row r="4422" spans="1:8">
      <c r="A4422" s="79">
        <v>42716.696527777778</v>
      </c>
      <c r="B4422" s="3">
        <v>5.7997825592504135</v>
      </c>
      <c r="C4422" s="7">
        <v>117</v>
      </c>
      <c r="D4422" s="7">
        <v>1</v>
      </c>
      <c r="E4422" s="17">
        <v>45</v>
      </c>
      <c r="F4422" s="2" t="s">
        <v>8</v>
      </c>
      <c r="G4422" s="2" t="s">
        <v>2830</v>
      </c>
      <c r="H4422" s="2" t="s">
        <v>2733</v>
      </c>
    </row>
    <row r="4423" spans="1:8">
      <c r="A4423" s="79">
        <v>42716.893275462964</v>
      </c>
      <c r="B4423" s="3">
        <v>5.7344966454255806</v>
      </c>
      <c r="C4423" s="7">
        <v>117</v>
      </c>
      <c r="D4423" s="7">
        <v>1</v>
      </c>
      <c r="E4423" s="17">
        <v>45</v>
      </c>
      <c r="F4423" s="2" t="s">
        <v>8</v>
      </c>
      <c r="G4423" s="2" t="s">
        <v>2830</v>
      </c>
      <c r="H4423" s="2" t="s">
        <v>2829</v>
      </c>
    </row>
    <row r="4424" spans="1:8">
      <c r="A4424" s="79">
        <v>42758.516180555554</v>
      </c>
      <c r="B4424" s="3">
        <v>5.764873690987125</v>
      </c>
      <c r="C4424" s="7">
        <v>117</v>
      </c>
      <c r="D4424" s="7">
        <v>1</v>
      </c>
      <c r="E4424" s="17">
        <v>45</v>
      </c>
      <c r="F4424" s="2" t="s">
        <v>8</v>
      </c>
      <c r="G4424" s="2" t="s">
        <v>3561</v>
      </c>
    </row>
    <row r="4425" spans="1:8">
      <c r="A4425" s="79">
        <v>42764.579386574071</v>
      </c>
      <c r="B4425" s="3">
        <v>5.7795640649908036</v>
      </c>
      <c r="C4425" s="7">
        <v>117</v>
      </c>
      <c r="D4425" s="7">
        <v>1</v>
      </c>
      <c r="E4425" s="17">
        <v>45</v>
      </c>
      <c r="F4425" s="2" t="s">
        <v>8</v>
      </c>
      <c r="G4425" s="2" t="s">
        <v>3565</v>
      </c>
    </row>
    <row r="4426" spans="1:8">
      <c r="A4426" s="79">
        <v>42815.616840277777</v>
      </c>
      <c r="B4426" s="3">
        <v>5.6364101201201207</v>
      </c>
      <c r="C4426" s="7">
        <v>117</v>
      </c>
      <c r="D4426" s="7">
        <v>1</v>
      </c>
      <c r="E4426" s="17">
        <v>45</v>
      </c>
      <c r="F4426" s="2" t="s">
        <v>8</v>
      </c>
      <c r="G4426" s="2" t="s">
        <v>3580</v>
      </c>
    </row>
    <row r="4427" spans="1:8">
      <c r="A4427" s="79">
        <v>42826.710833333331</v>
      </c>
      <c r="B4427" s="3">
        <v>28.824368454935623</v>
      </c>
      <c r="C4427" s="7">
        <v>117</v>
      </c>
      <c r="D4427" s="7">
        <v>5</v>
      </c>
      <c r="E4427" s="17">
        <v>45</v>
      </c>
      <c r="F4427" s="2" t="s">
        <v>8</v>
      </c>
      <c r="G4427" s="2" t="s">
        <v>2830</v>
      </c>
      <c r="H4427" s="2" t="s">
        <v>4455</v>
      </c>
    </row>
    <row r="4428" spans="1:8">
      <c r="A4428" s="79">
        <v>42828.300729166665</v>
      </c>
      <c r="B4428" s="3">
        <v>5.7542388950276244</v>
      </c>
      <c r="C4428" s="7">
        <v>117</v>
      </c>
      <c r="D4428" s="7">
        <v>1</v>
      </c>
      <c r="E4428" s="17">
        <v>45</v>
      </c>
      <c r="F4428" s="2" t="s">
        <v>8</v>
      </c>
      <c r="G4428" s="2" t="s">
        <v>2830</v>
      </c>
      <c r="H4428" s="2" t="s">
        <v>4436</v>
      </c>
    </row>
    <row r="4429" spans="1:8">
      <c r="A4429" s="79">
        <v>42837.361712962964</v>
      </c>
      <c r="B4429" s="3">
        <v>5.7978384135948247</v>
      </c>
      <c r="C4429" s="7">
        <v>117</v>
      </c>
      <c r="D4429" s="7">
        <v>1</v>
      </c>
      <c r="E4429" s="17">
        <v>45</v>
      </c>
      <c r="F4429" s="2" t="s">
        <v>8</v>
      </c>
      <c r="G4429" s="2" t="s">
        <v>2830</v>
      </c>
      <c r="H4429" s="2" t="s">
        <v>4430</v>
      </c>
    </row>
    <row r="4430" spans="1:8">
      <c r="A4430" s="79">
        <v>42888.713483796295</v>
      </c>
      <c r="B4430" s="3">
        <v>5.703836933667084</v>
      </c>
      <c r="C4430" s="7">
        <v>117</v>
      </c>
      <c r="D4430" s="7">
        <v>1</v>
      </c>
      <c r="E4430" s="17">
        <v>45</v>
      </c>
      <c r="F4430" s="2" t="s">
        <v>8</v>
      </c>
      <c r="G4430" s="2" t="s">
        <v>2830</v>
      </c>
      <c r="H4430" s="2" t="s">
        <v>4452</v>
      </c>
    </row>
    <row r="4431" spans="1:8">
      <c r="A4431" s="79">
        <v>42898.679328703707</v>
      </c>
      <c r="B4431" s="3">
        <v>34.809225099745504</v>
      </c>
      <c r="C4431" s="7">
        <v>117</v>
      </c>
      <c r="D4431" s="7">
        <v>6</v>
      </c>
      <c r="E4431" s="7">
        <v>45</v>
      </c>
      <c r="F4431" s="2" t="s">
        <v>8</v>
      </c>
      <c r="G4431" s="2" t="s">
        <v>2830</v>
      </c>
      <c r="H4431" s="2" t="s">
        <v>4451</v>
      </c>
    </row>
    <row r="4432" spans="1:8">
      <c r="A4432" s="79">
        <v>41802</v>
      </c>
      <c r="B4432" s="3">
        <v>4.85527</v>
      </c>
      <c r="C4432" s="7">
        <v>118</v>
      </c>
      <c r="D4432" s="7">
        <v>1</v>
      </c>
      <c r="E4432" s="17">
        <v>45</v>
      </c>
      <c r="F4432" s="2" t="s">
        <v>8</v>
      </c>
      <c r="G4432" s="21"/>
    </row>
    <row r="4433" spans="1:7">
      <c r="A4433" s="79">
        <v>41805</v>
      </c>
      <c r="B4433" s="3">
        <v>4.85527</v>
      </c>
      <c r="C4433" s="7">
        <v>118</v>
      </c>
      <c r="D4433" s="7">
        <v>1</v>
      </c>
      <c r="E4433" s="17">
        <v>45</v>
      </c>
      <c r="F4433" s="2" t="s">
        <v>8</v>
      </c>
      <c r="G4433" s="21"/>
    </row>
    <row r="4434" spans="1:7">
      <c r="A4434" s="80">
        <v>41820</v>
      </c>
      <c r="B4434" s="9">
        <v>100</v>
      </c>
      <c r="C4434" s="17">
        <v>118</v>
      </c>
      <c r="D4434" s="17"/>
      <c r="E4434" s="17"/>
      <c r="F4434" s="8" t="s">
        <v>8</v>
      </c>
      <c r="G4434" s="8" t="s">
        <v>143</v>
      </c>
    </row>
    <row r="4435" spans="1:7">
      <c r="A4435" s="79">
        <v>41834</v>
      </c>
      <c r="B4435" s="3">
        <v>4.85527</v>
      </c>
      <c r="C4435" s="7">
        <v>118</v>
      </c>
      <c r="D4435" s="7">
        <v>1</v>
      </c>
      <c r="E4435" s="17">
        <v>45</v>
      </c>
      <c r="F4435" s="2" t="s">
        <v>8</v>
      </c>
      <c r="G4435" s="21"/>
    </row>
    <row r="4436" spans="1:7">
      <c r="A4436" s="79">
        <v>41844</v>
      </c>
      <c r="B4436" s="3">
        <v>4.85527</v>
      </c>
      <c r="C4436" s="7">
        <v>118</v>
      </c>
      <c r="D4436" s="7">
        <v>1</v>
      </c>
      <c r="E4436" s="17">
        <v>45</v>
      </c>
      <c r="F4436" s="2" t="s">
        <v>8</v>
      </c>
      <c r="G4436" s="21"/>
    </row>
    <row r="4437" spans="1:7">
      <c r="A4437" s="79">
        <v>41855</v>
      </c>
      <c r="B4437" s="3">
        <v>4.85527</v>
      </c>
      <c r="C4437" s="7">
        <v>118</v>
      </c>
      <c r="D4437" s="7">
        <v>1</v>
      </c>
      <c r="E4437" s="17">
        <v>45</v>
      </c>
      <c r="F4437" s="2" t="s">
        <v>8</v>
      </c>
      <c r="G4437" s="21"/>
    </row>
    <row r="4438" spans="1:7">
      <c r="A4438" s="79">
        <v>41855</v>
      </c>
      <c r="B4438" s="3">
        <v>4.85527</v>
      </c>
      <c r="C4438" s="7">
        <v>118</v>
      </c>
      <c r="D4438" s="7">
        <v>1</v>
      </c>
      <c r="E4438" s="17">
        <v>45</v>
      </c>
      <c r="F4438" s="2" t="s">
        <v>8</v>
      </c>
      <c r="G4438" s="21"/>
    </row>
    <row r="4439" spans="1:7">
      <c r="A4439" s="79">
        <v>41861</v>
      </c>
      <c r="B4439" s="3">
        <v>4.85527</v>
      </c>
      <c r="C4439" s="7">
        <v>118</v>
      </c>
      <c r="D4439" s="7">
        <v>1</v>
      </c>
      <c r="E4439" s="17">
        <v>45</v>
      </c>
      <c r="F4439" s="2" t="s">
        <v>8</v>
      </c>
      <c r="G4439" s="21"/>
    </row>
    <row r="4440" spans="1:7">
      <c r="A4440" s="79">
        <v>41861</v>
      </c>
      <c r="B4440" s="3">
        <v>9.7105399999999999</v>
      </c>
      <c r="C4440" s="7">
        <v>118</v>
      </c>
      <c r="D4440" s="7">
        <v>1</v>
      </c>
      <c r="E4440" s="17">
        <v>45</v>
      </c>
      <c r="F4440" s="2" t="s">
        <v>8</v>
      </c>
      <c r="G4440" s="21"/>
    </row>
    <row r="4441" spans="1:7">
      <c r="A4441" s="79">
        <v>41865</v>
      </c>
      <c r="B4441" s="3">
        <v>4.85527</v>
      </c>
      <c r="C4441" s="7">
        <v>118</v>
      </c>
      <c r="D4441" s="7">
        <v>1</v>
      </c>
      <c r="E4441" s="17">
        <v>45</v>
      </c>
      <c r="F4441" s="2" t="s">
        <v>8</v>
      </c>
      <c r="G4441" s="21"/>
    </row>
    <row r="4442" spans="1:7">
      <c r="A4442" s="79">
        <v>41868</v>
      </c>
      <c r="B4442" s="3">
        <v>4.85527</v>
      </c>
      <c r="C4442" s="7">
        <v>118</v>
      </c>
      <c r="D4442" s="7">
        <v>1</v>
      </c>
      <c r="E4442" s="17">
        <v>45</v>
      </c>
      <c r="F4442" s="2" t="s">
        <v>8</v>
      </c>
      <c r="G4442" s="21"/>
    </row>
    <row r="4443" spans="1:7">
      <c r="A4443" s="79">
        <v>41877</v>
      </c>
      <c r="B4443" s="3">
        <v>9.7105399999999999</v>
      </c>
      <c r="C4443" s="7">
        <v>118</v>
      </c>
      <c r="D4443" s="7">
        <v>1</v>
      </c>
      <c r="E4443" s="17">
        <v>45</v>
      </c>
      <c r="F4443" s="2" t="s">
        <v>8</v>
      </c>
      <c r="G4443" s="21"/>
    </row>
    <row r="4444" spans="1:7">
      <c r="A4444" s="79">
        <v>41882</v>
      </c>
      <c r="B4444" s="3">
        <v>4.85527</v>
      </c>
      <c r="C4444" s="7">
        <v>118</v>
      </c>
      <c r="D4444" s="7">
        <v>1</v>
      </c>
      <c r="E4444" s="17">
        <v>45</v>
      </c>
      <c r="F4444" s="2" t="s">
        <v>8</v>
      </c>
      <c r="G4444" s="21"/>
    </row>
    <row r="4445" spans="1:7">
      <c r="A4445" s="79">
        <v>41894</v>
      </c>
      <c r="B4445" s="3">
        <v>4.85527</v>
      </c>
      <c r="C4445" s="7">
        <v>118</v>
      </c>
      <c r="D4445" s="7">
        <v>1</v>
      </c>
      <c r="E4445" s="17">
        <v>45</v>
      </c>
      <c r="F4445" s="2" t="s">
        <v>8</v>
      </c>
      <c r="G4445" s="21"/>
    </row>
    <row r="4446" spans="1:7">
      <c r="A4446" s="79">
        <v>41897</v>
      </c>
      <c r="B4446" s="3">
        <v>4.85527</v>
      </c>
      <c r="C4446" s="7">
        <v>118</v>
      </c>
      <c r="D4446" s="7">
        <v>1</v>
      </c>
      <c r="E4446" s="17">
        <v>45</v>
      </c>
      <c r="F4446" s="2" t="s">
        <v>8</v>
      </c>
      <c r="G4446" s="21"/>
    </row>
    <row r="4447" spans="1:7">
      <c r="A4447" s="79">
        <v>41905</v>
      </c>
      <c r="B4447" s="3">
        <v>4.85527</v>
      </c>
      <c r="C4447" s="7">
        <v>118</v>
      </c>
      <c r="D4447" s="7">
        <v>1</v>
      </c>
      <c r="E4447" s="17">
        <v>45</v>
      </c>
      <c r="F4447" s="2" t="s">
        <v>8</v>
      </c>
      <c r="G4447" s="21"/>
    </row>
    <row r="4448" spans="1:7">
      <c r="A4448" s="79">
        <v>41905</v>
      </c>
      <c r="B4448" s="3">
        <v>4.85527</v>
      </c>
      <c r="C4448" s="7">
        <v>118</v>
      </c>
      <c r="D4448" s="7">
        <v>1</v>
      </c>
      <c r="E4448" s="17">
        <v>45</v>
      </c>
      <c r="F4448" s="2" t="s">
        <v>8</v>
      </c>
      <c r="G4448" s="21"/>
    </row>
    <row r="4449" spans="1:10">
      <c r="A4449" s="79">
        <v>41909</v>
      </c>
      <c r="B4449" s="3">
        <v>4.85527</v>
      </c>
      <c r="C4449" s="7">
        <v>118</v>
      </c>
      <c r="D4449" s="7">
        <v>1</v>
      </c>
      <c r="E4449" s="17">
        <v>45</v>
      </c>
      <c r="F4449" s="2" t="s">
        <v>8</v>
      </c>
      <c r="G4449" s="21"/>
    </row>
    <row r="4450" spans="1:10">
      <c r="A4450" s="79">
        <v>41965</v>
      </c>
      <c r="B4450" s="3">
        <v>-151.86000000000001</v>
      </c>
      <c r="C4450" s="7">
        <v>118</v>
      </c>
      <c r="F4450" s="8" t="s">
        <v>8</v>
      </c>
      <c r="H4450" s="2" t="s">
        <v>113</v>
      </c>
    </row>
    <row r="4451" spans="1:10">
      <c r="A4451" s="79">
        <v>41982</v>
      </c>
      <c r="B4451" s="3">
        <v>4.85527</v>
      </c>
      <c r="C4451" s="7">
        <v>118</v>
      </c>
      <c r="D4451" s="7">
        <v>1</v>
      </c>
      <c r="E4451" s="17">
        <v>45</v>
      </c>
      <c r="F4451" s="2" t="s">
        <v>8</v>
      </c>
      <c r="G4451" s="21"/>
    </row>
    <row r="4452" spans="1:10">
      <c r="A4452" s="79">
        <v>42000</v>
      </c>
      <c r="B4452" s="3">
        <v>4.85527</v>
      </c>
      <c r="C4452" s="7">
        <v>118</v>
      </c>
      <c r="D4452" s="7">
        <v>1</v>
      </c>
      <c r="E4452" s="17">
        <v>45</v>
      </c>
      <c r="F4452" s="2" t="s">
        <v>8</v>
      </c>
      <c r="G4452" s="21"/>
    </row>
    <row r="4453" spans="1:10">
      <c r="A4453" s="79">
        <v>42023</v>
      </c>
      <c r="B4453" s="3">
        <v>4.85527</v>
      </c>
      <c r="C4453" s="7">
        <v>118</v>
      </c>
      <c r="D4453" s="7">
        <v>1</v>
      </c>
      <c r="E4453" s="17">
        <v>45</v>
      </c>
      <c r="F4453" s="2" t="s">
        <v>8</v>
      </c>
      <c r="G4453" s="21"/>
    </row>
    <row r="4454" spans="1:10">
      <c r="A4454" s="79">
        <v>42025</v>
      </c>
      <c r="B4454" s="3">
        <v>4.85527</v>
      </c>
      <c r="C4454" s="7">
        <v>118</v>
      </c>
      <c r="D4454" s="7">
        <v>1</v>
      </c>
      <c r="E4454" s="17">
        <v>45</v>
      </c>
      <c r="F4454" s="2" t="s">
        <v>8</v>
      </c>
      <c r="G4454" s="21"/>
    </row>
    <row r="4455" spans="1:10">
      <c r="A4455" s="79">
        <v>42032</v>
      </c>
      <c r="B4455" s="3">
        <v>4.85527</v>
      </c>
      <c r="C4455" s="7">
        <v>118</v>
      </c>
      <c r="D4455" s="7">
        <v>1</v>
      </c>
      <c r="E4455" s="17">
        <v>45</v>
      </c>
      <c r="F4455" s="2" t="s">
        <v>8</v>
      </c>
      <c r="G4455" s="21"/>
    </row>
    <row r="4456" spans="1:10">
      <c r="A4456" s="79">
        <v>42045</v>
      </c>
      <c r="B4456" s="3">
        <v>4.85527</v>
      </c>
      <c r="C4456" s="7">
        <v>118</v>
      </c>
      <c r="D4456" s="7">
        <v>1</v>
      </c>
      <c r="E4456" s="17">
        <v>45</v>
      </c>
      <c r="F4456" s="2" t="s">
        <v>8</v>
      </c>
      <c r="G4456" s="21"/>
    </row>
    <row r="4457" spans="1:10">
      <c r="A4457" s="79">
        <v>42060</v>
      </c>
      <c r="B4457" s="3">
        <v>4.85527</v>
      </c>
      <c r="C4457" s="7">
        <v>118</v>
      </c>
      <c r="D4457" s="7">
        <v>1</v>
      </c>
      <c r="E4457" s="17">
        <v>45</v>
      </c>
      <c r="F4457" s="2" t="s">
        <v>8</v>
      </c>
      <c r="G4457" s="21"/>
    </row>
    <row r="4458" spans="1:10">
      <c r="A4458" s="79">
        <v>42066</v>
      </c>
      <c r="B4458" s="3">
        <v>4.85527</v>
      </c>
      <c r="C4458" s="7">
        <v>118</v>
      </c>
      <c r="D4458" s="7">
        <v>1</v>
      </c>
      <c r="E4458" s="17">
        <v>45</v>
      </c>
      <c r="F4458" s="2" t="s">
        <v>8</v>
      </c>
      <c r="G4458" s="21"/>
    </row>
    <row r="4459" spans="1:10">
      <c r="A4459" s="79">
        <v>42192</v>
      </c>
      <c r="B4459" s="3">
        <v>4.85527</v>
      </c>
      <c r="C4459" s="7">
        <v>118</v>
      </c>
      <c r="D4459" s="7">
        <v>1</v>
      </c>
      <c r="E4459" s="17">
        <v>45</v>
      </c>
      <c r="F4459" s="2" t="s">
        <v>8</v>
      </c>
      <c r="G4459" s="2" t="s">
        <v>317</v>
      </c>
      <c r="H4459" s="2" t="s">
        <v>222</v>
      </c>
      <c r="J4459" s="21"/>
    </row>
    <row r="4460" spans="1:10">
      <c r="A4460" s="79">
        <v>42198</v>
      </c>
      <c r="B4460" s="3">
        <v>4.85527</v>
      </c>
      <c r="C4460" s="7">
        <v>118</v>
      </c>
      <c r="D4460" s="7">
        <v>1</v>
      </c>
      <c r="E4460" s="17">
        <v>45</v>
      </c>
      <c r="F4460" s="2" t="s">
        <v>8</v>
      </c>
      <c r="G4460" s="2" t="s">
        <v>316</v>
      </c>
      <c r="H4460" s="2" t="s">
        <v>222</v>
      </c>
      <c r="J4460" s="21"/>
    </row>
    <row r="4461" spans="1:10">
      <c r="A4461" s="79">
        <v>42222</v>
      </c>
      <c r="B4461" s="3">
        <v>4.85527</v>
      </c>
      <c r="C4461" s="7">
        <v>118</v>
      </c>
      <c r="D4461" s="7">
        <v>1</v>
      </c>
      <c r="E4461" s="17">
        <v>45</v>
      </c>
      <c r="F4461" s="2" t="s">
        <v>8</v>
      </c>
      <c r="G4461" s="2" t="s">
        <v>300</v>
      </c>
      <c r="H4461" s="2" t="s">
        <v>222</v>
      </c>
      <c r="J4461" s="21"/>
    </row>
    <row r="4462" spans="1:10">
      <c r="A4462" s="79">
        <v>42223</v>
      </c>
      <c r="B4462" s="3">
        <v>4.85527</v>
      </c>
      <c r="C4462" s="7">
        <v>118</v>
      </c>
      <c r="D4462" s="7">
        <v>1</v>
      </c>
      <c r="E4462" s="17">
        <v>45</v>
      </c>
      <c r="F4462" s="2" t="s">
        <v>8</v>
      </c>
      <c r="G4462" s="2" t="s">
        <v>283</v>
      </c>
      <c r="H4462" s="2" t="s">
        <v>222</v>
      </c>
      <c r="J4462" s="21"/>
    </row>
    <row r="4463" spans="1:10">
      <c r="A4463" s="79">
        <v>42236</v>
      </c>
      <c r="B4463" s="3">
        <v>4.85527</v>
      </c>
      <c r="C4463" s="7">
        <v>118</v>
      </c>
      <c r="D4463" s="7">
        <v>1</v>
      </c>
      <c r="E4463" s="17">
        <v>45</v>
      </c>
      <c r="F4463" s="2" t="s">
        <v>8</v>
      </c>
      <c r="G4463" s="2" t="s">
        <v>263</v>
      </c>
      <c r="H4463" s="2" t="s">
        <v>222</v>
      </c>
      <c r="J4463" s="21"/>
    </row>
    <row r="4464" spans="1:10">
      <c r="A4464" s="79">
        <v>42268</v>
      </c>
      <c r="B4464" s="3">
        <v>4.85527</v>
      </c>
      <c r="C4464" s="7">
        <v>118</v>
      </c>
      <c r="D4464" s="7">
        <v>1</v>
      </c>
      <c r="E4464" s="17">
        <v>45</v>
      </c>
      <c r="F4464" s="2" t="s">
        <v>8</v>
      </c>
      <c r="G4464" s="2" t="s">
        <v>255</v>
      </c>
      <c r="H4464" s="2" t="s">
        <v>222</v>
      </c>
      <c r="J4464" s="21"/>
    </row>
    <row r="4465" spans="1:12">
      <c r="A4465" s="79">
        <v>42294</v>
      </c>
      <c r="B4465" s="3">
        <v>4.85527</v>
      </c>
      <c r="C4465" s="7">
        <v>118</v>
      </c>
      <c r="D4465" s="7">
        <v>1</v>
      </c>
      <c r="E4465" s="17">
        <v>45</v>
      </c>
      <c r="F4465" s="2" t="s">
        <v>8</v>
      </c>
      <c r="G4465" s="2" t="s">
        <v>387</v>
      </c>
      <c r="H4465" s="2" t="s">
        <v>222</v>
      </c>
    </row>
    <row r="4466" spans="1:12">
      <c r="A4466" s="79">
        <v>42302</v>
      </c>
      <c r="B4466" s="3">
        <v>4.85527</v>
      </c>
      <c r="C4466" s="7">
        <v>118</v>
      </c>
      <c r="D4466" s="7">
        <v>1</v>
      </c>
      <c r="E4466" s="17">
        <v>45</v>
      </c>
      <c r="F4466" s="2" t="s">
        <v>8</v>
      </c>
      <c r="G4466" s="2" t="s">
        <v>375</v>
      </c>
      <c r="H4466" s="2" t="s">
        <v>222</v>
      </c>
    </row>
    <row r="4467" spans="1:12">
      <c r="A4467" s="79">
        <v>42305</v>
      </c>
      <c r="B4467" s="3">
        <v>4.85527</v>
      </c>
      <c r="C4467" s="7">
        <v>118</v>
      </c>
      <c r="D4467" s="7">
        <v>1</v>
      </c>
      <c r="E4467" s="17">
        <v>45</v>
      </c>
      <c r="F4467" s="2" t="s">
        <v>8</v>
      </c>
      <c r="G4467" s="2" t="s">
        <v>390</v>
      </c>
      <c r="H4467" s="2" t="s">
        <v>222</v>
      </c>
    </row>
    <row r="4468" spans="1:12">
      <c r="A4468" s="79">
        <v>42308</v>
      </c>
      <c r="B4468" s="3">
        <v>4.85527</v>
      </c>
      <c r="C4468" s="7">
        <v>118</v>
      </c>
      <c r="D4468" s="7">
        <v>1</v>
      </c>
      <c r="E4468" s="17">
        <v>45</v>
      </c>
      <c r="F4468" s="2" t="s">
        <v>8</v>
      </c>
      <c r="G4468" s="2" t="s">
        <v>374</v>
      </c>
      <c r="H4468" s="2" t="s">
        <v>222</v>
      </c>
    </row>
    <row r="4469" spans="1:12">
      <c r="A4469" s="79">
        <v>42336</v>
      </c>
      <c r="B4469" s="3">
        <v>4.85527</v>
      </c>
      <c r="C4469" s="7">
        <v>118</v>
      </c>
      <c r="D4469" s="7">
        <v>1</v>
      </c>
      <c r="E4469" s="17">
        <v>45</v>
      </c>
      <c r="F4469" s="2" t="s">
        <v>8</v>
      </c>
      <c r="G4469" s="2" t="s">
        <v>494</v>
      </c>
      <c r="H4469" s="2" t="s">
        <v>495</v>
      </c>
      <c r="I4469" s="2" t="s">
        <v>222</v>
      </c>
    </row>
    <row r="4470" spans="1:12">
      <c r="A4470" s="79">
        <v>42346</v>
      </c>
      <c r="B4470" s="3">
        <v>4.85527</v>
      </c>
      <c r="C4470" s="7">
        <v>118</v>
      </c>
      <c r="D4470" s="7">
        <v>1</v>
      </c>
      <c r="E4470" s="17">
        <v>45</v>
      </c>
      <c r="F4470" s="2" t="s">
        <v>8</v>
      </c>
      <c r="G4470" s="2" t="s">
        <v>710</v>
      </c>
      <c r="H4470" s="2" t="s">
        <v>667</v>
      </c>
      <c r="I4470" s="2" t="s">
        <v>711</v>
      </c>
    </row>
    <row r="4471" spans="1:12">
      <c r="A4471" s="79">
        <v>42357</v>
      </c>
      <c r="B4471" s="3">
        <v>4.85527</v>
      </c>
      <c r="C4471" s="7">
        <v>118</v>
      </c>
      <c r="D4471" s="7">
        <v>1</v>
      </c>
      <c r="E4471" s="17">
        <v>45</v>
      </c>
      <c r="F4471" s="2" t="s">
        <v>8</v>
      </c>
      <c r="G4471" s="2" t="s">
        <v>681</v>
      </c>
      <c r="H4471" s="2" t="s">
        <v>682</v>
      </c>
      <c r="I4471" s="2" t="s">
        <v>683</v>
      </c>
      <c r="J4471" s="2" t="s">
        <v>214</v>
      </c>
    </row>
    <row r="4472" spans="1:12">
      <c r="A4472" s="79">
        <v>42371</v>
      </c>
      <c r="B4472" s="3">
        <v>4.85527</v>
      </c>
      <c r="C4472" s="7">
        <v>118</v>
      </c>
      <c r="D4472" s="7">
        <v>1</v>
      </c>
      <c r="E4472" s="17">
        <v>45</v>
      </c>
      <c r="F4472" s="2" t="s">
        <v>8</v>
      </c>
      <c r="G4472" s="2" t="s">
        <v>1085</v>
      </c>
      <c r="H4472" s="2" t="s">
        <v>1086</v>
      </c>
      <c r="I4472" s="2" t="s">
        <v>222</v>
      </c>
    </row>
    <row r="4473" spans="1:12">
      <c r="A4473" s="79">
        <v>42399</v>
      </c>
      <c r="B4473" s="3">
        <v>4.85527</v>
      </c>
      <c r="C4473" s="7">
        <v>118</v>
      </c>
      <c r="D4473" s="7">
        <v>1</v>
      </c>
      <c r="E4473" s="17">
        <v>45</v>
      </c>
      <c r="F4473" s="2" t="s">
        <v>8</v>
      </c>
      <c r="G4473" s="2" t="s">
        <v>919</v>
      </c>
      <c r="H4473" s="2" t="s">
        <v>920</v>
      </c>
      <c r="I4473" s="2" t="s">
        <v>222</v>
      </c>
      <c r="L4473" s="21"/>
    </row>
    <row r="4474" spans="1:12">
      <c r="A4474" s="79">
        <v>42403</v>
      </c>
      <c r="B4474" s="3">
        <v>4.85527</v>
      </c>
      <c r="C4474" s="7">
        <v>118</v>
      </c>
      <c r="D4474" s="7">
        <v>1</v>
      </c>
      <c r="E4474" s="17">
        <v>45</v>
      </c>
      <c r="F4474" s="2" t="s">
        <v>8</v>
      </c>
      <c r="G4474" s="2" t="s">
        <v>1173</v>
      </c>
      <c r="H4474" s="2" t="s">
        <v>1222</v>
      </c>
      <c r="I4474" s="2" t="s">
        <v>222</v>
      </c>
      <c r="L4474" s="21"/>
    </row>
    <row r="4475" spans="1:12">
      <c r="A4475" s="79">
        <v>42594</v>
      </c>
      <c r="B4475" s="3">
        <v>4.7526783479349186</v>
      </c>
      <c r="C4475" s="7">
        <v>118</v>
      </c>
      <c r="D4475" s="7">
        <v>1</v>
      </c>
      <c r="E4475" s="17">
        <v>45</v>
      </c>
      <c r="F4475" s="2" t="s">
        <v>8</v>
      </c>
      <c r="G4475" s="2" t="s">
        <v>222</v>
      </c>
      <c r="H4475" s="2" t="s">
        <v>2282</v>
      </c>
    </row>
    <row r="4476" spans="1:12">
      <c r="A4476" s="79">
        <v>42595</v>
      </c>
      <c r="B4476" s="3">
        <v>4.8047383871524785</v>
      </c>
      <c r="C4476" s="7">
        <v>118</v>
      </c>
      <c r="D4476" s="7">
        <v>1</v>
      </c>
      <c r="E4476" s="17">
        <v>45</v>
      </c>
      <c r="F4476" s="2" t="s">
        <v>8</v>
      </c>
      <c r="G4476" s="2" t="s">
        <v>222</v>
      </c>
      <c r="H4476" s="2" t="s">
        <v>2254</v>
      </c>
    </row>
    <row r="4477" spans="1:12">
      <c r="A4477" s="79">
        <v>42599</v>
      </c>
      <c r="B4477" s="3">
        <v>4.7592485549132952</v>
      </c>
      <c r="C4477" s="7">
        <v>118</v>
      </c>
      <c r="D4477" s="7">
        <v>1</v>
      </c>
      <c r="E4477" s="17">
        <v>45</v>
      </c>
      <c r="F4477" s="2" t="s">
        <v>8</v>
      </c>
      <c r="G4477" s="2" t="s">
        <v>222</v>
      </c>
      <c r="H4477" s="2" t="s">
        <v>2281</v>
      </c>
    </row>
    <row r="4478" spans="1:12">
      <c r="A4478" s="79">
        <v>42601</v>
      </c>
      <c r="B4478" s="3">
        <v>4.8112170002901076</v>
      </c>
      <c r="C4478" s="7">
        <v>118</v>
      </c>
      <c r="D4478" s="7">
        <v>1</v>
      </c>
      <c r="E4478" s="17">
        <v>45</v>
      </c>
      <c r="F4478" s="2" t="s">
        <v>8</v>
      </c>
      <c r="G4478" s="2" t="s">
        <v>222</v>
      </c>
      <c r="H4478" s="2" t="s">
        <v>2280</v>
      </c>
    </row>
    <row r="4479" spans="1:12">
      <c r="A4479" s="79">
        <v>42627</v>
      </c>
      <c r="B4479" s="3">
        <v>4.7650483005366731</v>
      </c>
      <c r="C4479" s="7">
        <v>118</v>
      </c>
      <c r="D4479" s="7">
        <v>1</v>
      </c>
      <c r="E4479" s="17">
        <v>45</v>
      </c>
      <c r="F4479" s="2" t="s">
        <v>8</v>
      </c>
      <c r="G4479" s="2" t="s">
        <v>222</v>
      </c>
      <c r="H4479" s="2" t="s">
        <v>2261</v>
      </c>
    </row>
    <row r="4480" spans="1:12">
      <c r="A4480" s="79">
        <v>42634.62222222222</v>
      </c>
      <c r="B4480" s="3">
        <v>5.71</v>
      </c>
      <c r="C4480" s="7">
        <v>118</v>
      </c>
      <c r="D4480" s="7">
        <v>1</v>
      </c>
      <c r="E4480" s="17">
        <v>45</v>
      </c>
      <c r="F4480" s="2" t="s">
        <v>8</v>
      </c>
      <c r="G4480" s="2">
        <v>1</v>
      </c>
      <c r="H4480" s="2" t="s">
        <v>2229</v>
      </c>
    </row>
    <row r="4481" spans="1:8">
      <c r="A4481" s="79">
        <v>42642.65347222222</v>
      </c>
      <c r="B4481" s="3">
        <v>5.68</v>
      </c>
      <c r="C4481" s="7">
        <v>118</v>
      </c>
      <c r="D4481" s="7">
        <v>1</v>
      </c>
      <c r="E4481" s="17">
        <v>45</v>
      </c>
      <c r="F4481" s="2" t="s">
        <v>8</v>
      </c>
      <c r="G4481" s="2">
        <v>1</v>
      </c>
      <c r="H4481" s="2" t="s">
        <v>2229</v>
      </c>
    </row>
    <row r="4482" spans="1:8">
      <c r="A4482" s="79">
        <v>42658.46875</v>
      </c>
      <c r="B4482" s="3">
        <v>5.7817123590532997</v>
      </c>
      <c r="C4482" s="7">
        <v>118</v>
      </c>
      <c r="D4482" s="7">
        <v>1</v>
      </c>
      <c r="E4482" s="17">
        <v>45</v>
      </c>
      <c r="F4482" s="2" t="s">
        <v>8</v>
      </c>
      <c r="G4482" s="2" t="s">
        <v>2229</v>
      </c>
      <c r="H4482" s="2" t="s">
        <v>2837</v>
      </c>
    </row>
    <row r="4483" spans="1:8">
      <c r="A4483" s="79">
        <v>42668.34202546296</v>
      </c>
      <c r="B4483" s="3">
        <v>5.7344966454255806</v>
      </c>
      <c r="C4483" s="7">
        <v>118</v>
      </c>
      <c r="D4483" s="7">
        <v>1</v>
      </c>
      <c r="E4483" s="17">
        <v>45</v>
      </c>
      <c r="F4483" s="2" t="s">
        <v>8</v>
      </c>
      <c r="G4483" s="2" t="s">
        <v>2229</v>
      </c>
      <c r="H4483" s="2" t="s">
        <v>2836</v>
      </c>
    </row>
    <row r="4484" spans="1:8">
      <c r="A4484" s="79">
        <v>42676.694374999999</v>
      </c>
      <c r="B4484" s="3">
        <v>5.7763122469410462</v>
      </c>
      <c r="C4484" s="7">
        <v>118</v>
      </c>
      <c r="D4484" s="7">
        <v>1</v>
      </c>
      <c r="E4484" s="17">
        <v>45</v>
      </c>
      <c r="F4484" s="2" t="s">
        <v>8</v>
      </c>
      <c r="G4484" s="2" t="s">
        <v>2229</v>
      </c>
      <c r="H4484" s="2" t="s">
        <v>2819</v>
      </c>
    </row>
    <row r="4485" spans="1:8">
      <c r="A4485" s="79">
        <v>42682.641018518516</v>
      </c>
      <c r="B4485" s="3">
        <v>5.7964061825726141</v>
      </c>
      <c r="C4485" s="7">
        <v>118</v>
      </c>
      <c r="D4485" s="7">
        <v>1</v>
      </c>
      <c r="E4485" s="17">
        <v>45</v>
      </c>
      <c r="F4485" s="2" t="s">
        <v>8</v>
      </c>
      <c r="G4485" s="2" t="s">
        <v>2229</v>
      </c>
      <c r="H4485" s="2" t="s">
        <v>2719</v>
      </c>
    </row>
    <row r="4486" spans="1:8">
      <c r="A4486" s="79">
        <v>42694.725115740737</v>
      </c>
      <c r="B4486" s="3">
        <v>5.7496974485825456</v>
      </c>
      <c r="C4486" s="7">
        <v>118</v>
      </c>
      <c r="D4486" s="7">
        <v>1</v>
      </c>
      <c r="E4486" s="17">
        <v>45</v>
      </c>
      <c r="F4486" s="2" t="s">
        <v>8</v>
      </c>
      <c r="G4486" s="2" t="s">
        <v>2229</v>
      </c>
      <c r="H4486" s="2" t="s">
        <v>2835</v>
      </c>
    </row>
    <row r="4487" spans="1:8">
      <c r="A4487" s="79">
        <v>42731.252685185187</v>
      </c>
      <c r="B4487" s="3">
        <v>5.7951313987990112</v>
      </c>
      <c r="C4487" s="7">
        <v>118</v>
      </c>
      <c r="D4487" s="7">
        <v>1</v>
      </c>
      <c r="E4487" s="17">
        <v>45</v>
      </c>
      <c r="F4487" s="2" t="s">
        <v>8</v>
      </c>
      <c r="G4487" s="2" t="s">
        <v>2229</v>
      </c>
      <c r="H4487" s="2" t="s">
        <v>2833</v>
      </c>
    </row>
    <row r="4488" spans="1:8">
      <c r="A4488" s="79">
        <v>42744.887245370373</v>
      </c>
      <c r="B4488" s="3">
        <v>5.7829628486646882</v>
      </c>
      <c r="C4488" s="7">
        <v>118</v>
      </c>
      <c r="D4488" s="7">
        <v>1</v>
      </c>
      <c r="E4488" s="17">
        <v>45</v>
      </c>
      <c r="F4488" s="2" t="s">
        <v>8</v>
      </c>
      <c r="G4488" s="2" t="s">
        <v>3584</v>
      </c>
    </row>
    <row r="4489" spans="1:8">
      <c r="A4489" s="79">
        <v>42747.972002314818</v>
      </c>
      <c r="B4489" s="3">
        <v>5.7542388950276244</v>
      </c>
      <c r="C4489" s="7">
        <v>118</v>
      </c>
      <c r="D4489" s="7">
        <v>1</v>
      </c>
      <c r="E4489" s="17">
        <v>45</v>
      </c>
      <c r="F4489" s="2" t="s">
        <v>8</v>
      </c>
      <c r="G4489" s="2" t="s">
        <v>3555</v>
      </c>
    </row>
    <row r="4490" spans="1:8">
      <c r="A4490" s="79">
        <v>42760.724618055552</v>
      </c>
      <c r="B4490" s="3">
        <v>5.7676567117726663</v>
      </c>
      <c r="C4490" s="7">
        <v>118</v>
      </c>
      <c r="D4490" s="7">
        <v>1</v>
      </c>
      <c r="E4490" s="17">
        <v>45</v>
      </c>
      <c r="F4490" s="2" t="s">
        <v>8</v>
      </c>
      <c r="G4490" s="2" t="s">
        <v>3582</v>
      </c>
    </row>
    <row r="4491" spans="1:8">
      <c r="A4491" s="79">
        <v>42772.658807870372</v>
      </c>
      <c r="B4491" s="3">
        <v>5.7829844676118993</v>
      </c>
      <c r="C4491" s="7">
        <v>118</v>
      </c>
      <c r="D4491" s="7">
        <v>1</v>
      </c>
      <c r="E4491" s="17">
        <v>45</v>
      </c>
      <c r="F4491" s="2" t="s">
        <v>8</v>
      </c>
      <c r="G4491" s="2" t="s">
        <v>3567</v>
      </c>
    </row>
    <row r="4492" spans="1:8">
      <c r="A4492" s="79">
        <v>42773.441620370373</v>
      </c>
      <c r="B4492" s="3">
        <v>5.7984732242712669</v>
      </c>
      <c r="C4492" s="7">
        <v>118</v>
      </c>
      <c r="D4492" s="7">
        <v>1</v>
      </c>
      <c r="E4492" s="17">
        <v>45</v>
      </c>
      <c r="F4492" s="2" t="s">
        <v>8</v>
      </c>
      <c r="G4492" s="2" t="s">
        <v>3551</v>
      </c>
    </row>
    <row r="4493" spans="1:8">
      <c r="A4493" s="79">
        <v>42818.637696759259</v>
      </c>
      <c r="B4493" s="3">
        <v>5.7948639835459641</v>
      </c>
      <c r="C4493" s="7">
        <v>118</v>
      </c>
      <c r="D4493" s="7">
        <v>1</v>
      </c>
      <c r="E4493" s="17">
        <v>45</v>
      </c>
      <c r="F4493" s="2" t="s">
        <v>8</v>
      </c>
      <c r="G4493" s="2" t="s">
        <v>3581</v>
      </c>
    </row>
    <row r="4494" spans="1:8">
      <c r="A4494" s="79">
        <v>42853.521863425929</v>
      </c>
      <c r="B4494" s="3">
        <v>5.7582473643410852</v>
      </c>
      <c r="C4494" s="7">
        <v>118</v>
      </c>
      <c r="D4494" s="7">
        <v>1</v>
      </c>
      <c r="E4494" s="17">
        <v>45</v>
      </c>
      <c r="F4494" s="2" t="s">
        <v>8</v>
      </c>
      <c r="G4494" s="2" t="s">
        <v>2229</v>
      </c>
      <c r="H4494" s="2" t="s">
        <v>4456</v>
      </c>
    </row>
    <row r="4495" spans="1:8">
      <c r="A4495" s="79">
        <v>41796</v>
      </c>
      <c r="B4495" s="3">
        <v>4.85527</v>
      </c>
      <c r="C4495" s="7">
        <v>119</v>
      </c>
      <c r="D4495" s="7">
        <v>1</v>
      </c>
      <c r="E4495" s="17">
        <v>45</v>
      </c>
      <c r="F4495" s="2" t="s">
        <v>8</v>
      </c>
      <c r="G4495" s="21"/>
    </row>
    <row r="4496" spans="1:8">
      <c r="A4496" s="79">
        <v>41965</v>
      </c>
      <c r="B4496" s="3">
        <v>613.17999999999995</v>
      </c>
      <c r="C4496" s="7">
        <v>119</v>
      </c>
      <c r="F4496" s="8" t="s">
        <v>8</v>
      </c>
      <c r="H4496" s="2" t="s">
        <v>113</v>
      </c>
    </row>
    <row r="4497" spans="1:10">
      <c r="A4497" s="79">
        <v>42192</v>
      </c>
      <c r="B4497" s="3">
        <v>4.85527</v>
      </c>
      <c r="C4497" s="7">
        <v>119</v>
      </c>
      <c r="D4497" s="7">
        <v>1</v>
      </c>
      <c r="E4497" s="17">
        <v>45</v>
      </c>
      <c r="F4497" s="2" t="s">
        <v>8</v>
      </c>
      <c r="G4497" s="2" t="s">
        <v>317</v>
      </c>
      <c r="H4497" s="2" t="s">
        <v>211</v>
      </c>
      <c r="J4497" s="21"/>
    </row>
    <row r="4498" spans="1:10">
      <c r="A4498" s="79">
        <v>42198</v>
      </c>
      <c r="B4498" s="3">
        <v>4.85527</v>
      </c>
      <c r="C4498" s="7">
        <v>119</v>
      </c>
      <c r="D4498" s="7">
        <v>1</v>
      </c>
      <c r="E4498" s="17">
        <v>45</v>
      </c>
      <c r="F4498" s="2" t="s">
        <v>8</v>
      </c>
      <c r="G4498" s="2" t="s">
        <v>316</v>
      </c>
      <c r="H4498" s="2" t="s">
        <v>211</v>
      </c>
      <c r="J4498" s="21"/>
    </row>
    <row r="4499" spans="1:10">
      <c r="A4499" s="79">
        <v>42223</v>
      </c>
      <c r="B4499" s="3">
        <v>4.85527</v>
      </c>
      <c r="C4499" s="7">
        <v>119</v>
      </c>
      <c r="D4499" s="7">
        <v>1</v>
      </c>
      <c r="E4499" s="17">
        <v>45</v>
      </c>
      <c r="F4499" s="2" t="s">
        <v>8</v>
      </c>
      <c r="G4499" s="2" t="s">
        <v>283</v>
      </c>
      <c r="H4499" s="2" t="s">
        <v>211</v>
      </c>
      <c r="J4499" s="21"/>
    </row>
    <row r="4500" spans="1:10">
      <c r="A4500" s="79">
        <v>42231</v>
      </c>
      <c r="B4500" s="3">
        <v>4.85527</v>
      </c>
      <c r="C4500" s="7">
        <v>119</v>
      </c>
      <c r="D4500" s="7">
        <v>1</v>
      </c>
      <c r="E4500" s="17">
        <v>45</v>
      </c>
      <c r="F4500" s="2" t="s">
        <v>8</v>
      </c>
      <c r="G4500" s="2" t="s">
        <v>265</v>
      </c>
      <c r="H4500" s="2" t="s">
        <v>211</v>
      </c>
      <c r="J4500" s="21"/>
    </row>
    <row r="4501" spans="1:10">
      <c r="A4501" s="79">
        <v>42236</v>
      </c>
      <c r="B4501" s="3">
        <v>4.85527</v>
      </c>
      <c r="C4501" s="7">
        <v>119</v>
      </c>
      <c r="D4501" s="7">
        <v>1</v>
      </c>
      <c r="E4501" s="17">
        <v>45</v>
      </c>
      <c r="F4501" s="2" t="s">
        <v>8</v>
      </c>
      <c r="G4501" s="2" t="s">
        <v>263</v>
      </c>
      <c r="H4501" s="2" t="s">
        <v>211</v>
      </c>
      <c r="J4501" s="21"/>
    </row>
    <row r="4502" spans="1:10">
      <c r="A4502" s="79">
        <v>42268</v>
      </c>
      <c r="B4502" s="3">
        <v>4.85527</v>
      </c>
      <c r="C4502" s="7">
        <v>119</v>
      </c>
      <c r="D4502" s="7">
        <v>1</v>
      </c>
      <c r="E4502" s="17">
        <v>45</v>
      </c>
      <c r="F4502" s="2" t="s">
        <v>8</v>
      </c>
      <c r="G4502" s="2" t="s">
        <v>255</v>
      </c>
      <c r="H4502" s="2" t="s">
        <v>211</v>
      </c>
      <c r="J4502" s="21"/>
    </row>
    <row r="4503" spans="1:10">
      <c r="A4503" s="79">
        <v>42269</v>
      </c>
      <c r="B4503" s="3">
        <v>4.85527</v>
      </c>
      <c r="C4503" s="7">
        <v>119</v>
      </c>
      <c r="D4503" s="7">
        <v>1</v>
      </c>
      <c r="E4503" s="17">
        <v>45</v>
      </c>
      <c r="F4503" s="2" t="s">
        <v>8</v>
      </c>
      <c r="G4503" s="2" t="s">
        <v>254</v>
      </c>
      <c r="H4503" s="2" t="s">
        <v>211</v>
      </c>
    </row>
    <row r="4504" spans="1:10">
      <c r="A4504" s="79">
        <v>42294</v>
      </c>
      <c r="B4504" s="3">
        <v>4.85527</v>
      </c>
      <c r="C4504" s="7">
        <v>119</v>
      </c>
      <c r="D4504" s="7">
        <v>1</v>
      </c>
      <c r="E4504" s="17">
        <v>45</v>
      </c>
      <c r="F4504" s="2" t="s">
        <v>8</v>
      </c>
      <c r="G4504" s="2" t="s">
        <v>387</v>
      </c>
      <c r="H4504" s="2" t="s">
        <v>211</v>
      </c>
    </row>
    <row r="4505" spans="1:10">
      <c r="A4505" s="79">
        <v>42295</v>
      </c>
      <c r="B4505" s="3">
        <v>4.85527</v>
      </c>
      <c r="C4505" s="7">
        <v>119</v>
      </c>
      <c r="D4505" s="7">
        <v>1</v>
      </c>
      <c r="E4505" s="17">
        <v>45</v>
      </c>
      <c r="F4505" s="2" t="s">
        <v>8</v>
      </c>
      <c r="G4505" s="2" t="s">
        <v>389</v>
      </c>
      <c r="H4505" s="2" t="s">
        <v>211</v>
      </c>
    </row>
    <row r="4506" spans="1:10">
      <c r="A4506" s="79">
        <v>42302</v>
      </c>
      <c r="B4506" s="3">
        <v>4.85527</v>
      </c>
      <c r="C4506" s="7">
        <v>119</v>
      </c>
      <c r="D4506" s="7">
        <v>1</v>
      </c>
      <c r="E4506" s="17">
        <v>45</v>
      </c>
      <c r="F4506" s="2" t="s">
        <v>8</v>
      </c>
      <c r="G4506" s="2" t="s">
        <v>375</v>
      </c>
      <c r="H4506" s="2" t="s">
        <v>211</v>
      </c>
    </row>
    <row r="4507" spans="1:10">
      <c r="A4507" s="79">
        <v>42304</v>
      </c>
      <c r="B4507" s="3">
        <v>4.85527</v>
      </c>
      <c r="C4507" s="7">
        <v>119</v>
      </c>
      <c r="D4507" s="7">
        <v>1</v>
      </c>
      <c r="E4507" s="17">
        <v>45</v>
      </c>
      <c r="F4507" s="2" t="s">
        <v>8</v>
      </c>
      <c r="G4507" s="2" t="s">
        <v>304</v>
      </c>
      <c r="H4507" s="2" t="s">
        <v>211</v>
      </c>
    </row>
    <row r="4508" spans="1:10">
      <c r="A4508" s="79">
        <v>42308</v>
      </c>
      <c r="B4508" s="3">
        <v>4.85527</v>
      </c>
      <c r="C4508" s="7">
        <v>119</v>
      </c>
      <c r="D4508" s="7">
        <v>1</v>
      </c>
      <c r="E4508" s="17">
        <v>45</v>
      </c>
      <c r="F4508" s="2" t="s">
        <v>8</v>
      </c>
      <c r="G4508" s="2" t="s">
        <v>374</v>
      </c>
      <c r="H4508" s="2" t="s">
        <v>211</v>
      </c>
    </row>
    <row r="4509" spans="1:10">
      <c r="A4509" s="79">
        <v>42339</v>
      </c>
      <c r="B4509" s="3">
        <v>4.85527</v>
      </c>
      <c r="C4509" s="7">
        <v>119</v>
      </c>
      <c r="D4509" s="7">
        <v>1</v>
      </c>
      <c r="E4509" s="17">
        <v>45</v>
      </c>
      <c r="F4509" s="2" t="s">
        <v>8</v>
      </c>
      <c r="G4509" s="2" t="s">
        <v>722</v>
      </c>
      <c r="H4509" s="2" t="s">
        <v>723</v>
      </c>
      <c r="I4509" s="2" t="s">
        <v>724</v>
      </c>
    </row>
    <row r="4510" spans="1:10">
      <c r="A4510" s="79">
        <v>42341</v>
      </c>
      <c r="B4510" s="3">
        <v>4.85527</v>
      </c>
      <c r="C4510" s="7">
        <v>119</v>
      </c>
      <c r="D4510" s="7">
        <v>1</v>
      </c>
      <c r="E4510" s="17">
        <v>45</v>
      </c>
      <c r="F4510" s="2" t="s">
        <v>8</v>
      </c>
      <c r="G4510" s="2" t="s">
        <v>719</v>
      </c>
      <c r="H4510" s="2" t="s">
        <v>720</v>
      </c>
      <c r="I4510" s="2" t="s">
        <v>721</v>
      </c>
    </row>
    <row r="4511" spans="1:10">
      <c r="A4511" s="79">
        <v>42346</v>
      </c>
      <c r="B4511" s="3">
        <v>4.85527</v>
      </c>
      <c r="C4511" s="7">
        <v>119</v>
      </c>
      <c r="D4511" s="7">
        <v>1</v>
      </c>
      <c r="E4511" s="17">
        <v>45</v>
      </c>
      <c r="F4511" s="2" t="s">
        <v>8</v>
      </c>
      <c r="G4511" s="2" t="s">
        <v>710</v>
      </c>
      <c r="H4511" s="2" t="s">
        <v>667</v>
      </c>
      <c r="I4511" s="2" t="s">
        <v>711</v>
      </c>
    </row>
    <row r="4512" spans="1:10">
      <c r="A4512" s="79">
        <v>42371</v>
      </c>
      <c r="B4512" s="3">
        <v>4.85527</v>
      </c>
      <c r="C4512" s="7">
        <v>119</v>
      </c>
      <c r="D4512" s="7">
        <v>1</v>
      </c>
      <c r="E4512" s="17">
        <v>45</v>
      </c>
      <c r="F4512" s="2" t="s">
        <v>8</v>
      </c>
      <c r="G4512" s="2" t="s">
        <v>1085</v>
      </c>
      <c r="H4512" s="2" t="s">
        <v>1086</v>
      </c>
      <c r="I4512" s="2" t="s">
        <v>211</v>
      </c>
    </row>
    <row r="4513" spans="1:12">
      <c r="A4513" s="79">
        <v>42399</v>
      </c>
      <c r="B4513" s="3">
        <v>9.7105399999999999</v>
      </c>
      <c r="C4513" s="7">
        <v>119</v>
      </c>
      <c r="D4513" s="7">
        <v>1</v>
      </c>
      <c r="E4513" s="17">
        <v>45</v>
      </c>
      <c r="F4513" s="2" t="s">
        <v>8</v>
      </c>
      <c r="G4513" s="2" t="s">
        <v>919</v>
      </c>
      <c r="H4513" s="2" t="s">
        <v>920</v>
      </c>
      <c r="I4513" s="2" t="s">
        <v>211</v>
      </c>
      <c r="L4513" s="21"/>
    </row>
    <row r="4514" spans="1:12">
      <c r="A4514" s="79">
        <v>42405</v>
      </c>
      <c r="B4514" s="3">
        <v>4.85527</v>
      </c>
      <c r="C4514" s="7">
        <v>119</v>
      </c>
      <c r="D4514" s="7">
        <v>1</v>
      </c>
      <c r="E4514" s="17">
        <v>45</v>
      </c>
      <c r="F4514" s="2" t="s">
        <v>8</v>
      </c>
      <c r="G4514" s="2" t="s">
        <v>1291</v>
      </c>
      <c r="H4514" s="2" t="s">
        <v>1199</v>
      </c>
      <c r="I4514" s="2" t="s">
        <v>211</v>
      </c>
      <c r="L4514" s="21"/>
    </row>
    <row r="4515" spans="1:12">
      <c r="A4515" s="79">
        <v>42413</v>
      </c>
      <c r="B4515" s="3">
        <v>4.85527</v>
      </c>
      <c r="C4515" s="7">
        <v>119</v>
      </c>
      <c r="D4515" s="7">
        <v>1</v>
      </c>
      <c r="E4515" s="17">
        <v>45</v>
      </c>
      <c r="F4515" s="2" t="s">
        <v>8</v>
      </c>
      <c r="G4515" s="2" t="s">
        <v>1174</v>
      </c>
      <c r="H4515" s="2" t="s">
        <v>1175</v>
      </c>
      <c r="I4515" s="2" t="s">
        <v>211</v>
      </c>
      <c r="L4515" s="21"/>
    </row>
    <row r="4516" spans="1:12">
      <c r="A4516" s="79">
        <v>42419</v>
      </c>
      <c r="B4516" s="3">
        <v>4.85527</v>
      </c>
      <c r="C4516" s="7">
        <v>119</v>
      </c>
      <c r="D4516" s="7">
        <v>1</v>
      </c>
      <c r="E4516" s="17">
        <v>45</v>
      </c>
      <c r="F4516" s="2" t="s">
        <v>8</v>
      </c>
      <c r="G4516" s="2" t="s">
        <v>1171</v>
      </c>
      <c r="H4516" s="2" t="s">
        <v>1172</v>
      </c>
      <c r="I4516" s="2" t="s">
        <v>211</v>
      </c>
      <c r="L4516" s="21"/>
    </row>
    <row r="4517" spans="1:12">
      <c r="A4517" s="79">
        <v>42455</v>
      </c>
      <c r="B4517" s="3">
        <v>4.85527</v>
      </c>
      <c r="C4517" s="7">
        <v>119</v>
      </c>
      <c r="D4517" s="7">
        <v>1</v>
      </c>
      <c r="E4517" s="17">
        <v>45</v>
      </c>
      <c r="F4517" s="2" t="s">
        <v>8</v>
      </c>
      <c r="G4517" s="2" t="s">
        <v>1397</v>
      </c>
      <c r="H4517" s="2" t="s">
        <v>1398</v>
      </c>
      <c r="I4517" s="2" t="s">
        <v>211</v>
      </c>
    </row>
    <row r="4518" spans="1:12">
      <c r="A4518" s="79">
        <v>42458</v>
      </c>
      <c r="B4518" s="3">
        <v>4.85527</v>
      </c>
      <c r="C4518" s="7">
        <v>119</v>
      </c>
      <c r="D4518" s="7">
        <v>1</v>
      </c>
      <c r="E4518" s="17">
        <v>45</v>
      </c>
      <c r="F4518" s="2" t="s">
        <v>8</v>
      </c>
      <c r="G4518" s="2" t="s">
        <v>1395</v>
      </c>
      <c r="H4518" s="2" t="s">
        <v>1396</v>
      </c>
      <c r="I4518" s="2" t="s">
        <v>211</v>
      </c>
    </row>
    <row r="4519" spans="1:12">
      <c r="A4519" s="79">
        <v>42459</v>
      </c>
      <c r="B4519" s="3">
        <v>4.85527</v>
      </c>
      <c r="C4519" s="7">
        <v>119</v>
      </c>
      <c r="D4519" s="7">
        <v>1</v>
      </c>
      <c r="E4519" s="17">
        <v>45</v>
      </c>
      <c r="F4519" s="2" t="s">
        <v>8</v>
      </c>
      <c r="G4519" s="2" t="s">
        <v>1302</v>
      </c>
      <c r="H4519" s="2" t="s">
        <v>1303</v>
      </c>
      <c r="I4519" s="2" t="s">
        <v>211</v>
      </c>
    </row>
    <row r="4520" spans="1:12">
      <c r="A4520" s="79">
        <v>42459</v>
      </c>
      <c r="B4520" s="3">
        <v>4.85527</v>
      </c>
      <c r="C4520" s="7">
        <v>119</v>
      </c>
      <c r="D4520" s="7">
        <v>1</v>
      </c>
      <c r="E4520" s="17">
        <v>45</v>
      </c>
      <c r="F4520" s="2" t="s">
        <v>8</v>
      </c>
      <c r="G4520" s="2" t="s">
        <v>1311</v>
      </c>
      <c r="H4520" s="2" t="s">
        <v>1312</v>
      </c>
      <c r="I4520" s="2" t="s">
        <v>211</v>
      </c>
    </row>
    <row r="4521" spans="1:12">
      <c r="A4521" s="79">
        <v>42459</v>
      </c>
      <c r="B4521" s="3">
        <v>4.85527</v>
      </c>
      <c r="C4521" s="7">
        <v>119</v>
      </c>
      <c r="D4521" s="7">
        <v>1</v>
      </c>
      <c r="E4521" s="17">
        <v>45</v>
      </c>
      <c r="F4521" s="2" t="s">
        <v>8</v>
      </c>
      <c r="G4521" s="2" t="s">
        <v>1324</v>
      </c>
      <c r="H4521" s="2" t="s">
        <v>1325</v>
      </c>
      <c r="I4521" s="2" t="s">
        <v>211</v>
      </c>
    </row>
    <row r="4522" spans="1:12">
      <c r="A4522" s="79">
        <v>42463</v>
      </c>
      <c r="B4522" s="3">
        <v>4.85527</v>
      </c>
      <c r="C4522" s="7">
        <v>119</v>
      </c>
      <c r="D4522" s="7">
        <v>1</v>
      </c>
      <c r="E4522" s="17">
        <v>45</v>
      </c>
      <c r="F4522" s="2" t="s">
        <v>8</v>
      </c>
      <c r="G4522" s="2" t="s">
        <v>324</v>
      </c>
      <c r="H4522" s="2" t="s">
        <v>211</v>
      </c>
    </row>
    <row r="4523" spans="1:12">
      <c r="A4523" s="79">
        <v>42471</v>
      </c>
      <c r="B4523" s="3">
        <v>4.85527</v>
      </c>
      <c r="C4523" s="7">
        <v>119</v>
      </c>
      <c r="D4523" s="7">
        <v>1</v>
      </c>
      <c r="E4523" s="17">
        <v>45</v>
      </c>
      <c r="F4523" s="2" t="s">
        <v>8</v>
      </c>
      <c r="G4523" s="2" t="s">
        <v>1588</v>
      </c>
      <c r="H4523" s="2" t="s">
        <v>211</v>
      </c>
    </row>
    <row r="4524" spans="1:12">
      <c r="A4524" s="79">
        <v>42480</v>
      </c>
      <c r="B4524" s="3">
        <v>4.85527</v>
      </c>
      <c r="C4524" s="7">
        <v>119</v>
      </c>
      <c r="D4524" s="7">
        <v>1</v>
      </c>
      <c r="E4524" s="17">
        <v>45</v>
      </c>
      <c r="F4524" s="2" t="s">
        <v>8</v>
      </c>
      <c r="G4524" s="2" t="s">
        <v>1579</v>
      </c>
      <c r="H4524" s="2" t="s">
        <v>211</v>
      </c>
    </row>
    <row r="4525" spans="1:12">
      <c r="A4525" s="79">
        <v>42482</v>
      </c>
      <c r="B4525" s="3">
        <v>4.85527</v>
      </c>
      <c r="C4525" s="7">
        <v>119</v>
      </c>
      <c r="D4525" s="7">
        <v>1</v>
      </c>
      <c r="E4525" s="17">
        <v>45</v>
      </c>
      <c r="F4525" s="2" t="s">
        <v>8</v>
      </c>
      <c r="G4525" s="2" t="s">
        <v>1576</v>
      </c>
      <c r="H4525" s="2" t="s">
        <v>211</v>
      </c>
    </row>
    <row r="4526" spans="1:12">
      <c r="A4526" s="79">
        <v>42497</v>
      </c>
      <c r="B4526" s="3">
        <v>4.82738464092066</v>
      </c>
      <c r="C4526" s="7">
        <v>119</v>
      </c>
      <c r="D4526" s="7">
        <v>1</v>
      </c>
      <c r="E4526" s="17">
        <v>45</v>
      </c>
      <c r="F4526" s="2" t="s">
        <v>8</v>
      </c>
      <c r="G4526" s="2" t="s">
        <v>211</v>
      </c>
      <c r="H4526" s="2" t="s">
        <v>1901</v>
      </c>
      <c r="I4526" s="2" t="s">
        <v>1867</v>
      </c>
    </row>
    <row r="4527" spans="1:12">
      <c r="A4527" s="79">
        <v>42509</v>
      </c>
      <c r="B4527" s="3">
        <v>4.824782608695652</v>
      </c>
      <c r="C4527" s="7">
        <v>119</v>
      </c>
      <c r="D4527" s="7">
        <v>1</v>
      </c>
      <c r="E4527" s="17">
        <v>45</v>
      </c>
      <c r="F4527" s="2" t="s">
        <v>8</v>
      </c>
      <c r="G4527" s="2" t="s">
        <v>211</v>
      </c>
      <c r="H4527" s="2" t="s">
        <v>1879</v>
      </c>
      <c r="I4527" s="2" t="s">
        <v>1858</v>
      </c>
    </row>
    <row r="4528" spans="1:12">
      <c r="A4528" s="79">
        <v>42516</v>
      </c>
      <c r="B4528" s="3">
        <v>4.6349999999999998</v>
      </c>
      <c r="C4528" s="7">
        <v>119</v>
      </c>
      <c r="D4528" s="7">
        <v>1</v>
      </c>
      <c r="E4528" s="17">
        <v>45</v>
      </c>
      <c r="F4528" s="2" t="s">
        <v>8</v>
      </c>
      <c r="G4528" s="2" t="s">
        <v>211</v>
      </c>
      <c r="H4528" s="2" t="s">
        <v>1875</v>
      </c>
      <c r="I4528" s="2" t="s">
        <v>1791</v>
      </c>
    </row>
    <row r="4529" spans="1:8">
      <c r="A4529" s="79">
        <v>42523</v>
      </c>
      <c r="B4529" s="3">
        <v>4.8067514124293789</v>
      </c>
      <c r="C4529" s="7">
        <v>119</v>
      </c>
      <c r="D4529" s="7">
        <v>1</v>
      </c>
      <c r="E4529" s="17">
        <v>45</v>
      </c>
      <c r="F4529" s="2" t="s">
        <v>8</v>
      </c>
      <c r="G4529" s="2" t="s">
        <v>211</v>
      </c>
    </row>
    <row r="4530" spans="1:8">
      <c r="A4530" s="79">
        <v>42543</v>
      </c>
      <c r="B4530" s="3">
        <v>4.8128723867595822</v>
      </c>
      <c r="C4530" s="7">
        <v>119</v>
      </c>
      <c r="D4530" s="7">
        <v>1</v>
      </c>
      <c r="E4530" s="17">
        <v>45</v>
      </c>
      <c r="F4530" s="2" t="s">
        <v>8</v>
      </c>
      <c r="G4530" s="2" t="s">
        <v>211</v>
      </c>
    </row>
    <row r="4531" spans="1:8">
      <c r="A4531" s="79">
        <v>42545</v>
      </c>
      <c r="B4531" s="3">
        <v>4.8323942944472744</v>
      </c>
      <c r="C4531" s="7">
        <v>119</v>
      </c>
      <c r="D4531" s="7">
        <v>1</v>
      </c>
      <c r="E4531" s="17">
        <v>45</v>
      </c>
      <c r="F4531" s="2" t="s">
        <v>8</v>
      </c>
      <c r="G4531" s="2" t="s">
        <v>211</v>
      </c>
    </row>
    <row r="4532" spans="1:8">
      <c r="A4532" s="79">
        <v>42562</v>
      </c>
      <c r="B4532" s="3">
        <v>4.7592485549132952</v>
      </c>
      <c r="C4532" s="7">
        <v>119</v>
      </c>
      <c r="D4532" s="7">
        <v>1</v>
      </c>
      <c r="E4532" s="17">
        <v>45</v>
      </c>
      <c r="F4532" s="2" t="s">
        <v>8</v>
      </c>
      <c r="G4532" s="2" t="s">
        <v>211</v>
      </c>
      <c r="H4532" s="2" t="s">
        <v>2258</v>
      </c>
    </row>
    <row r="4533" spans="1:8">
      <c r="A4533" s="79">
        <v>42565</v>
      </c>
      <c r="B4533" s="3">
        <v>4.6390104911778733</v>
      </c>
      <c r="C4533" s="7">
        <v>119</v>
      </c>
      <c r="D4533" s="7">
        <v>1</v>
      </c>
      <c r="E4533" s="17">
        <v>45</v>
      </c>
      <c r="F4533" s="2" t="s">
        <v>8</v>
      </c>
      <c r="G4533" s="2" t="s">
        <v>211</v>
      </c>
      <c r="H4533" s="2" t="s">
        <v>2266</v>
      </c>
    </row>
    <row r="4534" spans="1:8">
      <c r="A4534" s="79">
        <v>42570</v>
      </c>
      <c r="B4534" s="3">
        <v>4.7425000000000006</v>
      </c>
      <c r="C4534" s="7">
        <v>119</v>
      </c>
      <c r="D4534" s="7">
        <v>1</v>
      </c>
      <c r="E4534" s="17">
        <v>45</v>
      </c>
      <c r="F4534" s="2" t="s">
        <v>8</v>
      </c>
      <c r="G4534" s="2" t="s">
        <v>211</v>
      </c>
      <c r="H4534" s="2" t="s">
        <v>2275</v>
      </c>
    </row>
    <row r="4535" spans="1:8">
      <c r="A4535" s="79">
        <v>42573</v>
      </c>
      <c r="B4535" s="3">
        <v>4.8122321180072367</v>
      </c>
      <c r="C4535" s="7">
        <v>119</v>
      </c>
      <c r="D4535" s="7">
        <v>1</v>
      </c>
      <c r="E4535" s="17">
        <v>45</v>
      </c>
      <c r="F4535" s="2" t="s">
        <v>8</v>
      </c>
      <c r="G4535" s="2" t="s">
        <v>211</v>
      </c>
      <c r="H4535" s="2" t="s">
        <v>2251</v>
      </c>
    </row>
    <row r="4536" spans="1:8">
      <c r="A4536" s="79">
        <v>42582</v>
      </c>
      <c r="B4536" s="3">
        <v>3.8699999999999997</v>
      </c>
      <c r="C4536" s="7">
        <v>119</v>
      </c>
      <c r="D4536" s="7">
        <v>1</v>
      </c>
      <c r="E4536" s="17">
        <v>45</v>
      </c>
      <c r="F4536" s="2" t="s">
        <v>8</v>
      </c>
      <c r="G4536" s="2" t="s">
        <v>211</v>
      </c>
      <c r="H4536" s="2" t="s">
        <v>2283</v>
      </c>
    </row>
    <row r="4537" spans="1:8">
      <c r="A4537" s="79">
        <v>42596</v>
      </c>
      <c r="B4537" s="3">
        <v>4.7552787456445991</v>
      </c>
      <c r="C4537" s="7">
        <v>119</v>
      </c>
      <c r="D4537" s="7">
        <v>1</v>
      </c>
      <c r="E4537" s="17">
        <v>45</v>
      </c>
      <c r="F4537" s="2" t="s">
        <v>8</v>
      </c>
      <c r="G4537" s="2" t="s">
        <v>211</v>
      </c>
      <c r="H4537" s="2" t="s">
        <v>2253</v>
      </c>
    </row>
    <row r="4538" spans="1:8">
      <c r="A4538" s="79">
        <v>42599</v>
      </c>
      <c r="B4538" s="3">
        <v>4.7592485549132952</v>
      </c>
      <c r="C4538" s="7">
        <v>119</v>
      </c>
      <c r="D4538" s="7">
        <v>1</v>
      </c>
      <c r="E4538" s="17">
        <v>45</v>
      </c>
      <c r="F4538" s="2" t="s">
        <v>8</v>
      </c>
      <c r="G4538" s="2" t="s">
        <v>211</v>
      </c>
      <c r="H4538" s="2" t="s">
        <v>2281</v>
      </c>
    </row>
    <row r="4539" spans="1:8">
      <c r="A4539" s="79">
        <v>42632</v>
      </c>
      <c r="B4539" s="3">
        <v>19.31768619515325</v>
      </c>
      <c r="C4539" s="7">
        <v>119</v>
      </c>
      <c r="D4539" s="7">
        <v>4</v>
      </c>
      <c r="E4539" s="17">
        <v>45</v>
      </c>
      <c r="F4539" s="2" t="s">
        <v>8</v>
      </c>
      <c r="G4539" s="2" t="s">
        <v>211</v>
      </c>
      <c r="H4539" s="2" t="s">
        <v>2252</v>
      </c>
    </row>
    <row r="4540" spans="1:8">
      <c r="A4540" s="79">
        <v>42645.681493055556</v>
      </c>
      <c r="B4540" s="3">
        <v>5.703836933667084</v>
      </c>
      <c r="C4540" s="7">
        <v>119</v>
      </c>
      <c r="D4540" s="7">
        <v>1</v>
      </c>
      <c r="E4540" s="17">
        <v>45</v>
      </c>
      <c r="F4540" s="2" t="s">
        <v>8</v>
      </c>
      <c r="G4540" s="2" t="s">
        <v>2838</v>
      </c>
      <c r="H4540" s="2" t="s">
        <v>2844</v>
      </c>
    </row>
    <row r="4541" spans="1:8">
      <c r="A4541" s="79">
        <v>42663.686608796299</v>
      </c>
      <c r="B4541" s="3">
        <v>5.7344966454255806</v>
      </c>
      <c r="C4541" s="7">
        <v>119</v>
      </c>
      <c r="D4541" s="7">
        <v>1</v>
      </c>
      <c r="E4541" s="17">
        <v>45</v>
      </c>
      <c r="F4541" s="2" t="s">
        <v>8</v>
      </c>
      <c r="G4541" s="2" t="s">
        <v>2838</v>
      </c>
      <c r="H4541" s="2" t="s">
        <v>2843</v>
      </c>
    </row>
    <row r="4542" spans="1:8">
      <c r="A4542" s="79">
        <v>42668.34202546296</v>
      </c>
      <c r="B4542" s="3">
        <v>5.7344966454255806</v>
      </c>
      <c r="C4542" s="7">
        <v>119</v>
      </c>
      <c r="D4542" s="7">
        <v>1</v>
      </c>
      <c r="E4542" s="17">
        <v>45</v>
      </c>
      <c r="F4542" s="2" t="s">
        <v>8</v>
      </c>
      <c r="G4542" s="2" t="s">
        <v>2838</v>
      </c>
      <c r="H4542" s="2" t="s">
        <v>2836</v>
      </c>
    </row>
    <row r="4543" spans="1:8">
      <c r="A4543" s="79">
        <v>42682.641018518516</v>
      </c>
      <c r="B4543" s="3">
        <v>5.7964061825726141</v>
      </c>
      <c r="C4543" s="7">
        <v>119</v>
      </c>
      <c r="D4543" s="7">
        <v>1</v>
      </c>
      <c r="E4543" s="17">
        <v>45</v>
      </c>
      <c r="F4543" s="2" t="s">
        <v>8</v>
      </c>
      <c r="G4543" s="2" t="s">
        <v>2838</v>
      </c>
      <c r="H4543" s="2" t="s">
        <v>2719</v>
      </c>
    </row>
    <row r="4544" spans="1:8">
      <c r="A4544" s="79">
        <v>42694.725115740737</v>
      </c>
      <c r="B4544" s="3">
        <v>5.7496974485825456</v>
      </c>
      <c r="C4544" s="7">
        <v>119</v>
      </c>
      <c r="D4544" s="7">
        <v>1</v>
      </c>
      <c r="E4544" s="17">
        <v>45</v>
      </c>
      <c r="F4544" s="2" t="s">
        <v>8</v>
      </c>
      <c r="G4544" s="2" t="s">
        <v>2838</v>
      </c>
      <c r="H4544" s="2" t="s">
        <v>2835</v>
      </c>
    </row>
    <row r="4545" spans="1:8">
      <c r="A4545" s="79">
        <v>42705.942430555559</v>
      </c>
      <c r="B4545" s="3">
        <v>5.7779989281909225</v>
      </c>
      <c r="C4545" s="7">
        <v>119</v>
      </c>
      <c r="D4545" s="7">
        <v>1</v>
      </c>
      <c r="E4545" s="17">
        <v>45</v>
      </c>
      <c r="F4545" s="2" t="s">
        <v>8</v>
      </c>
      <c r="G4545" s="2" t="s">
        <v>2838</v>
      </c>
      <c r="H4545" s="2" t="s">
        <v>2842</v>
      </c>
    </row>
    <row r="4546" spans="1:8">
      <c r="A4546" s="79">
        <v>42716.692453703705</v>
      </c>
      <c r="B4546" s="3">
        <v>5.7852805090595343</v>
      </c>
      <c r="C4546" s="7">
        <v>119</v>
      </c>
      <c r="D4546" s="7">
        <v>1</v>
      </c>
      <c r="E4546" s="17">
        <v>45</v>
      </c>
      <c r="F4546" s="2" t="s">
        <v>8</v>
      </c>
      <c r="G4546" s="2" t="s">
        <v>2838</v>
      </c>
      <c r="H4546" s="2" t="s">
        <v>2822</v>
      </c>
    </row>
    <row r="4547" spans="1:8">
      <c r="A4547" s="79">
        <v>42716.701539351852</v>
      </c>
      <c r="B4547" s="3">
        <v>5.7470947747400851</v>
      </c>
      <c r="C4547" s="7">
        <v>119</v>
      </c>
      <c r="D4547" s="7">
        <v>1</v>
      </c>
      <c r="E4547" s="17">
        <v>45</v>
      </c>
      <c r="F4547" s="2" t="s">
        <v>8</v>
      </c>
      <c r="G4547" s="2" t="s">
        <v>2838</v>
      </c>
      <c r="H4547" s="2" t="s">
        <v>2841</v>
      </c>
    </row>
    <row r="4548" spans="1:8">
      <c r="A4548" s="79">
        <v>42717.797766203701</v>
      </c>
      <c r="B4548" s="3">
        <v>5.703836933667084</v>
      </c>
      <c r="C4548" s="7">
        <v>119</v>
      </c>
      <c r="D4548" s="7">
        <v>1</v>
      </c>
      <c r="E4548" s="17">
        <v>45</v>
      </c>
      <c r="F4548" s="2" t="s">
        <v>8</v>
      </c>
      <c r="G4548" s="2" t="s">
        <v>2838</v>
      </c>
      <c r="H4548" s="2" t="s">
        <v>2840</v>
      </c>
    </row>
    <row r="4549" spans="1:8">
      <c r="A4549" s="79">
        <v>42719.066481481481</v>
      </c>
      <c r="B4549" s="3">
        <v>5.7744603910614529</v>
      </c>
      <c r="C4549" s="7">
        <v>119</v>
      </c>
      <c r="D4549" s="7">
        <v>1</v>
      </c>
      <c r="E4549" s="17">
        <v>45</v>
      </c>
      <c r="F4549" s="2" t="s">
        <v>8</v>
      </c>
      <c r="G4549" s="2" t="s">
        <v>2838</v>
      </c>
      <c r="H4549" s="2" t="s">
        <v>2839</v>
      </c>
    </row>
    <row r="4550" spans="1:8">
      <c r="A4550" s="79">
        <v>42721.182268518518</v>
      </c>
      <c r="B4550" s="3">
        <v>5.7872686821705432</v>
      </c>
      <c r="C4550" s="7">
        <v>119</v>
      </c>
      <c r="D4550" s="7">
        <v>1</v>
      </c>
      <c r="E4550" s="17">
        <v>45</v>
      </c>
      <c r="F4550" s="2" t="s">
        <v>8</v>
      </c>
      <c r="G4550" s="2" t="s">
        <v>2838</v>
      </c>
      <c r="H4550" s="2" t="s">
        <v>2711</v>
      </c>
    </row>
    <row r="4551" spans="1:8">
      <c r="A4551" s="79">
        <v>42724.622719907406</v>
      </c>
      <c r="B4551" s="3">
        <v>5.7816857250144427</v>
      </c>
      <c r="C4551" s="7">
        <v>119</v>
      </c>
      <c r="D4551" s="7">
        <v>1</v>
      </c>
      <c r="E4551" s="17">
        <v>45</v>
      </c>
      <c r="F4551" s="2" t="s">
        <v>8</v>
      </c>
      <c r="G4551" s="2" t="s">
        <v>2838</v>
      </c>
      <c r="H4551" s="2" t="s">
        <v>2820</v>
      </c>
    </row>
    <row r="4552" spans="1:8">
      <c r="A4552" s="79">
        <v>42725.570428240739</v>
      </c>
      <c r="B4552" s="3">
        <v>5.7542388950276244</v>
      </c>
      <c r="C4552" s="7">
        <v>119</v>
      </c>
      <c r="D4552" s="7">
        <v>1</v>
      </c>
      <c r="E4552" s="17">
        <v>45</v>
      </c>
      <c r="F4552" s="2" t="s">
        <v>8</v>
      </c>
      <c r="G4552" s="2" t="s">
        <v>2838</v>
      </c>
      <c r="H4552" s="2" t="s">
        <v>2716</v>
      </c>
    </row>
    <row r="4553" spans="1:8">
      <c r="A4553" s="79">
        <v>42742.63753472222</v>
      </c>
      <c r="B4553" s="3">
        <v>5.7344966454255806</v>
      </c>
      <c r="C4553" s="7">
        <v>119</v>
      </c>
      <c r="D4553" s="7">
        <v>1</v>
      </c>
      <c r="E4553" s="17">
        <v>45</v>
      </c>
      <c r="F4553" s="2" t="s">
        <v>8</v>
      </c>
      <c r="G4553" s="2" t="s">
        <v>3572</v>
      </c>
    </row>
    <row r="4554" spans="1:8">
      <c r="A4554" s="79">
        <v>42749.594930555555</v>
      </c>
      <c r="B4554" s="3">
        <v>5.7988906971340048</v>
      </c>
      <c r="C4554" s="7">
        <v>119</v>
      </c>
      <c r="D4554" s="7">
        <v>1</v>
      </c>
      <c r="E4554" s="17">
        <v>45</v>
      </c>
      <c r="F4554" s="2" t="s">
        <v>8</v>
      </c>
      <c r="G4554" s="2" t="s">
        <v>3562</v>
      </c>
    </row>
    <row r="4555" spans="1:8">
      <c r="A4555" s="79">
        <v>42760.110671296294</v>
      </c>
      <c r="B4555" s="3">
        <v>5.7810270486656199</v>
      </c>
      <c r="C4555" s="7">
        <v>119</v>
      </c>
      <c r="D4555" s="7">
        <v>1</v>
      </c>
      <c r="E4555" s="17">
        <v>45</v>
      </c>
      <c r="F4555" s="2" t="s">
        <v>8</v>
      </c>
      <c r="G4555" s="2" t="s">
        <v>3554</v>
      </c>
    </row>
    <row r="4556" spans="1:8">
      <c r="A4556" s="79">
        <v>42762.755011574074</v>
      </c>
      <c r="B4556" s="3">
        <v>5.7542388950276244</v>
      </c>
      <c r="C4556" s="7">
        <v>119</v>
      </c>
      <c r="D4556" s="7">
        <v>1</v>
      </c>
      <c r="E4556" s="17">
        <v>45</v>
      </c>
      <c r="F4556" s="2" t="s">
        <v>8</v>
      </c>
      <c r="G4556" s="2" t="s">
        <v>3590</v>
      </c>
    </row>
    <row r="4557" spans="1:8">
      <c r="A4557" s="79">
        <v>42767.944513888891</v>
      </c>
      <c r="B4557" s="3">
        <v>5.8014215571735894</v>
      </c>
      <c r="C4557" s="7">
        <v>119</v>
      </c>
      <c r="D4557" s="7">
        <v>1</v>
      </c>
      <c r="E4557" s="17">
        <v>45</v>
      </c>
      <c r="F4557" s="2" t="s">
        <v>8</v>
      </c>
      <c r="G4557" s="2" t="s">
        <v>3553</v>
      </c>
    </row>
    <row r="4558" spans="1:8">
      <c r="A4558" s="79">
        <v>42773.441620370373</v>
      </c>
      <c r="B4558" s="3">
        <v>5.7984732242712669</v>
      </c>
      <c r="C4558" s="7">
        <v>119</v>
      </c>
      <c r="D4558" s="7">
        <v>1</v>
      </c>
      <c r="E4558" s="17">
        <v>45</v>
      </c>
      <c r="F4558" s="2" t="s">
        <v>8</v>
      </c>
      <c r="G4558" s="2" t="s">
        <v>3551</v>
      </c>
    </row>
    <row r="4559" spans="1:8">
      <c r="A4559" s="79">
        <v>42775.682245370372</v>
      </c>
      <c r="B4559" s="3">
        <v>11.272820240240241</v>
      </c>
      <c r="C4559" s="7">
        <v>119</v>
      </c>
      <c r="D4559" s="7">
        <v>2</v>
      </c>
      <c r="E4559" s="17">
        <v>45</v>
      </c>
      <c r="F4559" s="2" t="s">
        <v>8</v>
      </c>
      <c r="G4559" s="2" t="s">
        <v>3589</v>
      </c>
    </row>
    <row r="4560" spans="1:8">
      <c r="A4560" s="79">
        <v>42792.524027777778</v>
      </c>
      <c r="B4560" s="3">
        <v>11.508477790055249</v>
      </c>
      <c r="C4560" s="7">
        <v>119</v>
      </c>
      <c r="D4560" s="7">
        <v>2</v>
      </c>
      <c r="E4560" s="17">
        <v>45</v>
      </c>
      <c r="F4560" s="2" t="s">
        <v>8</v>
      </c>
      <c r="G4560" s="2" t="s">
        <v>3588</v>
      </c>
    </row>
    <row r="4561" spans="1:8">
      <c r="A4561" s="79">
        <v>42806.530775462961</v>
      </c>
      <c r="B4561" s="3">
        <v>5.7841720375335122</v>
      </c>
      <c r="C4561" s="7">
        <v>119</v>
      </c>
      <c r="D4561" s="7">
        <v>1</v>
      </c>
      <c r="E4561" s="17">
        <v>45</v>
      </c>
      <c r="F4561" s="2" t="s">
        <v>8</v>
      </c>
      <c r="G4561" s="2" t="s">
        <v>3550</v>
      </c>
    </row>
    <row r="4562" spans="1:8">
      <c r="A4562" s="79">
        <v>42808.001192129632</v>
      </c>
      <c r="B4562" s="3">
        <v>5.703836933667084</v>
      </c>
      <c r="C4562" s="7">
        <v>119</v>
      </c>
      <c r="D4562" s="7">
        <v>1</v>
      </c>
      <c r="E4562" s="17">
        <v>45</v>
      </c>
      <c r="F4562" s="2" t="s">
        <v>8</v>
      </c>
      <c r="G4562" s="2" t="s">
        <v>3586</v>
      </c>
    </row>
    <row r="4563" spans="1:8">
      <c r="A4563" s="79">
        <v>42818.637696759259</v>
      </c>
      <c r="B4563" s="3">
        <v>5.7948639835459641</v>
      </c>
      <c r="C4563" s="7">
        <v>119</v>
      </c>
      <c r="D4563" s="7">
        <v>1</v>
      </c>
      <c r="E4563" s="17">
        <v>45</v>
      </c>
      <c r="F4563" s="2" t="s">
        <v>8</v>
      </c>
      <c r="G4563" s="2" t="s">
        <v>3581</v>
      </c>
    </row>
    <row r="4564" spans="1:8">
      <c r="A4564" s="79">
        <v>42837.361712962964</v>
      </c>
      <c r="B4564" s="3">
        <v>5.7978384135948247</v>
      </c>
      <c r="C4564" s="7">
        <v>119</v>
      </c>
      <c r="D4564" s="7">
        <v>1</v>
      </c>
      <c r="E4564" s="17">
        <v>45</v>
      </c>
      <c r="F4564" s="2" t="s">
        <v>8</v>
      </c>
      <c r="G4564" s="2" t="s">
        <v>2838</v>
      </c>
      <c r="H4564" s="2" t="s">
        <v>4430</v>
      </c>
    </row>
    <row r="4565" spans="1:8">
      <c r="A4565" s="79">
        <v>42856.786145833335</v>
      </c>
      <c r="B4565" s="3">
        <v>5.7633748056537106</v>
      </c>
      <c r="C4565" s="7">
        <v>119</v>
      </c>
      <c r="D4565" s="7">
        <v>1</v>
      </c>
      <c r="E4565" s="17">
        <v>45</v>
      </c>
      <c r="F4565" s="2" t="s">
        <v>8</v>
      </c>
      <c r="G4565" s="2" t="s">
        <v>2838</v>
      </c>
      <c r="H4565" s="2" t="s">
        <v>4460</v>
      </c>
    </row>
    <row r="4566" spans="1:8">
      <c r="A4566" s="79">
        <v>42883.635011574072</v>
      </c>
      <c r="B4566" s="3">
        <v>5.7496974485825456</v>
      </c>
      <c r="C4566" s="7">
        <v>119</v>
      </c>
      <c r="D4566" s="7">
        <v>1</v>
      </c>
      <c r="E4566" s="17">
        <v>45</v>
      </c>
      <c r="F4566" s="2" t="s">
        <v>8</v>
      </c>
      <c r="G4566" s="2" t="s">
        <v>2838</v>
      </c>
      <c r="H4566" s="2" t="s">
        <v>4446</v>
      </c>
    </row>
    <row r="4567" spans="1:8">
      <c r="A4567" s="79">
        <v>42887.738344907404</v>
      </c>
      <c r="B4567" s="3">
        <v>5.7835875432211106</v>
      </c>
      <c r="C4567" s="7">
        <v>119</v>
      </c>
      <c r="D4567" s="7">
        <v>1</v>
      </c>
      <c r="E4567" s="17">
        <v>45</v>
      </c>
      <c r="F4567" s="2" t="s">
        <v>8</v>
      </c>
      <c r="G4567" s="2" t="s">
        <v>2838</v>
      </c>
      <c r="H4567" s="2" t="s">
        <v>4440</v>
      </c>
    </row>
    <row r="4568" spans="1:8">
      <c r="A4568" s="79">
        <v>42888.601666666669</v>
      </c>
      <c r="B4568" s="3">
        <v>5.7898362976593551</v>
      </c>
      <c r="C4568" s="7">
        <v>119</v>
      </c>
      <c r="D4568" s="7">
        <v>1</v>
      </c>
      <c r="E4568" s="17">
        <v>45</v>
      </c>
      <c r="F4568" s="2" t="s">
        <v>8</v>
      </c>
      <c r="G4568" s="2" t="s">
        <v>2838</v>
      </c>
      <c r="H4568" s="2" t="s">
        <v>4444</v>
      </c>
    </row>
    <row r="4569" spans="1:8">
      <c r="A4569" s="79">
        <v>42894.410381944443</v>
      </c>
      <c r="B4569" s="3">
        <v>5.7520770287654104</v>
      </c>
      <c r="C4569" s="7">
        <v>119</v>
      </c>
      <c r="D4569" s="7">
        <v>1</v>
      </c>
      <c r="E4569" s="17">
        <v>45</v>
      </c>
      <c r="F4569" s="2" t="s">
        <v>8</v>
      </c>
      <c r="G4569" s="2" t="s">
        <v>2838</v>
      </c>
      <c r="H4569" s="2" t="s">
        <v>4458</v>
      </c>
    </row>
    <row r="4570" spans="1:8">
      <c r="A4570" s="79">
        <v>41802</v>
      </c>
      <c r="B4570" s="3">
        <v>4.85527</v>
      </c>
      <c r="C4570" s="7">
        <v>120</v>
      </c>
      <c r="D4570" s="7">
        <v>1</v>
      </c>
      <c r="E4570" s="17">
        <v>45</v>
      </c>
      <c r="F4570" s="2" t="s">
        <v>8</v>
      </c>
      <c r="G4570" s="21"/>
    </row>
    <row r="4571" spans="1:8">
      <c r="A4571" s="79">
        <v>41807</v>
      </c>
      <c r="B4571" s="3">
        <v>4.85527</v>
      </c>
      <c r="C4571" s="7">
        <v>120</v>
      </c>
      <c r="D4571" s="7">
        <v>1</v>
      </c>
      <c r="E4571" s="17">
        <v>45</v>
      </c>
      <c r="F4571" s="2" t="s">
        <v>8</v>
      </c>
      <c r="G4571" s="21"/>
    </row>
    <row r="4572" spans="1:8">
      <c r="A4572" s="80">
        <v>41820</v>
      </c>
      <c r="B4572" s="9">
        <v>100</v>
      </c>
      <c r="C4572" s="17">
        <v>120</v>
      </c>
      <c r="D4572" s="17"/>
      <c r="E4572" s="17"/>
      <c r="F4572" s="8" t="s">
        <v>8</v>
      </c>
      <c r="G4572" s="8" t="s">
        <v>143</v>
      </c>
    </row>
    <row r="4573" spans="1:8">
      <c r="A4573" s="79">
        <v>41834</v>
      </c>
      <c r="B4573" s="3">
        <v>4.85527</v>
      </c>
      <c r="C4573" s="7">
        <v>120</v>
      </c>
      <c r="D4573" s="7">
        <v>1</v>
      </c>
      <c r="E4573" s="17">
        <v>45</v>
      </c>
      <c r="F4573" s="2" t="s">
        <v>8</v>
      </c>
      <c r="G4573" s="21"/>
    </row>
    <row r="4574" spans="1:8">
      <c r="A4574" s="79">
        <v>41844</v>
      </c>
      <c r="B4574" s="3">
        <v>4.85527</v>
      </c>
      <c r="C4574" s="7">
        <v>120</v>
      </c>
      <c r="D4574" s="7">
        <v>1</v>
      </c>
      <c r="E4574" s="17">
        <v>45</v>
      </c>
      <c r="F4574" s="2" t="s">
        <v>8</v>
      </c>
      <c r="G4574" s="21"/>
    </row>
    <row r="4575" spans="1:8">
      <c r="A4575" s="79">
        <v>41855</v>
      </c>
      <c r="B4575" s="3">
        <v>4.85527</v>
      </c>
      <c r="C4575" s="7">
        <v>120</v>
      </c>
      <c r="D4575" s="7">
        <v>1</v>
      </c>
      <c r="E4575" s="17">
        <v>45</v>
      </c>
      <c r="F4575" s="2" t="s">
        <v>8</v>
      </c>
      <c r="G4575" s="21"/>
    </row>
    <row r="4576" spans="1:8">
      <c r="A4576" s="79">
        <v>41855</v>
      </c>
      <c r="B4576" s="3">
        <v>4.85527</v>
      </c>
      <c r="C4576" s="7">
        <v>120</v>
      </c>
      <c r="D4576" s="7">
        <v>1</v>
      </c>
      <c r="E4576" s="17">
        <v>45</v>
      </c>
      <c r="F4576" s="2" t="s">
        <v>8</v>
      </c>
      <c r="G4576" s="21"/>
    </row>
    <row r="4577" spans="1:10">
      <c r="A4577" s="79">
        <v>41861</v>
      </c>
      <c r="B4577" s="3">
        <v>9.7105399999999999</v>
      </c>
      <c r="C4577" s="7">
        <v>120</v>
      </c>
      <c r="D4577" s="7">
        <v>1</v>
      </c>
      <c r="E4577" s="17">
        <v>45</v>
      </c>
      <c r="F4577" s="2" t="s">
        <v>8</v>
      </c>
      <c r="G4577" s="21"/>
    </row>
    <row r="4578" spans="1:10">
      <c r="A4578" s="79">
        <v>41868</v>
      </c>
      <c r="B4578" s="3">
        <v>4.85527</v>
      </c>
      <c r="C4578" s="7">
        <v>120</v>
      </c>
      <c r="D4578" s="7">
        <v>1</v>
      </c>
      <c r="E4578" s="17">
        <v>45</v>
      </c>
      <c r="F4578" s="2" t="s">
        <v>8</v>
      </c>
      <c r="G4578" s="21"/>
    </row>
    <row r="4579" spans="1:10">
      <c r="A4579" s="79">
        <v>41873</v>
      </c>
      <c r="B4579" s="3">
        <v>4.85527</v>
      </c>
      <c r="C4579" s="7">
        <v>120</v>
      </c>
      <c r="D4579" s="7">
        <v>1</v>
      </c>
      <c r="E4579" s="17">
        <v>45</v>
      </c>
      <c r="F4579" s="2" t="s">
        <v>8</v>
      </c>
      <c r="G4579" s="21"/>
    </row>
    <row r="4580" spans="1:10">
      <c r="A4580" s="79">
        <v>41894</v>
      </c>
      <c r="B4580" s="3">
        <v>4.85527</v>
      </c>
      <c r="C4580" s="7">
        <v>120</v>
      </c>
      <c r="D4580" s="7">
        <v>1</v>
      </c>
      <c r="E4580" s="17">
        <v>45</v>
      </c>
      <c r="F4580" s="2" t="s">
        <v>8</v>
      </c>
      <c r="G4580" s="21"/>
    </row>
    <row r="4581" spans="1:10">
      <c r="A4581" s="79">
        <v>41933</v>
      </c>
      <c r="B4581" s="3">
        <v>4.85527</v>
      </c>
      <c r="C4581" s="7">
        <v>120</v>
      </c>
      <c r="D4581" s="7">
        <v>1</v>
      </c>
      <c r="E4581" s="17">
        <v>45</v>
      </c>
      <c r="F4581" s="2" t="s">
        <v>8</v>
      </c>
      <c r="G4581" s="21"/>
    </row>
    <row r="4582" spans="1:10">
      <c r="A4582" s="79">
        <v>41965</v>
      </c>
      <c r="B4582" s="3">
        <v>-393.81</v>
      </c>
      <c r="C4582" s="7">
        <v>120</v>
      </c>
      <c r="F4582" s="8" t="s">
        <v>8</v>
      </c>
      <c r="H4582" s="2" t="s">
        <v>113</v>
      </c>
    </row>
    <row r="4583" spans="1:10">
      <c r="A4583" s="79">
        <v>42015</v>
      </c>
      <c r="B4583" s="3">
        <v>4.85527</v>
      </c>
      <c r="C4583" s="7">
        <v>120</v>
      </c>
      <c r="D4583" s="7">
        <v>1</v>
      </c>
      <c r="E4583" s="17">
        <v>45</v>
      </c>
      <c r="F4583" s="2" t="s">
        <v>8</v>
      </c>
      <c r="G4583" s="21"/>
    </row>
    <row r="4584" spans="1:10">
      <c r="A4584" s="79">
        <v>42017</v>
      </c>
      <c r="B4584" s="3">
        <v>4.85527</v>
      </c>
      <c r="C4584" s="7">
        <v>120</v>
      </c>
      <c r="D4584" s="7">
        <v>1</v>
      </c>
      <c r="E4584" s="17">
        <v>45</v>
      </c>
      <c r="F4584" s="2" t="s">
        <v>8</v>
      </c>
      <c r="G4584" s="21"/>
    </row>
    <row r="4585" spans="1:10">
      <c r="A4585" s="79">
        <v>42017</v>
      </c>
      <c r="B4585" s="3">
        <v>4.85527</v>
      </c>
      <c r="C4585" s="7">
        <v>120</v>
      </c>
      <c r="D4585" s="7">
        <v>1</v>
      </c>
      <c r="E4585" s="17">
        <v>45</v>
      </c>
      <c r="F4585" s="2" t="s">
        <v>8</v>
      </c>
      <c r="G4585" s="21"/>
    </row>
    <row r="4586" spans="1:10">
      <c r="A4586" s="79">
        <v>42023</v>
      </c>
      <c r="B4586" s="3">
        <v>4.85527</v>
      </c>
      <c r="C4586" s="7">
        <v>120</v>
      </c>
      <c r="D4586" s="7">
        <v>1</v>
      </c>
      <c r="E4586" s="17">
        <v>45</v>
      </c>
      <c r="F4586" s="2" t="s">
        <v>8</v>
      </c>
      <c r="G4586" s="21"/>
    </row>
    <row r="4587" spans="1:10">
      <c r="A4587" s="79">
        <v>42032</v>
      </c>
      <c r="B4587" s="3">
        <v>4.85527</v>
      </c>
      <c r="C4587" s="7">
        <v>120</v>
      </c>
      <c r="D4587" s="7">
        <v>1</v>
      </c>
      <c r="E4587" s="17">
        <v>45</v>
      </c>
      <c r="F4587" s="2" t="s">
        <v>8</v>
      </c>
      <c r="G4587" s="21"/>
    </row>
    <row r="4588" spans="1:10">
      <c r="A4588" s="79">
        <v>42033</v>
      </c>
      <c r="B4588" s="3">
        <v>4.85527</v>
      </c>
      <c r="C4588" s="7">
        <v>120</v>
      </c>
      <c r="D4588" s="7">
        <v>1</v>
      </c>
      <c r="E4588" s="17">
        <v>45</v>
      </c>
      <c r="F4588" s="2" t="s">
        <v>8</v>
      </c>
      <c r="G4588" s="21"/>
    </row>
    <row r="4589" spans="1:10">
      <c r="A4589" s="79">
        <v>42054</v>
      </c>
      <c r="B4589" s="3">
        <v>9.7105399999999999</v>
      </c>
      <c r="C4589" s="7">
        <v>120</v>
      </c>
      <c r="D4589" s="7">
        <v>1</v>
      </c>
      <c r="E4589" s="17">
        <v>45</v>
      </c>
      <c r="F4589" s="2" t="s">
        <v>8</v>
      </c>
      <c r="G4589" s="21"/>
    </row>
    <row r="4590" spans="1:10">
      <c r="A4590" s="79">
        <v>42060</v>
      </c>
      <c r="B4590" s="3">
        <v>4.85527</v>
      </c>
      <c r="C4590" s="7">
        <v>120</v>
      </c>
      <c r="D4590" s="7">
        <v>1</v>
      </c>
      <c r="E4590" s="17">
        <v>45</v>
      </c>
      <c r="F4590" s="2" t="s">
        <v>8</v>
      </c>
      <c r="G4590" s="21"/>
    </row>
    <row r="4591" spans="1:10">
      <c r="A4591" s="79">
        <v>42116</v>
      </c>
      <c r="B4591" s="3">
        <v>4.85527</v>
      </c>
      <c r="C4591" s="7">
        <v>120</v>
      </c>
      <c r="D4591" s="7">
        <v>1</v>
      </c>
      <c r="E4591" s="17">
        <v>45</v>
      </c>
      <c r="F4591" s="2" t="s">
        <v>8</v>
      </c>
      <c r="G4591" s="21"/>
    </row>
    <row r="4592" spans="1:10">
      <c r="A4592" s="79">
        <v>42223</v>
      </c>
      <c r="B4592" s="3">
        <v>4.85527</v>
      </c>
      <c r="C4592" s="7">
        <v>120</v>
      </c>
      <c r="D4592" s="7">
        <v>1</v>
      </c>
      <c r="E4592" s="17">
        <v>45</v>
      </c>
      <c r="F4592" s="2" t="s">
        <v>8</v>
      </c>
      <c r="G4592" s="2" t="s">
        <v>283</v>
      </c>
      <c r="H4592" s="2" t="s">
        <v>223</v>
      </c>
      <c r="J4592" s="21"/>
    </row>
    <row r="4593" spans="1:12">
      <c r="A4593" s="79">
        <v>42236</v>
      </c>
      <c r="B4593" s="3">
        <v>4.85527</v>
      </c>
      <c r="C4593" s="7">
        <v>120</v>
      </c>
      <c r="D4593" s="7">
        <v>1</v>
      </c>
      <c r="E4593" s="17">
        <v>45</v>
      </c>
      <c r="F4593" s="2" t="s">
        <v>8</v>
      </c>
      <c r="G4593" s="2" t="s">
        <v>263</v>
      </c>
      <c r="H4593" s="2" t="s">
        <v>223</v>
      </c>
      <c r="J4593" s="21"/>
    </row>
    <row r="4594" spans="1:12">
      <c r="A4594" s="79">
        <v>42294</v>
      </c>
      <c r="B4594" s="3">
        <v>4.85527</v>
      </c>
      <c r="C4594" s="7">
        <v>120</v>
      </c>
      <c r="D4594" s="7">
        <v>1</v>
      </c>
      <c r="E4594" s="17">
        <v>45</v>
      </c>
      <c r="F4594" s="2" t="s">
        <v>8</v>
      </c>
      <c r="G4594" s="2" t="s">
        <v>387</v>
      </c>
      <c r="H4594" s="2" t="s">
        <v>223</v>
      </c>
    </row>
    <row r="4595" spans="1:12">
      <c r="A4595" s="79">
        <v>42302</v>
      </c>
      <c r="B4595" s="3">
        <v>4.85527</v>
      </c>
      <c r="C4595" s="7">
        <v>120</v>
      </c>
      <c r="D4595" s="7">
        <v>1</v>
      </c>
      <c r="E4595" s="17">
        <v>45</v>
      </c>
      <c r="F4595" s="2" t="s">
        <v>8</v>
      </c>
      <c r="G4595" s="2" t="s">
        <v>375</v>
      </c>
      <c r="H4595" s="2" t="s">
        <v>223</v>
      </c>
    </row>
    <row r="4596" spans="1:12">
      <c r="A4596" s="79">
        <v>42304</v>
      </c>
      <c r="B4596" s="3">
        <v>4.85527</v>
      </c>
      <c r="C4596" s="7">
        <v>120</v>
      </c>
      <c r="D4596" s="7">
        <v>1</v>
      </c>
      <c r="E4596" s="17">
        <v>45</v>
      </c>
      <c r="F4596" s="2" t="s">
        <v>8</v>
      </c>
      <c r="G4596" s="2" t="s">
        <v>304</v>
      </c>
      <c r="H4596" s="2" t="s">
        <v>223</v>
      </c>
    </row>
    <row r="4597" spans="1:12">
      <c r="A4597" s="79">
        <v>42308</v>
      </c>
      <c r="B4597" s="3">
        <v>4.85527</v>
      </c>
      <c r="C4597" s="7">
        <v>120</v>
      </c>
      <c r="D4597" s="7">
        <v>1</v>
      </c>
      <c r="E4597" s="17">
        <v>45</v>
      </c>
      <c r="F4597" s="2" t="s">
        <v>8</v>
      </c>
      <c r="G4597" s="2" t="s">
        <v>374</v>
      </c>
      <c r="H4597" s="2" t="s">
        <v>223</v>
      </c>
    </row>
    <row r="4598" spans="1:12">
      <c r="A4598" s="79">
        <v>42371</v>
      </c>
      <c r="B4598" s="3">
        <v>4.85527</v>
      </c>
      <c r="C4598" s="7">
        <v>120</v>
      </c>
      <c r="D4598" s="7">
        <v>1</v>
      </c>
      <c r="E4598" s="17">
        <v>45</v>
      </c>
      <c r="F4598" s="2" t="s">
        <v>8</v>
      </c>
      <c r="G4598" s="2" t="s">
        <v>1085</v>
      </c>
      <c r="H4598" s="2" t="s">
        <v>1086</v>
      </c>
      <c r="I4598" s="2" t="s">
        <v>223</v>
      </c>
    </row>
    <row r="4599" spans="1:12">
      <c r="A4599" s="79">
        <v>42376</v>
      </c>
      <c r="B4599" s="3">
        <v>4.85527</v>
      </c>
      <c r="C4599" s="7">
        <v>120</v>
      </c>
      <c r="D4599" s="7">
        <v>1</v>
      </c>
      <c r="E4599" s="17">
        <v>45</v>
      </c>
      <c r="F4599" s="2" t="s">
        <v>8</v>
      </c>
      <c r="G4599" s="2" t="s">
        <v>1290</v>
      </c>
      <c r="H4599" s="2" t="s">
        <v>1082</v>
      </c>
      <c r="I4599" s="2" t="s">
        <v>223</v>
      </c>
      <c r="L4599" s="21"/>
    </row>
    <row r="4600" spans="1:12">
      <c r="A4600" s="79">
        <v>42399</v>
      </c>
      <c r="B4600" s="3">
        <v>4.85527</v>
      </c>
      <c r="C4600" s="7">
        <v>120</v>
      </c>
      <c r="D4600" s="7">
        <v>1</v>
      </c>
      <c r="E4600" s="17">
        <v>45</v>
      </c>
      <c r="F4600" s="2" t="s">
        <v>8</v>
      </c>
      <c r="G4600" s="2" t="s">
        <v>919</v>
      </c>
      <c r="H4600" s="2" t="s">
        <v>920</v>
      </c>
      <c r="I4600" s="2" t="s">
        <v>223</v>
      </c>
      <c r="L4600" s="21"/>
    </row>
    <row r="4601" spans="1:12">
      <c r="A4601" s="79">
        <v>42399</v>
      </c>
      <c r="B4601" s="3">
        <v>4.85527</v>
      </c>
      <c r="C4601" s="7">
        <v>120</v>
      </c>
      <c r="D4601" s="7">
        <v>1</v>
      </c>
      <c r="E4601" s="17">
        <v>45</v>
      </c>
      <c r="F4601" s="2" t="s">
        <v>8</v>
      </c>
      <c r="G4601" s="2" t="s">
        <v>316</v>
      </c>
      <c r="H4601" s="2" t="s">
        <v>921</v>
      </c>
      <c r="I4601" s="2" t="s">
        <v>223</v>
      </c>
      <c r="L4601" s="21"/>
    </row>
    <row r="4602" spans="1:12">
      <c r="A4602" s="79">
        <v>42402</v>
      </c>
      <c r="B4602" s="3">
        <v>4.85527</v>
      </c>
      <c r="C4602" s="7">
        <v>120</v>
      </c>
      <c r="D4602" s="7">
        <v>1</v>
      </c>
      <c r="E4602" s="17">
        <v>45</v>
      </c>
      <c r="F4602" s="2" t="s">
        <v>8</v>
      </c>
      <c r="G4602" s="2" t="s">
        <v>1253</v>
      </c>
      <c r="H4602" s="2" t="s">
        <v>1254</v>
      </c>
      <c r="I4602" s="2" t="s">
        <v>223</v>
      </c>
      <c r="L4602" s="21"/>
    </row>
    <row r="4603" spans="1:12">
      <c r="A4603" s="79">
        <v>42403</v>
      </c>
      <c r="B4603" s="3">
        <v>4.85527</v>
      </c>
      <c r="C4603" s="7">
        <v>120</v>
      </c>
      <c r="D4603" s="7">
        <v>1</v>
      </c>
      <c r="E4603" s="17">
        <v>45</v>
      </c>
      <c r="F4603" s="2" t="s">
        <v>8</v>
      </c>
      <c r="G4603" s="2" t="s">
        <v>1173</v>
      </c>
      <c r="H4603" s="2" t="s">
        <v>1222</v>
      </c>
      <c r="I4603" s="2" t="s">
        <v>223</v>
      </c>
      <c r="L4603" s="21"/>
    </row>
    <row r="4604" spans="1:12">
      <c r="A4604" s="79">
        <v>42419</v>
      </c>
      <c r="B4604" s="3">
        <v>4.85527</v>
      </c>
      <c r="C4604" s="7">
        <v>120</v>
      </c>
      <c r="D4604" s="7">
        <v>1</v>
      </c>
      <c r="E4604" s="17">
        <v>45</v>
      </c>
      <c r="F4604" s="2" t="s">
        <v>8</v>
      </c>
      <c r="G4604" s="2" t="s">
        <v>1171</v>
      </c>
      <c r="H4604" s="2" t="s">
        <v>1172</v>
      </c>
      <c r="I4604" s="2" t="s">
        <v>223</v>
      </c>
      <c r="L4604" s="21"/>
    </row>
    <row r="4605" spans="1:12">
      <c r="A4605" s="79">
        <v>42458</v>
      </c>
      <c r="B4605" s="3">
        <v>4.85527</v>
      </c>
      <c r="C4605" s="7">
        <v>120</v>
      </c>
      <c r="D4605" s="7">
        <v>1</v>
      </c>
      <c r="E4605" s="17">
        <v>45</v>
      </c>
      <c r="F4605" s="2" t="s">
        <v>8</v>
      </c>
      <c r="G4605" s="2" t="s">
        <v>290</v>
      </c>
      <c r="H4605" s="2" t="s">
        <v>1333</v>
      </c>
      <c r="I4605" s="2" t="s">
        <v>223</v>
      </c>
    </row>
    <row r="4606" spans="1:12">
      <c r="A4606" s="79">
        <v>42459</v>
      </c>
      <c r="B4606" s="3">
        <v>4.85527</v>
      </c>
      <c r="C4606" s="7">
        <v>120</v>
      </c>
      <c r="D4606" s="7">
        <v>1</v>
      </c>
      <c r="E4606" s="17">
        <v>45</v>
      </c>
      <c r="F4606" s="2" t="s">
        <v>8</v>
      </c>
      <c r="G4606" s="2" t="s">
        <v>1324</v>
      </c>
      <c r="H4606" s="2" t="s">
        <v>1325</v>
      </c>
      <c r="I4606" s="2" t="s">
        <v>223</v>
      </c>
    </row>
    <row r="4607" spans="1:12">
      <c r="A4607" s="79">
        <v>42471</v>
      </c>
      <c r="B4607" s="3">
        <v>4.85527</v>
      </c>
      <c r="C4607" s="7">
        <v>120</v>
      </c>
      <c r="D4607" s="7">
        <v>1</v>
      </c>
      <c r="E4607" s="17">
        <v>45</v>
      </c>
      <c r="F4607" s="2" t="s">
        <v>8</v>
      </c>
      <c r="G4607" s="2" t="s">
        <v>1582</v>
      </c>
      <c r="H4607" s="2" t="s">
        <v>223</v>
      </c>
    </row>
    <row r="4608" spans="1:12">
      <c r="A4608" s="79">
        <v>42480</v>
      </c>
      <c r="B4608" s="3">
        <v>4.85527</v>
      </c>
      <c r="C4608" s="7">
        <v>120</v>
      </c>
      <c r="D4608" s="7">
        <v>1</v>
      </c>
      <c r="E4608" s="17">
        <v>45</v>
      </c>
      <c r="F4608" s="2" t="s">
        <v>8</v>
      </c>
      <c r="G4608" s="2" t="s">
        <v>1579</v>
      </c>
      <c r="H4608" s="2" t="s">
        <v>223</v>
      </c>
    </row>
    <row r="4609" spans="1:9">
      <c r="A4609" s="79">
        <v>42483</v>
      </c>
      <c r="B4609" s="3">
        <v>4.85527</v>
      </c>
      <c r="C4609" s="7">
        <v>120</v>
      </c>
      <c r="D4609" s="7">
        <v>1</v>
      </c>
      <c r="E4609" s="17">
        <v>45</v>
      </c>
      <c r="F4609" s="2" t="s">
        <v>8</v>
      </c>
      <c r="G4609" s="2" t="s">
        <v>1575</v>
      </c>
      <c r="H4609" s="2" t="s">
        <v>223</v>
      </c>
    </row>
    <row r="4610" spans="1:9">
      <c r="A4610" s="79">
        <v>42497</v>
      </c>
      <c r="B4610" s="3">
        <v>4.82738464092066</v>
      </c>
      <c r="C4610" s="7">
        <v>120</v>
      </c>
      <c r="D4610" s="7">
        <v>1</v>
      </c>
      <c r="E4610" s="17">
        <v>45</v>
      </c>
      <c r="F4610" s="2" t="s">
        <v>8</v>
      </c>
      <c r="G4610" s="2" t="s">
        <v>223</v>
      </c>
      <c r="H4610" s="2" t="s">
        <v>1901</v>
      </c>
      <c r="I4610" s="2" t="s">
        <v>1867</v>
      </c>
    </row>
    <row r="4611" spans="1:9">
      <c r="A4611" s="79">
        <v>42503</v>
      </c>
      <c r="B4611" s="3">
        <v>4.5323668402082502</v>
      </c>
      <c r="C4611" s="7">
        <v>120</v>
      </c>
      <c r="D4611" s="7">
        <v>1</v>
      </c>
      <c r="E4611" s="17">
        <v>45</v>
      </c>
      <c r="F4611" s="2" t="s">
        <v>8</v>
      </c>
      <c r="G4611" s="2" t="s">
        <v>223</v>
      </c>
      <c r="H4611" s="2" t="s">
        <v>1898</v>
      </c>
      <c r="I4611" s="2" t="s">
        <v>1862</v>
      </c>
    </row>
    <row r="4612" spans="1:9">
      <c r="A4612" s="79">
        <v>42509</v>
      </c>
      <c r="B4612" s="3">
        <v>4.824782608695652</v>
      </c>
      <c r="C4612" s="7">
        <v>120</v>
      </c>
      <c r="D4612" s="7">
        <v>1</v>
      </c>
      <c r="E4612" s="17">
        <v>45</v>
      </c>
      <c r="F4612" s="2" t="s">
        <v>8</v>
      </c>
      <c r="G4612" s="2" t="s">
        <v>223</v>
      </c>
      <c r="H4612" s="2" t="s">
        <v>1879</v>
      </c>
      <c r="I4612" s="2" t="s">
        <v>1858</v>
      </c>
    </row>
    <row r="4613" spans="1:9">
      <c r="A4613" s="79">
        <v>42516</v>
      </c>
      <c r="B4613" s="3">
        <v>4.7901676367869621</v>
      </c>
      <c r="C4613" s="7">
        <v>120</v>
      </c>
      <c r="D4613" s="7">
        <v>1</v>
      </c>
      <c r="E4613" s="17">
        <v>45</v>
      </c>
      <c r="F4613" s="2" t="s">
        <v>8</v>
      </c>
      <c r="G4613" s="2" t="s">
        <v>223</v>
      </c>
      <c r="H4613" s="2" t="s">
        <v>1386</v>
      </c>
      <c r="I4613" s="2" t="s">
        <v>1808</v>
      </c>
    </row>
    <row r="4614" spans="1:9">
      <c r="A4614" s="79">
        <v>42543</v>
      </c>
      <c r="B4614" s="3">
        <v>4.8128723867595822</v>
      </c>
      <c r="C4614" s="7">
        <v>120</v>
      </c>
      <c r="D4614" s="7">
        <v>1</v>
      </c>
      <c r="E4614" s="17">
        <v>45</v>
      </c>
      <c r="F4614" s="2" t="s">
        <v>8</v>
      </c>
      <c r="G4614" s="2" t="s">
        <v>223</v>
      </c>
    </row>
    <row r="4615" spans="1:9">
      <c r="A4615" s="79">
        <v>42545</v>
      </c>
      <c r="B4615" s="3">
        <v>4.8323942944472744</v>
      </c>
      <c r="C4615" s="7">
        <v>120</v>
      </c>
      <c r="D4615" s="7">
        <v>1</v>
      </c>
      <c r="E4615" s="17">
        <v>45</v>
      </c>
      <c r="F4615" s="2" t="s">
        <v>8</v>
      </c>
      <c r="G4615" s="2" t="s">
        <v>223</v>
      </c>
    </row>
    <row r="4616" spans="1:9">
      <c r="A4616" s="79">
        <v>42558</v>
      </c>
      <c r="B4616" s="3">
        <v>4.5615205724508057</v>
      </c>
      <c r="C4616" s="7">
        <v>120</v>
      </c>
      <c r="D4616" s="7">
        <v>1</v>
      </c>
      <c r="E4616" s="17">
        <v>45</v>
      </c>
      <c r="F4616" s="2" t="s">
        <v>8</v>
      </c>
      <c r="G4616" s="2" t="s">
        <v>223</v>
      </c>
      <c r="H4616" s="2" t="s">
        <v>2271</v>
      </c>
    </row>
    <row r="4617" spans="1:9">
      <c r="A4617" s="79">
        <v>42564</v>
      </c>
      <c r="B4617" s="3">
        <v>4.8046743824494733</v>
      </c>
      <c r="C4617" s="7">
        <v>120</v>
      </c>
      <c r="D4617" s="7">
        <v>1</v>
      </c>
      <c r="E4617" s="17">
        <v>45</v>
      </c>
      <c r="F4617" s="2" t="s">
        <v>8</v>
      </c>
      <c r="G4617" s="2" t="s">
        <v>223</v>
      </c>
      <c r="H4617" s="2" t="s">
        <v>2257</v>
      </c>
    </row>
    <row r="4618" spans="1:9">
      <c r="A4618" s="79">
        <v>42573</v>
      </c>
      <c r="B4618" s="3">
        <v>4.8122321180072367</v>
      </c>
      <c r="C4618" s="7">
        <v>120</v>
      </c>
      <c r="D4618" s="7">
        <v>1</v>
      </c>
      <c r="E4618" s="17">
        <v>45</v>
      </c>
      <c r="F4618" s="2" t="s">
        <v>8</v>
      </c>
      <c r="G4618" s="2" t="s">
        <v>223</v>
      </c>
      <c r="H4618" s="2" t="s">
        <v>2251</v>
      </c>
    </row>
    <row r="4619" spans="1:9">
      <c r="A4619" s="79">
        <v>42599</v>
      </c>
      <c r="B4619" s="3">
        <v>4.7592485549132952</v>
      </c>
      <c r="C4619" s="7">
        <v>120</v>
      </c>
      <c r="D4619" s="7">
        <v>1</v>
      </c>
      <c r="E4619" s="17">
        <v>45</v>
      </c>
      <c r="F4619" s="2" t="s">
        <v>8</v>
      </c>
      <c r="G4619" s="2" t="s">
        <v>223</v>
      </c>
      <c r="H4619" s="2" t="s">
        <v>2281</v>
      </c>
    </row>
    <row r="4620" spans="1:9">
      <c r="A4620" s="79">
        <v>42678.130659722221</v>
      </c>
      <c r="B4620" s="3">
        <v>5.703836933667084</v>
      </c>
      <c r="C4620" s="7">
        <v>120</v>
      </c>
      <c r="D4620" s="7">
        <v>1</v>
      </c>
      <c r="E4620" s="17">
        <v>45</v>
      </c>
      <c r="F4620" s="2" t="s">
        <v>8</v>
      </c>
      <c r="G4620" s="2" t="s">
        <v>2845</v>
      </c>
      <c r="H4620" s="2" t="s">
        <v>2846</v>
      </c>
    </row>
    <row r="4621" spans="1:9">
      <c r="A4621" s="79">
        <v>42682.641018518516</v>
      </c>
      <c r="B4621" s="3">
        <v>5.7964061825726141</v>
      </c>
      <c r="C4621" s="7">
        <v>120</v>
      </c>
      <c r="D4621" s="7">
        <v>1</v>
      </c>
      <c r="E4621" s="17">
        <v>45</v>
      </c>
      <c r="F4621" s="2" t="s">
        <v>8</v>
      </c>
      <c r="G4621" s="2" t="s">
        <v>2845</v>
      </c>
      <c r="H4621" s="2" t="s">
        <v>2719</v>
      </c>
    </row>
    <row r="4622" spans="1:9">
      <c r="A4622" s="79">
        <v>42694.725115740737</v>
      </c>
      <c r="B4622" s="3">
        <v>5.7496974485825456</v>
      </c>
      <c r="C4622" s="7">
        <v>120</v>
      </c>
      <c r="D4622" s="7">
        <v>1</v>
      </c>
      <c r="E4622" s="17">
        <v>45</v>
      </c>
      <c r="F4622" s="2" t="s">
        <v>8</v>
      </c>
      <c r="G4622" s="2" t="s">
        <v>2845</v>
      </c>
      <c r="H4622" s="2" t="s">
        <v>2835</v>
      </c>
    </row>
    <row r="4623" spans="1:9">
      <c r="A4623" s="79">
        <v>42746.097453703704</v>
      </c>
      <c r="B4623" s="3">
        <v>5.7933880692028294</v>
      </c>
      <c r="C4623" s="7">
        <v>120</v>
      </c>
      <c r="D4623" s="7">
        <v>1</v>
      </c>
      <c r="E4623" s="17">
        <v>45</v>
      </c>
      <c r="F4623" s="2" t="s">
        <v>8</v>
      </c>
      <c r="G4623" s="2" t="s">
        <v>3592</v>
      </c>
    </row>
    <row r="4624" spans="1:9">
      <c r="A4624" s="79">
        <v>42773.441620370373</v>
      </c>
      <c r="B4624" s="3">
        <v>5.7984732242712669</v>
      </c>
      <c r="C4624" s="7">
        <v>120</v>
      </c>
      <c r="D4624" s="7">
        <v>1</v>
      </c>
      <c r="E4624" s="17">
        <v>45</v>
      </c>
      <c r="F4624" s="2" t="s">
        <v>8</v>
      </c>
      <c r="G4624" s="2" t="s">
        <v>3551</v>
      </c>
    </row>
    <row r="4625" spans="1:8">
      <c r="A4625" s="79">
        <v>42816.947187500002</v>
      </c>
      <c r="B4625" s="3">
        <v>5.7344966454255806</v>
      </c>
      <c r="C4625" s="7">
        <v>120</v>
      </c>
      <c r="D4625" s="7">
        <v>1</v>
      </c>
      <c r="E4625" s="17">
        <v>45</v>
      </c>
      <c r="F4625" s="2" t="s">
        <v>8</v>
      </c>
      <c r="G4625" s="2" t="s">
        <v>3591</v>
      </c>
    </row>
    <row r="4626" spans="1:8">
      <c r="A4626" s="79">
        <v>42818.637696759259</v>
      </c>
      <c r="B4626" s="3">
        <v>5.7948639835459641</v>
      </c>
      <c r="C4626" s="7">
        <v>120</v>
      </c>
      <c r="D4626" s="7">
        <v>1</v>
      </c>
      <c r="E4626" s="17">
        <v>45</v>
      </c>
      <c r="F4626" s="2" t="s">
        <v>8</v>
      </c>
      <c r="G4626" s="2" t="s">
        <v>3581</v>
      </c>
    </row>
    <row r="4627" spans="1:8">
      <c r="A4627" s="79">
        <v>42837.361712962964</v>
      </c>
      <c r="B4627" s="3">
        <v>5.7978384135948247</v>
      </c>
      <c r="C4627" s="7">
        <v>120</v>
      </c>
      <c r="D4627" s="7">
        <v>1</v>
      </c>
      <c r="E4627" s="17">
        <v>45</v>
      </c>
      <c r="F4627" s="2" t="s">
        <v>8</v>
      </c>
      <c r="G4627" s="2" t="s">
        <v>2845</v>
      </c>
      <c r="H4627" s="2" t="s">
        <v>4430</v>
      </c>
    </row>
    <row r="4628" spans="1:8">
      <c r="A4628" s="79">
        <v>42850.592743055553</v>
      </c>
      <c r="B4628" s="3">
        <v>5.8045364516972988</v>
      </c>
      <c r="C4628" s="7">
        <v>120</v>
      </c>
      <c r="D4628" s="7">
        <v>1</v>
      </c>
      <c r="E4628" s="17">
        <v>45</v>
      </c>
      <c r="F4628" s="2" t="s">
        <v>8</v>
      </c>
      <c r="G4628" s="2" t="s">
        <v>2845</v>
      </c>
      <c r="H4628" s="2" t="s">
        <v>4428</v>
      </c>
    </row>
    <row r="4629" spans="1:8">
      <c r="A4629" s="79">
        <v>42850.616388888891</v>
      </c>
      <c r="B4629" s="3">
        <v>5.7919700649614292</v>
      </c>
      <c r="C4629" s="7">
        <v>120</v>
      </c>
      <c r="D4629" s="7">
        <v>1</v>
      </c>
      <c r="E4629" s="17">
        <v>45</v>
      </c>
      <c r="F4629" s="2" t="s">
        <v>8</v>
      </c>
      <c r="G4629" s="2" t="s">
        <v>2845</v>
      </c>
      <c r="H4629" s="2" t="s">
        <v>4426</v>
      </c>
    </row>
    <row r="4630" spans="1:8">
      <c r="A4630" s="79">
        <v>41802</v>
      </c>
      <c r="B4630" s="3">
        <v>4.85527</v>
      </c>
      <c r="C4630" s="7">
        <v>121</v>
      </c>
      <c r="D4630" s="7">
        <v>1</v>
      </c>
      <c r="E4630" s="17">
        <v>45</v>
      </c>
      <c r="F4630" s="2" t="s">
        <v>8</v>
      </c>
      <c r="G4630" s="21"/>
    </row>
    <row r="4631" spans="1:8">
      <c r="A4631" s="79">
        <v>41834</v>
      </c>
      <c r="B4631" s="3">
        <v>4.85527</v>
      </c>
      <c r="C4631" s="7">
        <v>121</v>
      </c>
      <c r="D4631" s="7">
        <v>1</v>
      </c>
      <c r="E4631" s="17">
        <v>45</v>
      </c>
      <c r="F4631" s="2" t="s">
        <v>8</v>
      </c>
      <c r="G4631" s="21"/>
    </row>
    <row r="4632" spans="1:8">
      <c r="A4632" s="79">
        <v>41844</v>
      </c>
      <c r="B4632" s="3">
        <v>4.85527</v>
      </c>
      <c r="C4632" s="7">
        <v>121</v>
      </c>
      <c r="D4632" s="7">
        <v>1</v>
      </c>
      <c r="E4632" s="17">
        <v>45</v>
      </c>
      <c r="F4632" s="2" t="s">
        <v>8</v>
      </c>
      <c r="G4632" s="21"/>
    </row>
    <row r="4633" spans="1:8">
      <c r="A4633" s="79">
        <v>41861</v>
      </c>
      <c r="B4633" s="3">
        <v>9.7105399999999999</v>
      </c>
      <c r="C4633" s="7">
        <v>121</v>
      </c>
      <c r="D4633" s="7">
        <v>1</v>
      </c>
      <c r="E4633" s="17">
        <v>45</v>
      </c>
      <c r="F4633" s="2" t="s">
        <v>8</v>
      </c>
      <c r="G4633" s="21"/>
    </row>
    <row r="4634" spans="1:8">
      <c r="A4634" s="79">
        <v>41882</v>
      </c>
      <c r="B4634" s="3">
        <v>4.85527</v>
      </c>
      <c r="C4634" s="7">
        <v>121</v>
      </c>
      <c r="D4634" s="7">
        <v>1</v>
      </c>
      <c r="E4634" s="17">
        <v>45</v>
      </c>
      <c r="F4634" s="2" t="s">
        <v>8</v>
      </c>
      <c r="G4634" s="21"/>
    </row>
    <row r="4635" spans="1:8">
      <c r="A4635" s="79">
        <v>41889</v>
      </c>
      <c r="B4635" s="3">
        <v>4.85527</v>
      </c>
      <c r="C4635" s="7">
        <v>121</v>
      </c>
      <c r="D4635" s="7">
        <v>1</v>
      </c>
      <c r="E4635" s="17">
        <v>45</v>
      </c>
      <c r="F4635" s="2" t="s">
        <v>8</v>
      </c>
      <c r="G4635" s="21"/>
    </row>
    <row r="4636" spans="1:8">
      <c r="A4636" s="79">
        <v>41905</v>
      </c>
      <c r="B4636" s="3">
        <v>4.85527</v>
      </c>
      <c r="C4636" s="7">
        <v>121</v>
      </c>
      <c r="D4636" s="7">
        <v>1</v>
      </c>
      <c r="E4636" s="17">
        <v>45</v>
      </c>
      <c r="F4636" s="2" t="s">
        <v>8</v>
      </c>
      <c r="G4636" s="21"/>
    </row>
    <row r="4637" spans="1:8">
      <c r="A4637" s="79">
        <v>41909</v>
      </c>
      <c r="B4637" s="3">
        <v>4.85527</v>
      </c>
      <c r="C4637" s="7">
        <v>121</v>
      </c>
      <c r="D4637" s="7">
        <v>1</v>
      </c>
      <c r="E4637" s="17">
        <v>45</v>
      </c>
      <c r="F4637" s="2" t="s">
        <v>8</v>
      </c>
      <c r="G4637" s="21"/>
    </row>
    <row r="4638" spans="1:8">
      <c r="A4638" s="79">
        <v>41917</v>
      </c>
      <c r="B4638" s="3">
        <v>4.85527</v>
      </c>
      <c r="C4638" s="7">
        <v>121</v>
      </c>
      <c r="D4638" s="7">
        <v>1</v>
      </c>
      <c r="E4638" s="17">
        <v>45</v>
      </c>
      <c r="F4638" s="2" t="s">
        <v>8</v>
      </c>
      <c r="G4638" s="21"/>
    </row>
    <row r="4639" spans="1:8">
      <c r="A4639" s="79">
        <v>41965</v>
      </c>
      <c r="B4639" s="3">
        <v>142.44999999999999</v>
      </c>
      <c r="C4639" s="7">
        <v>121</v>
      </c>
      <c r="F4639" s="8" t="s">
        <v>8</v>
      </c>
      <c r="H4639" s="2" t="s">
        <v>113</v>
      </c>
    </row>
    <row r="4640" spans="1:8">
      <c r="A4640" s="79">
        <v>41988</v>
      </c>
      <c r="B4640" s="3">
        <v>4.85527</v>
      </c>
      <c r="C4640" s="7">
        <v>121</v>
      </c>
      <c r="D4640" s="7">
        <v>1</v>
      </c>
      <c r="E4640" s="17">
        <v>45</v>
      </c>
      <c r="F4640" s="2" t="s">
        <v>8</v>
      </c>
      <c r="G4640" s="21"/>
    </row>
    <row r="4641" spans="1:10">
      <c r="A4641" s="79">
        <v>41993</v>
      </c>
      <c r="B4641" s="3">
        <v>4.85527</v>
      </c>
      <c r="C4641" s="7">
        <v>121</v>
      </c>
      <c r="D4641" s="7">
        <v>1</v>
      </c>
      <c r="E4641" s="17">
        <v>45</v>
      </c>
      <c r="F4641" s="2" t="s">
        <v>8</v>
      </c>
      <c r="G4641" s="21"/>
    </row>
    <row r="4642" spans="1:10">
      <c r="A4642" s="79">
        <v>42007</v>
      </c>
      <c r="B4642" s="3">
        <v>4.85527</v>
      </c>
      <c r="C4642" s="7">
        <v>121</v>
      </c>
      <c r="D4642" s="7">
        <v>1</v>
      </c>
      <c r="E4642" s="17">
        <v>45</v>
      </c>
      <c r="F4642" s="2" t="s">
        <v>8</v>
      </c>
      <c r="G4642" s="21"/>
    </row>
    <row r="4643" spans="1:10">
      <c r="A4643" s="79">
        <v>42017</v>
      </c>
      <c r="B4643" s="3">
        <v>4.85527</v>
      </c>
      <c r="C4643" s="7">
        <v>121</v>
      </c>
      <c r="D4643" s="7">
        <v>1</v>
      </c>
      <c r="E4643" s="17">
        <v>45</v>
      </c>
      <c r="F4643" s="2" t="s">
        <v>8</v>
      </c>
      <c r="G4643" s="21"/>
    </row>
    <row r="4644" spans="1:10">
      <c r="A4644" s="79">
        <v>42018</v>
      </c>
      <c r="B4644" s="3">
        <v>4.85527</v>
      </c>
      <c r="C4644" s="7">
        <v>121</v>
      </c>
      <c r="D4644" s="7">
        <v>1</v>
      </c>
      <c r="E4644" s="17">
        <v>45</v>
      </c>
      <c r="F4644" s="2" t="s">
        <v>8</v>
      </c>
      <c r="G4644" s="21"/>
    </row>
    <row r="4645" spans="1:10">
      <c r="A4645" s="79">
        <v>42023</v>
      </c>
      <c r="B4645" s="3">
        <v>4.85527</v>
      </c>
      <c r="C4645" s="7">
        <v>121</v>
      </c>
      <c r="D4645" s="7">
        <v>1</v>
      </c>
      <c r="E4645" s="17">
        <v>45</v>
      </c>
      <c r="F4645" s="2" t="s">
        <v>8</v>
      </c>
      <c r="G4645" s="21"/>
    </row>
    <row r="4646" spans="1:10">
      <c r="A4646" s="79">
        <v>42025</v>
      </c>
      <c r="B4646" s="3">
        <v>4.85527</v>
      </c>
      <c r="C4646" s="7">
        <v>121</v>
      </c>
      <c r="D4646" s="7">
        <v>1</v>
      </c>
      <c r="E4646" s="17">
        <v>45</v>
      </c>
      <c r="F4646" s="2" t="s">
        <v>8</v>
      </c>
      <c r="G4646" s="21"/>
    </row>
    <row r="4647" spans="1:10">
      <c r="A4647" s="79">
        <v>42032</v>
      </c>
      <c r="B4647" s="3">
        <v>4.85527</v>
      </c>
      <c r="C4647" s="7">
        <v>121</v>
      </c>
      <c r="D4647" s="7">
        <v>1</v>
      </c>
      <c r="E4647" s="17">
        <v>45</v>
      </c>
      <c r="F4647" s="2" t="s">
        <v>8</v>
      </c>
      <c r="G4647" s="21"/>
    </row>
    <row r="4648" spans="1:10">
      <c r="A4648" s="79">
        <v>42040</v>
      </c>
      <c r="B4648" s="3">
        <v>4.85527</v>
      </c>
      <c r="C4648" s="7">
        <v>121</v>
      </c>
      <c r="D4648" s="7">
        <v>1</v>
      </c>
      <c r="E4648" s="17">
        <v>45</v>
      </c>
      <c r="F4648" s="2" t="s">
        <v>8</v>
      </c>
      <c r="G4648" s="21"/>
    </row>
    <row r="4649" spans="1:10">
      <c r="A4649" s="79">
        <v>42052</v>
      </c>
      <c r="B4649" s="3">
        <v>4.85527</v>
      </c>
      <c r="C4649" s="7">
        <v>121</v>
      </c>
      <c r="D4649" s="7">
        <v>1</v>
      </c>
      <c r="E4649" s="17">
        <v>45</v>
      </c>
      <c r="F4649" s="2" t="s">
        <v>8</v>
      </c>
      <c r="G4649" s="21"/>
    </row>
    <row r="4650" spans="1:10">
      <c r="A4650" s="79">
        <v>42066</v>
      </c>
      <c r="B4650" s="3">
        <v>4.85527</v>
      </c>
      <c r="C4650" s="7">
        <v>121</v>
      </c>
      <c r="D4650" s="7">
        <v>1</v>
      </c>
      <c r="E4650" s="17">
        <v>45</v>
      </c>
      <c r="F4650" s="2" t="s">
        <v>8</v>
      </c>
      <c r="G4650" s="21"/>
    </row>
    <row r="4651" spans="1:10">
      <c r="A4651" s="79">
        <v>42100</v>
      </c>
      <c r="B4651" s="3">
        <v>4.85527</v>
      </c>
      <c r="C4651" s="7">
        <v>121</v>
      </c>
      <c r="D4651" s="7">
        <v>1</v>
      </c>
      <c r="E4651" s="17">
        <v>45</v>
      </c>
      <c r="F4651" s="2" t="s">
        <v>8</v>
      </c>
      <c r="G4651" s="21"/>
    </row>
    <row r="4652" spans="1:10">
      <c r="A4652" s="79">
        <v>42116</v>
      </c>
      <c r="B4652" s="3">
        <v>4.85527</v>
      </c>
      <c r="C4652" s="7">
        <v>121</v>
      </c>
      <c r="D4652" s="7">
        <v>1</v>
      </c>
      <c r="E4652" s="17">
        <v>45</v>
      </c>
      <c r="F4652" s="2" t="s">
        <v>8</v>
      </c>
      <c r="G4652" s="21"/>
    </row>
    <row r="4653" spans="1:10">
      <c r="A4653" s="79">
        <v>42192</v>
      </c>
      <c r="B4653" s="3">
        <v>4.85527</v>
      </c>
      <c r="C4653" s="7">
        <v>121</v>
      </c>
      <c r="D4653" s="7">
        <v>1</v>
      </c>
      <c r="E4653" s="17">
        <v>45</v>
      </c>
      <c r="F4653" s="2" t="s">
        <v>8</v>
      </c>
      <c r="G4653" s="2" t="s">
        <v>317</v>
      </c>
      <c r="H4653" s="2" t="s">
        <v>224</v>
      </c>
      <c r="J4653" s="21"/>
    </row>
    <row r="4654" spans="1:10">
      <c r="A4654" s="79">
        <v>42198</v>
      </c>
      <c r="B4654" s="3">
        <v>4.85527</v>
      </c>
      <c r="C4654" s="7">
        <v>121</v>
      </c>
      <c r="D4654" s="7">
        <v>1</v>
      </c>
      <c r="E4654" s="17">
        <v>45</v>
      </c>
      <c r="F4654" s="2" t="s">
        <v>8</v>
      </c>
      <c r="G4654" s="2" t="s">
        <v>316</v>
      </c>
      <c r="H4654" s="2" t="s">
        <v>224</v>
      </c>
      <c r="J4654" s="21"/>
    </row>
    <row r="4655" spans="1:10">
      <c r="A4655" s="79">
        <v>42223</v>
      </c>
      <c r="B4655" s="3">
        <v>4.85527</v>
      </c>
      <c r="C4655" s="7">
        <v>121</v>
      </c>
      <c r="D4655" s="7">
        <v>1</v>
      </c>
      <c r="E4655" s="17">
        <v>45</v>
      </c>
      <c r="F4655" s="2" t="s">
        <v>8</v>
      </c>
      <c r="G4655" s="2" t="s">
        <v>283</v>
      </c>
      <c r="H4655" s="2" t="s">
        <v>224</v>
      </c>
      <c r="J4655" s="21"/>
    </row>
    <row r="4656" spans="1:10">
      <c r="A4656" s="79">
        <v>42224</v>
      </c>
      <c r="B4656" s="3">
        <v>4.85527</v>
      </c>
      <c r="C4656" s="7">
        <v>121</v>
      </c>
      <c r="D4656" s="7">
        <v>1</v>
      </c>
      <c r="E4656" s="17">
        <v>45</v>
      </c>
      <c r="F4656" s="2" t="s">
        <v>8</v>
      </c>
      <c r="G4656" s="2" t="s">
        <v>278</v>
      </c>
      <c r="H4656" s="2" t="s">
        <v>224</v>
      </c>
      <c r="J4656" s="21"/>
    </row>
    <row r="4657" spans="1:12">
      <c r="A4657" s="79">
        <v>42236</v>
      </c>
      <c r="B4657" s="3">
        <v>4.85527</v>
      </c>
      <c r="C4657" s="7">
        <v>121</v>
      </c>
      <c r="D4657" s="7">
        <v>1</v>
      </c>
      <c r="E4657" s="17">
        <v>45</v>
      </c>
      <c r="F4657" s="2" t="s">
        <v>8</v>
      </c>
      <c r="G4657" s="2" t="s">
        <v>263</v>
      </c>
      <c r="H4657" s="2" t="s">
        <v>224</v>
      </c>
      <c r="J4657" s="21"/>
    </row>
    <row r="4658" spans="1:12">
      <c r="A4658" s="79">
        <v>42268</v>
      </c>
      <c r="B4658" s="3">
        <v>4.85527</v>
      </c>
      <c r="C4658" s="7">
        <v>121</v>
      </c>
      <c r="D4658" s="7">
        <v>1</v>
      </c>
      <c r="E4658" s="17">
        <v>45</v>
      </c>
      <c r="F4658" s="2" t="s">
        <v>8</v>
      </c>
      <c r="G4658" s="2" t="s">
        <v>255</v>
      </c>
      <c r="H4658" s="2" t="s">
        <v>224</v>
      </c>
      <c r="J4658" s="21"/>
    </row>
    <row r="4659" spans="1:12">
      <c r="A4659" s="79">
        <v>42294</v>
      </c>
      <c r="B4659" s="3">
        <v>4.85527</v>
      </c>
      <c r="C4659" s="7">
        <v>121</v>
      </c>
      <c r="D4659" s="7">
        <v>1</v>
      </c>
      <c r="E4659" s="17">
        <v>45</v>
      </c>
      <c r="F4659" s="2" t="s">
        <v>8</v>
      </c>
      <c r="G4659" s="2" t="s">
        <v>387</v>
      </c>
      <c r="H4659" s="2" t="s">
        <v>224</v>
      </c>
    </row>
    <row r="4660" spans="1:12">
      <c r="A4660" s="79">
        <v>42302</v>
      </c>
      <c r="B4660" s="3">
        <v>4.85527</v>
      </c>
      <c r="C4660" s="7">
        <v>121</v>
      </c>
      <c r="D4660" s="7">
        <v>1</v>
      </c>
      <c r="E4660" s="17">
        <v>45</v>
      </c>
      <c r="F4660" s="2" t="s">
        <v>8</v>
      </c>
      <c r="G4660" s="2" t="s">
        <v>375</v>
      </c>
      <c r="H4660" s="2" t="s">
        <v>224</v>
      </c>
    </row>
    <row r="4661" spans="1:12">
      <c r="A4661" s="79">
        <v>42308</v>
      </c>
      <c r="B4661" s="3">
        <v>4.85527</v>
      </c>
      <c r="C4661" s="7">
        <v>121</v>
      </c>
      <c r="D4661" s="7">
        <v>1</v>
      </c>
      <c r="E4661" s="17">
        <v>45</v>
      </c>
      <c r="F4661" s="2" t="s">
        <v>8</v>
      </c>
      <c r="G4661" s="2" t="s">
        <v>374</v>
      </c>
      <c r="H4661" s="2" t="s">
        <v>224</v>
      </c>
    </row>
    <row r="4662" spans="1:12">
      <c r="A4662" s="79">
        <v>42343</v>
      </c>
      <c r="B4662" s="3">
        <v>4.85527</v>
      </c>
      <c r="C4662" s="7">
        <v>121</v>
      </c>
      <c r="D4662" s="7">
        <v>1</v>
      </c>
      <c r="E4662" s="17">
        <v>45</v>
      </c>
      <c r="F4662" s="2" t="s">
        <v>8</v>
      </c>
      <c r="G4662" s="2" t="s">
        <v>715</v>
      </c>
      <c r="H4662" s="2" t="s">
        <v>716</v>
      </c>
      <c r="I4662" s="2" t="s">
        <v>717</v>
      </c>
    </row>
    <row r="4663" spans="1:12">
      <c r="A4663" s="79">
        <v>42348</v>
      </c>
      <c r="B4663" s="3">
        <v>4.85527</v>
      </c>
      <c r="C4663" s="7">
        <v>121</v>
      </c>
      <c r="D4663" s="7">
        <v>1</v>
      </c>
      <c r="E4663" s="17">
        <v>45</v>
      </c>
      <c r="F4663" s="2" t="s">
        <v>8</v>
      </c>
      <c r="G4663" s="2" t="s">
        <v>700</v>
      </c>
      <c r="H4663" s="2" t="s">
        <v>701</v>
      </c>
      <c r="I4663" s="2" t="s">
        <v>702</v>
      </c>
    </row>
    <row r="4664" spans="1:12">
      <c r="A4664" s="79">
        <v>42359</v>
      </c>
      <c r="B4664" s="3">
        <v>4.85527</v>
      </c>
      <c r="C4664" s="7">
        <v>121</v>
      </c>
      <c r="D4664" s="7">
        <v>1</v>
      </c>
      <c r="E4664" s="17">
        <v>45</v>
      </c>
      <c r="F4664" s="2" t="s">
        <v>8</v>
      </c>
      <c r="G4664" s="2" t="s">
        <v>678</v>
      </c>
      <c r="H4664" s="2" t="s">
        <v>679</v>
      </c>
      <c r="I4664" s="2" t="s">
        <v>680</v>
      </c>
      <c r="J4664" s="2" t="s">
        <v>662</v>
      </c>
    </row>
    <row r="4665" spans="1:12">
      <c r="A4665" s="79">
        <v>42376</v>
      </c>
      <c r="B4665" s="3">
        <v>4.85527</v>
      </c>
      <c r="C4665" s="7">
        <v>121</v>
      </c>
      <c r="D4665" s="7">
        <v>1</v>
      </c>
      <c r="E4665" s="17">
        <v>45</v>
      </c>
      <c r="F4665" s="2" t="s">
        <v>8</v>
      </c>
      <c r="G4665" s="2" t="s">
        <v>1290</v>
      </c>
      <c r="H4665" s="2" t="s">
        <v>1082</v>
      </c>
      <c r="I4665" s="2" t="s">
        <v>224</v>
      </c>
      <c r="L4665" s="21"/>
    </row>
    <row r="4666" spans="1:12">
      <c r="A4666" s="79">
        <v>42399</v>
      </c>
      <c r="B4666" s="3">
        <v>4.85527</v>
      </c>
      <c r="C4666" s="7">
        <v>121</v>
      </c>
      <c r="D4666" s="7">
        <v>1</v>
      </c>
      <c r="E4666" s="17">
        <v>45</v>
      </c>
      <c r="F4666" s="2" t="s">
        <v>8</v>
      </c>
      <c r="G4666" s="2" t="s">
        <v>919</v>
      </c>
      <c r="H4666" s="2" t="s">
        <v>920</v>
      </c>
      <c r="I4666" s="2" t="s">
        <v>224</v>
      </c>
      <c r="L4666" s="21"/>
    </row>
    <row r="4667" spans="1:12">
      <c r="A4667" s="79">
        <v>42402</v>
      </c>
      <c r="B4667" s="3">
        <v>4.85527</v>
      </c>
      <c r="C4667" s="7">
        <v>121</v>
      </c>
      <c r="D4667" s="7">
        <v>1</v>
      </c>
      <c r="E4667" s="17">
        <v>45</v>
      </c>
      <c r="F4667" s="2" t="s">
        <v>8</v>
      </c>
      <c r="G4667" s="2" t="s">
        <v>1253</v>
      </c>
      <c r="H4667" s="2" t="s">
        <v>1254</v>
      </c>
      <c r="I4667" s="2" t="s">
        <v>224</v>
      </c>
      <c r="L4667" s="21"/>
    </row>
    <row r="4668" spans="1:12">
      <c r="A4668" s="79">
        <v>42403</v>
      </c>
      <c r="B4668" s="3">
        <v>4.85527</v>
      </c>
      <c r="C4668" s="7">
        <v>121</v>
      </c>
      <c r="D4668" s="7">
        <v>1</v>
      </c>
      <c r="E4668" s="17">
        <v>45</v>
      </c>
      <c r="F4668" s="2" t="s">
        <v>8</v>
      </c>
      <c r="G4668" s="2" t="s">
        <v>1173</v>
      </c>
      <c r="H4668" s="2" t="s">
        <v>1222</v>
      </c>
      <c r="I4668" s="2" t="s">
        <v>224</v>
      </c>
      <c r="L4668" s="21"/>
    </row>
    <row r="4669" spans="1:12">
      <c r="A4669" s="79">
        <v>42419</v>
      </c>
      <c r="B4669" s="3">
        <v>4.85527</v>
      </c>
      <c r="C4669" s="7">
        <v>121</v>
      </c>
      <c r="D4669" s="7">
        <v>1</v>
      </c>
      <c r="E4669" s="17">
        <v>45</v>
      </c>
      <c r="F4669" s="2" t="s">
        <v>8</v>
      </c>
      <c r="G4669" s="2" t="s">
        <v>1171</v>
      </c>
      <c r="H4669" s="2" t="s">
        <v>1172</v>
      </c>
      <c r="I4669" s="2" t="s">
        <v>224</v>
      </c>
      <c r="L4669" s="21"/>
    </row>
    <row r="4670" spans="1:12">
      <c r="A4670" s="79">
        <v>42459</v>
      </c>
      <c r="B4670" s="3">
        <v>4.85527</v>
      </c>
      <c r="C4670" s="7">
        <v>121</v>
      </c>
      <c r="D4670" s="7">
        <v>1</v>
      </c>
      <c r="E4670" s="17">
        <v>45</v>
      </c>
      <c r="F4670" s="2" t="s">
        <v>8</v>
      </c>
      <c r="G4670" s="2" t="s">
        <v>1302</v>
      </c>
      <c r="H4670" s="2" t="s">
        <v>1303</v>
      </c>
      <c r="I4670" s="2" t="s">
        <v>224</v>
      </c>
    </row>
    <row r="4671" spans="1:12">
      <c r="A4671" s="79">
        <v>42477</v>
      </c>
      <c r="B4671" s="3">
        <v>4.85527</v>
      </c>
      <c r="C4671" s="7">
        <v>121</v>
      </c>
      <c r="D4671" s="7">
        <v>1</v>
      </c>
      <c r="E4671" s="17">
        <v>45</v>
      </c>
      <c r="F4671" s="2" t="s">
        <v>8</v>
      </c>
      <c r="G4671" s="2" t="s">
        <v>1582</v>
      </c>
      <c r="H4671" s="2" t="s">
        <v>224</v>
      </c>
    </row>
    <row r="4672" spans="1:12">
      <c r="A4672" s="79">
        <v>42480</v>
      </c>
      <c r="B4672" s="3">
        <v>4.85527</v>
      </c>
      <c r="C4672" s="7">
        <v>121</v>
      </c>
      <c r="D4672" s="7">
        <v>1</v>
      </c>
      <c r="E4672" s="17">
        <v>45</v>
      </c>
      <c r="F4672" s="2" t="s">
        <v>8</v>
      </c>
      <c r="G4672" s="2" t="s">
        <v>1579</v>
      </c>
      <c r="H4672" s="2" t="s">
        <v>224</v>
      </c>
    </row>
    <row r="4673" spans="1:9">
      <c r="A4673" s="79">
        <v>42497</v>
      </c>
      <c r="B4673" s="3">
        <v>4.82738464092066</v>
      </c>
      <c r="C4673" s="7">
        <v>121</v>
      </c>
      <c r="D4673" s="7">
        <v>1</v>
      </c>
      <c r="E4673" s="17">
        <v>45</v>
      </c>
      <c r="F4673" s="2" t="s">
        <v>8</v>
      </c>
      <c r="G4673" s="2" t="s">
        <v>224</v>
      </c>
      <c r="H4673" s="2" t="s">
        <v>1901</v>
      </c>
      <c r="I4673" s="2" t="s">
        <v>1867</v>
      </c>
    </row>
    <row r="4674" spans="1:9">
      <c r="A4674" s="79">
        <v>42509</v>
      </c>
      <c r="B4674" s="3">
        <v>4.824782608695652</v>
      </c>
      <c r="C4674" s="7">
        <v>121</v>
      </c>
      <c r="D4674" s="7">
        <v>1</v>
      </c>
      <c r="E4674" s="17">
        <v>45</v>
      </c>
      <c r="F4674" s="2" t="s">
        <v>8</v>
      </c>
      <c r="G4674" s="2" t="s">
        <v>224</v>
      </c>
      <c r="H4674" s="2" t="s">
        <v>1879</v>
      </c>
      <c r="I4674" s="2" t="s">
        <v>1858</v>
      </c>
    </row>
    <row r="4675" spans="1:9">
      <c r="A4675" s="79">
        <v>42543</v>
      </c>
      <c r="B4675" s="3">
        <v>4.8128723867595822</v>
      </c>
      <c r="C4675" s="7">
        <v>121</v>
      </c>
      <c r="D4675" s="7">
        <v>1</v>
      </c>
      <c r="E4675" s="17">
        <v>45</v>
      </c>
      <c r="F4675" s="2" t="s">
        <v>8</v>
      </c>
      <c r="G4675" s="2" t="s">
        <v>224</v>
      </c>
    </row>
    <row r="4676" spans="1:9">
      <c r="A4676" s="79">
        <v>42545</v>
      </c>
      <c r="B4676" s="3">
        <v>4.8323942944472744</v>
      </c>
      <c r="C4676" s="7">
        <v>121</v>
      </c>
      <c r="D4676" s="7">
        <v>1</v>
      </c>
      <c r="E4676" s="17">
        <v>45</v>
      </c>
      <c r="F4676" s="2" t="s">
        <v>8</v>
      </c>
      <c r="G4676" s="2" t="s">
        <v>224</v>
      </c>
    </row>
    <row r="4677" spans="1:9">
      <c r="A4677" s="79">
        <v>42573</v>
      </c>
      <c r="B4677" s="3">
        <v>4.8122321180072367</v>
      </c>
      <c r="C4677" s="7">
        <v>121</v>
      </c>
      <c r="D4677" s="7">
        <v>1</v>
      </c>
      <c r="E4677" s="17">
        <v>45</v>
      </c>
      <c r="F4677" s="2" t="s">
        <v>8</v>
      </c>
      <c r="G4677" s="2" t="s">
        <v>224</v>
      </c>
      <c r="H4677" s="2" t="s">
        <v>2251</v>
      </c>
    </row>
    <row r="4678" spans="1:9">
      <c r="A4678" s="79">
        <v>42596</v>
      </c>
      <c r="B4678" s="3">
        <v>4.7552787456445991</v>
      </c>
      <c r="C4678" s="7">
        <v>121</v>
      </c>
      <c r="D4678" s="7">
        <v>1</v>
      </c>
      <c r="E4678" s="17">
        <v>45</v>
      </c>
      <c r="F4678" s="2" t="s">
        <v>8</v>
      </c>
      <c r="G4678" s="2" t="s">
        <v>224</v>
      </c>
      <c r="H4678" s="2" t="s">
        <v>2253</v>
      </c>
    </row>
    <row r="4679" spans="1:9">
      <c r="A4679" s="79">
        <v>42632</v>
      </c>
      <c r="B4679" s="3">
        <v>14.488264646364938</v>
      </c>
      <c r="C4679" s="7">
        <v>121</v>
      </c>
      <c r="D4679" s="7">
        <v>2</v>
      </c>
      <c r="E4679" s="17">
        <v>45</v>
      </c>
      <c r="F4679" s="2" t="s">
        <v>8</v>
      </c>
      <c r="G4679" s="2" t="s">
        <v>224</v>
      </c>
      <c r="H4679" s="2" t="s">
        <v>2252</v>
      </c>
    </row>
    <row r="4680" spans="1:9">
      <c r="A4680" s="79">
        <v>42656.561828703707</v>
      </c>
      <c r="B4680" s="3">
        <v>5.7841720375335122</v>
      </c>
      <c r="C4680" s="7">
        <v>121</v>
      </c>
      <c r="D4680" s="7">
        <v>1</v>
      </c>
      <c r="E4680" s="17">
        <v>45</v>
      </c>
      <c r="F4680" s="2" t="s">
        <v>8</v>
      </c>
      <c r="G4680" s="2" t="s">
        <v>2847</v>
      </c>
      <c r="H4680" s="2" t="s">
        <v>2828</v>
      </c>
    </row>
    <row r="4681" spans="1:9">
      <c r="A4681" s="79">
        <v>42677.151770833334</v>
      </c>
      <c r="B4681" s="3">
        <v>5.7940746458153045</v>
      </c>
      <c r="C4681" s="7">
        <v>121</v>
      </c>
      <c r="D4681" s="7">
        <v>1</v>
      </c>
      <c r="E4681" s="17">
        <v>45</v>
      </c>
      <c r="F4681" s="2" t="s">
        <v>8</v>
      </c>
      <c r="G4681" s="2" t="s">
        <v>2847</v>
      </c>
      <c r="H4681" s="2" t="s">
        <v>2738</v>
      </c>
    </row>
    <row r="4682" spans="1:9">
      <c r="A4682" s="79">
        <v>42682.641018518516</v>
      </c>
      <c r="B4682" s="3">
        <v>5.7964061825726141</v>
      </c>
      <c r="C4682" s="7">
        <v>121</v>
      </c>
      <c r="D4682" s="7">
        <v>1</v>
      </c>
      <c r="E4682" s="17">
        <v>45</v>
      </c>
      <c r="F4682" s="2" t="s">
        <v>8</v>
      </c>
      <c r="G4682" s="2" t="s">
        <v>2847</v>
      </c>
      <c r="H4682" s="2" t="s">
        <v>2719</v>
      </c>
    </row>
    <row r="4683" spans="1:9">
      <c r="A4683" s="79">
        <v>42716.696527777778</v>
      </c>
      <c r="B4683" s="3">
        <v>5.7997825592504135</v>
      </c>
      <c r="C4683" s="7">
        <v>121</v>
      </c>
      <c r="D4683" s="7">
        <v>1</v>
      </c>
      <c r="E4683" s="17">
        <v>45</v>
      </c>
      <c r="F4683" s="2" t="s">
        <v>8</v>
      </c>
      <c r="G4683" s="2" t="s">
        <v>2847</v>
      </c>
      <c r="H4683" s="2" t="s">
        <v>2733</v>
      </c>
    </row>
    <row r="4684" spans="1:9">
      <c r="A4684" s="79">
        <v>42723.651631944442</v>
      </c>
      <c r="B4684" s="3">
        <v>5.7344966454255806</v>
      </c>
      <c r="C4684" s="7">
        <v>121</v>
      </c>
      <c r="D4684" s="7">
        <v>1</v>
      </c>
      <c r="E4684" s="17">
        <v>45</v>
      </c>
      <c r="F4684" s="2" t="s">
        <v>8</v>
      </c>
      <c r="G4684" s="2" t="s">
        <v>2847</v>
      </c>
      <c r="H4684" s="2" t="s">
        <v>2848</v>
      </c>
    </row>
    <row r="4685" spans="1:9">
      <c r="A4685" s="79">
        <v>42733.094074074077</v>
      </c>
      <c r="B4685" s="3">
        <v>5.791293477535123</v>
      </c>
      <c r="C4685" s="7">
        <v>121</v>
      </c>
      <c r="D4685" s="7">
        <v>1</v>
      </c>
      <c r="E4685" s="17">
        <v>45</v>
      </c>
      <c r="F4685" s="2" t="s">
        <v>8</v>
      </c>
      <c r="G4685" s="2" t="s">
        <v>2847</v>
      </c>
      <c r="H4685" s="2" t="s">
        <v>2725</v>
      </c>
    </row>
    <row r="4686" spans="1:9">
      <c r="A4686" s="79">
        <v>42810.948287037034</v>
      </c>
      <c r="B4686" s="3">
        <v>5.6364101201201207</v>
      </c>
      <c r="C4686" s="7">
        <v>121</v>
      </c>
      <c r="D4686" s="7">
        <v>1</v>
      </c>
      <c r="E4686" s="17">
        <v>45</v>
      </c>
      <c r="F4686" s="2" t="s">
        <v>8</v>
      </c>
      <c r="G4686" s="2" t="s">
        <v>3595</v>
      </c>
    </row>
    <row r="4687" spans="1:9">
      <c r="A4687" s="79">
        <v>42811.389224537037</v>
      </c>
      <c r="B4687" s="3">
        <v>5.703836933667084</v>
      </c>
      <c r="C4687" s="7">
        <v>121</v>
      </c>
      <c r="D4687" s="7">
        <v>1</v>
      </c>
      <c r="E4687" s="17">
        <v>45</v>
      </c>
      <c r="F4687" s="2" t="s">
        <v>8</v>
      </c>
      <c r="G4687" s="2" t="s">
        <v>3594</v>
      </c>
    </row>
    <row r="4688" spans="1:9">
      <c r="A4688" s="79">
        <v>42822.843634259261</v>
      </c>
      <c r="B4688" s="3">
        <v>5.7795640649908036</v>
      </c>
      <c r="C4688" s="7">
        <v>121</v>
      </c>
      <c r="D4688" s="7">
        <v>1</v>
      </c>
      <c r="E4688" s="17">
        <v>45</v>
      </c>
      <c r="F4688" s="2" t="s">
        <v>8</v>
      </c>
      <c r="G4688" s="2" t="s">
        <v>3593</v>
      </c>
    </row>
    <row r="4689" spans="1:8">
      <c r="A4689" s="79">
        <v>42833.595937500002</v>
      </c>
      <c r="B4689" s="3">
        <v>5.7582473643410852</v>
      </c>
      <c r="C4689" s="7">
        <v>121</v>
      </c>
      <c r="D4689" s="7">
        <v>1</v>
      </c>
      <c r="E4689" s="17">
        <v>45</v>
      </c>
      <c r="F4689" s="2" t="s">
        <v>8</v>
      </c>
      <c r="G4689" s="2" t="s">
        <v>2847</v>
      </c>
      <c r="H4689" s="2" t="s">
        <v>4467</v>
      </c>
    </row>
    <row r="4690" spans="1:8">
      <c r="A4690" s="79">
        <v>42837.361712962964</v>
      </c>
      <c r="B4690" s="3">
        <v>5.7978384135948247</v>
      </c>
      <c r="C4690" s="7">
        <v>121</v>
      </c>
      <c r="D4690" s="7">
        <v>1</v>
      </c>
      <c r="E4690" s="17">
        <v>45</v>
      </c>
      <c r="F4690" s="2" t="s">
        <v>8</v>
      </c>
      <c r="G4690" s="2" t="s">
        <v>2847</v>
      </c>
      <c r="H4690" s="2" t="s">
        <v>4430</v>
      </c>
    </row>
    <row r="4691" spans="1:8">
      <c r="A4691" s="79">
        <v>42887.738344907404</v>
      </c>
      <c r="B4691" s="3">
        <v>5.7835875432211106</v>
      </c>
      <c r="C4691" s="7">
        <v>121</v>
      </c>
      <c r="D4691" s="7">
        <v>1</v>
      </c>
      <c r="E4691" s="17">
        <v>45</v>
      </c>
      <c r="F4691" s="2" t="s">
        <v>8</v>
      </c>
      <c r="G4691" s="2" t="s">
        <v>2847</v>
      </c>
      <c r="H4691" s="2" t="s">
        <v>4440</v>
      </c>
    </row>
    <row r="4692" spans="1:8">
      <c r="A4692" s="79">
        <v>42888.344004629631</v>
      </c>
      <c r="B4692" s="3">
        <v>5.7163456173526139</v>
      </c>
      <c r="C4692" s="7">
        <v>121</v>
      </c>
      <c r="D4692" s="7">
        <v>1</v>
      </c>
      <c r="E4692" s="17">
        <v>45</v>
      </c>
      <c r="F4692" s="2" t="s">
        <v>8</v>
      </c>
      <c r="G4692" s="2" t="s">
        <v>2847</v>
      </c>
      <c r="H4692" s="2" t="s">
        <v>4466</v>
      </c>
    </row>
    <row r="4693" spans="1:8">
      <c r="A4693" s="79">
        <v>42891.860590277778</v>
      </c>
      <c r="B4693" s="3">
        <v>5.7617693689320388</v>
      </c>
      <c r="C4693" s="7">
        <v>121</v>
      </c>
      <c r="D4693" s="7">
        <v>1</v>
      </c>
      <c r="E4693" s="17">
        <v>45</v>
      </c>
      <c r="F4693" s="2" t="s">
        <v>8</v>
      </c>
      <c r="G4693" s="2" t="s">
        <v>2847</v>
      </c>
      <c r="H4693" s="2" t="s">
        <v>4464</v>
      </c>
    </row>
    <row r="4694" spans="1:8">
      <c r="A4694" s="79">
        <v>42893.50476851852</v>
      </c>
      <c r="B4694" s="3">
        <v>5.703836933667084</v>
      </c>
      <c r="C4694" s="7">
        <v>121</v>
      </c>
      <c r="D4694" s="7">
        <v>1</v>
      </c>
      <c r="E4694" s="17">
        <v>45</v>
      </c>
      <c r="F4694" s="2" t="s">
        <v>8</v>
      </c>
      <c r="G4694" s="2" t="s">
        <v>2847</v>
      </c>
      <c r="H4694" s="2" t="s">
        <v>4462</v>
      </c>
    </row>
    <row r="4695" spans="1:8">
      <c r="A4695" s="79">
        <v>41834</v>
      </c>
      <c r="B4695" s="3">
        <v>4.85527</v>
      </c>
      <c r="C4695" s="7">
        <v>122</v>
      </c>
      <c r="D4695" s="7">
        <v>1</v>
      </c>
      <c r="E4695" s="17">
        <v>45</v>
      </c>
      <c r="F4695" s="2" t="s">
        <v>8</v>
      </c>
      <c r="G4695" s="21"/>
    </row>
    <row r="4696" spans="1:8">
      <c r="A4696" s="79">
        <v>41844</v>
      </c>
      <c r="B4696" s="3">
        <v>4.85527</v>
      </c>
      <c r="C4696" s="7">
        <v>122</v>
      </c>
      <c r="D4696" s="7">
        <v>1</v>
      </c>
      <c r="E4696" s="17">
        <v>45</v>
      </c>
      <c r="F4696" s="2" t="s">
        <v>8</v>
      </c>
      <c r="G4696" s="21"/>
    </row>
    <row r="4697" spans="1:8">
      <c r="A4697" s="79">
        <v>41868</v>
      </c>
      <c r="B4697" s="3">
        <v>4.85527</v>
      </c>
      <c r="C4697" s="7">
        <v>122</v>
      </c>
      <c r="D4697" s="7">
        <v>1</v>
      </c>
      <c r="E4697" s="17">
        <v>45</v>
      </c>
      <c r="F4697" s="2" t="s">
        <v>8</v>
      </c>
      <c r="G4697" s="21"/>
    </row>
    <row r="4698" spans="1:8">
      <c r="A4698" s="79">
        <v>41877</v>
      </c>
      <c r="B4698" s="3">
        <v>9.7105399999999999</v>
      </c>
      <c r="C4698" s="7">
        <v>122</v>
      </c>
      <c r="D4698" s="7">
        <v>1</v>
      </c>
      <c r="E4698" s="17">
        <v>45</v>
      </c>
      <c r="F4698" s="2" t="s">
        <v>8</v>
      </c>
      <c r="G4698" s="21"/>
    </row>
    <row r="4699" spans="1:8">
      <c r="A4699" s="79">
        <v>41882</v>
      </c>
      <c r="B4699" s="3">
        <v>4.85527</v>
      </c>
      <c r="C4699" s="7">
        <v>122</v>
      </c>
      <c r="D4699" s="7">
        <v>1</v>
      </c>
      <c r="E4699" s="17">
        <v>45</v>
      </c>
      <c r="F4699" s="2" t="s">
        <v>8</v>
      </c>
      <c r="G4699" s="21"/>
    </row>
    <row r="4700" spans="1:8">
      <c r="A4700" s="79">
        <v>41896</v>
      </c>
      <c r="B4700" s="3">
        <v>4.85527</v>
      </c>
      <c r="C4700" s="7">
        <v>122</v>
      </c>
      <c r="D4700" s="7">
        <v>1</v>
      </c>
      <c r="E4700" s="17">
        <v>45</v>
      </c>
      <c r="F4700" s="2" t="s">
        <v>8</v>
      </c>
      <c r="G4700" s="21"/>
    </row>
    <row r="4701" spans="1:8">
      <c r="A4701" s="79">
        <v>41909</v>
      </c>
      <c r="B4701" s="3">
        <v>4.85527</v>
      </c>
      <c r="C4701" s="7">
        <v>122</v>
      </c>
      <c r="D4701" s="7">
        <v>1</v>
      </c>
      <c r="E4701" s="17">
        <v>45</v>
      </c>
      <c r="F4701" s="2" t="s">
        <v>8</v>
      </c>
      <c r="G4701" s="21"/>
    </row>
    <row r="4702" spans="1:8">
      <c r="A4702" s="79">
        <v>41917</v>
      </c>
      <c r="B4702" s="3">
        <v>4.85527</v>
      </c>
      <c r="C4702" s="7">
        <v>122</v>
      </c>
      <c r="D4702" s="7">
        <v>1</v>
      </c>
      <c r="E4702" s="17">
        <v>45</v>
      </c>
      <c r="F4702" s="2" t="s">
        <v>8</v>
      </c>
      <c r="G4702" s="21"/>
    </row>
    <row r="4703" spans="1:8">
      <c r="A4703" s="79">
        <v>41921</v>
      </c>
      <c r="B4703" s="3">
        <v>4.85527</v>
      </c>
      <c r="C4703" s="7">
        <v>122</v>
      </c>
      <c r="D4703" s="7">
        <v>1</v>
      </c>
      <c r="E4703" s="17">
        <v>45</v>
      </c>
      <c r="F4703" s="2" t="s">
        <v>8</v>
      </c>
      <c r="G4703" s="21"/>
    </row>
    <row r="4704" spans="1:8">
      <c r="A4704" s="79">
        <v>41965</v>
      </c>
      <c r="B4704" s="3">
        <v>-314.38</v>
      </c>
      <c r="C4704" s="7">
        <v>122</v>
      </c>
      <c r="F4704" s="8" t="s">
        <v>8</v>
      </c>
      <c r="H4704" s="2" t="s">
        <v>113</v>
      </c>
    </row>
    <row r="4705" spans="1:10">
      <c r="A4705" s="79">
        <v>41993</v>
      </c>
      <c r="B4705" s="3">
        <v>4.85527</v>
      </c>
      <c r="C4705" s="7">
        <v>122</v>
      </c>
      <c r="D4705" s="7">
        <v>1</v>
      </c>
      <c r="E4705" s="17">
        <v>45</v>
      </c>
      <c r="F4705" s="2" t="s">
        <v>8</v>
      </c>
      <c r="G4705" s="21"/>
    </row>
    <row r="4706" spans="1:10">
      <c r="A4706" s="79">
        <v>42000</v>
      </c>
      <c r="B4706" s="3">
        <v>4.85527</v>
      </c>
      <c r="C4706" s="7">
        <v>122</v>
      </c>
      <c r="D4706" s="7">
        <v>1</v>
      </c>
      <c r="E4706" s="17">
        <v>45</v>
      </c>
      <c r="F4706" s="2" t="s">
        <v>8</v>
      </c>
      <c r="G4706" s="21"/>
    </row>
    <row r="4707" spans="1:10">
      <c r="A4707" s="79">
        <v>42007</v>
      </c>
      <c r="B4707" s="3">
        <v>4.85527</v>
      </c>
      <c r="C4707" s="7">
        <v>122</v>
      </c>
      <c r="D4707" s="7">
        <v>1</v>
      </c>
      <c r="E4707" s="17">
        <v>45</v>
      </c>
      <c r="F4707" s="2" t="s">
        <v>8</v>
      </c>
      <c r="G4707" s="21"/>
    </row>
    <row r="4708" spans="1:10">
      <c r="A4708" s="79">
        <v>42012</v>
      </c>
      <c r="B4708" s="3">
        <v>4.85527</v>
      </c>
      <c r="C4708" s="7">
        <v>122</v>
      </c>
      <c r="D4708" s="7">
        <v>1</v>
      </c>
      <c r="E4708" s="17">
        <v>45</v>
      </c>
      <c r="F4708" s="2" t="s">
        <v>8</v>
      </c>
      <c r="G4708" s="21"/>
    </row>
    <row r="4709" spans="1:10">
      <c r="A4709" s="79">
        <v>42015</v>
      </c>
      <c r="B4709" s="3">
        <v>4.85527</v>
      </c>
      <c r="C4709" s="7">
        <v>122</v>
      </c>
      <c r="D4709" s="7">
        <v>1</v>
      </c>
      <c r="E4709" s="17">
        <v>45</v>
      </c>
      <c r="F4709" s="2" t="s">
        <v>8</v>
      </c>
      <c r="G4709" s="21"/>
    </row>
    <row r="4710" spans="1:10">
      <c r="A4710" s="79">
        <v>42018</v>
      </c>
      <c r="B4710" s="3">
        <v>4.85527</v>
      </c>
      <c r="C4710" s="7">
        <v>122</v>
      </c>
      <c r="D4710" s="7">
        <v>1</v>
      </c>
      <c r="E4710" s="17">
        <v>45</v>
      </c>
      <c r="F4710" s="2" t="s">
        <v>8</v>
      </c>
      <c r="G4710" s="21"/>
    </row>
    <row r="4711" spans="1:10">
      <c r="A4711" s="79">
        <v>42023</v>
      </c>
      <c r="B4711" s="3">
        <v>4.85527</v>
      </c>
      <c r="C4711" s="7">
        <v>122</v>
      </c>
      <c r="D4711" s="7">
        <v>1</v>
      </c>
      <c r="E4711" s="17">
        <v>45</v>
      </c>
      <c r="F4711" s="2" t="s">
        <v>8</v>
      </c>
      <c r="G4711" s="21"/>
    </row>
    <row r="4712" spans="1:10">
      <c r="A4712" s="79">
        <v>42025</v>
      </c>
      <c r="B4712" s="3">
        <v>4.85527</v>
      </c>
      <c r="C4712" s="7">
        <v>122</v>
      </c>
      <c r="D4712" s="7">
        <v>1</v>
      </c>
      <c r="E4712" s="17">
        <v>45</v>
      </c>
      <c r="F4712" s="2" t="s">
        <v>8</v>
      </c>
      <c r="G4712" s="21"/>
    </row>
    <row r="4713" spans="1:10">
      <c r="A4713" s="79">
        <v>42040</v>
      </c>
      <c r="B4713" s="3">
        <v>4.85527</v>
      </c>
      <c r="C4713" s="7">
        <v>122</v>
      </c>
      <c r="D4713" s="7">
        <v>1</v>
      </c>
      <c r="E4713" s="17">
        <v>45</v>
      </c>
      <c r="F4713" s="2" t="s">
        <v>8</v>
      </c>
      <c r="G4713" s="21"/>
    </row>
    <row r="4714" spans="1:10">
      <c r="A4714" s="79">
        <v>42060</v>
      </c>
      <c r="B4714" s="3">
        <v>4.85527</v>
      </c>
      <c r="C4714" s="7">
        <v>122</v>
      </c>
      <c r="D4714" s="7">
        <v>1</v>
      </c>
      <c r="E4714" s="17">
        <v>45</v>
      </c>
      <c r="F4714" s="2" t="s">
        <v>8</v>
      </c>
      <c r="G4714" s="21"/>
    </row>
    <row r="4715" spans="1:10">
      <c r="A4715" s="79">
        <v>42116</v>
      </c>
      <c r="B4715" s="3">
        <v>4.85527</v>
      </c>
      <c r="C4715" s="7">
        <v>122</v>
      </c>
      <c r="D4715" s="7">
        <v>1</v>
      </c>
      <c r="E4715" s="17">
        <v>45</v>
      </c>
      <c r="F4715" s="2" t="s">
        <v>8</v>
      </c>
      <c r="G4715" s="21"/>
    </row>
    <row r="4716" spans="1:10">
      <c r="A4716" s="79">
        <v>42192</v>
      </c>
      <c r="B4716" s="3">
        <v>4.85527</v>
      </c>
      <c r="C4716" s="7">
        <v>122</v>
      </c>
      <c r="D4716" s="7">
        <v>1</v>
      </c>
      <c r="E4716" s="17">
        <v>45</v>
      </c>
      <c r="F4716" s="2" t="s">
        <v>8</v>
      </c>
      <c r="G4716" s="2" t="s">
        <v>317</v>
      </c>
      <c r="H4716" s="2" t="s">
        <v>225</v>
      </c>
      <c r="J4716" s="21"/>
    </row>
    <row r="4717" spans="1:10">
      <c r="A4717" s="79">
        <v>42198</v>
      </c>
      <c r="B4717" s="3">
        <v>4.85527</v>
      </c>
      <c r="C4717" s="7">
        <v>122</v>
      </c>
      <c r="D4717" s="7">
        <v>1</v>
      </c>
      <c r="E4717" s="17">
        <v>45</v>
      </c>
      <c r="F4717" s="2" t="s">
        <v>8</v>
      </c>
      <c r="G4717" s="2" t="s">
        <v>316</v>
      </c>
      <c r="H4717" s="2" t="s">
        <v>225</v>
      </c>
      <c r="J4717" s="21"/>
    </row>
    <row r="4718" spans="1:10">
      <c r="A4718" s="79">
        <v>42222</v>
      </c>
      <c r="B4718" s="3">
        <v>4.85527</v>
      </c>
      <c r="C4718" s="7">
        <v>122</v>
      </c>
      <c r="D4718" s="7">
        <v>1</v>
      </c>
      <c r="E4718" s="17">
        <v>45</v>
      </c>
      <c r="F4718" s="2" t="s">
        <v>8</v>
      </c>
      <c r="G4718" s="2" t="s">
        <v>290</v>
      </c>
      <c r="H4718" s="2" t="s">
        <v>225</v>
      </c>
      <c r="J4718" s="21"/>
    </row>
    <row r="4719" spans="1:10">
      <c r="A4719" s="79">
        <v>42223</v>
      </c>
      <c r="B4719" s="3">
        <v>4.85527</v>
      </c>
      <c r="C4719" s="7">
        <v>122</v>
      </c>
      <c r="D4719" s="7">
        <v>1</v>
      </c>
      <c r="E4719" s="17">
        <v>45</v>
      </c>
      <c r="F4719" s="2" t="s">
        <v>8</v>
      </c>
      <c r="G4719" s="2" t="s">
        <v>283</v>
      </c>
      <c r="H4719" s="2" t="s">
        <v>225</v>
      </c>
      <c r="J4719" s="21"/>
    </row>
    <row r="4720" spans="1:10">
      <c r="A4720" s="79">
        <v>42302</v>
      </c>
      <c r="B4720" s="3">
        <v>4.85527</v>
      </c>
      <c r="C4720" s="7">
        <v>122</v>
      </c>
      <c r="D4720" s="7">
        <v>1</v>
      </c>
      <c r="E4720" s="17">
        <v>45</v>
      </c>
      <c r="F4720" s="2" t="s">
        <v>8</v>
      </c>
      <c r="G4720" s="2" t="s">
        <v>375</v>
      </c>
      <c r="H4720" s="2" t="s">
        <v>225</v>
      </c>
    </row>
    <row r="4721" spans="1:9">
      <c r="A4721" s="79">
        <v>42308</v>
      </c>
      <c r="B4721" s="3">
        <v>4.85527</v>
      </c>
      <c r="C4721" s="7">
        <v>122</v>
      </c>
      <c r="D4721" s="7">
        <v>1</v>
      </c>
      <c r="E4721" s="17">
        <v>45</v>
      </c>
      <c r="F4721" s="2" t="s">
        <v>8</v>
      </c>
      <c r="G4721" s="2" t="s">
        <v>374</v>
      </c>
      <c r="H4721" s="2" t="s">
        <v>225</v>
      </c>
    </row>
    <row r="4722" spans="1:9">
      <c r="A4722" s="79">
        <v>42341</v>
      </c>
      <c r="B4722" s="3">
        <v>4.85527</v>
      </c>
      <c r="C4722" s="7">
        <v>122</v>
      </c>
      <c r="D4722" s="7">
        <v>1</v>
      </c>
      <c r="E4722" s="17">
        <v>45</v>
      </c>
      <c r="F4722" s="2" t="s">
        <v>8</v>
      </c>
      <c r="G4722" s="2" t="s">
        <v>719</v>
      </c>
      <c r="H4722" s="2" t="s">
        <v>720</v>
      </c>
      <c r="I4722" s="2" t="s">
        <v>721</v>
      </c>
    </row>
    <row r="4723" spans="1:9">
      <c r="A4723" s="79">
        <v>42509</v>
      </c>
      <c r="B4723" s="3">
        <v>4.824782608695652</v>
      </c>
      <c r="C4723" s="7">
        <v>122</v>
      </c>
      <c r="D4723" s="7">
        <v>1</v>
      </c>
      <c r="E4723" s="17">
        <v>45</v>
      </c>
      <c r="F4723" s="2" t="s">
        <v>8</v>
      </c>
      <c r="G4723" s="2" t="s">
        <v>225</v>
      </c>
      <c r="H4723" s="2" t="s">
        <v>1879</v>
      </c>
      <c r="I4723" s="2" t="s">
        <v>1858</v>
      </c>
    </row>
    <row r="4724" spans="1:9">
      <c r="A4724" s="79">
        <v>42545</v>
      </c>
      <c r="B4724" s="3">
        <v>4.8323942944472744</v>
      </c>
      <c r="C4724" s="7">
        <v>122</v>
      </c>
      <c r="D4724" s="7">
        <v>1</v>
      </c>
      <c r="E4724" s="17">
        <v>45</v>
      </c>
      <c r="F4724" s="2" t="s">
        <v>8</v>
      </c>
      <c r="G4724" s="2" t="s">
        <v>225</v>
      </c>
    </row>
    <row r="4725" spans="1:9">
      <c r="A4725" s="79">
        <v>42553</v>
      </c>
      <c r="B4725" s="3">
        <v>4.8075067578311339</v>
      </c>
      <c r="C4725" s="7">
        <v>122</v>
      </c>
      <c r="D4725" s="7">
        <v>1</v>
      </c>
      <c r="E4725" s="17">
        <v>45</v>
      </c>
      <c r="F4725" s="2" t="s">
        <v>8</v>
      </c>
      <c r="G4725" s="2" t="s">
        <v>225</v>
      </c>
      <c r="H4725" s="2" t="s">
        <v>2260</v>
      </c>
    </row>
    <row r="4726" spans="1:9">
      <c r="A4726" s="79">
        <v>42573</v>
      </c>
      <c r="B4726" s="3">
        <v>4.8122321180072367</v>
      </c>
      <c r="C4726" s="7">
        <v>122</v>
      </c>
      <c r="D4726" s="7">
        <v>1</v>
      </c>
      <c r="E4726" s="17">
        <v>45</v>
      </c>
      <c r="F4726" s="2" t="s">
        <v>8</v>
      </c>
      <c r="G4726" s="2" t="s">
        <v>225</v>
      </c>
      <c r="H4726" s="2" t="s">
        <v>2251</v>
      </c>
    </row>
    <row r="4727" spans="1:9">
      <c r="A4727" s="79">
        <v>42582</v>
      </c>
      <c r="B4727" s="3">
        <v>4.781428571428572</v>
      </c>
      <c r="C4727" s="7">
        <v>122</v>
      </c>
      <c r="D4727" s="7">
        <v>1</v>
      </c>
      <c r="E4727" s="17">
        <v>45</v>
      </c>
      <c r="F4727" s="2" t="s">
        <v>8</v>
      </c>
      <c r="G4727" s="2" t="s">
        <v>225</v>
      </c>
      <c r="H4727" s="2" t="s">
        <v>2256</v>
      </c>
    </row>
    <row r="4728" spans="1:9">
      <c r="A4728" s="79">
        <v>42592</v>
      </c>
      <c r="B4728" s="3">
        <v>4.7790180806675941</v>
      </c>
      <c r="C4728" s="7">
        <v>122</v>
      </c>
      <c r="D4728" s="7">
        <v>1</v>
      </c>
      <c r="E4728" s="17">
        <v>45</v>
      </c>
      <c r="F4728" s="2" t="s">
        <v>8</v>
      </c>
      <c r="G4728" s="2" t="s">
        <v>225</v>
      </c>
      <c r="H4728" s="2" t="s">
        <v>2278</v>
      </c>
    </row>
    <row r="4729" spans="1:9">
      <c r="A4729" s="79">
        <v>42631</v>
      </c>
      <c r="B4729" s="3">
        <v>9.5519286161552923</v>
      </c>
      <c r="C4729" s="7">
        <v>122</v>
      </c>
      <c r="D4729" s="7">
        <v>2</v>
      </c>
      <c r="E4729" s="17">
        <v>45</v>
      </c>
      <c r="F4729" s="2" t="s">
        <v>8</v>
      </c>
      <c r="G4729" s="2" t="s">
        <v>225</v>
      </c>
      <c r="H4729" s="2" t="s">
        <v>2273</v>
      </c>
    </row>
    <row r="4730" spans="1:9">
      <c r="A4730" s="79">
        <v>42676.527372685188</v>
      </c>
      <c r="B4730" s="3">
        <v>5.7562899999999999</v>
      </c>
      <c r="C4730" s="7">
        <v>122</v>
      </c>
      <c r="D4730" s="7">
        <v>1</v>
      </c>
      <c r="E4730" s="17">
        <v>45</v>
      </c>
      <c r="F4730" s="2" t="s">
        <v>8</v>
      </c>
      <c r="G4730" s="2" t="s">
        <v>2849</v>
      </c>
      <c r="H4730" s="2" t="s">
        <v>2739</v>
      </c>
    </row>
    <row r="4731" spans="1:9">
      <c r="A4731" s="79">
        <v>42677.151770833334</v>
      </c>
      <c r="B4731" s="3">
        <v>5.7940746458153045</v>
      </c>
      <c r="C4731" s="7">
        <v>122</v>
      </c>
      <c r="D4731" s="7">
        <v>1</v>
      </c>
      <c r="E4731" s="17">
        <v>45</v>
      </c>
      <c r="F4731" s="2" t="s">
        <v>8</v>
      </c>
      <c r="G4731" s="2" t="s">
        <v>2849</v>
      </c>
      <c r="H4731" s="2" t="s">
        <v>2738</v>
      </c>
    </row>
    <row r="4732" spans="1:9">
      <c r="A4732" s="79">
        <v>42682.641018518516</v>
      </c>
      <c r="B4732" s="3">
        <v>5.7964061825726141</v>
      </c>
      <c r="C4732" s="7">
        <v>122</v>
      </c>
      <c r="D4732" s="7">
        <v>1</v>
      </c>
      <c r="E4732" s="17">
        <v>45</v>
      </c>
      <c r="F4732" s="2" t="s">
        <v>8</v>
      </c>
      <c r="G4732" s="2" t="s">
        <v>2849</v>
      </c>
      <c r="H4732" s="2" t="s">
        <v>2719</v>
      </c>
    </row>
    <row r="4733" spans="1:9">
      <c r="A4733" s="79">
        <v>42733.094074074077</v>
      </c>
      <c r="B4733" s="3">
        <v>5.791293477535123</v>
      </c>
      <c r="C4733" s="7">
        <v>122</v>
      </c>
      <c r="D4733" s="7">
        <v>1</v>
      </c>
      <c r="E4733" s="17">
        <v>45</v>
      </c>
      <c r="F4733" s="2" t="s">
        <v>8</v>
      </c>
      <c r="G4733" s="2" t="s">
        <v>2849</v>
      </c>
      <c r="H4733" s="2" t="s">
        <v>2725</v>
      </c>
    </row>
    <row r="4734" spans="1:9">
      <c r="A4734" s="79">
        <v>42793.989722222221</v>
      </c>
      <c r="B4734" s="3">
        <v>5.7582473643410852</v>
      </c>
      <c r="C4734" s="7">
        <v>122</v>
      </c>
      <c r="D4734" s="7">
        <v>1</v>
      </c>
      <c r="E4734" s="17">
        <v>45</v>
      </c>
      <c r="F4734" s="2" t="s">
        <v>8</v>
      </c>
      <c r="G4734" s="2" t="s">
        <v>3560</v>
      </c>
    </row>
    <row r="4735" spans="1:9">
      <c r="A4735" s="79">
        <v>42833.443194444444</v>
      </c>
      <c r="B4735" s="3">
        <v>5.78101320376914</v>
      </c>
      <c r="C4735" s="7">
        <v>122</v>
      </c>
      <c r="D4735" s="7">
        <v>1</v>
      </c>
      <c r="E4735" s="17">
        <v>45</v>
      </c>
      <c r="F4735" s="2" t="s">
        <v>8</v>
      </c>
      <c r="G4735" s="2" t="s">
        <v>2849</v>
      </c>
      <c r="H4735" s="2" t="s">
        <v>4423</v>
      </c>
    </row>
    <row r="4736" spans="1:9">
      <c r="A4736" s="79">
        <v>42837.361712962964</v>
      </c>
      <c r="B4736" s="3">
        <v>5.7978384135948247</v>
      </c>
      <c r="C4736" s="7">
        <v>122</v>
      </c>
      <c r="D4736" s="7">
        <v>1</v>
      </c>
      <c r="E4736" s="17">
        <v>45</v>
      </c>
      <c r="F4736" s="2" t="s">
        <v>8</v>
      </c>
      <c r="G4736" s="2" t="s">
        <v>2849</v>
      </c>
      <c r="H4736" s="2" t="s">
        <v>4430</v>
      </c>
    </row>
    <row r="4737" spans="1:8">
      <c r="A4737" s="79">
        <v>42850.592743055553</v>
      </c>
      <c r="B4737" s="3">
        <v>5.8045364516972988</v>
      </c>
      <c r="C4737" s="7">
        <v>122</v>
      </c>
      <c r="D4737" s="7">
        <v>1</v>
      </c>
      <c r="E4737" s="17">
        <v>45</v>
      </c>
      <c r="F4737" s="2" t="s">
        <v>8</v>
      </c>
      <c r="G4737" s="2" t="s">
        <v>2849</v>
      </c>
      <c r="H4737" s="2" t="s">
        <v>4428</v>
      </c>
    </row>
    <row r="4738" spans="1:8">
      <c r="A4738" s="79">
        <v>42880.579942129632</v>
      </c>
      <c r="B4738" s="3">
        <v>5.7938022012263799</v>
      </c>
      <c r="C4738" s="7">
        <v>122</v>
      </c>
      <c r="D4738" s="7">
        <v>1</v>
      </c>
      <c r="E4738" s="17">
        <v>45</v>
      </c>
      <c r="F4738" s="2" t="s">
        <v>8</v>
      </c>
      <c r="G4738" s="2" t="s">
        <v>2849</v>
      </c>
      <c r="H4738" s="2" t="s">
        <v>4438</v>
      </c>
    </row>
    <row r="4739" spans="1:8">
      <c r="A4739" s="79">
        <v>42887.738344907404</v>
      </c>
      <c r="B4739" s="3">
        <v>5.7835875432211106</v>
      </c>
      <c r="C4739" s="7">
        <v>122</v>
      </c>
      <c r="D4739" s="7">
        <v>1</v>
      </c>
      <c r="E4739" s="17">
        <v>45</v>
      </c>
      <c r="F4739" s="2" t="s">
        <v>8</v>
      </c>
      <c r="G4739" s="2" t="s">
        <v>2849</v>
      </c>
      <c r="H4739" s="2" t="s">
        <v>4440</v>
      </c>
    </row>
    <row r="4740" spans="1:8">
      <c r="A4740" s="79">
        <v>42888.601666666669</v>
      </c>
      <c r="B4740" s="3">
        <v>5.7898362976593551</v>
      </c>
      <c r="C4740" s="7">
        <v>122</v>
      </c>
      <c r="D4740" s="7">
        <v>1</v>
      </c>
      <c r="E4740" s="17">
        <v>45</v>
      </c>
      <c r="F4740" s="2" t="s">
        <v>8</v>
      </c>
      <c r="G4740" s="2" t="s">
        <v>2849</v>
      </c>
      <c r="H4740" s="2" t="s">
        <v>4444</v>
      </c>
    </row>
    <row r="4741" spans="1:8">
      <c r="A4741" s="79">
        <v>41802</v>
      </c>
      <c r="B4741" s="3">
        <v>4.85527</v>
      </c>
      <c r="C4741" s="7">
        <v>123</v>
      </c>
      <c r="D4741" s="7">
        <v>1</v>
      </c>
      <c r="E4741" s="17">
        <v>45</v>
      </c>
      <c r="F4741" s="2" t="s">
        <v>8</v>
      </c>
      <c r="G4741" s="21"/>
    </row>
    <row r="4742" spans="1:8">
      <c r="A4742" s="79">
        <v>41805</v>
      </c>
      <c r="B4742" s="3">
        <v>4.85527</v>
      </c>
      <c r="C4742" s="7">
        <v>123</v>
      </c>
      <c r="D4742" s="7">
        <v>1</v>
      </c>
      <c r="E4742" s="17">
        <v>45</v>
      </c>
      <c r="F4742" s="2" t="s">
        <v>8</v>
      </c>
      <c r="G4742" s="21"/>
    </row>
    <row r="4743" spans="1:8">
      <c r="A4743" s="80">
        <v>41820</v>
      </c>
      <c r="B4743" s="9">
        <v>200</v>
      </c>
      <c r="C4743" s="17">
        <v>123</v>
      </c>
      <c r="D4743" s="17"/>
      <c r="E4743" s="17"/>
      <c r="F4743" s="8" t="s">
        <v>8</v>
      </c>
      <c r="G4743" s="8" t="s">
        <v>143</v>
      </c>
    </row>
    <row r="4744" spans="1:8">
      <c r="A4744" s="79">
        <v>41833</v>
      </c>
      <c r="B4744" s="3">
        <v>4.85527</v>
      </c>
      <c r="C4744" s="7">
        <v>123</v>
      </c>
      <c r="D4744" s="7">
        <v>1</v>
      </c>
      <c r="E4744" s="17">
        <v>45</v>
      </c>
      <c r="F4744" s="2" t="s">
        <v>8</v>
      </c>
      <c r="G4744" s="21"/>
    </row>
    <row r="4745" spans="1:8">
      <c r="A4745" s="79">
        <v>41834</v>
      </c>
      <c r="B4745" s="3">
        <v>4.85527</v>
      </c>
      <c r="C4745" s="7">
        <v>123</v>
      </c>
      <c r="D4745" s="7">
        <v>1</v>
      </c>
      <c r="E4745" s="17">
        <v>45</v>
      </c>
      <c r="F4745" s="2" t="s">
        <v>8</v>
      </c>
      <c r="G4745" s="21"/>
    </row>
    <row r="4746" spans="1:8">
      <c r="A4746" s="79">
        <v>41844</v>
      </c>
      <c r="B4746" s="3">
        <v>4.85527</v>
      </c>
      <c r="C4746" s="7">
        <v>123</v>
      </c>
      <c r="D4746" s="7">
        <v>1</v>
      </c>
      <c r="E4746" s="17">
        <v>45</v>
      </c>
      <c r="F4746" s="2" t="s">
        <v>8</v>
      </c>
      <c r="G4746" s="21"/>
    </row>
    <row r="4747" spans="1:8">
      <c r="A4747" s="79">
        <v>41847</v>
      </c>
      <c r="B4747" s="3">
        <v>4.85527</v>
      </c>
      <c r="C4747" s="7">
        <v>123</v>
      </c>
      <c r="D4747" s="7">
        <v>1</v>
      </c>
      <c r="E4747" s="17">
        <v>45</v>
      </c>
      <c r="F4747" s="2" t="s">
        <v>8</v>
      </c>
      <c r="G4747" s="21"/>
    </row>
    <row r="4748" spans="1:8">
      <c r="A4748" s="79">
        <v>41853</v>
      </c>
      <c r="B4748" s="3">
        <v>4.85527</v>
      </c>
      <c r="C4748" s="7">
        <v>123</v>
      </c>
      <c r="D4748" s="7">
        <v>1</v>
      </c>
      <c r="E4748" s="17">
        <v>45</v>
      </c>
      <c r="F4748" s="2" t="s">
        <v>8</v>
      </c>
      <c r="G4748" s="21"/>
    </row>
    <row r="4749" spans="1:8">
      <c r="A4749" s="79">
        <v>41853</v>
      </c>
      <c r="B4749" s="3">
        <v>4.85527</v>
      </c>
      <c r="C4749" s="7">
        <v>123</v>
      </c>
      <c r="D4749" s="7">
        <v>1</v>
      </c>
      <c r="E4749" s="17">
        <v>45</v>
      </c>
      <c r="F4749" s="2" t="s">
        <v>8</v>
      </c>
      <c r="G4749" s="21"/>
    </row>
    <row r="4750" spans="1:8">
      <c r="A4750" s="79">
        <v>41854</v>
      </c>
      <c r="B4750" s="3">
        <v>4.85527</v>
      </c>
      <c r="C4750" s="7">
        <v>123</v>
      </c>
      <c r="D4750" s="7">
        <v>1</v>
      </c>
      <c r="E4750" s="17">
        <v>45</v>
      </c>
      <c r="F4750" s="2" t="s">
        <v>8</v>
      </c>
      <c r="G4750" s="21"/>
    </row>
    <row r="4751" spans="1:8">
      <c r="A4751" s="79">
        <v>41854</v>
      </c>
      <c r="B4751" s="3">
        <v>4.85527</v>
      </c>
      <c r="C4751" s="7">
        <v>123</v>
      </c>
      <c r="D4751" s="7">
        <v>1</v>
      </c>
      <c r="E4751" s="17">
        <v>45</v>
      </c>
      <c r="F4751" s="2" t="s">
        <v>8</v>
      </c>
      <c r="G4751" s="21"/>
    </row>
    <row r="4752" spans="1:8">
      <c r="A4752" s="79">
        <v>41855</v>
      </c>
      <c r="B4752" s="3">
        <v>4.85527</v>
      </c>
      <c r="C4752" s="7">
        <v>123</v>
      </c>
      <c r="D4752" s="7">
        <v>1</v>
      </c>
      <c r="E4752" s="17">
        <v>45</v>
      </c>
      <c r="F4752" s="2" t="s">
        <v>8</v>
      </c>
      <c r="G4752" s="21"/>
    </row>
    <row r="4753" spans="1:8">
      <c r="A4753" s="79">
        <v>41857</v>
      </c>
      <c r="B4753" s="3">
        <v>4.85527</v>
      </c>
      <c r="C4753" s="7">
        <v>123</v>
      </c>
      <c r="D4753" s="7">
        <v>1</v>
      </c>
      <c r="E4753" s="17">
        <v>45</v>
      </c>
      <c r="F4753" s="2" t="s">
        <v>8</v>
      </c>
      <c r="G4753" s="21"/>
    </row>
    <row r="4754" spans="1:8">
      <c r="A4754" s="79">
        <v>41865</v>
      </c>
      <c r="B4754" s="3">
        <v>4.85527</v>
      </c>
      <c r="C4754" s="7">
        <v>123</v>
      </c>
      <c r="D4754" s="7">
        <v>1</v>
      </c>
      <c r="E4754" s="17">
        <v>45</v>
      </c>
      <c r="F4754" s="2" t="s">
        <v>8</v>
      </c>
      <c r="G4754" s="21"/>
    </row>
    <row r="4755" spans="1:8">
      <c r="A4755" s="79">
        <v>41866</v>
      </c>
      <c r="B4755" s="3">
        <v>9.7105399999999999</v>
      </c>
      <c r="C4755" s="7">
        <v>123</v>
      </c>
      <c r="D4755" s="7">
        <v>1</v>
      </c>
      <c r="E4755" s="17">
        <v>45</v>
      </c>
      <c r="F4755" s="2" t="s">
        <v>8</v>
      </c>
      <c r="G4755" s="21"/>
    </row>
    <row r="4756" spans="1:8">
      <c r="A4756" s="79">
        <v>41868</v>
      </c>
      <c r="B4756" s="3">
        <v>4.85527</v>
      </c>
      <c r="C4756" s="7">
        <v>123</v>
      </c>
      <c r="D4756" s="7">
        <v>1</v>
      </c>
      <c r="E4756" s="17">
        <v>45</v>
      </c>
      <c r="F4756" s="2" t="s">
        <v>8</v>
      </c>
      <c r="G4756" s="21"/>
    </row>
    <row r="4757" spans="1:8">
      <c r="A4757" s="79">
        <v>41870</v>
      </c>
      <c r="B4757" s="3">
        <v>4.85527</v>
      </c>
      <c r="C4757" s="7">
        <v>123</v>
      </c>
      <c r="D4757" s="7">
        <v>1</v>
      </c>
      <c r="E4757" s="17">
        <v>45</v>
      </c>
      <c r="F4757" s="2" t="s">
        <v>8</v>
      </c>
      <c r="G4757" s="21"/>
    </row>
    <row r="4758" spans="1:8">
      <c r="A4758" s="79">
        <v>41879</v>
      </c>
      <c r="B4758" s="3">
        <v>9.7105399999999999</v>
      </c>
      <c r="C4758" s="7">
        <v>123</v>
      </c>
      <c r="D4758" s="7">
        <v>1</v>
      </c>
      <c r="E4758" s="17">
        <v>45</v>
      </c>
      <c r="F4758" s="2" t="s">
        <v>8</v>
      </c>
      <c r="G4758" s="21"/>
    </row>
    <row r="4759" spans="1:8">
      <c r="A4759" s="79">
        <v>41882</v>
      </c>
      <c r="B4759" s="3">
        <v>9.7105399999999999</v>
      </c>
      <c r="C4759" s="7">
        <v>123</v>
      </c>
      <c r="D4759" s="7">
        <v>1</v>
      </c>
      <c r="E4759" s="17">
        <v>45</v>
      </c>
      <c r="F4759" s="2" t="s">
        <v>8</v>
      </c>
      <c r="G4759" s="21"/>
    </row>
    <row r="4760" spans="1:8">
      <c r="A4760" s="79">
        <v>41896</v>
      </c>
      <c r="B4760" s="3">
        <v>4.85527</v>
      </c>
      <c r="C4760" s="7">
        <v>123</v>
      </c>
      <c r="D4760" s="7">
        <v>1</v>
      </c>
      <c r="E4760" s="17">
        <v>45</v>
      </c>
      <c r="F4760" s="2" t="s">
        <v>8</v>
      </c>
      <c r="G4760" s="21"/>
    </row>
    <row r="4761" spans="1:8">
      <c r="A4761" s="79">
        <v>41905</v>
      </c>
      <c r="B4761" s="3">
        <v>4.85527</v>
      </c>
      <c r="C4761" s="7">
        <v>123</v>
      </c>
      <c r="D4761" s="7">
        <v>1</v>
      </c>
      <c r="E4761" s="17">
        <v>45</v>
      </c>
      <c r="F4761" s="2" t="s">
        <v>8</v>
      </c>
      <c r="G4761" s="21"/>
    </row>
    <row r="4762" spans="1:8">
      <c r="A4762" s="79">
        <v>41909</v>
      </c>
      <c r="B4762" s="3">
        <v>4.85527</v>
      </c>
      <c r="C4762" s="7">
        <v>123</v>
      </c>
      <c r="D4762" s="7">
        <v>1</v>
      </c>
      <c r="E4762" s="17">
        <v>45</v>
      </c>
      <c r="F4762" s="2" t="s">
        <v>8</v>
      </c>
      <c r="G4762" s="21"/>
    </row>
    <row r="4763" spans="1:8">
      <c r="A4763" s="79">
        <v>41917</v>
      </c>
      <c r="B4763" s="3">
        <v>4.85527</v>
      </c>
      <c r="C4763" s="7">
        <v>123</v>
      </c>
      <c r="D4763" s="7">
        <v>1</v>
      </c>
      <c r="E4763" s="17">
        <v>45</v>
      </c>
      <c r="F4763" s="2" t="s">
        <v>8</v>
      </c>
      <c r="G4763" s="21"/>
    </row>
    <row r="4764" spans="1:8">
      <c r="A4764" s="79">
        <v>41933</v>
      </c>
      <c r="B4764" s="3">
        <v>4.85527</v>
      </c>
      <c r="C4764" s="7">
        <v>123</v>
      </c>
      <c r="D4764" s="7">
        <v>1</v>
      </c>
      <c r="E4764" s="17">
        <v>45</v>
      </c>
      <c r="F4764" s="2" t="s">
        <v>8</v>
      </c>
      <c r="G4764" s="21"/>
    </row>
    <row r="4765" spans="1:8">
      <c r="A4765" s="79">
        <v>41965</v>
      </c>
      <c r="B4765" s="3">
        <v>-226.55</v>
      </c>
      <c r="C4765" s="7">
        <v>123</v>
      </c>
      <c r="F4765" s="8" t="s">
        <v>8</v>
      </c>
      <c r="H4765" s="2" t="s">
        <v>113</v>
      </c>
    </row>
    <row r="4766" spans="1:8">
      <c r="A4766" s="79">
        <v>42008</v>
      </c>
      <c r="B4766" s="3">
        <v>4.85527</v>
      </c>
      <c r="C4766" s="7">
        <v>123</v>
      </c>
      <c r="D4766" s="7">
        <v>1</v>
      </c>
      <c r="E4766" s="17">
        <v>45</v>
      </c>
      <c r="F4766" s="2" t="s">
        <v>8</v>
      </c>
      <c r="G4766" s="21"/>
    </row>
    <row r="4767" spans="1:8">
      <c r="A4767" s="79">
        <v>42017</v>
      </c>
      <c r="B4767" s="3">
        <v>4.85527</v>
      </c>
      <c r="C4767" s="7">
        <v>123</v>
      </c>
      <c r="D4767" s="7">
        <v>1</v>
      </c>
      <c r="E4767" s="17">
        <v>45</v>
      </c>
      <c r="F4767" s="2" t="s">
        <v>8</v>
      </c>
      <c r="G4767" s="21"/>
    </row>
    <row r="4768" spans="1:8">
      <c r="A4768" s="79">
        <v>42018</v>
      </c>
      <c r="B4768" s="3">
        <v>4.85527</v>
      </c>
      <c r="C4768" s="7">
        <v>123</v>
      </c>
      <c r="D4768" s="7">
        <v>1</v>
      </c>
      <c r="E4768" s="17">
        <v>45</v>
      </c>
      <c r="F4768" s="2" t="s">
        <v>8</v>
      </c>
      <c r="G4768" s="21"/>
    </row>
    <row r="4769" spans="1:12">
      <c r="A4769" s="79">
        <v>42025</v>
      </c>
      <c r="B4769" s="3">
        <v>4.85527</v>
      </c>
      <c r="C4769" s="7">
        <v>123</v>
      </c>
      <c r="D4769" s="7">
        <v>1</v>
      </c>
      <c r="E4769" s="17">
        <v>45</v>
      </c>
      <c r="F4769" s="2" t="s">
        <v>8</v>
      </c>
      <c r="G4769" s="21"/>
    </row>
    <row r="4770" spans="1:12">
      <c r="A4770" s="79">
        <v>42027</v>
      </c>
      <c r="B4770" s="3">
        <v>4.85527</v>
      </c>
      <c r="C4770" s="7">
        <v>123</v>
      </c>
      <c r="D4770" s="7">
        <v>1</v>
      </c>
      <c r="E4770" s="17">
        <v>45</v>
      </c>
      <c r="F4770" s="2" t="s">
        <v>8</v>
      </c>
      <c r="G4770" s="21"/>
    </row>
    <row r="4771" spans="1:12">
      <c r="A4771" s="79">
        <v>42043</v>
      </c>
      <c r="B4771" s="3">
        <v>4.85527</v>
      </c>
      <c r="C4771" s="7">
        <v>123</v>
      </c>
      <c r="D4771" s="7">
        <v>1</v>
      </c>
      <c r="E4771" s="17">
        <v>45</v>
      </c>
      <c r="F4771" s="2" t="s">
        <v>8</v>
      </c>
      <c r="G4771" s="21"/>
    </row>
    <row r="4772" spans="1:12">
      <c r="A4772" s="79">
        <v>42050</v>
      </c>
      <c r="B4772" s="3">
        <v>4.85527</v>
      </c>
      <c r="C4772" s="7">
        <v>123</v>
      </c>
      <c r="D4772" s="7">
        <v>1</v>
      </c>
      <c r="E4772" s="17">
        <v>45</v>
      </c>
      <c r="F4772" s="2" t="s">
        <v>8</v>
      </c>
      <c r="G4772" s="21"/>
    </row>
    <row r="4773" spans="1:12">
      <c r="A4773" s="79">
        <v>42054</v>
      </c>
      <c r="B4773" s="3">
        <v>14.565810000000001</v>
      </c>
      <c r="C4773" s="7">
        <v>123</v>
      </c>
      <c r="D4773" s="7">
        <v>3</v>
      </c>
      <c r="E4773" s="17">
        <v>45</v>
      </c>
      <c r="F4773" s="2" t="s">
        <v>8</v>
      </c>
      <c r="G4773" s="21"/>
    </row>
    <row r="4774" spans="1:12">
      <c r="A4774" s="79">
        <v>42132</v>
      </c>
      <c r="B4774" s="3">
        <v>4.85527</v>
      </c>
      <c r="C4774" s="7">
        <v>123</v>
      </c>
      <c r="D4774" s="7">
        <v>1</v>
      </c>
      <c r="E4774" s="17">
        <v>45</v>
      </c>
      <c r="F4774" s="2" t="s">
        <v>8</v>
      </c>
      <c r="G4774" s="21"/>
    </row>
    <row r="4775" spans="1:12">
      <c r="A4775" s="79">
        <v>42222</v>
      </c>
      <c r="B4775" s="3">
        <v>4.85527</v>
      </c>
      <c r="C4775" s="7">
        <v>123</v>
      </c>
      <c r="D4775" s="7">
        <v>1</v>
      </c>
      <c r="E4775" s="17">
        <v>45</v>
      </c>
      <c r="F4775" s="2" t="s">
        <v>8</v>
      </c>
      <c r="G4775" s="2" t="s">
        <v>298</v>
      </c>
      <c r="H4775" s="2" t="s">
        <v>226</v>
      </c>
      <c r="J4775" s="21"/>
    </row>
    <row r="4776" spans="1:12">
      <c r="A4776" s="79">
        <v>42222</v>
      </c>
      <c r="B4776" s="3">
        <v>9.7105399999999999</v>
      </c>
      <c r="C4776" s="7">
        <v>123</v>
      </c>
      <c r="D4776" s="7">
        <v>1</v>
      </c>
      <c r="E4776" s="17">
        <v>45</v>
      </c>
      <c r="F4776" s="2" t="s">
        <v>8</v>
      </c>
      <c r="G4776" s="2" t="s">
        <v>292</v>
      </c>
      <c r="H4776" s="2" t="s">
        <v>226</v>
      </c>
      <c r="J4776" s="21"/>
    </row>
    <row r="4777" spans="1:12">
      <c r="A4777" s="79">
        <v>42223</v>
      </c>
      <c r="B4777" s="3">
        <v>4.85527</v>
      </c>
      <c r="C4777" s="7">
        <v>123</v>
      </c>
      <c r="D4777" s="7">
        <v>1</v>
      </c>
      <c r="E4777" s="17">
        <v>45</v>
      </c>
      <c r="F4777" s="2" t="s">
        <v>8</v>
      </c>
      <c r="G4777" s="2" t="s">
        <v>283</v>
      </c>
      <c r="H4777" s="2" t="s">
        <v>226</v>
      </c>
      <c r="J4777" s="21"/>
    </row>
    <row r="4778" spans="1:12">
      <c r="A4778" s="79">
        <v>42224</v>
      </c>
      <c r="B4778" s="3">
        <v>4.85527</v>
      </c>
      <c r="C4778" s="7">
        <v>123</v>
      </c>
      <c r="D4778" s="7">
        <v>1</v>
      </c>
      <c r="E4778" s="17">
        <v>45</v>
      </c>
      <c r="F4778" s="2" t="s">
        <v>8</v>
      </c>
      <c r="G4778" s="2" t="s">
        <v>278</v>
      </c>
      <c r="H4778" s="2" t="s">
        <v>226</v>
      </c>
      <c r="J4778" s="21"/>
    </row>
    <row r="4779" spans="1:12">
      <c r="A4779" s="79">
        <v>42239</v>
      </c>
      <c r="B4779" s="3">
        <v>4.85527</v>
      </c>
      <c r="C4779" s="7">
        <v>123</v>
      </c>
      <c r="D4779" s="7">
        <v>1</v>
      </c>
      <c r="E4779" s="17">
        <v>45</v>
      </c>
      <c r="F4779" s="2" t="s">
        <v>8</v>
      </c>
      <c r="G4779" s="2" t="s">
        <v>261</v>
      </c>
      <c r="H4779" s="2" t="s">
        <v>226</v>
      </c>
      <c r="J4779" s="21"/>
    </row>
    <row r="4780" spans="1:12">
      <c r="A4780" s="79">
        <v>42302</v>
      </c>
      <c r="B4780" s="3">
        <v>4.85527</v>
      </c>
      <c r="C4780" s="7">
        <v>123</v>
      </c>
      <c r="D4780" s="7">
        <v>1</v>
      </c>
      <c r="E4780" s="17">
        <v>45</v>
      </c>
      <c r="F4780" s="2" t="s">
        <v>8</v>
      </c>
      <c r="G4780" s="2" t="s">
        <v>375</v>
      </c>
      <c r="H4780" s="2" t="s">
        <v>226</v>
      </c>
    </row>
    <row r="4781" spans="1:12">
      <c r="A4781" s="79">
        <v>42308</v>
      </c>
      <c r="B4781" s="3">
        <v>4.85527</v>
      </c>
      <c r="C4781" s="7">
        <v>123</v>
      </c>
      <c r="D4781" s="7">
        <v>1</v>
      </c>
      <c r="E4781" s="17">
        <v>45</v>
      </c>
      <c r="F4781" s="2" t="s">
        <v>8</v>
      </c>
      <c r="G4781" s="2" t="s">
        <v>374</v>
      </c>
      <c r="H4781" s="2" t="s">
        <v>226</v>
      </c>
    </row>
    <row r="4782" spans="1:12">
      <c r="A4782" s="79">
        <v>42346</v>
      </c>
      <c r="B4782" s="3">
        <v>4.85527</v>
      </c>
      <c r="C4782" s="7">
        <v>123</v>
      </c>
      <c r="D4782" s="7">
        <v>1</v>
      </c>
      <c r="E4782" s="17">
        <v>45</v>
      </c>
      <c r="F4782" s="2" t="s">
        <v>8</v>
      </c>
      <c r="G4782" s="2" t="s">
        <v>710</v>
      </c>
      <c r="H4782" s="2" t="s">
        <v>667</v>
      </c>
      <c r="I4782" s="2" t="s">
        <v>711</v>
      </c>
    </row>
    <row r="4783" spans="1:12">
      <c r="A4783" s="79">
        <v>42399</v>
      </c>
      <c r="B4783" s="3">
        <v>4.85527</v>
      </c>
      <c r="C4783" s="7">
        <v>123</v>
      </c>
      <c r="D4783" s="7">
        <v>1</v>
      </c>
      <c r="E4783" s="17">
        <v>45</v>
      </c>
      <c r="F4783" s="2" t="s">
        <v>8</v>
      </c>
      <c r="G4783" s="2" t="s">
        <v>919</v>
      </c>
      <c r="H4783" s="2" t="s">
        <v>920</v>
      </c>
      <c r="I4783" s="2" t="s">
        <v>226</v>
      </c>
      <c r="L4783" s="21"/>
    </row>
    <row r="4784" spans="1:12">
      <c r="A4784" s="79">
        <v>42403</v>
      </c>
      <c r="B4784" s="3">
        <v>4.85527</v>
      </c>
      <c r="C4784" s="7">
        <v>123</v>
      </c>
      <c r="D4784" s="7">
        <v>1</v>
      </c>
      <c r="E4784" s="17">
        <v>45</v>
      </c>
      <c r="F4784" s="2" t="s">
        <v>8</v>
      </c>
      <c r="G4784" s="2" t="s">
        <v>1173</v>
      </c>
      <c r="H4784" s="2" t="s">
        <v>1222</v>
      </c>
      <c r="I4784" s="2" t="s">
        <v>226</v>
      </c>
      <c r="L4784" s="21"/>
    </row>
    <row r="4785" spans="1:9">
      <c r="A4785" s="79">
        <v>42458</v>
      </c>
      <c r="B4785" s="3">
        <v>4.85527</v>
      </c>
      <c r="C4785" s="7">
        <v>123</v>
      </c>
      <c r="D4785" s="7">
        <v>1</v>
      </c>
      <c r="E4785" s="17">
        <v>45</v>
      </c>
      <c r="F4785" s="2" t="s">
        <v>8</v>
      </c>
      <c r="G4785" s="2" t="s">
        <v>1393</v>
      </c>
      <c r="H4785" s="2" t="s">
        <v>1394</v>
      </c>
      <c r="I4785" s="2" t="s">
        <v>226</v>
      </c>
    </row>
    <row r="4786" spans="1:9">
      <c r="A4786" s="79">
        <v>42463</v>
      </c>
      <c r="B4786" s="3">
        <v>4.85527</v>
      </c>
      <c r="C4786" s="7">
        <v>123</v>
      </c>
      <c r="D4786" s="7">
        <v>1</v>
      </c>
      <c r="E4786" s="17">
        <v>45</v>
      </c>
      <c r="F4786" s="2" t="s">
        <v>8</v>
      </c>
      <c r="G4786" s="2" t="s">
        <v>1041</v>
      </c>
      <c r="H4786" s="2" t="s">
        <v>226</v>
      </c>
    </row>
    <row r="4787" spans="1:9">
      <c r="A4787" s="79">
        <v>42497</v>
      </c>
      <c r="B4787" s="3">
        <v>4.82738464092066</v>
      </c>
      <c r="C4787" s="7">
        <v>123</v>
      </c>
      <c r="D4787" s="7">
        <v>1</v>
      </c>
      <c r="E4787" s="17">
        <v>45</v>
      </c>
      <c r="F4787" s="2" t="s">
        <v>8</v>
      </c>
      <c r="G4787" s="2" t="s">
        <v>226</v>
      </c>
      <c r="H4787" s="2" t="s">
        <v>1901</v>
      </c>
      <c r="I4787" s="2" t="s">
        <v>1867</v>
      </c>
    </row>
    <row r="4788" spans="1:9">
      <c r="A4788" s="79">
        <v>42509</v>
      </c>
      <c r="B4788" s="3">
        <v>4.824782608695652</v>
      </c>
      <c r="C4788" s="7">
        <v>123</v>
      </c>
      <c r="D4788" s="7">
        <v>1</v>
      </c>
      <c r="E4788" s="17">
        <v>45</v>
      </c>
      <c r="F4788" s="2" t="s">
        <v>8</v>
      </c>
      <c r="G4788" s="2" t="s">
        <v>226</v>
      </c>
      <c r="H4788" s="2" t="s">
        <v>1879</v>
      </c>
      <c r="I4788" s="2" t="s">
        <v>1858</v>
      </c>
    </row>
    <row r="4789" spans="1:9">
      <c r="A4789" s="79">
        <v>42545</v>
      </c>
      <c r="B4789" s="3">
        <v>4.8323942944472744</v>
      </c>
      <c r="C4789" s="7">
        <v>123</v>
      </c>
      <c r="D4789" s="7">
        <v>1</v>
      </c>
      <c r="E4789" s="17">
        <v>45</v>
      </c>
      <c r="F4789" s="2" t="s">
        <v>8</v>
      </c>
      <c r="G4789" s="2" t="s">
        <v>226</v>
      </c>
    </row>
    <row r="4790" spans="1:9">
      <c r="A4790" s="79">
        <v>42548</v>
      </c>
      <c r="B4790" s="3">
        <v>4.8178352810239291</v>
      </c>
      <c r="C4790" s="7">
        <v>123</v>
      </c>
      <c r="D4790" s="7">
        <v>1</v>
      </c>
      <c r="E4790" s="17">
        <v>45</v>
      </c>
      <c r="F4790" s="2" t="s">
        <v>8</v>
      </c>
      <c r="G4790" s="2" t="s">
        <v>226</v>
      </c>
    </row>
    <row r="4791" spans="1:9">
      <c r="A4791" s="79">
        <v>42564</v>
      </c>
      <c r="B4791" s="3">
        <v>4.8046743824494733</v>
      </c>
      <c r="C4791" s="7">
        <v>123</v>
      </c>
      <c r="D4791" s="7">
        <v>1</v>
      </c>
      <c r="E4791" s="17">
        <v>45</v>
      </c>
      <c r="F4791" s="2" t="s">
        <v>8</v>
      </c>
      <c r="G4791" s="2" t="s">
        <v>226</v>
      </c>
      <c r="H4791" s="2" t="s">
        <v>2257</v>
      </c>
    </row>
    <row r="4792" spans="1:9">
      <c r="A4792" s="79">
        <v>42636.79583333333</v>
      </c>
      <c r="B4792" s="3">
        <v>5.73</v>
      </c>
      <c r="C4792" s="7">
        <v>123</v>
      </c>
      <c r="D4792" s="7">
        <v>1</v>
      </c>
      <c r="E4792" s="17">
        <v>45</v>
      </c>
      <c r="F4792" s="2" t="s">
        <v>8</v>
      </c>
      <c r="G4792" s="2">
        <v>1</v>
      </c>
      <c r="H4792" s="2" t="s">
        <v>2239</v>
      </c>
    </row>
    <row r="4793" spans="1:9">
      <c r="A4793" s="79">
        <v>42682.641018518516</v>
      </c>
      <c r="B4793" s="3">
        <v>5.7964061825726141</v>
      </c>
      <c r="C4793" s="7">
        <v>123</v>
      </c>
      <c r="D4793" s="7">
        <v>1</v>
      </c>
      <c r="E4793" s="17">
        <v>45</v>
      </c>
      <c r="F4793" s="2" t="s">
        <v>8</v>
      </c>
      <c r="G4793" s="2" t="s">
        <v>2239</v>
      </c>
      <c r="H4793" s="2" t="s">
        <v>2719</v>
      </c>
    </row>
    <row r="4794" spans="1:9">
      <c r="A4794" s="79">
        <v>42745.587384259263</v>
      </c>
      <c r="B4794" s="3">
        <v>5.7852858592132508</v>
      </c>
      <c r="C4794" s="7">
        <v>123</v>
      </c>
      <c r="D4794" s="7">
        <v>1</v>
      </c>
      <c r="E4794" s="17">
        <v>45</v>
      </c>
      <c r="F4794" s="2" t="s">
        <v>8</v>
      </c>
      <c r="G4794" s="2" t="s">
        <v>3599</v>
      </c>
    </row>
    <row r="4795" spans="1:9">
      <c r="A4795" s="79">
        <v>42747.972002314818</v>
      </c>
      <c r="B4795" s="3">
        <v>5.7542388950276244</v>
      </c>
      <c r="C4795" s="7">
        <v>123</v>
      </c>
      <c r="D4795" s="7">
        <v>1</v>
      </c>
      <c r="E4795" s="17">
        <v>45</v>
      </c>
      <c r="F4795" s="2" t="s">
        <v>8</v>
      </c>
      <c r="G4795" s="2" t="s">
        <v>3555</v>
      </c>
    </row>
    <row r="4796" spans="1:9">
      <c r="A4796" s="79">
        <v>42762.757187499999</v>
      </c>
      <c r="B4796" s="3">
        <v>11.56205409733124</v>
      </c>
      <c r="C4796" s="7">
        <v>123</v>
      </c>
      <c r="D4796" s="7">
        <v>2</v>
      </c>
      <c r="E4796" s="17">
        <v>45</v>
      </c>
      <c r="F4796" s="2" t="s">
        <v>8</v>
      </c>
      <c r="G4796" s="2" t="s">
        <v>3598</v>
      </c>
    </row>
    <row r="4797" spans="1:9">
      <c r="A4797" s="79">
        <v>42767.944513888891</v>
      </c>
      <c r="B4797" s="3">
        <v>5.8014215571735894</v>
      </c>
      <c r="C4797" s="7">
        <v>123</v>
      </c>
      <c r="D4797" s="7">
        <v>1</v>
      </c>
      <c r="E4797" s="17">
        <v>45</v>
      </c>
      <c r="F4797" s="2" t="s">
        <v>8</v>
      </c>
      <c r="G4797" s="2" t="s">
        <v>3553</v>
      </c>
    </row>
    <row r="4798" spans="1:9">
      <c r="A4798" s="79">
        <v>42769.011018518519</v>
      </c>
      <c r="B4798" s="3">
        <v>5.703836933667084</v>
      </c>
      <c r="C4798" s="7">
        <v>123</v>
      </c>
      <c r="D4798" s="7">
        <v>1</v>
      </c>
      <c r="E4798" s="17">
        <v>45</v>
      </c>
      <c r="F4798" s="2" t="s">
        <v>8</v>
      </c>
      <c r="G4798" s="2" t="s">
        <v>3597</v>
      </c>
    </row>
    <row r="4799" spans="1:9">
      <c r="A4799" s="79">
        <v>42790.078506944446</v>
      </c>
      <c r="B4799" s="3">
        <v>5.7676567117726663</v>
      </c>
      <c r="C4799" s="7">
        <v>123</v>
      </c>
      <c r="D4799" s="7">
        <v>1</v>
      </c>
      <c r="E4799" s="17">
        <v>45</v>
      </c>
      <c r="F4799" s="2" t="s">
        <v>8</v>
      </c>
      <c r="G4799" s="2" t="s">
        <v>3568</v>
      </c>
    </row>
    <row r="4800" spans="1:9">
      <c r="A4800" s="79">
        <v>42818.637696759259</v>
      </c>
      <c r="B4800" s="3">
        <v>5.7948639835459641</v>
      </c>
      <c r="C4800" s="7">
        <v>123</v>
      </c>
      <c r="D4800" s="7">
        <v>1</v>
      </c>
      <c r="E4800" s="17">
        <v>45</v>
      </c>
      <c r="F4800" s="2" t="s">
        <v>8</v>
      </c>
      <c r="G4800" s="2" t="s">
        <v>3581</v>
      </c>
    </row>
    <row r="4801" spans="1:8">
      <c r="A4801" s="79">
        <v>42851.512372685182</v>
      </c>
      <c r="B4801" s="3">
        <v>11.504131107934239</v>
      </c>
      <c r="C4801" s="7">
        <v>123</v>
      </c>
      <c r="D4801" s="7">
        <v>2</v>
      </c>
      <c r="E4801" s="17">
        <v>45</v>
      </c>
      <c r="F4801" s="2" t="s">
        <v>8</v>
      </c>
      <c r="G4801" s="2" t="s">
        <v>2239</v>
      </c>
      <c r="H4801" s="2" t="s">
        <v>4468</v>
      </c>
    </row>
    <row r="4802" spans="1:8">
      <c r="A4802" s="79">
        <v>41802</v>
      </c>
      <c r="B4802" s="3">
        <v>4.85527</v>
      </c>
      <c r="C4802" s="7">
        <v>124</v>
      </c>
      <c r="D4802" s="7">
        <v>1</v>
      </c>
      <c r="E4802" s="17">
        <v>45</v>
      </c>
      <c r="F4802" s="2" t="s">
        <v>8</v>
      </c>
      <c r="G4802" s="21"/>
    </row>
    <row r="4803" spans="1:8">
      <c r="A4803" s="79">
        <v>41803</v>
      </c>
      <c r="B4803" s="3">
        <v>4.85527</v>
      </c>
      <c r="C4803" s="7">
        <v>124</v>
      </c>
      <c r="D4803" s="7">
        <v>1</v>
      </c>
      <c r="E4803" s="17">
        <v>45</v>
      </c>
      <c r="F4803" s="2" t="s">
        <v>8</v>
      </c>
      <c r="G4803" s="21"/>
    </row>
    <row r="4804" spans="1:8">
      <c r="A4804" s="79">
        <v>41805</v>
      </c>
      <c r="B4804" s="3">
        <v>4.85527</v>
      </c>
      <c r="C4804" s="7">
        <v>124</v>
      </c>
      <c r="D4804" s="7">
        <v>1</v>
      </c>
      <c r="E4804" s="17">
        <v>45</v>
      </c>
      <c r="F4804" s="2" t="s">
        <v>8</v>
      </c>
      <c r="G4804" s="21"/>
    </row>
    <row r="4805" spans="1:8">
      <c r="A4805" s="79">
        <v>41820</v>
      </c>
      <c r="B4805" s="3">
        <v>200</v>
      </c>
      <c r="C4805" s="7">
        <v>124</v>
      </c>
      <c r="F4805" s="8" t="s">
        <v>8</v>
      </c>
      <c r="G4805" s="2" t="s">
        <v>143</v>
      </c>
    </row>
    <row r="4806" spans="1:8">
      <c r="A4806" s="79">
        <v>41832</v>
      </c>
      <c r="B4806" s="3">
        <v>4.85527</v>
      </c>
      <c r="C4806" s="7">
        <v>124</v>
      </c>
      <c r="D4806" s="7">
        <v>1</v>
      </c>
      <c r="E4806" s="17">
        <v>45</v>
      </c>
      <c r="F4806" s="2" t="s">
        <v>8</v>
      </c>
      <c r="G4806" s="21"/>
    </row>
    <row r="4807" spans="1:8">
      <c r="A4807" s="79">
        <v>41834</v>
      </c>
      <c r="B4807" s="3">
        <v>4.85527</v>
      </c>
      <c r="C4807" s="7">
        <v>124</v>
      </c>
      <c r="D4807" s="7">
        <v>1</v>
      </c>
      <c r="E4807" s="17">
        <v>45</v>
      </c>
      <c r="F4807" s="2" t="s">
        <v>8</v>
      </c>
      <c r="G4807" s="21"/>
    </row>
    <row r="4808" spans="1:8">
      <c r="A4808" s="79">
        <v>41837</v>
      </c>
      <c r="B4808" s="3">
        <v>4.85527</v>
      </c>
      <c r="C4808" s="7">
        <v>124</v>
      </c>
      <c r="D4808" s="7">
        <v>1</v>
      </c>
      <c r="E4808" s="17">
        <v>45</v>
      </c>
      <c r="F4808" s="2" t="s">
        <v>8</v>
      </c>
      <c r="G4808" s="21"/>
    </row>
    <row r="4809" spans="1:8">
      <c r="A4809" s="79">
        <v>41844</v>
      </c>
      <c r="B4809" s="3">
        <v>4.85527</v>
      </c>
      <c r="C4809" s="7">
        <v>124</v>
      </c>
      <c r="D4809" s="7">
        <v>1</v>
      </c>
      <c r="E4809" s="17">
        <v>45</v>
      </c>
      <c r="F4809" s="2" t="s">
        <v>8</v>
      </c>
      <c r="G4809" s="21"/>
    </row>
    <row r="4810" spans="1:8">
      <c r="A4810" s="79">
        <v>41846</v>
      </c>
      <c r="B4810" s="3">
        <v>4.85527</v>
      </c>
      <c r="C4810" s="7">
        <v>124</v>
      </c>
      <c r="D4810" s="7">
        <v>1</v>
      </c>
      <c r="E4810" s="17">
        <v>45</v>
      </c>
      <c r="F4810" s="2" t="s">
        <v>8</v>
      </c>
      <c r="G4810" s="21"/>
    </row>
    <row r="4811" spans="1:8">
      <c r="A4811" s="79">
        <v>41853</v>
      </c>
      <c r="B4811" s="3">
        <v>4.85527</v>
      </c>
      <c r="C4811" s="7">
        <v>124</v>
      </c>
      <c r="D4811" s="7">
        <v>1</v>
      </c>
      <c r="E4811" s="17">
        <v>45</v>
      </c>
      <c r="F4811" s="2" t="s">
        <v>8</v>
      </c>
      <c r="G4811" s="21"/>
    </row>
    <row r="4812" spans="1:8">
      <c r="A4812" s="79">
        <v>41854</v>
      </c>
      <c r="B4812" s="3">
        <v>4.85527</v>
      </c>
      <c r="C4812" s="7">
        <v>124</v>
      </c>
      <c r="D4812" s="7">
        <v>1</v>
      </c>
      <c r="E4812" s="17">
        <v>45</v>
      </c>
      <c r="F4812" s="2" t="s">
        <v>8</v>
      </c>
      <c r="G4812" s="21"/>
    </row>
    <row r="4813" spans="1:8">
      <c r="A4813" s="79">
        <v>41854</v>
      </c>
      <c r="B4813" s="3">
        <v>4.85527</v>
      </c>
      <c r="C4813" s="7">
        <v>124</v>
      </c>
      <c r="D4813" s="7">
        <v>1</v>
      </c>
      <c r="E4813" s="17">
        <v>45</v>
      </c>
      <c r="F4813" s="2" t="s">
        <v>8</v>
      </c>
      <c r="G4813" s="21"/>
    </row>
    <row r="4814" spans="1:8">
      <c r="A4814" s="79">
        <v>41854</v>
      </c>
      <c r="B4814" s="3">
        <v>4.85527</v>
      </c>
      <c r="C4814" s="7">
        <v>124</v>
      </c>
      <c r="D4814" s="7">
        <v>1</v>
      </c>
      <c r="E4814" s="17">
        <v>45</v>
      </c>
      <c r="F4814" s="2" t="s">
        <v>8</v>
      </c>
      <c r="G4814" s="21"/>
    </row>
    <row r="4815" spans="1:8">
      <c r="A4815" s="79">
        <v>41854</v>
      </c>
      <c r="B4815" s="3">
        <v>4.85527</v>
      </c>
      <c r="C4815" s="7">
        <v>124</v>
      </c>
      <c r="D4815" s="7">
        <v>1</v>
      </c>
      <c r="E4815" s="17">
        <v>45</v>
      </c>
      <c r="F4815" s="2" t="s">
        <v>8</v>
      </c>
      <c r="G4815" s="21"/>
    </row>
    <row r="4816" spans="1:8">
      <c r="A4816" s="79">
        <v>41855</v>
      </c>
      <c r="B4816" s="3">
        <v>4.85527</v>
      </c>
      <c r="C4816" s="7">
        <v>124</v>
      </c>
      <c r="D4816" s="7">
        <v>1</v>
      </c>
      <c r="E4816" s="17">
        <v>45</v>
      </c>
      <c r="F4816" s="2" t="s">
        <v>8</v>
      </c>
      <c r="G4816" s="21"/>
    </row>
    <row r="4817" spans="1:8">
      <c r="A4817" s="79">
        <v>41856</v>
      </c>
      <c r="B4817" s="3">
        <v>4.85527</v>
      </c>
      <c r="C4817" s="7">
        <v>124</v>
      </c>
      <c r="D4817" s="7">
        <v>1</v>
      </c>
      <c r="E4817" s="17">
        <v>45</v>
      </c>
      <c r="F4817" s="2" t="s">
        <v>8</v>
      </c>
      <c r="G4817" s="21"/>
    </row>
    <row r="4818" spans="1:8">
      <c r="A4818" s="79">
        <v>41861</v>
      </c>
      <c r="B4818" s="3">
        <v>4.85527</v>
      </c>
      <c r="C4818" s="7">
        <v>124</v>
      </c>
      <c r="D4818" s="7">
        <v>1</v>
      </c>
      <c r="E4818" s="17">
        <v>45</v>
      </c>
      <c r="F4818" s="2" t="s">
        <v>8</v>
      </c>
      <c r="G4818" s="21"/>
    </row>
    <row r="4819" spans="1:8">
      <c r="A4819" s="79">
        <v>41868</v>
      </c>
      <c r="B4819" s="3">
        <v>4.85527</v>
      </c>
      <c r="C4819" s="7">
        <v>124</v>
      </c>
      <c r="D4819" s="7">
        <v>1</v>
      </c>
      <c r="E4819" s="17">
        <v>45</v>
      </c>
      <c r="F4819" s="2" t="s">
        <v>8</v>
      </c>
      <c r="G4819" s="21"/>
    </row>
    <row r="4820" spans="1:8">
      <c r="A4820" s="79">
        <v>41869</v>
      </c>
      <c r="B4820" s="3">
        <v>4.85527</v>
      </c>
      <c r="C4820" s="7">
        <v>124</v>
      </c>
      <c r="D4820" s="7">
        <v>1</v>
      </c>
      <c r="E4820" s="17">
        <v>45</v>
      </c>
      <c r="F4820" s="2" t="s">
        <v>8</v>
      </c>
      <c r="G4820" s="21"/>
    </row>
    <row r="4821" spans="1:8">
      <c r="A4821" s="79">
        <v>41872</v>
      </c>
      <c r="B4821" s="3">
        <v>4.85527</v>
      </c>
      <c r="C4821" s="7">
        <v>124</v>
      </c>
      <c r="D4821" s="7">
        <v>1</v>
      </c>
      <c r="E4821" s="17">
        <v>45</v>
      </c>
      <c r="F4821" s="2" t="s">
        <v>8</v>
      </c>
      <c r="G4821" s="21"/>
    </row>
    <row r="4822" spans="1:8">
      <c r="A4822" s="79">
        <v>41877</v>
      </c>
      <c r="B4822" s="3">
        <v>9.7105399999999999</v>
      </c>
      <c r="C4822" s="7">
        <v>124</v>
      </c>
      <c r="D4822" s="7">
        <v>1</v>
      </c>
      <c r="E4822" s="17">
        <v>45</v>
      </c>
      <c r="F4822" s="2" t="s">
        <v>8</v>
      </c>
      <c r="G4822" s="21"/>
    </row>
    <row r="4823" spans="1:8">
      <c r="A4823" s="79">
        <v>41882</v>
      </c>
      <c r="B4823" s="3">
        <v>4.85527</v>
      </c>
      <c r="C4823" s="7">
        <v>124</v>
      </c>
      <c r="D4823" s="7">
        <v>1</v>
      </c>
      <c r="E4823" s="17">
        <v>45</v>
      </c>
      <c r="F4823" s="2" t="s">
        <v>8</v>
      </c>
      <c r="G4823" s="21"/>
    </row>
    <row r="4824" spans="1:8">
      <c r="A4824" s="79">
        <v>41889</v>
      </c>
      <c r="B4824" s="3">
        <v>4.85527</v>
      </c>
      <c r="C4824" s="7">
        <v>124</v>
      </c>
      <c r="D4824" s="7">
        <v>1</v>
      </c>
      <c r="E4824" s="17">
        <v>45</v>
      </c>
      <c r="F4824" s="2" t="s">
        <v>8</v>
      </c>
      <c r="G4824" s="21"/>
    </row>
    <row r="4825" spans="1:8">
      <c r="A4825" s="79">
        <v>41909</v>
      </c>
      <c r="B4825" s="3">
        <v>4.85527</v>
      </c>
      <c r="C4825" s="7">
        <v>124</v>
      </c>
      <c r="D4825" s="7">
        <v>1</v>
      </c>
      <c r="E4825" s="17">
        <v>45</v>
      </c>
      <c r="F4825" s="2" t="s">
        <v>8</v>
      </c>
      <c r="G4825" s="21"/>
    </row>
    <row r="4826" spans="1:8">
      <c r="A4826" s="79">
        <v>41909</v>
      </c>
      <c r="B4826" s="3">
        <v>4.85527</v>
      </c>
      <c r="C4826" s="7">
        <v>124</v>
      </c>
      <c r="D4826" s="7">
        <v>1</v>
      </c>
      <c r="E4826" s="17">
        <v>45</v>
      </c>
      <c r="F4826" s="2" t="s">
        <v>8</v>
      </c>
      <c r="G4826" s="21"/>
    </row>
    <row r="4827" spans="1:8">
      <c r="A4827" s="79">
        <v>41911</v>
      </c>
      <c r="B4827" s="3">
        <v>4.85527</v>
      </c>
      <c r="C4827" s="7">
        <v>124</v>
      </c>
      <c r="D4827" s="7">
        <v>1</v>
      </c>
      <c r="E4827" s="17">
        <v>45</v>
      </c>
      <c r="F4827" s="2" t="s">
        <v>8</v>
      </c>
      <c r="G4827" s="21"/>
    </row>
    <row r="4828" spans="1:8">
      <c r="A4828" s="79">
        <v>41921</v>
      </c>
      <c r="B4828" s="3">
        <v>4.85527</v>
      </c>
      <c r="C4828" s="7">
        <v>124</v>
      </c>
      <c r="D4828" s="7">
        <v>1</v>
      </c>
      <c r="E4828" s="17">
        <v>45</v>
      </c>
      <c r="F4828" s="2" t="s">
        <v>8</v>
      </c>
      <c r="G4828" s="21"/>
    </row>
    <row r="4829" spans="1:8">
      <c r="A4829" s="79">
        <v>41961</v>
      </c>
      <c r="B4829" s="3">
        <v>4.85527</v>
      </c>
      <c r="C4829" s="7">
        <v>124</v>
      </c>
      <c r="D4829" s="7">
        <v>1</v>
      </c>
      <c r="E4829" s="17">
        <v>45</v>
      </c>
      <c r="F4829" s="2" t="s">
        <v>8</v>
      </c>
      <c r="G4829" s="21"/>
    </row>
    <row r="4830" spans="1:8">
      <c r="A4830" s="79">
        <v>41964</v>
      </c>
      <c r="B4830" s="3">
        <v>4.85527</v>
      </c>
      <c r="C4830" s="7">
        <v>124</v>
      </c>
      <c r="D4830" s="7">
        <v>1</v>
      </c>
      <c r="E4830" s="17">
        <v>45</v>
      </c>
      <c r="F4830" s="2" t="s">
        <v>8</v>
      </c>
      <c r="G4830" s="21"/>
    </row>
    <row r="4831" spans="1:8">
      <c r="A4831" s="79">
        <v>41965</v>
      </c>
      <c r="B4831" s="3">
        <v>-362.44</v>
      </c>
      <c r="C4831" s="7">
        <v>124</v>
      </c>
      <c r="F4831" s="8" t="s">
        <v>8</v>
      </c>
      <c r="H4831" s="2" t="s">
        <v>113</v>
      </c>
    </row>
    <row r="4832" spans="1:8">
      <c r="A4832" s="79">
        <v>41988</v>
      </c>
      <c r="B4832" s="3">
        <v>4.85527</v>
      </c>
      <c r="C4832" s="7">
        <v>124</v>
      </c>
      <c r="D4832" s="7">
        <v>1</v>
      </c>
      <c r="E4832" s="17">
        <v>45</v>
      </c>
      <c r="F4832" s="2" t="s">
        <v>8</v>
      </c>
      <c r="G4832" s="21"/>
    </row>
    <row r="4833" spans="1:7">
      <c r="A4833" s="79">
        <v>41993</v>
      </c>
      <c r="B4833" s="3">
        <v>4.85527</v>
      </c>
      <c r="C4833" s="7">
        <v>124</v>
      </c>
      <c r="D4833" s="7">
        <v>1</v>
      </c>
      <c r="E4833" s="17">
        <v>45</v>
      </c>
      <c r="F4833" s="2" t="s">
        <v>8</v>
      </c>
      <c r="G4833" s="21"/>
    </row>
    <row r="4834" spans="1:7">
      <c r="A4834" s="79">
        <v>41993</v>
      </c>
      <c r="B4834" s="3">
        <v>4.85527</v>
      </c>
      <c r="C4834" s="7">
        <v>124</v>
      </c>
      <c r="D4834" s="7">
        <v>1</v>
      </c>
      <c r="E4834" s="17">
        <v>45</v>
      </c>
      <c r="F4834" s="2" t="s">
        <v>8</v>
      </c>
      <c r="G4834" s="21"/>
    </row>
    <row r="4835" spans="1:7">
      <c r="A4835" s="79">
        <v>42005</v>
      </c>
      <c r="B4835" s="3">
        <v>4.85527</v>
      </c>
      <c r="C4835" s="7">
        <v>124</v>
      </c>
      <c r="D4835" s="7">
        <v>1</v>
      </c>
      <c r="E4835" s="17">
        <v>45</v>
      </c>
      <c r="F4835" s="2" t="s">
        <v>8</v>
      </c>
      <c r="G4835" s="21"/>
    </row>
    <row r="4836" spans="1:7">
      <c r="A4836" s="79">
        <v>42007</v>
      </c>
      <c r="B4836" s="3">
        <v>4.85527</v>
      </c>
      <c r="C4836" s="7">
        <v>124</v>
      </c>
      <c r="D4836" s="7">
        <v>1</v>
      </c>
      <c r="E4836" s="17">
        <v>45</v>
      </c>
      <c r="F4836" s="2" t="s">
        <v>8</v>
      </c>
      <c r="G4836" s="21"/>
    </row>
    <row r="4837" spans="1:7">
      <c r="A4837" s="79">
        <v>42012</v>
      </c>
      <c r="B4837" s="3">
        <v>9.7105399999999999</v>
      </c>
      <c r="C4837" s="7">
        <v>124</v>
      </c>
      <c r="D4837" s="7">
        <v>1</v>
      </c>
      <c r="E4837" s="17">
        <v>45</v>
      </c>
      <c r="F4837" s="2" t="s">
        <v>8</v>
      </c>
      <c r="G4837" s="21"/>
    </row>
    <row r="4838" spans="1:7">
      <c r="A4838" s="79">
        <v>42015</v>
      </c>
      <c r="B4838" s="3">
        <v>4.85527</v>
      </c>
      <c r="C4838" s="7">
        <v>124</v>
      </c>
      <c r="D4838" s="7">
        <v>1</v>
      </c>
      <c r="E4838" s="17">
        <v>45</v>
      </c>
      <c r="F4838" s="2" t="s">
        <v>8</v>
      </c>
      <c r="G4838" s="21"/>
    </row>
    <row r="4839" spans="1:7">
      <c r="A4839" s="79">
        <v>42015</v>
      </c>
      <c r="B4839" s="3">
        <v>4.85527</v>
      </c>
      <c r="C4839" s="7">
        <v>124</v>
      </c>
      <c r="D4839" s="7">
        <v>1</v>
      </c>
      <c r="E4839" s="17">
        <v>45</v>
      </c>
      <c r="F4839" s="2" t="s">
        <v>8</v>
      </c>
      <c r="G4839" s="21"/>
    </row>
    <row r="4840" spans="1:7">
      <c r="A4840" s="79">
        <v>42017</v>
      </c>
      <c r="B4840" s="3">
        <v>4.85527</v>
      </c>
      <c r="C4840" s="7">
        <v>124</v>
      </c>
      <c r="D4840" s="7">
        <v>1</v>
      </c>
      <c r="E4840" s="17">
        <v>45</v>
      </c>
      <c r="F4840" s="2" t="s">
        <v>8</v>
      </c>
      <c r="G4840" s="21"/>
    </row>
    <row r="4841" spans="1:7">
      <c r="A4841" s="79">
        <v>42017</v>
      </c>
      <c r="B4841" s="3">
        <v>4.85527</v>
      </c>
      <c r="C4841" s="7">
        <v>124</v>
      </c>
      <c r="D4841" s="7">
        <v>1</v>
      </c>
      <c r="E4841" s="17">
        <v>45</v>
      </c>
      <c r="F4841" s="2" t="s">
        <v>8</v>
      </c>
      <c r="G4841" s="21"/>
    </row>
    <row r="4842" spans="1:7">
      <c r="A4842" s="79">
        <v>42017</v>
      </c>
      <c r="B4842" s="3">
        <v>4.85527</v>
      </c>
      <c r="C4842" s="7">
        <v>124</v>
      </c>
      <c r="D4842" s="7">
        <v>1</v>
      </c>
      <c r="E4842" s="17">
        <v>45</v>
      </c>
      <c r="F4842" s="2" t="s">
        <v>8</v>
      </c>
      <c r="G4842" s="21"/>
    </row>
    <row r="4843" spans="1:7">
      <c r="A4843" s="79">
        <v>42018</v>
      </c>
      <c r="B4843" s="3">
        <v>4.85527</v>
      </c>
      <c r="C4843" s="7">
        <v>124</v>
      </c>
      <c r="D4843" s="7">
        <v>1</v>
      </c>
      <c r="E4843" s="17">
        <v>45</v>
      </c>
      <c r="F4843" s="2" t="s">
        <v>8</v>
      </c>
      <c r="G4843" s="21"/>
    </row>
    <row r="4844" spans="1:7">
      <c r="A4844" s="79">
        <v>42018</v>
      </c>
      <c r="B4844" s="3">
        <v>4.85527</v>
      </c>
      <c r="C4844" s="7">
        <v>124</v>
      </c>
      <c r="D4844" s="7">
        <v>1</v>
      </c>
      <c r="E4844" s="17">
        <v>45</v>
      </c>
      <c r="F4844" s="2" t="s">
        <v>8</v>
      </c>
      <c r="G4844" s="21"/>
    </row>
    <row r="4845" spans="1:7">
      <c r="A4845" s="79">
        <v>42023</v>
      </c>
      <c r="B4845" s="3">
        <v>4.85527</v>
      </c>
      <c r="C4845" s="7">
        <v>124</v>
      </c>
      <c r="D4845" s="7">
        <v>1</v>
      </c>
      <c r="E4845" s="17">
        <v>45</v>
      </c>
      <c r="F4845" s="2" t="s">
        <v>8</v>
      </c>
      <c r="G4845" s="21"/>
    </row>
    <row r="4846" spans="1:7">
      <c r="A4846" s="79">
        <v>42025</v>
      </c>
      <c r="B4846" s="3">
        <v>4.85527</v>
      </c>
      <c r="C4846" s="7">
        <v>124</v>
      </c>
      <c r="D4846" s="7">
        <v>1</v>
      </c>
      <c r="E4846" s="17">
        <v>45</v>
      </c>
      <c r="F4846" s="2" t="s">
        <v>8</v>
      </c>
      <c r="G4846" s="21"/>
    </row>
    <row r="4847" spans="1:7">
      <c r="A4847" s="79">
        <v>42030</v>
      </c>
      <c r="B4847" s="3">
        <v>4.85527</v>
      </c>
      <c r="C4847" s="7">
        <v>124</v>
      </c>
      <c r="D4847" s="7">
        <v>1</v>
      </c>
      <c r="E4847" s="17">
        <v>45</v>
      </c>
      <c r="F4847" s="2" t="s">
        <v>8</v>
      </c>
      <c r="G4847" s="21"/>
    </row>
    <row r="4848" spans="1:7">
      <c r="A4848" s="79">
        <v>42031</v>
      </c>
      <c r="B4848" s="3">
        <v>4.85527</v>
      </c>
      <c r="C4848" s="7">
        <v>124</v>
      </c>
      <c r="D4848" s="7">
        <v>1</v>
      </c>
      <c r="E4848" s="17">
        <v>45</v>
      </c>
      <c r="F4848" s="2" t="s">
        <v>8</v>
      </c>
      <c r="G4848" s="21"/>
    </row>
    <row r="4849" spans="1:10">
      <c r="A4849" s="79">
        <v>42032</v>
      </c>
      <c r="B4849" s="3">
        <v>4.85527</v>
      </c>
      <c r="C4849" s="7">
        <v>124</v>
      </c>
      <c r="D4849" s="7">
        <v>1</v>
      </c>
      <c r="E4849" s="17">
        <v>45</v>
      </c>
      <c r="F4849" s="2" t="s">
        <v>8</v>
      </c>
      <c r="G4849" s="21"/>
    </row>
    <row r="4850" spans="1:10">
      <c r="A4850" s="79">
        <v>42033</v>
      </c>
      <c r="B4850" s="3">
        <v>4.85527</v>
      </c>
      <c r="C4850" s="7">
        <v>124</v>
      </c>
      <c r="D4850" s="7">
        <v>1</v>
      </c>
      <c r="E4850" s="17">
        <v>45</v>
      </c>
      <c r="F4850" s="2" t="s">
        <v>8</v>
      </c>
      <c r="G4850" s="21"/>
    </row>
    <row r="4851" spans="1:10">
      <c r="A4851" s="79">
        <v>42040</v>
      </c>
      <c r="B4851" s="3">
        <v>4.85527</v>
      </c>
      <c r="C4851" s="7">
        <v>124</v>
      </c>
      <c r="D4851" s="7">
        <v>1</v>
      </c>
      <c r="E4851" s="17">
        <v>45</v>
      </c>
      <c r="F4851" s="2" t="s">
        <v>8</v>
      </c>
      <c r="G4851" s="21"/>
    </row>
    <row r="4852" spans="1:10">
      <c r="A4852" s="79">
        <v>42045</v>
      </c>
      <c r="B4852" s="3">
        <v>4.85527</v>
      </c>
      <c r="C4852" s="7">
        <v>124</v>
      </c>
      <c r="D4852" s="7">
        <v>1</v>
      </c>
      <c r="E4852" s="17">
        <v>45</v>
      </c>
      <c r="F4852" s="2" t="s">
        <v>8</v>
      </c>
      <c r="G4852" s="21"/>
    </row>
    <row r="4853" spans="1:10">
      <c r="A4853" s="79">
        <v>42045</v>
      </c>
      <c r="B4853" s="3">
        <v>4.85527</v>
      </c>
      <c r="C4853" s="7">
        <v>124</v>
      </c>
      <c r="D4853" s="7">
        <v>1</v>
      </c>
      <c r="E4853" s="17">
        <v>45</v>
      </c>
      <c r="F4853" s="2" t="s">
        <v>8</v>
      </c>
      <c r="G4853" s="21"/>
    </row>
    <row r="4854" spans="1:10">
      <c r="A4854" s="79">
        <v>42050</v>
      </c>
      <c r="B4854" s="3">
        <v>4.85527</v>
      </c>
      <c r="C4854" s="7">
        <v>124</v>
      </c>
      <c r="D4854" s="7">
        <v>1</v>
      </c>
      <c r="E4854" s="17">
        <v>45</v>
      </c>
      <c r="F4854" s="2" t="s">
        <v>8</v>
      </c>
      <c r="G4854" s="21"/>
    </row>
    <row r="4855" spans="1:10">
      <c r="A4855" s="79">
        <v>42054</v>
      </c>
      <c r="B4855" s="3">
        <v>4.85527</v>
      </c>
      <c r="C4855" s="7">
        <v>124</v>
      </c>
      <c r="D4855" s="7">
        <v>1</v>
      </c>
      <c r="E4855" s="17">
        <v>45</v>
      </c>
      <c r="F4855" s="2" t="s">
        <v>8</v>
      </c>
      <c r="G4855" s="21"/>
    </row>
    <row r="4856" spans="1:10">
      <c r="A4856" s="79">
        <v>42060</v>
      </c>
      <c r="B4856" s="3">
        <v>4.85527</v>
      </c>
      <c r="C4856" s="7">
        <v>124</v>
      </c>
      <c r="D4856" s="7">
        <v>1</v>
      </c>
      <c r="E4856" s="17">
        <v>45</v>
      </c>
      <c r="F4856" s="2" t="s">
        <v>8</v>
      </c>
      <c r="G4856" s="21"/>
    </row>
    <row r="4857" spans="1:10">
      <c r="A4857" s="79">
        <v>42066</v>
      </c>
      <c r="B4857" s="3">
        <v>4.85527</v>
      </c>
      <c r="C4857" s="7">
        <v>124</v>
      </c>
      <c r="D4857" s="7">
        <v>1</v>
      </c>
      <c r="E4857" s="17">
        <v>45</v>
      </c>
      <c r="F4857" s="2" t="s">
        <v>8</v>
      </c>
      <c r="G4857" s="21"/>
    </row>
    <row r="4858" spans="1:10">
      <c r="A4858" s="79">
        <v>42091</v>
      </c>
      <c r="B4858" s="3">
        <v>4.85527</v>
      </c>
      <c r="C4858" s="7">
        <v>124</v>
      </c>
      <c r="D4858" s="7">
        <v>1</v>
      </c>
      <c r="E4858" s="17">
        <v>45</v>
      </c>
      <c r="F4858" s="2" t="s">
        <v>8</v>
      </c>
      <c r="G4858" s="21"/>
    </row>
    <row r="4859" spans="1:10">
      <c r="A4859" s="79">
        <v>42116</v>
      </c>
      <c r="B4859" s="3">
        <v>4.85527</v>
      </c>
      <c r="C4859" s="7">
        <v>124</v>
      </c>
      <c r="D4859" s="7">
        <v>1</v>
      </c>
      <c r="E4859" s="17">
        <v>45</v>
      </c>
      <c r="F4859" s="2" t="s">
        <v>8</v>
      </c>
      <c r="G4859" s="21"/>
    </row>
    <row r="4860" spans="1:10">
      <c r="A4860" s="79">
        <v>42128</v>
      </c>
      <c r="B4860" s="3">
        <v>4.85527</v>
      </c>
      <c r="C4860" s="7">
        <v>124</v>
      </c>
      <c r="D4860" s="7">
        <v>1</v>
      </c>
      <c r="E4860" s="17">
        <v>45</v>
      </c>
      <c r="F4860" s="2" t="s">
        <v>8</v>
      </c>
      <c r="G4860" s="21"/>
    </row>
    <row r="4861" spans="1:10">
      <c r="A4861" s="79">
        <v>42132</v>
      </c>
      <c r="B4861" s="3">
        <v>4.85527</v>
      </c>
      <c r="C4861" s="7">
        <v>124</v>
      </c>
      <c r="D4861" s="7">
        <v>1</v>
      </c>
      <c r="E4861" s="17">
        <v>45</v>
      </c>
      <c r="F4861" s="2" t="s">
        <v>8</v>
      </c>
      <c r="G4861" s="21"/>
    </row>
    <row r="4862" spans="1:10">
      <c r="A4862" s="79">
        <v>42172</v>
      </c>
      <c r="B4862" s="3">
        <v>4.85527</v>
      </c>
      <c r="C4862" s="7">
        <v>124</v>
      </c>
      <c r="D4862" s="7">
        <v>1</v>
      </c>
      <c r="E4862" s="17">
        <v>45</v>
      </c>
      <c r="F4862" s="2" t="s">
        <v>8</v>
      </c>
      <c r="G4862" s="2" t="s">
        <v>321</v>
      </c>
      <c r="H4862" s="2" t="s">
        <v>227</v>
      </c>
      <c r="J4862" s="21"/>
    </row>
    <row r="4863" spans="1:10">
      <c r="A4863" s="79">
        <v>42192</v>
      </c>
      <c r="B4863" s="3">
        <v>4.85527</v>
      </c>
      <c r="C4863" s="7">
        <v>124</v>
      </c>
      <c r="D4863" s="7">
        <v>1</v>
      </c>
      <c r="E4863" s="17">
        <v>45</v>
      </c>
      <c r="F4863" s="2" t="s">
        <v>8</v>
      </c>
      <c r="G4863" s="2" t="s">
        <v>317</v>
      </c>
      <c r="H4863" s="2" t="s">
        <v>227</v>
      </c>
      <c r="J4863" s="21"/>
    </row>
    <row r="4864" spans="1:10">
      <c r="A4864" s="79">
        <v>42221</v>
      </c>
      <c r="B4864" s="3">
        <v>4.85527</v>
      </c>
      <c r="C4864" s="7">
        <v>124</v>
      </c>
      <c r="D4864" s="7">
        <v>1</v>
      </c>
      <c r="E4864" s="17">
        <v>45</v>
      </c>
      <c r="F4864" s="2" t="s">
        <v>8</v>
      </c>
      <c r="G4864" s="2" t="s">
        <v>306</v>
      </c>
      <c r="H4864" s="2" t="s">
        <v>227</v>
      </c>
      <c r="J4864" s="21"/>
    </row>
    <row r="4865" spans="1:10">
      <c r="A4865" s="79">
        <v>42222</v>
      </c>
      <c r="B4865" s="3">
        <v>4.85527</v>
      </c>
      <c r="C4865" s="7">
        <v>124</v>
      </c>
      <c r="D4865" s="7">
        <v>1</v>
      </c>
      <c r="E4865" s="17">
        <v>45</v>
      </c>
      <c r="F4865" s="2" t="s">
        <v>8</v>
      </c>
      <c r="G4865" s="2" t="s">
        <v>290</v>
      </c>
      <c r="H4865" s="2" t="s">
        <v>227</v>
      </c>
      <c r="J4865" s="21"/>
    </row>
    <row r="4866" spans="1:10">
      <c r="A4866" s="79">
        <v>42223</v>
      </c>
      <c r="B4866" s="3">
        <v>4.85527</v>
      </c>
      <c r="C4866" s="7">
        <v>124</v>
      </c>
      <c r="D4866" s="7">
        <v>1</v>
      </c>
      <c r="E4866" s="17">
        <v>45</v>
      </c>
      <c r="F4866" s="2" t="s">
        <v>8</v>
      </c>
      <c r="G4866" s="2" t="s">
        <v>283</v>
      </c>
      <c r="H4866" s="2" t="s">
        <v>227</v>
      </c>
      <c r="J4866" s="21"/>
    </row>
    <row r="4867" spans="1:10">
      <c r="A4867" s="79">
        <v>42223</v>
      </c>
      <c r="B4867" s="3">
        <v>4.85527</v>
      </c>
      <c r="C4867" s="7">
        <v>124</v>
      </c>
      <c r="D4867" s="7">
        <v>1</v>
      </c>
      <c r="E4867" s="17">
        <v>45</v>
      </c>
      <c r="F4867" s="2" t="s">
        <v>8</v>
      </c>
      <c r="G4867" s="2" t="s">
        <v>282</v>
      </c>
      <c r="H4867" s="2" t="s">
        <v>227</v>
      </c>
      <c r="J4867" s="21"/>
    </row>
    <row r="4868" spans="1:10">
      <c r="A4868" s="79">
        <v>42236</v>
      </c>
      <c r="B4868" s="3">
        <v>4.85527</v>
      </c>
      <c r="C4868" s="7">
        <v>124</v>
      </c>
      <c r="D4868" s="7">
        <v>1</v>
      </c>
      <c r="E4868" s="17">
        <v>45</v>
      </c>
      <c r="F4868" s="2" t="s">
        <v>8</v>
      </c>
      <c r="G4868" s="2" t="s">
        <v>263</v>
      </c>
      <c r="H4868" s="2" t="s">
        <v>227</v>
      </c>
      <c r="J4868" s="21"/>
    </row>
    <row r="4869" spans="1:10">
      <c r="A4869" s="79">
        <v>42268</v>
      </c>
      <c r="B4869" s="3">
        <v>4.85527</v>
      </c>
      <c r="C4869" s="7">
        <v>124</v>
      </c>
      <c r="D4869" s="7">
        <v>1</v>
      </c>
      <c r="E4869" s="17">
        <v>45</v>
      </c>
      <c r="F4869" s="2" t="s">
        <v>8</v>
      </c>
      <c r="G4869" s="2" t="s">
        <v>255</v>
      </c>
      <c r="H4869" s="2" t="s">
        <v>227</v>
      </c>
      <c r="J4869" s="21"/>
    </row>
    <row r="4870" spans="1:10">
      <c r="A4870" s="79">
        <v>42294</v>
      </c>
      <c r="B4870" s="3">
        <v>4.85527</v>
      </c>
      <c r="C4870" s="7">
        <v>124</v>
      </c>
      <c r="D4870" s="7">
        <v>1</v>
      </c>
      <c r="E4870" s="17">
        <v>45</v>
      </c>
      <c r="F4870" s="2" t="s">
        <v>8</v>
      </c>
      <c r="G4870" s="2" t="s">
        <v>387</v>
      </c>
      <c r="H4870" s="2" t="s">
        <v>227</v>
      </c>
    </row>
    <row r="4871" spans="1:10">
      <c r="A4871" s="79">
        <v>42302</v>
      </c>
      <c r="B4871" s="3">
        <v>4.85527</v>
      </c>
      <c r="C4871" s="7">
        <v>124</v>
      </c>
      <c r="D4871" s="7">
        <v>1</v>
      </c>
      <c r="E4871" s="17">
        <v>45</v>
      </c>
      <c r="F4871" s="2" t="s">
        <v>8</v>
      </c>
      <c r="G4871" s="2" t="s">
        <v>375</v>
      </c>
      <c r="H4871" s="2" t="s">
        <v>227</v>
      </c>
    </row>
    <row r="4872" spans="1:10">
      <c r="A4872" s="79">
        <v>42304</v>
      </c>
      <c r="B4872" s="3">
        <v>4.85527</v>
      </c>
      <c r="C4872" s="7">
        <v>124</v>
      </c>
      <c r="D4872" s="7">
        <v>1</v>
      </c>
      <c r="E4872" s="17">
        <v>45</v>
      </c>
      <c r="F4872" s="2" t="s">
        <v>8</v>
      </c>
      <c r="G4872" s="2" t="s">
        <v>304</v>
      </c>
      <c r="H4872" s="2" t="s">
        <v>227</v>
      </c>
    </row>
    <row r="4873" spans="1:10">
      <c r="A4873" s="79">
        <v>42304</v>
      </c>
      <c r="B4873" s="3">
        <v>4.85527</v>
      </c>
      <c r="C4873" s="7">
        <v>124</v>
      </c>
      <c r="D4873" s="7">
        <v>1</v>
      </c>
      <c r="E4873" s="17">
        <v>45</v>
      </c>
      <c r="F4873" s="2" t="s">
        <v>8</v>
      </c>
      <c r="G4873" s="2" t="s">
        <v>394</v>
      </c>
      <c r="H4873" s="2" t="s">
        <v>227</v>
      </c>
    </row>
    <row r="4874" spans="1:10">
      <c r="A4874" s="79">
        <v>42308</v>
      </c>
      <c r="B4874" s="3">
        <v>4.85527</v>
      </c>
      <c r="C4874" s="7">
        <v>124</v>
      </c>
      <c r="D4874" s="7">
        <v>1</v>
      </c>
      <c r="E4874" s="17">
        <v>45</v>
      </c>
      <c r="F4874" s="2" t="s">
        <v>8</v>
      </c>
      <c r="G4874" s="2" t="s">
        <v>374</v>
      </c>
      <c r="H4874" s="2" t="s">
        <v>227</v>
      </c>
    </row>
    <row r="4875" spans="1:10">
      <c r="A4875" s="79">
        <v>42341</v>
      </c>
      <c r="B4875" s="3">
        <v>4.85527</v>
      </c>
      <c r="C4875" s="7">
        <v>124</v>
      </c>
      <c r="D4875" s="7">
        <v>1</v>
      </c>
      <c r="E4875" s="17">
        <v>45</v>
      </c>
      <c r="F4875" s="2" t="s">
        <v>8</v>
      </c>
      <c r="G4875" s="2" t="s">
        <v>719</v>
      </c>
      <c r="H4875" s="2" t="s">
        <v>720</v>
      </c>
      <c r="I4875" s="2" t="s">
        <v>721</v>
      </c>
    </row>
    <row r="4876" spans="1:10">
      <c r="A4876" s="79">
        <v>42346</v>
      </c>
      <c r="B4876" s="3">
        <v>4.85527</v>
      </c>
      <c r="C4876" s="7">
        <v>124</v>
      </c>
      <c r="D4876" s="7">
        <v>1</v>
      </c>
      <c r="E4876" s="17">
        <v>45</v>
      </c>
      <c r="F4876" s="2" t="s">
        <v>8</v>
      </c>
      <c r="G4876" s="2" t="s">
        <v>710</v>
      </c>
      <c r="H4876" s="2" t="s">
        <v>667</v>
      </c>
      <c r="I4876" s="2" t="s">
        <v>711</v>
      </c>
    </row>
    <row r="4877" spans="1:10">
      <c r="A4877" s="79">
        <v>42507</v>
      </c>
      <c r="B4877" s="3">
        <v>4.6349999999999998</v>
      </c>
      <c r="C4877" s="7">
        <v>124</v>
      </c>
      <c r="D4877" s="7">
        <v>1</v>
      </c>
      <c r="E4877" s="17">
        <v>45</v>
      </c>
      <c r="F4877" s="2" t="s">
        <v>8</v>
      </c>
      <c r="G4877" s="2" t="s">
        <v>227</v>
      </c>
      <c r="H4877" s="2" t="s">
        <v>1895</v>
      </c>
      <c r="I4877" s="2" t="s">
        <v>1859</v>
      </c>
    </row>
    <row r="4878" spans="1:10">
      <c r="A4878" s="79">
        <v>42509</v>
      </c>
      <c r="B4878" s="3">
        <v>4.824782608695652</v>
      </c>
      <c r="C4878" s="7">
        <v>124</v>
      </c>
      <c r="D4878" s="7">
        <v>1</v>
      </c>
      <c r="E4878" s="17">
        <v>45</v>
      </c>
      <c r="F4878" s="2" t="s">
        <v>8</v>
      </c>
      <c r="G4878" s="2" t="s">
        <v>227</v>
      </c>
      <c r="H4878" s="2" t="s">
        <v>1879</v>
      </c>
      <c r="I4878" s="2" t="s">
        <v>1858</v>
      </c>
    </row>
    <row r="4879" spans="1:10">
      <c r="A4879" s="79">
        <v>42523</v>
      </c>
      <c r="B4879" s="3">
        <v>4.8067514124293789</v>
      </c>
      <c r="C4879" s="7">
        <v>124</v>
      </c>
      <c r="D4879" s="7">
        <v>1</v>
      </c>
      <c r="E4879" s="17">
        <v>45</v>
      </c>
      <c r="F4879" s="2" t="s">
        <v>8</v>
      </c>
      <c r="G4879" s="2" t="s">
        <v>227</v>
      </c>
    </row>
    <row r="4880" spans="1:10">
      <c r="A4880" s="79">
        <v>42541</v>
      </c>
      <c r="B4880" s="3">
        <v>4.7647569444444446</v>
      </c>
      <c r="C4880" s="7">
        <v>124</v>
      </c>
      <c r="D4880" s="7">
        <v>1</v>
      </c>
      <c r="E4880" s="17">
        <v>45</v>
      </c>
      <c r="F4880" s="2" t="s">
        <v>8</v>
      </c>
      <c r="G4880" s="2" t="s">
        <v>227</v>
      </c>
    </row>
    <row r="4881" spans="1:8">
      <c r="A4881" s="79">
        <v>42543</v>
      </c>
      <c r="B4881" s="3">
        <v>4.8128723867595822</v>
      </c>
      <c r="C4881" s="7">
        <v>124</v>
      </c>
      <c r="D4881" s="7">
        <v>1</v>
      </c>
      <c r="E4881" s="17">
        <v>45</v>
      </c>
      <c r="F4881" s="2" t="s">
        <v>8</v>
      </c>
      <c r="G4881" s="2" t="s">
        <v>227</v>
      </c>
    </row>
    <row r="4882" spans="1:8">
      <c r="A4882" s="79">
        <v>42545</v>
      </c>
      <c r="B4882" s="3">
        <v>4.8323942944472744</v>
      </c>
      <c r="C4882" s="7">
        <v>124</v>
      </c>
      <c r="D4882" s="7">
        <v>1</v>
      </c>
      <c r="E4882" s="17">
        <v>45</v>
      </c>
      <c r="F4882" s="2" t="s">
        <v>8</v>
      </c>
      <c r="G4882" s="2" t="s">
        <v>227</v>
      </c>
    </row>
    <row r="4883" spans="1:8">
      <c r="A4883" s="79">
        <v>42550</v>
      </c>
      <c r="B4883" s="3">
        <v>4.7991836115326256</v>
      </c>
      <c r="C4883" s="7">
        <v>124</v>
      </c>
      <c r="D4883" s="7">
        <v>1</v>
      </c>
      <c r="E4883" s="17">
        <v>45</v>
      </c>
      <c r="F4883" s="2" t="s">
        <v>8</v>
      </c>
      <c r="G4883" s="2" t="s">
        <v>227</v>
      </c>
    </row>
    <row r="4884" spans="1:8">
      <c r="A4884" s="79">
        <v>42555</v>
      </c>
      <c r="B4884" s="3">
        <v>4.7278662334145682</v>
      </c>
      <c r="C4884" s="7">
        <v>124</v>
      </c>
      <c r="D4884" s="7">
        <v>1</v>
      </c>
      <c r="E4884" s="17">
        <v>45</v>
      </c>
      <c r="F4884" s="2" t="s">
        <v>8</v>
      </c>
      <c r="G4884" s="2" t="s">
        <v>227</v>
      </c>
      <c r="H4884" s="2" t="s">
        <v>2259</v>
      </c>
    </row>
    <row r="4885" spans="1:8">
      <c r="A4885" s="79">
        <v>42564</v>
      </c>
      <c r="B4885" s="3">
        <v>4.8046743824494733</v>
      </c>
      <c r="C4885" s="7">
        <v>124</v>
      </c>
      <c r="D4885" s="7">
        <v>1</v>
      </c>
      <c r="E4885" s="17">
        <v>45</v>
      </c>
      <c r="F4885" s="2" t="s">
        <v>8</v>
      </c>
      <c r="G4885" s="2" t="s">
        <v>227</v>
      </c>
      <c r="H4885" s="2" t="s">
        <v>2257</v>
      </c>
    </row>
    <row r="4886" spans="1:8">
      <c r="A4886" s="79">
        <v>42573</v>
      </c>
      <c r="B4886" s="3">
        <v>4.8122321180072367</v>
      </c>
      <c r="C4886" s="7">
        <v>124</v>
      </c>
      <c r="D4886" s="7">
        <v>1</v>
      </c>
      <c r="E4886" s="17">
        <v>45</v>
      </c>
      <c r="F4886" s="2" t="s">
        <v>8</v>
      </c>
      <c r="G4886" s="2" t="s">
        <v>227</v>
      </c>
      <c r="H4886" s="2" t="s">
        <v>2251</v>
      </c>
    </row>
    <row r="4887" spans="1:8">
      <c r="A4887" s="79">
        <v>42591</v>
      </c>
      <c r="B4887" s="3">
        <v>4.6349999999999998</v>
      </c>
      <c r="C4887" s="7">
        <v>124</v>
      </c>
      <c r="D4887" s="7">
        <v>1</v>
      </c>
      <c r="E4887" s="17">
        <v>45</v>
      </c>
      <c r="F4887" s="2" t="s">
        <v>8</v>
      </c>
      <c r="G4887" s="2" t="s">
        <v>227</v>
      </c>
      <c r="H4887" s="2" t="s">
        <v>2284</v>
      </c>
    </row>
    <row r="4888" spans="1:8">
      <c r="A4888" s="79">
        <v>42635.155555555553</v>
      </c>
      <c r="B4888" s="3">
        <v>5.68</v>
      </c>
      <c r="C4888" s="7">
        <v>124</v>
      </c>
      <c r="D4888" s="7">
        <v>1</v>
      </c>
      <c r="E4888" s="17">
        <v>45</v>
      </c>
      <c r="F4888" s="2" t="s">
        <v>8</v>
      </c>
      <c r="G4888" s="2">
        <v>1</v>
      </c>
      <c r="H4888" s="2" t="s">
        <v>2235</v>
      </c>
    </row>
    <row r="4889" spans="1:8">
      <c r="A4889" s="79">
        <v>42635.96597222222</v>
      </c>
      <c r="B4889" s="3">
        <v>5.74</v>
      </c>
      <c r="C4889" s="7">
        <v>124</v>
      </c>
      <c r="D4889" s="7">
        <v>1</v>
      </c>
      <c r="E4889" s="17">
        <v>45</v>
      </c>
      <c r="F4889" s="2" t="s">
        <v>8</v>
      </c>
      <c r="G4889" s="2">
        <v>1</v>
      </c>
      <c r="H4889" s="2" t="s">
        <v>2235</v>
      </c>
    </row>
    <row r="4890" spans="1:8">
      <c r="A4890" s="79">
        <v>42636.79583333333</v>
      </c>
      <c r="B4890" s="3">
        <v>5.73</v>
      </c>
      <c r="C4890" s="7">
        <v>124</v>
      </c>
      <c r="D4890" s="7">
        <v>1</v>
      </c>
      <c r="E4890" s="17">
        <v>45</v>
      </c>
      <c r="F4890" s="2" t="s">
        <v>8</v>
      </c>
      <c r="G4890" s="2">
        <v>1</v>
      </c>
      <c r="H4890" s="2" t="s">
        <v>2235</v>
      </c>
    </row>
    <row r="4891" spans="1:8">
      <c r="A4891" s="79">
        <v>42654.634409722225</v>
      </c>
      <c r="B4891" s="3">
        <v>5.6364101201201207</v>
      </c>
      <c r="C4891" s="7">
        <v>124</v>
      </c>
      <c r="D4891" s="7">
        <v>1</v>
      </c>
      <c r="E4891" s="17">
        <v>45</v>
      </c>
      <c r="F4891" s="2" t="s">
        <v>8</v>
      </c>
      <c r="G4891" s="2" t="s">
        <v>2235</v>
      </c>
      <c r="H4891" s="2" t="s">
        <v>2850</v>
      </c>
    </row>
    <row r="4892" spans="1:8">
      <c r="A4892" s="79">
        <v>42656.561828703707</v>
      </c>
      <c r="B4892" s="3">
        <v>5.7841720375335122</v>
      </c>
      <c r="C4892" s="7">
        <v>124</v>
      </c>
      <c r="D4892" s="7">
        <v>1</v>
      </c>
      <c r="E4892" s="17">
        <v>45</v>
      </c>
      <c r="F4892" s="2" t="s">
        <v>8</v>
      </c>
      <c r="G4892" s="2" t="s">
        <v>2235</v>
      </c>
      <c r="H4892" s="2" t="s">
        <v>2828</v>
      </c>
    </row>
    <row r="4893" spans="1:8">
      <c r="A4893" s="79">
        <v>42663.686608796299</v>
      </c>
      <c r="B4893" s="3">
        <v>5.7344966454255806</v>
      </c>
      <c r="C4893" s="7">
        <v>124</v>
      </c>
      <c r="D4893" s="7">
        <v>1</v>
      </c>
      <c r="E4893" s="17">
        <v>45</v>
      </c>
      <c r="F4893" s="2" t="s">
        <v>8</v>
      </c>
      <c r="G4893" s="2" t="s">
        <v>2235</v>
      </c>
      <c r="H4893" s="2" t="s">
        <v>2843</v>
      </c>
    </row>
    <row r="4894" spans="1:8">
      <c r="A4894" s="79">
        <v>42676.527372685188</v>
      </c>
      <c r="B4894" s="3">
        <v>5.7562899999999999</v>
      </c>
      <c r="C4894" s="7">
        <v>124</v>
      </c>
      <c r="D4894" s="7">
        <v>1</v>
      </c>
      <c r="E4894" s="17">
        <v>45</v>
      </c>
      <c r="F4894" s="2" t="s">
        <v>8</v>
      </c>
      <c r="G4894" s="2" t="s">
        <v>2235</v>
      </c>
      <c r="H4894" s="2" t="s">
        <v>2739</v>
      </c>
    </row>
    <row r="4895" spans="1:8">
      <c r="A4895" s="79">
        <v>42676.694374999999</v>
      </c>
      <c r="B4895" s="3">
        <v>5.7763122469410462</v>
      </c>
      <c r="C4895" s="7">
        <v>124</v>
      </c>
      <c r="D4895" s="7">
        <v>1</v>
      </c>
      <c r="E4895" s="17">
        <v>45</v>
      </c>
      <c r="F4895" s="2" t="s">
        <v>8</v>
      </c>
      <c r="G4895" s="2" t="s">
        <v>2235</v>
      </c>
      <c r="H4895" s="2" t="s">
        <v>2819</v>
      </c>
    </row>
    <row r="4896" spans="1:8">
      <c r="A4896" s="79">
        <v>42682.641018518516</v>
      </c>
      <c r="B4896" s="3">
        <v>5.7964061825726141</v>
      </c>
      <c r="C4896" s="7">
        <v>124</v>
      </c>
      <c r="D4896" s="7">
        <v>1</v>
      </c>
      <c r="E4896" s="17">
        <v>45</v>
      </c>
      <c r="F4896" s="2" t="s">
        <v>8</v>
      </c>
      <c r="G4896" s="2" t="s">
        <v>2235</v>
      </c>
      <c r="H4896" s="2" t="s">
        <v>2719</v>
      </c>
    </row>
    <row r="4897" spans="1:8">
      <c r="A4897" s="79">
        <v>42692.903171296297</v>
      </c>
      <c r="B4897" s="3">
        <v>5.8060126193880475</v>
      </c>
      <c r="C4897" s="7">
        <v>124</v>
      </c>
      <c r="D4897" s="7">
        <v>1</v>
      </c>
      <c r="E4897" s="17">
        <v>45</v>
      </c>
      <c r="F4897" s="2" t="s">
        <v>8</v>
      </c>
      <c r="G4897" s="2" t="s">
        <v>2235</v>
      </c>
      <c r="H4897" s="2" t="s">
        <v>2718</v>
      </c>
    </row>
    <row r="4898" spans="1:8">
      <c r="A4898" s="79">
        <v>42704.302881944444</v>
      </c>
      <c r="B4898" s="3">
        <v>5.7852858592132508</v>
      </c>
      <c r="C4898" s="7">
        <v>124</v>
      </c>
      <c r="D4898" s="7">
        <v>1</v>
      </c>
      <c r="E4898" s="17">
        <v>45</v>
      </c>
      <c r="F4898" s="2" t="s">
        <v>8</v>
      </c>
      <c r="G4898" s="2" t="s">
        <v>2235</v>
      </c>
      <c r="H4898" s="2" t="s">
        <v>2827</v>
      </c>
    </row>
    <row r="4899" spans="1:8">
      <c r="A4899" s="79">
        <v>42721.182268518518</v>
      </c>
      <c r="B4899" s="3">
        <v>5.7872686821705432</v>
      </c>
      <c r="C4899" s="7">
        <v>124</v>
      </c>
      <c r="D4899" s="7">
        <v>1</v>
      </c>
      <c r="E4899" s="17">
        <v>45</v>
      </c>
      <c r="F4899" s="2" t="s">
        <v>8</v>
      </c>
      <c r="G4899" s="2" t="s">
        <v>2235</v>
      </c>
      <c r="H4899" s="2" t="s">
        <v>2711</v>
      </c>
    </row>
    <row r="4900" spans="1:8">
      <c r="A4900" s="79">
        <v>42729.915706018517</v>
      </c>
      <c r="B4900" s="3">
        <v>5.7926172296140166</v>
      </c>
      <c r="C4900" s="7">
        <v>124</v>
      </c>
      <c r="D4900" s="7">
        <v>1</v>
      </c>
      <c r="E4900" s="17">
        <v>45</v>
      </c>
      <c r="F4900" s="2" t="s">
        <v>8</v>
      </c>
      <c r="G4900" s="2" t="s">
        <v>2235</v>
      </c>
      <c r="H4900" s="2" t="s">
        <v>2714</v>
      </c>
    </row>
    <row r="4901" spans="1:8">
      <c r="A4901" s="79">
        <v>42733.094074074077</v>
      </c>
      <c r="B4901" s="3">
        <v>5.791293477535123</v>
      </c>
      <c r="C4901" s="7">
        <v>124</v>
      </c>
      <c r="D4901" s="7">
        <v>1</v>
      </c>
      <c r="E4901" s="17">
        <v>45</v>
      </c>
      <c r="F4901" s="2" t="s">
        <v>8</v>
      </c>
      <c r="G4901" s="2" t="s">
        <v>2235</v>
      </c>
      <c r="H4901" s="2" t="s">
        <v>2725</v>
      </c>
    </row>
    <row r="4902" spans="1:8">
      <c r="A4902" s="79">
        <v>42744.887245370373</v>
      </c>
      <c r="B4902" s="3">
        <v>11.565925697329376</v>
      </c>
      <c r="C4902" s="7">
        <v>124</v>
      </c>
      <c r="D4902" s="7">
        <v>2</v>
      </c>
      <c r="E4902" s="17">
        <v>45</v>
      </c>
      <c r="F4902" s="2" t="s">
        <v>8</v>
      </c>
      <c r="G4902" s="2" t="s">
        <v>3584</v>
      </c>
    </row>
    <row r="4903" spans="1:8">
      <c r="A4903" s="79">
        <v>42751.618449074071</v>
      </c>
      <c r="B4903" s="3">
        <v>5.7600810541132317</v>
      </c>
      <c r="C4903" s="7">
        <v>124</v>
      </c>
      <c r="D4903" s="7">
        <v>1</v>
      </c>
      <c r="E4903" s="17">
        <v>45</v>
      </c>
      <c r="F4903" s="2" t="s">
        <v>8</v>
      </c>
      <c r="G4903" s="2" t="s">
        <v>3579</v>
      </c>
    </row>
    <row r="4904" spans="1:8">
      <c r="A4904" s="79">
        <v>42760.523344907408</v>
      </c>
      <c r="B4904" s="3">
        <v>5.7617859053685168</v>
      </c>
      <c r="C4904" s="7">
        <v>124</v>
      </c>
      <c r="D4904" s="7">
        <v>1</v>
      </c>
      <c r="E4904" s="17">
        <v>45</v>
      </c>
      <c r="F4904" s="2" t="s">
        <v>8</v>
      </c>
      <c r="G4904" s="2" t="s">
        <v>3600</v>
      </c>
    </row>
    <row r="4905" spans="1:8">
      <c r="A4905" s="79">
        <v>42760.895381944443</v>
      </c>
      <c r="B4905" s="3">
        <v>5.7723964973131414</v>
      </c>
      <c r="C4905" s="7">
        <v>124</v>
      </c>
      <c r="D4905" s="7">
        <v>1</v>
      </c>
      <c r="E4905" s="17">
        <v>45</v>
      </c>
      <c r="F4905" s="2" t="s">
        <v>8</v>
      </c>
      <c r="G4905" s="2" t="s">
        <v>3577</v>
      </c>
    </row>
    <row r="4906" spans="1:8">
      <c r="A4906" s="79">
        <v>42767.944513888891</v>
      </c>
      <c r="B4906" s="3">
        <v>5.8014215571735894</v>
      </c>
      <c r="C4906" s="7">
        <v>124</v>
      </c>
      <c r="D4906" s="7">
        <v>1</v>
      </c>
      <c r="E4906" s="17">
        <v>45</v>
      </c>
      <c r="F4906" s="2" t="s">
        <v>8</v>
      </c>
      <c r="G4906" s="2" t="s">
        <v>3553</v>
      </c>
    </row>
    <row r="4907" spans="1:8">
      <c r="A4907" s="79">
        <v>42811.389224537037</v>
      </c>
      <c r="B4907" s="3">
        <v>5.703836933667084</v>
      </c>
      <c r="C4907" s="7">
        <v>124</v>
      </c>
      <c r="D4907" s="7">
        <v>1</v>
      </c>
      <c r="E4907" s="17">
        <v>45</v>
      </c>
      <c r="F4907" s="2" t="s">
        <v>8</v>
      </c>
      <c r="G4907" s="2" t="s">
        <v>3594</v>
      </c>
    </row>
    <row r="4908" spans="1:8">
      <c r="A4908" s="79">
        <v>42818.637696759259</v>
      </c>
      <c r="B4908" s="3">
        <v>5.7948639835459641</v>
      </c>
      <c r="C4908" s="7">
        <v>124</v>
      </c>
      <c r="D4908" s="7">
        <v>1</v>
      </c>
      <c r="E4908" s="17">
        <v>45</v>
      </c>
      <c r="F4908" s="2" t="s">
        <v>8</v>
      </c>
      <c r="G4908" s="2" t="s">
        <v>3581</v>
      </c>
    </row>
    <row r="4909" spans="1:8">
      <c r="A4909" s="79">
        <v>42822.843634259261</v>
      </c>
      <c r="B4909" s="3">
        <v>5.7795640649908036</v>
      </c>
      <c r="C4909" s="7">
        <v>124</v>
      </c>
      <c r="D4909" s="7">
        <v>1</v>
      </c>
      <c r="E4909" s="17">
        <v>45</v>
      </c>
      <c r="F4909" s="2" t="s">
        <v>8</v>
      </c>
      <c r="G4909" s="2" t="s">
        <v>3593</v>
      </c>
    </row>
    <row r="4910" spans="1:8">
      <c r="A4910" s="79">
        <v>42837.361712962964</v>
      </c>
      <c r="B4910" s="3">
        <v>5.7978384135948247</v>
      </c>
      <c r="C4910" s="7">
        <v>124</v>
      </c>
      <c r="D4910" s="7">
        <v>1</v>
      </c>
      <c r="E4910" s="17">
        <v>45</v>
      </c>
      <c r="F4910" s="2" t="s">
        <v>8</v>
      </c>
      <c r="G4910" s="2" t="s">
        <v>2235</v>
      </c>
      <c r="H4910" s="2" t="s">
        <v>4430</v>
      </c>
    </row>
    <row r="4911" spans="1:8">
      <c r="A4911" s="79">
        <v>42887.738344907404</v>
      </c>
      <c r="B4911" s="3">
        <v>5.7835875432211106</v>
      </c>
      <c r="C4911" s="7">
        <v>124</v>
      </c>
      <c r="D4911" s="7">
        <v>1</v>
      </c>
      <c r="E4911" s="17">
        <v>45</v>
      </c>
      <c r="F4911" s="2" t="s">
        <v>8</v>
      </c>
      <c r="G4911" s="2" t="s">
        <v>2235</v>
      </c>
      <c r="H4911" s="2" t="s">
        <v>4440</v>
      </c>
    </row>
    <row r="4912" spans="1:8">
      <c r="A4912" s="79">
        <v>42898.679328703707</v>
      </c>
      <c r="B4912" s="3">
        <v>5.8015375166242507</v>
      </c>
      <c r="C4912" s="7">
        <v>124</v>
      </c>
      <c r="D4912" s="7">
        <v>1</v>
      </c>
      <c r="E4912" s="17">
        <v>45</v>
      </c>
      <c r="F4912" s="2" t="s">
        <v>8</v>
      </c>
      <c r="G4912" s="2" t="s">
        <v>2235</v>
      </c>
      <c r="H4912" s="2" t="s">
        <v>4451</v>
      </c>
    </row>
    <row r="4913" spans="1:7">
      <c r="A4913" s="79">
        <v>41981</v>
      </c>
      <c r="B4913" s="3">
        <v>4.85527</v>
      </c>
      <c r="C4913" s="7">
        <v>125</v>
      </c>
      <c r="D4913" s="7">
        <v>1</v>
      </c>
      <c r="E4913" s="17">
        <v>45</v>
      </c>
      <c r="F4913" s="2" t="s">
        <v>8</v>
      </c>
      <c r="G4913" s="21"/>
    </row>
    <row r="4914" spans="1:7">
      <c r="A4914" s="79">
        <v>41982</v>
      </c>
      <c r="B4914" s="3">
        <v>4.85527</v>
      </c>
      <c r="C4914" s="7">
        <v>125</v>
      </c>
      <c r="D4914" s="7">
        <v>1</v>
      </c>
      <c r="E4914" s="17">
        <v>45</v>
      </c>
      <c r="F4914" s="2" t="s">
        <v>8</v>
      </c>
      <c r="G4914" s="21"/>
    </row>
    <row r="4915" spans="1:7">
      <c r="A4915" s="79">
        <v>41982</v>
      </c>
      <c r="B4915" s="3">
        <v>4.85527</v>
      </c>
      <c r="C4915" s="7">
        <v>125</v>
      </c>
      <c r="D4915" s="7">
        <v>1</v>
      </c>
      <c r="E4915" s="17">
        <v>45</v>
      </c>
      <c r="F4915" s="2" t="s">
        <v>8</v>
      </c>
      <c r="G4915" s="21"/>
    </row>
    <row r="4916" spans="1:7">
      <c r="A4916" s="79">
        <v>41988</v>
      </c>
      <c r="B4916" s="3">
        <v>4.85527</v>
      </c>
      <c r="C4916" s="7">
        <v>125</v>
      </c>
      <c r="D4916" s="7">
        <v>1</v>
      </c>
      <c r="E4916" s="17">
        <v>45</v>
      </c>
      <c r="F4916" s="2" t="s">
        <v>8</v>
      </c>
      <c r="G4916" s="21"/>
    </row>
    <row r="4917" spans="1:7">
      <c r="A4917" s="79">
        <v>41993</v>
      </c>
      <c r="B4917" s="3">
        <v>4.85527</v>
      </c>
      <c r="C4917" s="7">
        <v>125</v>
      </c>
      <c r="D4917" s="7">
        <v>1</v>
      </c>
      <c r="E4917" s="17">
        <v>45</v>
      </c>
      <c r="F4917" s="2" t="s">
        <v>8</v>
      </c>
      <c r="G4917" s="21"/>
    </row>
    <row r="4918" spans="1:7">
      <c r="A4918" s="79">
        <v>42000</v>
      </c>
      <c r="B4918" s="3">
        <v>4.85527</v>
      </c>
      <c r="C4918" s="7">
        <v>125</v>
      </c>
      <c r="D4918" s="7">
        <v>1</v>
      </c>
      <c r="E4918" s="17">
        <v>45</v>
      </c>
      <c r="F4918" s="2" t="s">
        <v>8</v>
      </c>
      <c r="G4918" s="21"/>
    </row>
    <row r="4919" spans="1:7">
      <c r="A4919" s="79">
        <v>42001</v>
      </c>
      <c r="B4919" s="3">
        <v>4.85527</v>
      </c>
      <c r="C4919" s="7">
        <v>125</v>
      </c>
      <c r="D4919" s="7">
        <v>1</v>
      </c>
      <c r="E4919" s="17">
        <v>45</v>
      </c>
      <c r="F4919" s="2" t="s">
        <v>8</v>
      </c>
      <c r="G4919" s="21"/>
    </row>
    <row r="4920" spans="1:7">
      <c r="A4920" s="79">
        <v>42007</v>
      </c>
      <c r="B4920" s="3">
        <v>4.85527</v>
      </c>
      <c r="C4920" s="7">
        <v>125</v>
      </c>
      <c r="D4920" s="7">
        <v>1</v>
      </c>
      <c r="E4920" s="17">
        <v>45</v>
      </c>
      <c r="F4920" s="2" t="s">
        <v>8</v>
      </c>
      <c r="G4920" s="21"/>
    </row>
    <row r="4921" spans="1:7">
      <c r="A4921" s="79">
        <v>42009</v>
      </c>
      <c r="B4921" s="3">
        <v>9.7105399999999999</v>
      </c>
      <c r="C4921" s="7">
        <v>125</v>
      </c>
      <c r="D4921" s="7">
        <v>1</v>
      </c>
      <c r="E4921" s="17">
        <v>45</v>
      </c>
      <c r="F4921" s="2" t="s">
        <v>8</v>
      </c>
      <c r="G4921" s="21"/>
    </row>
    <row r="4922" spans="1:7">
      <c r="A4922" s="79">
        <v>42011</v>
      </c>
      <c r="B4922" s="3">
        <v>4.85527</v>
      </c>
      <c r="C4922" s="7">
        <v>125</v>
      </c>
      <c r="D4922" s="7">
        <v>1</v>
      </c>
      <c r="E4922" s="17">
        <v>45</v>
      </c>
      <c r="F4922" s="2" t="s">
        <v>8</v>
      </c>
      <c r="G4922" s="21"/>
    </row>
    <row r="4923" spans="1:7">
      <c r="A4923" s="79">
        <v>42012</v>
      </c>
      <c r="B4923" s="3">
        <v>4.85527</v>
      </c>
      <c r="C4923" s="7">
        <v>125</v>
      </c>
      <c r="D4923" s="7">
        <v>1</v>
      </c>
      <c r="E4923" s="17">
        <v>45</v>
      </c>
      <c r="F4923" s="2" t="s">
        <v>8</v>
      </c>
      <c r="G4923" s="21"/>
    </row>
    <row r="4924" spans="1:7">
      <c r="A4924" s="79">
        <v>42014</v>
      </c>
      <c r="B4924" s="3">
        <v>4.85527</v>
      </c>
      <c r="C4924" s="7">
        <v>125</v>
      </c>
      <c r="D4924" s="7">
        <v>1</v>
      </c>
      <c r="E4924" s="17">
        <v>45</v>
      </c>
      <c r="F4924" s="2" t="s">
        <v>8</v>
      </c>
      <c r="G4924" s="21"/>
    </row>
    <row r="4925" spans="1:7">
      <c r="A4925" s="79">
        <v>42015</v>
      </c>
      <c r="B4925" s="3">
        <v>4.85527</v>
      </c>
      <c r="C4925" s="7">
        <v>125</v>
      </c>
      <c r="D4925" s="7">
        <v>1</v>
      </c>
      <c r="E4925" s="17">
        <v>45</v>
      </c>
      <c r="F4925" s="2" t="s">
        <v>8</v>
      </c>
      <c r="G4925" s="21"/>
    </row>
    <row r="4926" spans="1:7">
      <c r="A4926" s="79">
        <v>42015</v>
      </c>
      <c r="B4926" s="3">
        <v>4.85527</v>
      </c>
      <c r="C4926" s="7">
        <v>125</v>
      </c>
      <c r="D4926" s="7">
        <v>1</v>
      </c>
      <c r="E4926" s="17">
        <v>45</v>
      </c>
      <c r="F4926" s="2" t="s">
        <v>8</v>
      </c>
      <c r="G4926" s="21"/>
    </row>
    <row r="4927" spans="1:7">
      <c r="A4927" s="79">
        <v>42017</v>
      </c>
      <c r="B4927" s="3">
        <v>4.85527</v>
      </c>
      <c r="C4927" s="7">
        <v>125</v>
      </c>
      <c r="D4927" s="7">
        <v>1</v>
      </c>
      <c r="E4927" s="17">
        <v>45</v>
      </c>
      <c r="F4927" s="2" t="s">
        <v>8</v>
      </c>
      <c r="G4927" s="21"/>
    </row>
    <row r="4928" spans="1:7">
      <c r="A4928" s="79">
        <v>42017</v>
      </c>
      <c r="B4928" s="3">
        <v>4.85527</v>
      </c>
      <c r="C4928" s="7">
        <v>125</v>
      </c>
      <c r="D4928" s="7">
        <v>1</v>
      </c>
      <c r="E4928" s="17">
        <v>45</v>
      </c>
      <c r="F4928" s="2" t="s">
        <v>8</v>
      </c>
      <c r="G4928" s="21"/>
    </row>
    <row r="4929" spans="1:7">
      <c r="A4929" s="79">
        <v>42017</v>
      </c>
      <c r="B4929" s="3">
        <v>4.85527</v>
      </c>
      <c r="C4929" s="7">
        <v>125</v>
      </c>
      <c r="D4929" s="7">
        <v>1</v>
      </c>
      <c r="E4929" s="17">
        <v>45</v>
      </c>
      <c r="F4929" s="2" t="s">
        <v>8</v>
      </c>
      <c r="G4929" s="21"/>
    </row>
    <row r="4930" spans="1:7">
      <c r="A4930" s="79">
        <v>42017</v>
      </c>
      <c r="B4930" s="3">
        <v>4.85527</v>
      </c>
      <c r="C4930" s="7">
        <v>125</v>
      </c>
      <c r="D4930" s="7">
        <v>1</v>
      </c>
      <c r="E4930" s="17">
        <v>45</v>
      </c>
      <c r="F4930" s="2" t="s">
        <v>8</v>
      </c>
      <c r="G4930" s="21"/>
    </row>
    <row r="4931" spans="1:7">
      <c r="A4931" s="79">
        <v>42017</v>
      </c>
      <c r="B4931" s="3">
        <v>4.85527</v>
      </c>
      <c r="C4931" s="7">
        <v>125</v>
      </c>
      <c r="D4931" s="7">
        <v>1</v>
      </c>
      <c r="E4931" s="17">
        <v>45</v>
      </c>
      <c r="F4931" s="2" t="s">
        <v>8</v>
      </c>
      <c r="G4931" s="21"/>
    </row>
    <row r="4932" spans="1:7">
      <c r="A4932" s="79">
        <v>42017</v>
      </c>
      <c r="B4932" s="3">
        <v>4.85527</v>
      </c>
      <c r="C4932" s="7">
        <v>125</v>
      </c>
      <c r="D4932" s="7">
        <v>1</v>
      </c>
      <c r="E4932" s="17">
        <v>45</v>
      </c>
      <c r="F4932" s="2" t="s">
        <v>8</v>
      </c>
      <c r="G4932" s="21"/>
    </row>
    <row r="4933" spans="1:7">
      <c r="A4933" s="79">
        <v>42017</v>
      </c>
      <c r="B4933" s="3">
        <v>4.85527</v>
      </c>
      <c r="C4933" s="7">
        <v>125</v>
      </c>
      <c r="D4933" s="7">
        <v>1</v>
      </c>
      <c r="E4933" s="17">
        <v>45</v>
      </c>
      <c r="F4933" s="2" t="s">
        <v>8</v>
      </c>
      <c r="G4933" s="21"/>
    </row>
    <row r="4934" spans="1:7">
      <c r="A4934" s="79">
        <v>42017</v>
      </c>
      <c r="B4934" s="3">
        <v>4.85527</v>
      </c>
      <c r="C4934" s="7">
        <v>125</v>
      </c>
      <c r="D4934" s="7">
        <v>1</v>
      </c>
      <c r="E4934" s="17">
        <v>45</v>
      </c>
      <c r="F4934" s="2" t="s">
        <v>8</v>
      </c>
      <c r="G4934" s="21"/>
    </row>
    <row r="4935" spans="1:7">
      <c r="A4935" s="79">
        <v>42017</v>
      </c>
      <c r="B4935" s="3">
        <v>4.85527</v>
      </c>
      <c r="C4935" s="7">
        <v>125</v>
      </c>
      <c r="D4935" s="7">
        <v>1</v>
      </c>
      <c r="E4935" s="17">
        <v>45</v>
      </c>
      <c r="F4935" s="2" t="s">
        <v>8</v>
      </c>
      <c r="G4935" s="21"/>
    </row>
    <row r="4936" spans="1:7">
      <c r="A4936" s="79">
        <v>42017</v>
      </c>
      <c r="B4936" s="3">
        <v>4.85527</v>
      </c>
      <c r="C4936" s="7">
        <v>125</v>
      </c>
      <c r="D4936" s="7">
        <v>1</v>
      </c>
      <c r="E4936" s="17">
        <v>45</v>
      </c>
      <c r="F4936" s="2" t="s">
        <v>8</v>
      </c>
      <c r="G4936" s="21"/>
    </row>
    <row r="4937" spans="1:7">
      <c r="A4937" s="79">
        <v>42017</v>
      </c>
      <c r="B4937" s="3">
        <v>4.85527</v>
      </c>
      <c r="C4937" s="7">
        <v>125</v>
      </c>
      <c r="D4937" s="7">
        <v>1</v>
      </c>
      <c r="E4937" s="17">
        <v>45</v>
      </c>
      <c r="F4937" s="2" t="s">
        <v>8</v>
      </c>
      <c r="G4937" s="21"/>
    </row>
    <row r="4938" spans="1:7">
      <c r="A4938" s="79">
        <v>42017</v>
      </c>
      <c r="B4938" s="3">
        <v>4.85527</v>
      </c>
      <c r="C4938" s="7">
        <v>125</v>
      </c>
      <c r="D4938" s="7">
        <v>1</v>
      </c>
      <c r="E4938" s="17">
        <v>45</v>
      </c>
      <c r="F4938" s="2" t="s">
        <v>8</v>
      </c>
      <c r="G4938" s="21"/>
    </row>
    <row r="4939" spans="1:7">
      <c r="A4939" s="79">
        <v>42018</v>
      </c>
      <c r="B4939" s="3">
        <v>4.85527</v>
      </c>
      <c r="C4939" s="7">
        <v>125</v>
      </c>
      <c r="D4939" s="7">
        <v>1</v>
      </c>
      <c r="E4939" s="17">
        <v>45</v>
      </c>
      <c r="F4939" s="2" t="s">
        <v>8</v>
      </c>
      <c r="G4939" s="21"/>
    </row>
    <row r="4940" spans="1:7">
      <c r="A4940" s="79">
        <v>42019</v>
      </c>
      <c r="B4940" s="3">
        <v>4.85527</v>
      </c>
      <c r="C4940" s="7">
        <v>125</v>
      </c>
      <c r="D4940" s="7">
        <v>1</v>
      </c>
      <c r="E4940" s="17">
        <v>45</v>
      </c>
      <c r="F4940" s="2" t="s">
        <v>8</v>
      </c>
      <c r="G4940" s="21"/>
    </row>
    <row r="4941" spans="1:7">
      <c r="A4941" s="79">
        <v>42031</v>
      </c>
      <c r="B4941" s="3">
        <v>4.85527</v>
      </c>
      <c r="C4941" s="7">
        <v>125</v>
      </c>
      <c r="D4941" s="7">
        <v>1</v>
      </c>
      <c r="E4941" s="17">
        <v>45</v>
      </c>
      <c r="F4941" s="2" t="s">
        <v>8</v>
      </c>
      <c r="G4941" s="21"/>
    </row>
    <row r="4942" spans="1:7">
      <c r="A4942" s="79">
        <v>42033</v>
      </c>
      <c r="B4942" s="3">
        <v>4.85527</v>
      </c>
      <c r="C4942" s="7">
        <v>125</v>
      </c>
      <c r="D4942" s="7">
        <v>1</v>
      </c>
      <c r="E4942" s="17">
        <v>45</v>
      </c>
      <c r="F4942" s="2" t="s">
        <v>8</v>
      </c>
      <c r="G4942" s="21"/>
    </row>
    <row r="4943" spans="1:7">
      <c r="A4943" s="79">
        <v>42040</v>
      </c>
      <c r="B4943" s="3">
        <v>4.85527</v>
      </c>
      <c r="C4943" s="7">
        <v>125</v>
      </c>
      <c r="D4943" s="7">
        <v>1</v>
      </c>
      <c r="E4943" s="17">
        <v>45</v>
      </c>
      <c r="F4943" s="2" t="s">
        <v>8</v>
      </c>
      <c r="G4943" s="21"/>
    </row>
    <row r="4944" spans="1:7">
      <c r="A4944" s="79">
        <v>42051</v>
      </c>
      <c r="B4944" s="3">
        <v>4.85527</v>
      </c>
      <c r="C4944" s="7">
        <v>125</v>
      </c>
      <c r="D4944" s="7">
        <v>1</v>
      </c>
      <c r="E4944" s="17">
        <v>45</v>
      </c>
      <c r="F4944" s="2" t="s">
        <v>8</v>
      </c>
      <c r="G4944" s="21"/>
    </row>
    <row r="4945" spans="1:10">
      <c r="A4945" s="79">
        <v>42053</v>
      </c>
      <c r="B4945" s="3">
        <v>4.85527</v>
      </c>
      <c r="C4945" s="7">
        <v>125</v>
      </c>
      <c r="D4945" s="7">
        <v>1</v>
      </c>
      <c r="E4945" s="17">
        <v>45</v>
      </c>
      <c r="F4945" s="2" t="s">
        <v>8</v>
      </c>
      <c r="G4945" s="21"/>
    </row>
    <row r="4946" spans="1:10">
      <c r="A4946" s="79">
        <v>42060</v>
      </c>
      <c r="B4946" s="3">
        <v>4.85527</v>
      </c>
      <c r="C4946" s="7">
        <v>125</v>
      </c>
      <c r="D4946" s="7">
        <v>1</v>
      </c>
      <c r="E4946" s="17">
        <v>45</v>
      </c>
      <c r="F4946" s="2" t="s">
        <v>8</v>
      </c>
      <c r="G4946" s="21"/>
    </row>
    <row r="4947" spans="1:10">
      <c r="A4947" s="79">
        <v>42091</v>
      </c>
      <c r="B4947" s="3">
        <v>4.85527</v>
      </c>
      <c r="C4947" s="7">
        <v>125</v>
      </c>
      <c r="D4947" s="7">
        <v>1</v>
      </c>
      <c r="E4947" s="17">
        <v>45</v>
      </c>
      <c r="F4947" s="2" t="s">
        <v>8</v>
      </c>
      <c r="G4947" s="21"/>
    </row>
    <row r="4948" spans="1:10">
      <c r="A4948" s="79">
        <v>42121</v>
      </c>
      <c r="B4948" s="3">
        <v>4.85527</v>
      </c>
      <c r="C4948" s="7">
        <v>125</v>
      </c>
      <c r="D4948" s="7">
        <v>1</v>
      </c>
      <c r="E4948" s="17">
        <v>45</v>
      </c>
      <c r="F4948" s="2" t="s">
        <v>8</v>
      </c>
      <c r="G4948" s="21"/>
    </row>
    <row r="4949" spans="1:10">
      <c r="A4949" s="79">
        <v>42132</v>
      </c>
      <c r="B4949" s="3">
        <v>4.85527</v>
      </c>
      <c r="C4949" s="7">
        <v>125</v>
      </c>
      <c r="D4949" s="7">
        <v>1</v>
      </c>
      <c r="E4949" s="17">
        <v>45</v>
      </c>
      <c r="F4949" s="2" t="s">
        <v>8</v>
      </c>
      <c r="G4949" s="21"/>
    </row>
    <row r="4950" spans="1:10">
      <c r="A4950" s="79">
        <v>42170</v>
      </c>
      <c r="B4950" s="3">
        <v>4.85527</v>
      </c>
      <c r="C4950" s="7">
        <v>125</v>
      </c>
      <c r="D4950" s="7">
        <v>1</v>
      </c>
      <c r="E4950" s="17">
        <v>45</v>
      </c>
      <c r="F4950" s="2" t="s">
        <v>8</v>
      </c>
      <c r="G4950" s="2" t="s">
        <v>329</v>
      </c>
      <c r="H4950" s="2" t="s">
        <v>228</v>
      </c>
      <c r="J4950" s="21"/>
    </row>
    <row r="4951" spans="1:10">
      <c r="A4951" s="79">
        <v>42172</v>
      </c>
      <c r="B4951" s="3">
        <v>4.85527</v>
      </c>
      <c r="C4951" s="7">
        <v>125</v>
      </c>
      <c r="D4951" s="7">
        <v>1</v>
      </c>
      <c r="E4951" s="17">
        <v>45</v>
      </c>
      <c r="F4951" s="2" t="s">
        <v>8</v>
      </c>
      <c r="G4951" s="2" t="s">
        <v>321</v>
      </c>
      <c r="H4951" s="2" t="s">
        <v>228</v>
      </c>
      <c r="J4951" s="21"/>
    </row>
    <row r="4952" spans="1:10">
      <c r="A4952" s="79">
        <v>42192</v>
      </c>
      <c r="B4952" s="3">
        <v>4.85527</v>
      </c>
      <c r="C4952" s="7">
        <v>125</v>
      </c>
      <c r="D4952" s="7">
        <v>1</v>
      </c>
      <c r="E4952" s="17">
        <v>45</v>
      </c>
      <c r="F4952" s="2" t="s">
        <v>8</v>
      </c>
      <c r="G4952" s="2" t="s">
        <v>317</v>
      </c>
      <c r="H4952" s="2" t="s">
        <v>228</v>
      </c>
      <c r="J4952" s="21"/>
    </row>
    <row r="4953" spans="1:10">
      <c r="A4953" s="79">
        <v>42221</v>
      </c>
      <c r="B4953" s="3">
        <v>4.85527</v>
      </c>
      <c r="C4953" s="7">
        <v>125</v>
      </c>
      <c r="D4953" s="7">
        <v>1</v>
      </c>
      <c r="E4953" s="17">
        <v>45</v>
      </c>
      <c r="F4953" s="2" t="s">
        <v>8</v>
      </c>
      <c r="G4953" s="2" t="s">
        <v>306</v>
      </c>
      <c r="H4953" s="2" t="s">
        <v>228</v>
      </c>
      <c r="J4953" s="21"/>
    </row>
    <row r="4954" spans="1:10">
      <c r="A4954" s="79">
        <v>42221</v>
      </c>
      <c r="B4954" s="3">
        <v>4.85527</v>
      </c>
      <c r="C4954" s="7">
        <v>125</v>
      </c>
      <c r="D4954" s="7">
        <v>1</v>
      </c>
      <c r="E4954" s="17">
        <v>45</v>
      </c>
      <c r="F4954" s="2" t="s">
        <v>8</v>
      </c>
      <c r="G4954" s="2" t="s">
        <v>303</v>
      </c>
      <c r="H4954" s="2" t="s">
        <v>228</v>
      </c>
      <c r="J4954" s="21"/>
    </row>
    <row r="4955" spans="1:10">
      <c r="A4955" s="79">
        <v>42222</v>
      </c>
      <c r="B4955" s="3">
        <v>4.85527</v>
      </c>
      <c r="C4955" s="7">
        <v>125</v>
      </c>
      <c r="D4955" s="7">
        <v>1</v>
      </c>
      <c r="E4955" s="17">
        <v>45</v>
      </c>
      <c r="F4955" s="2" t="s">
        <v>8</v>
      </c>
      <c r="G4955" s="2" t="s">
        <v>300</v>
      </c>
      <c r="H4955" s="2" t="s">
        <v>228</v>
      </c>
      <c r="J4955" s="21"/>
    </row>
    <row r="4956" spans="1:10">
      <c r="A4956" s="79">
        <v>42223</v>
      </c>
      <c r="B4956" s="3">
        <v>4.85527</v>
      </c>
      <c r="C4956" s="7">
        <v>125</v>
      </c>
      <c r="D4956" s="7">
        <v>1</v>
      </c>
      <c r="E4956" s="17">
        <v>45</v>
      </c>
      <c r="F4956" s="2" t="s">
        <v>8</v>
      </c>
      <c r="G4956" s="2" t="s">
        <v>283</v>
      </c>
      <c r="H4956" s="2" t="s">
        <v>228</v>
      </c>
      <c r="J4956" s="21"/>
    </row>
    <row r="4957" spans="1:10">
      <c r="A4957" s="79">
        <v>42224</v>
      </c>
      <c r="B4957" s="3">
        <v>4.85527</v>
      </c>
      <c r="C4957" s="7">
        <v>125</v>
      </c>
      <c r="D4957" s="7">
        <v>1</v>
      </c>
      <c r="E4957" s="17">
        <v>45</v>
      </c>
      <c r="F4957" s="2" t="s">
        <v>8</v>
      </c>
      <c r="G4957" s="2" t="s">
        <v>278</v>
      </c>
      <c r="H4957" s="2" t="s">
        <v>228</v>
      </c>
      <c r="J4957" s="21"/>
    </row>
    <row r="4958" spans="1:10">
      <c r="A4958" s="79">
        <v>42236</v>
      </c>
      <c r="B4958" s="3">
        <v>4.85527</v>
      </c>
      <c r="C4958" s="7">
        <v>125</v>
      </c>
      <c r="D4958" s="7">
        <v>1</v>
      </c>
      <c r="E4958" s="17">
        <v>45</v>
      </c>
      <c r="F4958" s="2" t="s">
        <v>8</v>
      </c>
      <c r="G4958" s="2" t="s">
        <v>263</v>
      </c>
      <c r="H4958" s="2" t="s">
        <v>228</v>
      </c>
      <c r="J4958" s="21"/>
    </row>
    <row r="4959" spans="1:10">
      <c r="A4959" s="79">
        <v>42294</v>
      </c>
      <c r="B4959" s="3">
        <v>4.85527</v>
      </c>
      <c r="C4959" s="7">
        <v>125</v>
      </c>
      <c r="D4959" s="7">
        <v>1</v>
      </c>
      <c r="E4959" s="17">
        <v>45</v>
      </c>
      <c r="F4959" s="2" t="s">
        <v>8</v>
      </c>
      <c r="G4959" s="2" t="s">
        <v>387</v>
      </c>
      <c r="H4959" s="2" t="s">
        <v>228</v>
      </c>
    </row>
    <row r="4960" spans="1:10">
      <c r="A4960" s="79">
        <v>42302</v>
      </c>
      <c r="B4960" s="3">
        <v>4.85527</v>
      </c>
      <c r="C4960" s="7">
        <v>125</v>
      </c>
      <c r="D4960" s="7">
        <v>1</v>
      </c>
      <c r="E4960" s="17">
        <v>45</v>
      </c>
      <c r="F4960" s="2" t="s">
        <v>8</v>
      </c>
      <c r="G4960" s="2" t="s">
        <v>375</v>
      </c>
      <c r="H4960" s="2" t="s">
        <v>228</v>
      </c>
    </row>
    <row r="4961" spans="1:12">
      <c r="A4961" s="79">
        <v>42304</v>
      </c>
      <c r="B4961" s="3">
        <v>4.85527</v>
      </c>
      <c r="C4961" s="7">
        <v>125</v>
      </c>
      <c r="D4961" s="7">
        <v>1</v>
      </c>
      <c r="E4961" s="17">
        <v>45</v>
      </c>
      <c r="F4961" s="2" t="s">
        <v>8</v>
      </c>
      <c r="G4961" s="2" t="s">
        <v>304</v>
      </c>
      <c r="H4961" s="2" t="s">
        <v>228</v>
      </c>
    </row>
    <row r="4962" spans="1:12">
      <c r="A4962" s="79">
        <v>42308</v>
      </c>
      <c r="B4962" s="3">
        <v>4.85527</v>
      </c>
      <c r="C4962" s="7">
        <v>125</v>
      </c>
      <c r="D4962" s="7">
        <v>1</v>
      </c>
      <c r="E4962" s="17">
        <v>45</v>
      </c>
      <c r="F4962" s="2" t="s">
        <v>8</v>
      </c>
      <c r="G4962" s="2" t="s">
        <v>374</v>
      </c>
      <c r="H4962" s="2" t="s">
        <v>228</v>
      </c>
    </row>
    <row r="4963" spans="1:12">
      <c r="A4963" s="79">
        <v>42318</v>
      </c>
      <c r="B4963" s="3">
        <v>4.85527</v>
      </c>
      <c r="C4963" s="7">
        <v>125</v>
      </c>
      <c r="D4963" s="7">
        <v>1</v>
      </c>
      <c r="E4963" s="17">
        <v>45</v>
      </c>
      <c r="F4963" s="2" t="s">
        <v>8</v>
      </c>
      <c r="G4963" s="2" t="s">
        <v>496</v>
      </c>
      <c r="H4963" s="2" t="s">
        <v>497</v>
      </c>
      <c r="I4963" s="2" t="s">
        <v>228</v>
      </c>
    </row>
    <row r="4964" spans="1:12">
      <c r="A4964" s="79">
        <v>42319</v>
      </c>
      <c r="B4964" s="3">
        <v>4.85527</v>
      </c>
      <c r="C4964" s="7">
        <v>125</v>
      </c>
      <c r="D4964" s="7">
        <v>1</v>
      </c>
      <c r="E4964" s="17">
        <v>45</v>
      </c>
      <c r="F4964" s="2" t="s">
        <v>8</v>
      </c>
      <c r="G4964" s="2" t="s">
        <v>448</v>
      </c>
      <c r="H4964" s="2" t="s">
        <v>228</v>
      </c>
    </row>
    <row r="4965" spans="1:12">
      <c r="A4965" s="79">
        <v>42337</v>
      </c>
      <c r="B4965" s="3">
        <v>4.85527</v>
      </c>
      <c r="C4965" s="7">
        <v>125</v>
      </c>
      <c r="D4965" s="7">
        <v>1</v>
      </c>
      <c r="E4965" s="17">
        <v>45</v>
      </c>
      <c r="F4965" s="2" t="s">
        <v>8</v>
      </c>
      <c r="G4965" s="2" t="s">
        <v>280</v>
      </c>
      <c r="H4965" s="2" t="s">
        <v>228</v>
      </c>
    </row>
    <row r="4966" spans="1:12">
      <c r="A4966" s="79">
        <v>42346</v>
      </c>
      <c r="B4966" s="3">
        <v>4.85527</v>
      </c>
      <c r="C4966" s="7">
        <v>125</v>
      </c>
      <c r="D4966" s="7">
        <v>1</v>
      </c>
      <c r="E4966" s="17">
        <v>45</v>
      </c>
      <c r="F4966" s="2" t="s">
        <v>8</v>
      </c>
      <c r="G4966" s="2" t="s">
        <v>710</v>
      </c>
      <c r="H4966" s="2" t="s">
        <v>667</v>
      </c>
      <c r="I4966" s="2" t="s">
        <v>711</v>
      </c>
    </row>
    <row r="4967" spans="1:12">
      <c r="A4967" s="79">
        <v>42348</v>
      </c>
      <c r="B4967" s="3">
        <v>4.85527</v>
      </c>
      <c r="C4967" s="7">
        <v>125</v>
      </c>
      <c r="D4967" s="7">
        <v>1</v>
      </c>
      <c r="E4967" s="17">
        <v>45</v>
      </c>
      <c r="F4967" s="2" t="s">
        <v>8</v>
      </c>
      <c r="G4967" s="2" t="s">
        <v>700</v>
      </c>
      <c r="H4967" s="2" t="s">
        <v>701</v>
      </c>
      <c r="I4967" s="2" t="s">
        <v>702</v>
      </c>
    </row>
    <row r="4968" spans="1:12">
      <c r="A4968" s="79">
        <v>42376</v>
      </c>
      <c r="B4968" s="3">
        <v>4.85527</v>
      </c>
      <c r="C4968" s="7">
        <v>125</v>
      </c>
      <c r="D4968" s="7">
        <v>1</v>
      </c>
      <c r="E4968" s="17">
        <v>45</v>
      </c>
      <c r="F4968" s="2" t="s">
        <v>8</v>
      </c>
      <c r="G4968" s="2" t="s">
        <v>1290</v>
      </c>
      <c r="H4968" s="2" t="s">
        <v>1082</v>
      </c>
      <c r="I4968" s="2" t="s">
        <v>228</v>
      </c>
      <c r="L4968" s="21"/>
    </row>
    <row r="4969" spans="1:12">
      <c r="A4969" s="79">
        <v>42380</v>
      </c>
      <c r="B4969" s="3">
        <v>4.85527</v>
      </c>
      <c r="C4969" s="7">
        <v>125</v>
      </c>
      <c r="D4969" s="7">
        <v>1</v>
      </c>
      <c r="E4969" s="17">
        <v>45</v>
      </c>
      <c r="F4969" s="2" t="s">
        <v>8</v>
      </c>
      <c r="G4969" s="2" t="s">
        <v>778</v>
      </c>
      <c r="H4969" s="2" t="s">
        <v>779</v>
      </c>
      <c r="I4969" s="2" t="s">
        <v>228</v>
      </c>
      <c r="L4969" s="21"/>
    </row>
    <row r="4970" spans="1:12">
      <c r="A4970" s="79">
        <v>42387</v>
      </c>
      <c r="B4970" s="3">
        <v>4.85527</v>
      </c>
      <c r="C4970" s="7">
        <v>125</v>
      </c>
      <c r="D4970" s="7">
        <v>1</v>
      </c>
      <c r="E4970" s="17">
        <v>45</v>
      </c>
      <c r="F4970" s="2" t="s">
        <v>8</v>
      </c>
      <c r="G4970" s="2" t="s">
        <v>1041</v>
      </c>
      <c r="H4970" s="2" t="s">
        <v>1042</v>
      </c>
      <c r="I4970" s="2" t="s">
        <v>228</v>
      </c>
      <c r="L4970" s="21"/>
    </row>
    <row r="4971" spans="1:12">
      <c r="A4971" s="79">
        <v>42403</v>
      </c>
      <c r="B4971" s="3">
        <v>4.85527</v>
      </c>
      <c r="C4971" s="7">
        <v>125</v>
      </c>
      <c r="D4971" s="7">
        <v>1</v>
      </c>
      <c r="E4971" s="17">
        <v>45</v>
      </c>
      <c r="F4971" s="2" t="s">
        <v>8</v>
      </c>
      <c r="G4971" s="2" t="s">
        <v>1173</v>
      </c>
      <c r="H4971" s="2" t="s">
        <v>1222</v>
      </c>
      <c r="I4971" s="2" t="s">
        <v>228</v>
      </c>
      <c r="L4971" s="21"/>
    </row>
    <row r="4972" spans="1:12">
      <c r="A4972" s="79">
        <v>42419</v>
      </c>
      <c r="B4972" s="3">
        <v>4.85527</v>
      </c>
      <c r="C4972" s="7">
        <v>125</v>
      </c>
      <c r="D4972" s="7">
        <v>1</v>
      </c>
      <c r="E4972" s="17">
        <v>45</v>
      </c>
      <c r="F4972" s="2" t="s">
        <v>8</v>
      </c>
      <c r="G4972" s="2" t="s">
        <v>1171</v>
      </c>
      <c r="H4972" s="2" t="s">
        <v>1172</v>
      </c>
      <c r="I4972" s="2" t="s">
        <v>228</v>
      </c>
      <c r="L4972" s="21"/>
    </row>
    <row r="4973" spans="1:12">
      <c r="A4973" s="79">
        <v>42459</v>
      </c>
      <c r="B4973" s="3">
        <v>4.85527</v>
      </c>
      <c r="C4973" s="7">
        <v>125</v>
      </c>
      <c r="D4973" s="7">
        <v>1</v>
      </c>
      <c r="E4973" s="17">
        <v>45</v>
      </c>
      <c r="F4973" s="2" t="s">
        <v>8</v>
      </c>
      <c r="G4973" s="2" t="s">
        <v>1311</v>
      </c>
      <c r="H4973" s="2" t="s">
        <v>1312</v>
      </c>
      <c r="I4973" s="2" t="s">
        <v>228</v>
      </c>
    </row>
    <row r="4974" spans="1:12">
      <c r="A4974" s="79">
        <v>42459</v>
      </c>
      <c r="B4974" s="3">
        <v>4.85527</v>
      </c>
      <c r="C4974" s="7">
        <v>125</v>
      </c>
      <c r="D4974" s="7">
        <v>1</v>
      </c>
      <c r="E4974" s="17">
        <v>45</v>
      </c>
      <c r="F4974" s="2" t="s">
        <v>8</v>
      </c>
      <c r="G4974" s="2" t="s">
        <v>1324</v>
      </c>
      <c r="H4974" s="2" t="s">
        <v>1325</v>
      </c>
      <c r="I4974" s="2" t="s">
        <v>228</v>
      </c>
    </row>
    <row r="4975" spans="1:12">
      <c r="A4975" s="79">
        <v>41820</v>
      </c>
      <c r="B4975" s="3">
        <v>250</v>
      </c>
      <c r="C4975" s="7">
        <v>126</v>
      </c>
      <c r="F4975" s="8" t="s">
        <v>8</v>
      </c>
      <c r="G4975" s="2" t="s">
        <v>143</v>
      </c>
    </row>
    <row r="4976" spans="1:12">
      <c r="A4976" s="79">
        <v>41853</v>
      </c>
      <c r="B4976" s="3">
        <v>4.85527</v>
      </c>
      <c r="C4976" s="7">
        <v>126</v>
      </c>
      <c r="D4976" s="7">
        <v>1</v>
      </c>
      <c r="E4976" s="17">
        <v>45</v>
      </c>
      <c r="F4976" s="2" t="s">
        <v>8</v>
      </c>
      <c r="G4976" s="21"/>
    </row>
    <row r="4977" spans="1:7">
      <c r="A4977" s="79">
        <v>41853</v>
      </c>
      <c r="B4977" s="3">
        <v>4.85527</v>
      </c>
      <c r="C4977" s="7">
        <v>126</v>
      </c>
      <c r="D4977" s="7">
        <v>1</v>
      </c>
      <c r="E4977" s="17">
        <v>45</v>
      </c>
      <c r="F4977" s="2" t="s">
        <v>8</v>
      </c>
      <c r="G4977" s="21"/>
    </row>
    <row r="4978" spans="1:7">
      <c r="A4978" s="79">
        <v>41853</v>
      </c>
      <c r="B4978" s="3">
        <v>4.85527</v>
      </c>
      <c r="C4978" s="7">
        <v>126</v>
      </c>
      <c r="D4978" s="7">
        <v>1</v>
      </c>
      <c r="E4978" s="17">
        <v>45</v>
      </c>
      <c r="F4978" s="2" t="s">
        <v>8</v>
      </c>
      <c r="G4978" s="21"/>
    </row>
    <row r="4979" spans="1:7">
      <c r="A4979" s="79">
        <v>41853</v>
      </c>
      <c r="B4979" s="3">
        <v>4.85527</v>
      </c>
      <c r="C4979" s="7">
        <v>126</v>
      </c>
      <c r="D4979" s="7">
        <v>1</v>
      </c>
      <c r="E4979" s="17">
        <v>45</v>
      </c>
      <c r="F4979" s="2" t="s">
        <v>8</v>
      </c>
      <c r="G4979" s="21"/>
    </row>
    <row r="4980" spans="1:7">
      <c r="A4980" s="79">
        <v>41853</v>
      </c>
      <c r="B4980" s="3">
        <v>4.85527</v>
      </c>
      <c r="C4980" s="7">
        <v>126</v>
      </c>
      <c r="D4980" s="7">
        <v>1</v>
      </c>
      <c r="E4980" s="17">
        <v>45</v>
      </c>
      <c r="F4980" s="2" t="s">
        <v>8</v>
      </c>
      <c r="G4980" s="21"/>
    </row>
    <row r="4981" spans="1:7">
      <c r="A4981" s="79">
        <v>41853</v>
      </c>
      <c r="B4981" s="3">
        <v>5.8282699999999998</v>
      </c>
      <c r="C4981" s="7">
        <v>126</v>
      </c>
      <c r="D4981" s="7">
        <v>1</v>
      </c>
      <c r="E4981" s="17">
        <v>45</v>
      </c>
      <c r="F4981" s="2" t="s">
        <v>8</v>
      </c>
      <c r="G4981" s="21"/>
    </row>
    <row r="4982" spans="1:7">
      <c r="A4982" s="79">
        <v>41853</v>
      </c>
      <c r="B4982" s="3">
        <v>5.8282699999999998</v>
      </c>
      <c r="C4982" s="7">
        <v>126</v>
      </c>
      <c r="D4982" s="7">
        <v>1</v>
      </c>
      <c r="E4982" s="17">
        <v>45</v>
      </c>
      <c r="F4982" s="2" t="s">
        <v>8</v>
      </c>
      <c r="G4982" s="21"/>
    </row>
    <row r="4983" spans="1:7">
      <c r="A4983" s="79">
        <v>41853</v>
      </c>
      <c r="B4983" s="3">
        <v>5.8282699999999998</v>
      </c>
      <c r="C4983" s="7">
        <v>126</v>
      </c>
      <c r="D4983" s="7">
        <v>1</v>
      </c>
      <c r="E4983" s="17">
        <v>45</v>
      </c>
      <c r="F4983" s="2" t="s">
        <v>8</v>
      </c>
      <c r="G4983" s="21"/>
    </row>
    <row r="4984" spans="1:7">
      <c r="A4984" s="79">
        <v>41853</v>
      </c>
      <c r="B4984" s="3">
        <v>5.8282699999999998</v>
      </c>
      <c r="C4984" s="7">
        <v>126</v>
      </c>
      <c r="D4984" s="7">
        <v>1</v>
      </c>
      <c r="E4984" s="17">
        <v>45</v>
      </c>
      <c r="F4984" s="2" t="s">
        <v>8</v>
      </c>
      <c r="G4984" s="21"/>
    </row>
    <row r="4985" spans="1:7">
      <c r="A4985" s="79">
        <v>41853</v>
      </c>
      <c r="B4985" s="3">
        <v>5.8282699999999998</v>
      </c>
      <c r="C4985" s="7">
        <v>126</v>
      </c>
      <c r="D4985" s="7">
        <v>1</v>
      </c>
      <c r="E4985" s="17">
        <v>45</v>
      </c>
      <c r="F4985" s="2" t="s">
        <v>8</v>
      </c>
      <c r="G4985" s="21"/>
    </row>
    <row r="4986" spans="1:7">
      <c r="A4986" s="79">
        <v>41853</v>
      </c>
      <c r="B4986" s="3">
        <v>5.8282699999999998</v>
      </c>
      <c r="C4986" s="7">
        <v>126</v>
      </c>
      <c r="D4986" s="7">
        <v>1</v>
      </c>
      <c r="E4986" s="17">
        <v>45</v>
      </c>
      <c r="F4986" s="2" t="s">
        <v>8</v>
      </c>
      <c r="G4986" s="21"/>
    </row>
    <row r="4987" spans="1:7">
      <c r="A4987" s="79">
        <v>41853</v>
      </c>
      <c r="B4987" s="3">
        <v>5.8282699999999998</v>
      </c>
      <c r="C4987" s="7">
        <v>126</v>
      </c>
      <c r="D4987" s="7">
        <v>1</v>
      </c>
      <c r="E4987" s="17">
        <v>45</v>
      </c>
      <c r="F4987" s="2" t="s">
        <v>8</v>
      </c>
      <c r="G4987" s="21"/>
    </row>
    <row r="4988" spans="1:7">
      <c r="A4988" s="79">
        <v>41853</v>
      </c>
      <c r="B4988" s="3">
        <v>5.8282699999999998</v>
      </c>
      <c r="C4988" s="7">
        <v>126</v>
      </c>
      <c r="D4988" s="7">
        <v>1</v>
      </c>
      <c r="E4988" s="17">
        <v>45</v>
      </c>
      <c r="F4988" s="2" t="s">
        <v>8</v>
      </c>
      <c r="G4988" s="21"/>
    </row>
    <row r="4989" spans="1:7">
      <c r="A4989" s="79">
        <v>41853</v>
      </c>
      <c r="B4989" s="3">
        <v>5.8282699999999998</v>
      </c>
      <c r="C4989" s="7">
        <v>126</v>
      </c>
      <c r="D4989" s="7">
        <v>1</v>
      </c>
      <c r="E4989" s="17">
        <v>45</v>
      </c>
      <c r="F4989" s="2" t="s">
        <v>8</v>
      </c>
      <c r="G4989" s="21"/>
    </row>
    <row r="4990" spans="1:7">
      <c r="A4990" s="79">
        <v>41853</v>
      </c>
      <c r="B4990" s="3">
        <v>5.8282699999999998</v>
      </c>
      <c r="C4990" s="7">
        <v>126</v>
      </c>
      <c r="D4990" s="7">
        <v>1</v>
      </c>
      <c r="E4990" s="17">
        <v>45</v>
      </c>
      <c r="F4990" s="2" t="s">
        <v>8</v>
      </c>
      <c r="G4990" s="21"/>
    </row>
    <row r="4991" spans="1:7">
      <c r="A4991" s="79">
        <v>41853</v>
      </c>
      <c r="B4991" s="3">
        <v>5.8282699999999998</v>
      </c>
      <c r="C4991" s="7">
        <v>126</v>
      </c>
      <c r="D4991" s="7">
        <v>1</v>
      </c>
      <c r="E4991" s="17">
        <v>45</v>
      </c>
      <c r="F4991" s="2" t="s">
        <v>8</v>
      </c>
      <c r="G4991" s="21"/>
    </row>
    <row r="4992" spans="1:7">
      <c r="A4992" s="79">
        <v>41854</v>
      </c>
      <c r="B4992" s="3">
        <v>14.565810000000001</v>
      </c>
      <c r="C4992" s="7">
        <v>126</v>
      </c>
      <c r="D4992" s="7">
        <v>3</v>
      </c>
      <c r="E4992" s="17">
        <v>45</v>
      </c>
      <c r="F4992" s="2" t="s">
        <v>8</v>
      </c>
      <c r="G4992" s="21"/>
    </row>
    <row r="4993" spans="1:7">
      <c r="A4993" s="79">
        <v>41854</v>
      </c>
      <c r="B4993" s="3">
        <v>9.7105399999999999</v>
      </c>
      <c r="C4993" s="7">
        <v>126</v>
      </c>
      <c r="D4993" s="7">
        <v>2</v>
      </c>
      <c r="E4993" s="17">
        <v>45</v>
      </c>
      <c r="F4993" s="2" t="s">
        <v>8</v>
      </c>
      <c r="G4993" s="21"/>
    </row>
    <row r="4994" spans="1:7">
      <c r="A4994" s="79">
        <v>41854</v>
      </c>
      <c r="B4994" s="3">
        <v>11.65654</v>
      </c>
      <c r="C4994" s="7">
        <v>126</v>
      </c>
      <c r="D4994" s="7">
        <v>2</v>
      </c>
      <c r="E4994" s="17">
        <v>45</v>
      </c>
      <c r="F4994" s="2" t="s">
        <v>8</v>
      </c>
      <c r="G4994" s="21"/>
    </row>
    <row r="4995" spans="1:7">
      <c r="A4995" s="79">
        <v>41854</v>
      </c>
      <c r="B4995" s="3">
        <v>11.65654</v>
      </c>
      <c r="C4995" s="7">
        <v>126</v>
      </c>
      <c r="D4995" s="7">
        <v>2</v>
      </c>
      <c r="E4995" s="17">
        <v>45</v>
      </c>
      <c r="F4995" s="2" t="s">
        <v>8</v>
      </c>
      <c r="G4995" s="21"/>
    </row>
    <row r="4996" spans="1:7">
      <c r="A4996" s="79">
        <v>41854</v>
      </c>
      <c r="B4996" s="3">
        <v>4.85527</v>
      </c>
      <c r="C4996" s="7">
        <v>126</v>
      </c>
      <c r="D4996" s="7">
        <v>1</v>
      </c>
      <c r="E4996" s="17">
        <v>45</v>
      </c>
      <c r="F4996" s="2" t="s">
        <v>8</v>
      </c>
      <c r="G4996" s="21"/>
    </row>
    <row r="4997" spans="1:7">
      <c r="A4997" s="79">
        <v>41854</v>
      </c>
      <c r="B4997" s="3">
        <v>4.85527</v>
      </c>
      <c r="C4997" s="7">
        <v>126</v>
      </c>
      <c r="D4997" s="7">
        <v>1</v>
      </c>
      <c r="E4997" s="17">
        <v>45</v>
      </c>
      <c r="F4997" s="2" t="s">
        <v>8</v>
      </c>
      <c r="G4997" s="21"/>
    </row>
    <row r="4998" spans="1:7">
      <c r="A4998" s="79">
        <v>41854</v>
      </c>
      <c r="B4998" s="3">
        <v>4.85527</v>
      </c>
      <c r="C4998" s="7">
        <v>126</v>
      </c>
      <c r="D4998" s="7">
        <v>1</v>
      </c>
      <c r="E4998" s="17">
        <v>45</v>
      </c>
      <c r="F4998" s="2" t="s">
        <v>8</v>
      </c>
      <c r="G4998" s="21"/>
    </row>
    <row r="4999" spans="1:7">
      <c r="A4999" s="79">
        <v>41854</v>
      </c>
      <c r="B4999" s="3">
        <v>4.85527</v>
      </c>
      <c r="C4999" s="7">
        <v>126</v>
      </c>
      <c r="D4999" s="7">
        <v>1</v>
      </c>
      <c r="E4999" s="17">
        <v>45</v>
      </c>
      <c r="F4999" s="2" t="s">
        <v>8</v>
      </c>
      <c r="G4999" s="21"/>
    </row>
    <row r="5000" spans="1:7">
      <c r="A5000" s="79">
        <v>41854</v>
      </c>
      <c r="B5000" s="3">
        <v>5.8282699999999998</v>
      </c>
      <c r="C5000" s="7">
        <v>126</v>
      </c>
      <c r="D5000" s="7">
        <v>1</v>
      </c>
      <c r="E5000" s="17">
        <v>45</v>
      </c>
      <c r="F5000" s="2" t="s">
        <v>8</v>
      </c>
      <c r="G5000" s="21"/>
    </row>
    <row r="5001" spans="1:7">
      <c r="A5001" s="79">
        <v>41854</v>
      </c>
      <c r="B5001" s="3">
        <v>5.8282699999999998</v>
      </c>
      <c r="C5001" s="7">
        <v>126</v>
      </c>
      <c r="D5001" s="7">
        <v>1</v>
      </c>
      <c r="E5001" s="17">
        <v>45</v>
      </c>
      <c r="F5001" s="2" t="s">
        <v>8</v>
      </c>
      <c r="G5001" s="21"/>
    </row>
    <row r="5002" spans="1:7">
      <c r="A5002" s="79">
        <v>41854</v>
      </c>
      <c r="B5002" s="3">
        <v>5.8282699999999998</v>
      </c>
      <c r="C5002" s="7">
        <v>126</v>
      </c>
      <c r="D5002" s="7">
        <v>1</v>
      </c>
      <c r="E5002" s="17">
        <v>45</v>
      </c>
      <c r="F5002" s="2" t="s">
        <v>8</v>
      </c>
      <c r="G5002" s="21"/>
    </row>
    <row r="5003" spans="1:7">
      <c r="A5003" s="79">
        <v>41854</v>
      </c>
      <c r="B5003" s="3">
        <v>5.8282699999999998</v>
      </c>
      <c r="C5003" s="7">
        <v>126</v>
      </c>
      <c r="D5003" s="7">
        <v>1</v>
      </c>
      <c r="E5003" s="17">
        <v>45</v>
      </c>
      <c r="F5003" s="2" t="s">
        <v>8</v>
      </c>
      <c r="G5003" s="21"/>
    </row>
    <row r="5004" spans="1:7">
      <c r="A5004" s="79">
        <v>41854</v>
      </c>
      <c r="B5004" s="3">
        <v>5.8282699999999998</v>
      </c>
      <c r="C5004" s="7">
        <v>126</v>
      </c>
      <c r="D5004" s="7">
        <v>1</v>
      </c>
      <c r="E5004" s="17">
        <v>45</v>
      </c>
      <c r="F5004" s="2" t="s">
        <v>8</v>
      </c>
      <c r="G5004" s="21"/>
    </row>
    <row r="5005" spans="1:7">
      <c r="A5005" s="79">
        <v>41854</v>
      </c>
      <c r="B5005" s="3">
        <v>5.8282699999999998</v>
      </c>
      <c r="C5005" s="7">
        <v>126</v>
      </c>
      <c r="D5005" s="7">
        <v>1</v>
      </c>
      <c r="E5005" s="17">
        <v>45</v>
      </c>
      <c r="F5005" s="2" t="s">
        <v>8</v>
      </c>
      <c r="G5005" s="21"/>
    </row>
    <row r="5006" spans="1:7">
      <c r="A5006" s="79">
        <v>41854</v>
      </c>
      <c r="B5006" s="3">
        <v>5.8282699999999998</v>
      </c>
      <c r="C5006" s="7">
        <v>126</v>
      </c>
      <c r="D5006" s="7">
        <v>1</v>
      </c>
      <c r="E5006" s="17">
        <v>45</v>
      </c>
      <c r="F5006" s="2" t="s">
        <v>8</v>
      </c>
      <c r="G5006" s="21"/>
    </row>
    <row r="5007" spans="1:7">
      <c r="A5007" s="79">
        <v>41854</v>
      </c>
      <c r="B5007" s="3">
        <v>5.8282699999999998</v>
      </c>
      <c r="C5007" s="7">
        <v>126</v>
      </c>
      <c r="D5007" s="7">
        <v>1</v>
      </c>
      <c r="E5007" s="17">
        <v>45</v>
      </c>
      <c r="F5007" s="2" t="s">
        <v>8</v>
      </c>
      <c r="G5007" s="21"/>
    </row>
    <row r="5008" spans="1:7">
      <c r="A5008" s="79">
        <v>41854</v>
      </c>
      <c r="B5008" s="3">
        <v>5.8282699999999998</v>
      </c>
      <c r="C5008" s="7">
        <v>126</v>
      </c>
      <c r="D5008" s="7">
        <v>1</v>
      </c>
      <c r="E5008" s="17">
        <v>45</v>
      </c>
      <c r="F5008" s="2" t="s">
        <v>8</v>
      </c>
      <c r="G5008" s="21"/>
    </row>
    <row r="5009" spans="1:7">
      <c r="A5009" s="79">
        <v>41854</v>
      </c>
      <c r="B5009" s="3">
        <v>5.8282699999999998</v>
      </c>
      <c r="C5009" s="7">
        <v>126</v>
      </c>
      <c r="D5009" s="7">
        <v>1</v>
      </c>
      <c r="E5009" s="17">
        <v>45</v>
      </c>
      <c r="F5009" s="2" t="s">
        <v>8</v>
      </c>
      <c r="G5009" s="21"/>
    </row>
    <row r="5010" spans="1:7">
      <c r="A5010" s="79">
        <v>41855</v>
      </c>
      <c r="B5010" s="3">
        <v>24.276350000000001</v>
      </c>
      <c r="C5010" s="7">
        <v>126</v>
      </c>
      <c r="D5010" s="7">
        <v>5</v>
      </c>
      <c r="E5010" s="17">
        <v>45</v>
      </c>
      <c r="F5010" s="2" t="s">
        <v>8</v>
      </c>
      <c r="G5010" s="21"/>
    </row>
    <row r="5011" spans="1:7">
      <c r="A5011" s="79">
        <v>41855</v>
      </c>
      <c r="B5011" s="3">
        <v>23.313079999999999</v>
      </c>
      <c r="C5011" s="7">
        <v>126</v>
      </c>
      <c r="D5011" s="7">
        <v>4</v>
      </c>
      <c r="E5011" s="17">
        <v>45</v>
      </c>
      <c r="F5011" s="2" t="s">
        <v>8</v>
      </c>
      <c r="G5011" s="21"/>
    </row>
    <row r="5012" spans="1:7">
      <c r="A5012" s="79">
        <v>41855</v>
      </c>
      <c r="B5012" s="3">
        <v>11.65654</v>
      </c>
      <c r="C5012" s="7">
        <v>126</v>
      </c>
      <c r="D5012" s="7">
        <v>2</v>
      </c>
      <c r="E5012" s="17">
        <v>45</v>
      </c>
      <c r="F5012" s="2" t="s">
        <v>8</v>
      </c>
      <c r="G5012" s="21"/>
    </row>
    <row r="5013" spans="1:7">
      <c r="A5013" s="79">
        <v>41855</v>
      </c>
      <c r="B5013" s="3">
        <v>11.65654</v>
      </c>
      <c r="C5013" s="7">
        <v>126</v>
      </c>
      <c r="D5013" s="7">
        <v>2</v>
      </c>
      <c r="E5013" s="17">
        <v>45</v>
      </c>
      <c r="F5013" s="2" t="s">
        <v>8</v>
      </c>
      <c r="G5013" s="21"/>
    </row>
    <row r="5014" spans="1:7">
      <c r="A5014" s="79">
        <v>41855</v>
      </c>
      <c r="B5014" s="3">
        <v>11.65654</v>
      </c>
      <c r="C5014" s="7">
        <v>126</v>
      </c>
      <c r="D5014" s="7">
        <v>2</v>
      </c>
      <c r="E5014" s="17">
        <v>45</v>
      </c>
      <c r="F5014" s="2" t="s">
        <v>8</v>
      </c>
      <c r="G5014" s="21"/>
    </row>
    <row r="5015" spans="1:7">
      <c r="A5015" s="79">
        <v>41855</v>
      </c>
      <c r="B5015" s="3">
        <v>4.85527</v>
      </c>
      <c r="C5015" s="7">
        <v>126</v>
      </c>
      <c r="D5015" s="7">
        <v>1</v>
      </c>
      <c r="E5015" s="17">
        <v>45</v>
      </c>
      <c r="F5015" s="2" t="s">
        <v>8</v>
      </c>
      <c r="G5015" s="21"/>
    </row>
    <row r="5016" spans="1:7">
      <c r="A5016" s="79">
        <v>41855</v>
      </c>
      <c r="B5016" s="3">
        <v>4.85527</v>
      </c>
      <c r="C5016" s="7">
        <v>126</v>
      </c>
      <c r="D5016" s="7">
        <v>1</v>
      </c>
      <c r="E5016" s="17">
        <v>45</v>
      </c>
      <c r="F5016" s="2" t="s">
        <v>8</v>
      </c>
      <c r="G5016" s="21"/>
    </row>
    <row r="5017" spans="1:7">
      <c r="A5017" s="79">
        <v>41855</v>
      </c>
      <c r="B5017" s="3">
        <v>4.85527</v>
      </c>
      <c r="C5017" s="7">
        <v>126</v>
      </c>
      <c r="D5017" s="7">
        <v>1</v>
      </c>
      <c r="E5017" s="17">
        <v>45</v>
      </c>
      <c r="F5017" s="2" t="s">
        <v>8</v>
      </c>
      <c r="G5017" s="21"/>
    </row>
    <row r="5018" spans="1:7">
      <c r="A5018" s="79">
        <v>41855</v>
      </c>
      <c r="B5018" s="3">
        <v>5.8282699999999998</v>
      </c>
      <c r="C5018" s="7">
        <v>126</v>
      </c>
      <c r="D5018" s="7">
        <v>1</v>
      </c>
      <c r="E5018" s="17">
        <v>45</v>
      </c>
      <c r="F5018" s="2" t="s">
        <v>8</v>
      </c>
      <c r="G5018" s="21"/>
    </row>
    <row r="5019" spans="1:7">
      <c r="A5019" s="79">
        <v>41855</v>
      </c>
      <c r="B5019" s="3">
        <v>5.8282699999999998</v>
      </c>
      <c r="C5019" s="7">
        <v>126</v>
      </c>
      <c r="D5019" s="7">
        <v>1</v>
      </c>
      <c r="E5019" s="17">
        <v>45</v>
      </c>
      <c r="F5019" s="2" t="s">
        <v>8</v>
      </c>
      <c r="G5019" s="21"/>
    </row>
    <row r="5020" spans="1:7">
      <c r="A5020" s="79">
        <v>41855</v>
      </c>
      <c r="B5020" s="3">
        <v>5.8282699999999998</v>
      </c>
      <c r="C5020" s="7">
        <v>126</v>
      </c>
      <c r="D5020" s="7">
        <v>1</v>
      </c>
      <c r="E5020" s="17">
        <v>45</v>
      </c>
      <c r="F5020" s="2" t="s">
        <v>8</v>
      </c>
      <c r="G5020" s="21"/>
    </row>
    <row r="5021" spans="1:7">
      <c r="A5021" s="79">
        <v>41855</v>
      </c>
      <c r="B5021" s="3">
        <v>5.8282699999999998</v>
      </c>
      <c r="C5021" s="7">
        <v>126</v>
      </c>
      <c r="D5021" s="7">
        <v>1</v>
      </c>
      <c r="E5021" s="17">
        <v>45</v>
      </c>
      <c r="F5021" s="2" t="s">
        <v>8</v>
      </c>
      <c r="G5021" s="21"/>
    </row>
    <row r="5022" spans="1:7">
      <c r="A5022" s="79">
        <v>41856</v>
      </c>
      <c r="B5022" s="3">
        <v>23.313079999999999</v>
      </c>
      <c r="C5022" s="7">
        <v>126</v>
      </c>
      <c r="D5022" s="7">
        <v>4</v>
      </c>
      <c r="E5022" s="17">
        <v>45</v>
      </c>
      <c r="F5022" s="2" t="s">
        <v>8</v>
      </c>
      <c r="G5022" s="21"/>
    </row>
    <row r="5023" spans="1:7">
      <c r="A5023" s="79">
        <v>41856</v>
      </c>
      <c r="B5023" s="3">
        <v>4.85527</v>
      </c>
      <c r="C5023" s="7">
        <v>126</v>
      </c>
      <c r="D5023" s="7">
        <v>1</v>
      </c>
      <c r="E5023" s="17">
        <v>45</v>
      </c>
      <c r="F5023" s="2" t="s">
        <v>8</v>
      </c>
      <c r="G5023" s="21"/>
    </row>
    <row r="5024" spans="1:7">
      <c r="A5024" s="79">
        <v>41856</v>
      </c>
      <c r="B5024" s="3">
        <v>4.85527</v>
      </c>
      <c r="C5024" s="7">
        <v>126</v>
      </c>
      <c r="D5024" s="7">
        <v>1</v>
      </c>
      <c r="E5024" s="17">
        <v>45</v>
      </c>
      <c r="F5024" s="2" t="s">
        <v>8</v>
      </c>
      <c r="G5024" s="21"/>
    </row>
    <row r="5025" spans="1:7">
      <c r="A5025" s="79">
        <v>41856</v>
      </c>
      <c r="B5025" s="3">
        <v>4.85527</v>
      </c>
      <c r="C5025" s="7">
        <v>126</v>
      </c>
      <c r="D5025" s="7">
        <v>1</v>
      </c>
      <c r="E5025" s="17">
        <v>45</v>
      </c>
      <c r="F5025" s="2" t="s">
        <v>8</v>
      </c>
      <c r="G5025" s="21"/>
    </row>
    <row r="5026" spans="1:7">
      <c r="A5026" s="79">
        <v>41856</v>
      </c>
      <c r="B5026" s="3">
        <v>4.85527</v>
      </c>
      <c r="C5026" s="7">
        <v>126</v>
      </c>
      <c r="D5026" s="7">
        <v>1</v>
      </c>
      <c r="E5026" s="17">
        <v>45</v>
      </c>
      <c r="F5026" s="2" t="s">
        <v>8</v>
      </c>
      <c r="G5026" s="21"/>
    </row>
    <row r="5027" spans="1:7">
      <c r="A5027" s="79">
        <v>41856</v>
      </c>
      <c r="B5027" s="3">
        <v>4.85527</v>
      </c>
      <c r="C5027" s="7">
        <v>126</v>
      </c>
      <c r="D5027" s="7">
        <v>1</v>
      </c>
      <c r="E5027" s="17">
        <v>45</v>
      </c>
      <c r="F5027" s="2" t="s">
        <v>8</v>
      </c>
      <c r="G5027" s="21"/>
    </row>
    <row r="5028" spans="1:7">
      <c r="A5028" s="79">
        <v>41856</v>
      </c>
      <c r="B5028" s="3">
        <v>4.85527</v>
      </c>
      <c r="C5028" s="7">
        <v>126</v>
      </c>
      <c r="D5028" s="7">
        <v>1</v>
      </c>
      <c r="E5028" s="17">
        <v>45</v>
      </c>
      <c r="F5028" s="2" t="s">
        <v>8</v>
      </c>
      <c r="G5028" s="21"/>
    </row>
    <row r="5029" spans="1:7">
      <c r="A5029" s="79">
        <v>41858</v>
      </c>
      <c r="B5029" s="3">
        <v>4.85527</v>
      </c>
      <c r="C5029" s="7">
        <v>126</v>
      </c>
      <c r="D5029" s="7">
        <v>1</v>
      </c>
      <c r="E5029" s="17">
        <v>45</v>
      </c>
      <c r="F5029" s="2" t="s">
        <v>8</v>
      </c>
      <c r="G5029" s="21"/>
    </row>
    <row r="5030" spans="1:7">
      <c r="A5030" s="79">
        <v>41859</v>
      </c>
      <c r="B5030" s="3">
        <v>4.85527</v>
      </c>
      <c r="C5030" s="7">
        <v>126</v>
      </c>
      <c r="D5030" s="7">
        <v>1</v>
      </c>
      <c r="E5030" s="17">
        <v>45</v>
      </c>
      <c r="F5030" s="2" t="s">
        <v>8</v>
      </c>
      <c r="G5030" s="21"/>
    </row>
    <row r="5031" spans="1:7">
      <c r="A5031" s="79">
        <v>41860</v>
      </c>
      <c r="B5031" s="3">
        <v>4.85527</v>
      </c>
      <c r="C5031" s="7">
        <v>126</v>
      </c>
      <c r="D5031" s="7">
        <v>1</v>
      </c>
      <c r="E5031" s="17">
        <v>45</v>
      </c>
      <c r="F5031" s="2" t="s">
        <v>8</v>
      </c>
      <c r="G5031" s="21"/>
    </row>
    <row r="5032" spans="1:7">
      <c r="A5032" s="79">
        <v>41861</v>
      </c>
      <c r="B5032" s="3">
        <v>4.85527</v>
      </c>
      <c r="C5032" s="7">
        <v>126</v>
      </c>
      <c r="D5032" s="7">
        <v>1</v>
      </c>
      <c r="E5032" s="17">
        <v>45</v>
      </c>
      <c r="F5032" s="2" t="s">
        <v>8</v>
      </c>
      <c r="G5032" s="21"/>
    </row>
    <row r="5033" spans="1:7">
      <c r="A5033" s="79">
        <v>41861</v>
      </c>
      <c r="B5033" s="3">
        <v>4.85527</v>
      </c>
      <c r="C5033" s="7">
        <v>126</v>
      </c>
      <c r="D5033" s="7">
        <v>1</v>
      </c>
      <c r="E5033" s="17">
        <v>45</v>
      </c>
      <c r="F5033" s="2" t="s">
        <v>8</v>
      </c>
      <c r="G5033" s="21"/>
    </row>
    <row r="5034" spans="1:7">
      <c r="A5034" s="79">
        <v>41861</v>
      </c>
      <c r="B5034" s="3">
        <v>4.85527</v>
      </c>
      <c r="C5034" s="7">
        <v>126</v>
      </c>
      <c r="D5034" s="7">
        <v>1</v>
      </c>
      <c r="E5034" s="17">
        <v>45</v>
      </c>
      <c r="F5034" s="2" t="s">
        <v>8</v>
      </c>
      <c r="G5034" s="21"/>
    </row>
    <row r="5035" spans="1:7">
      <c r="A5035" s="79">
        <v>41861</v>
      </c>
      <c r="B5035" s="3">
        <v>4.85527</v>
      </c>
      <c r="C5035" s="7">
        <v>126</v>
      </c>
      <c r="D5035" s="7">
        <v>1</v>
      </c>
      <c r="E5035" s="17">
        <v>45</v>
      </c>
      <c r="F5035" s="2" t="s">
        <v>8</v>
      </c>
      <c r="G5035" s="21"/>
    </row>
    <row r="5036" spans="1:7">
      <c r="A5036" s="79">
        <v>41863</v>
      </c>
      <c r="B5036" s="3">
        <v>19.42108</v>
      </c>
      <c r="C5036" s="7">
        <v>126</v>
      </c>
      <c r="D5036" s="7">
        <v>4</v>
      </c>
      <c r="E5036" s="17">
        <v>45</v>
      </c>
      <c r="F5036" s="2" t="s">
        <v>8</v>
      </c>
      <c r="G5036" s="21"/>
    </row>
    <row r="5037" spans="1:7">
      <c r="A5037" s="79">
        <v>41863</v>
      </c>
      <c r="B5037" s="3">
        <v>9.7105399999999999</v>
      </c>
      <c r="C5037" s="7">
        <v>126</v>
      </c>
      <c r="D5037" s="7">
        <v>2</v>
      </c>
      <c r="E5037" s="17">
        <v>45</v>
      </c>
      <c r="F5037" s="2" t="s">
        <v>8</v>
      </c>
      <c r="G5037" s="21"/>
    </row>
    <row r="5038" spans="1:7">
      <c r="A5038" s="79">
        <v>41863</v>
      </c>
      <c r="B5038" s="3">
        <v>9.7105399999999999</v>
      </c>
      <c r="C5038" s="7">
        <v>126</v>
      </c>
      <c r="D5038" s="7">
        <v>2</v>
      </c>
      <c r="E5038" s="17">
        <v>45</v>
      </c>
      <c r="F5038" s="2" t="s">
        <v>8</v>
      </c>
      <c r="G5038" s="21"/>
    </row>
    <row r="5039" spans="1:7">
      <c r="A5039" s="79">
        <v>41863</v>
      </c>
      <c r="B5039" s="3">
        <v>4.85527</v>
      </c>
      <c r="C5039" s="7">
        <v>126</v>
      </c>
      <c r="D5039" s="7">
        <v>1</v>
      </c>
      <c r="E5039" s="17">
        <v>45</v>
      </c>
      <c r="F5039" s="2" t="s">
        <v>8</v>
      </c>
      <c r="G5039" s="21"/>
    </row>
    <row r="5040" spans="1:7">
      <c r="A5040" s="79">
        <v>41865</v>
      </c>
      <c r="B5040" s="3">
        <v>4.85527</v>
      </c>
      <c r="C5040" s="7">
        <v>126</v>
      </c>
      <c r="D5040" s="7">
        <v>1</v>
      </c>
      <c r="E5040" s="17">
        <v>45</v>
      </c>
      <c r="F5040" s="2" t="s">
        <v>8</v>
      </c>
      <c r="G5040" s="21"/>
    </row>
    <row r="5041" spans="1:7">
      <c r="A5041" s="79">
        <v>41865</v>
      </c>
      <c r="B5041" s="3">
        <v>4.85527</v>
      </c>
      <c r="C5041" s="7">
        <v>126</v>
      </c>
      <c r="D5041" s="7">
        <v>1</v>
      </c>
      <c r="E5041" s="17">
        <v>45</v>
      </c>
      <c r="F5041" s="2" t="s">
        <v>8</v>
      </c>
      <c r="G5041" s="21"/>
    </row>
    <row r="5042" spans="1:7">
      <c r="A5042" s="79">
        <v>41866</v>
      </c>
      <c r="B5042" s="3">
        <v>4.85527</v>
      </c>
      <c r="C5042" s="7">
        <v>126</v>
      </c>
      <c r="D5042" s="7">
        <v>1</v>
      </c>
      <c r="E5042" s="17">
        <v>45</v>
      </c>
      <c r="F5042" s="2" t="s">
        <v>8</v>
      </c>
      <c r="G5042" s="21"/>
    </row>
    <row r="5043" spans="1:7">
      <c r="A5043" s="79">
        <v>41866</v>
      </c>
      <c r="B5043" s="3">
        <v>4.85527</v>
      </c>
      <c r="C5043" s="7">
        <v>126</v>
      </c>
      <c r="D5043" s="7">
        <v>1</v>
      </c>
      <c r="E5043" s="17">
        <v>45</v>
      </c>
      <c r="F5043" s="2" t="s">
        <v>8</v>
      </c>
      <c r="G5043" s="21"/>
    </row>
    <row r="5044" spans="1:7">
      <c r="A5044" s="79">
        <v>41868</v>
      </c>
      <c r="B5044" s="3">
        <v>9.7105399999999999</v>
      </c>
      <c r="C5044" s="7">
        <v>126</v>
      </c>
      <c r="D5044" s="7">
        <v>2</v>
      </c>
      <c r="E5044" s="17">
        <v>45</v>
      </c>
      <c r="F5044" s="2" t="s">
        <v>8</v>
      </c>
      <c r="G5044" s="21"/>
    </row>
    <row r="5045" spans="1:7">
      <c r="A5045" s="79">
        <v>41869</v>
      </c>
      <c r="B5045" s="3">
        <v>4.85527</v>
      </c>
      <c r="C5045" s="7">
        <v>126</v>
      </c>
      <c r="D5045" s="7">
        <v>1</v>
      </c>
      <c r="E5045" s="17">
        <v>45</v>
      </c>
      <c r="F5045" s="2" t="s">
        <v>8</v>
      </c>
      <c r="G5045" s="21"/>
    </row>
    <row r="5046" spans="1:7">
      <c r="A5046" s="79">
        <v>41871</v>
      </c>
      <c r="B5046" s="3">
        <v>4.85527</v>
      </c>
      <c r="C5046" s="7">
        <v>126</v>
      </c>
      <c r="D5046" s="7">
        <v>1</v>
      </c>
      <c r="E5046" s="17">
        <v>45</v>
      </c>
      <c r="F5046" s="2" t="s">
        <v>8</v>
      </c>
      <c r="G5046" s="21"/>
    </row>
    <row r="5047" spans="1:7">
      <c r="A5047" s="79">
        <v>41872</v>
      </c>
      <c r="B5047" s="3">
        <v>4.85527</v>
      </c>
      <c r="C5047" s="7">
        <v>126</v>
      </c>
      <c r="D5047" s="7">
        <v>1</v>
      </c>
      <c r="E5047" s="17">
        <v>45</v>
      </c>
      <c r="F5047" s="2" t="s">
        <v>8</v>
      </c>
      <c r="G5047" s="21"/>
    </row>
    <row r="5048" spans="1:7">
      <c r="A5048" s="79">
        <v>41874</v>
      </c>
      <c r="B5048" s="3">
        <v>4.85527</v>
      </c>
      <c r="C5048" s="7">
        <v>126</v>
      </c>
      <c r="D5048" s="7">
        <v>1</v>
      </c>
      <c r="E5048" s="17">
        <v>45</v>
      </c>
      <c r="F5048" s="2" t="s">
        <v>8</v>
      </c>
      <c r="G5048" s="21"/>
    </row>
    <row r="5049" spans="1:7">
      <c r="A5049" s="79">
        <v>41875</v>
      </c>
      <c r="B5049" s="3">
        <v>4.85527</v>
      </c>
      <c r="C5049" s="7">
        <v>126</v>
      </c>
      <c r="D5049" s="7">
        <v>1</v>
      </c>
      <c r="E5049" s="17">
        <v>45</v>
      </c>
      <c r="F5049" s="2" t="s">
        <v>8</v>
      </c>
      <c r="G5049" s="21"/>
    </row>
    <row r="5050" spans="1:7">
      <c r="A5050" s="79">
        <v>41879</v>
      </c>
      <c r="B5050" s="3">
        <v>4.85527</v>
      </c>
      <c r="C5050" s="7">
        <v>126</v>
      </c>
      <c r="D5050" s="7">
        <v>1</v>
      </c>
      <c r="E5050" s="17">
        <v>45</v>
      </c>
      <c r="F5050" s="2" t="s">
        <v>8</v>
      </c>
      <c r="G5050" s="21"/>
    </row>
    <row r="5051" spans="1:7">
      <c r="A5051" s="79">
        <v>41882</v>
      </c>
      <c r="B5051" s="3">
        <v>14.565810000000001</v>
      </c>
      <c r="C5051" s="7">
        <v>126</v>
      </c>
      <c r="D5051" s="7">
        <v>3</v>
      </c>
      <c r="E5051" s="17">
        <v>45</v>
      </c>
      <c r="F5051" s="2" t="s">
        <v>8</v>
      </c>
      <c r="G5051" s="21"/>
    </row>
    <row r="5052" spans="1:7">
      <c r="A5052" s="79">
        <v>41882</v>
      </c>
      <c r="B5052" s="3">
        <v>4.85527</v>
      </c>
      <c r="C5052" s="7">
        <v>126</v>
      </c>
      <c r="D5052" s="7">
        <v>1</v>
      </c>
      <c r="E5052" s="17">
        <v>45</v>
      </c>
      <c r="F5052" s="2" t="s">
        <v>8</v>
      </c>
      <c r="G5052" s="21"/>
    </row>
    <row r="5053" spans="1:7">
      <c r="A5053" s="79">
        <v>41897</v>
      </c>
      <c r="B5053" s="3">
        <v>4.85527</v>
      </c>
      <c r="C5053" s="7">
        <v>126</v>
      </c>
      <c r="D5053" s="7">
        <v>1</v>
      </c>
      <c r="E5053" s="17">
        <v>45</v>
      </c>
      <c r="F5053" s="2" t="s">
        <v>8</v>
      </c>
      <c r="G5053" s="21"/>
    </row>
    <row r="5054" spans="1:7">
      <c r="A5054" s="79">
        <v>41899</v>
      </c>
      <c r="B5054" s="3">
        <v>4.85527</v>
      </c>
      <c r="C5054" s="7">
        <v>126</v>
      </c>
      <c r="D5054" s="7">
        <v>1</v>
      </c>
      <c r="E5054" s="17">
        <v>45</v>
      </c>
      <c r="F5054" s="2" t="s">
        <v>8</v>
      </c>
      <c r="G5054" s="21"/>
    </row>
    <row r="5055" spans="1:7">
      <c r="A5055" s="79">
        <v>41899</v>
      </c>
      <c r="B5055" s="3">
        <v>4.85527</v>
      </c>
      <c r="C5055" s="7">
        <v>126</v>
      </c>
      <c r="D5055" s="7">
        <v>1</v>
      </c>
      <c r="E5055" s="17">
        <v>45</v>
      </c>
      <c r="F5055" s="2" t="s">
        <v>8</v>
      </c>
      <c r="G5055" s="21"/>
    </row>
    <row r="5056" spans="1:7">
      <c r="A5056" s="79">
        <v>41903</v>
      </c>
      <c r="B5056" s="3">
        <v>4.85527</v>
      </c>
      <c r="C5056" s="7">
        <v>126</v>
      </c>
      <c r="D5056" s="7">
        <v>1</v>
      </c>
      <c r="E5056" s="17">
        <v>45</v>
      </c>
      <c r="F5056" s="2" t="s">
        <v>8</v>
      </c>
      <c r="G5056" s="21"/>
    </row>
    <row r="5057" spans="1:7">
      <c r="A5057" s="79">
        <v>41905</v>
      </c>
      <c r="B5057" s="3">
        <v>9.7105399999999999</v>
      </c>
      <c r="C5057" s="7">
        <v>126</v>
      </c>
      <c r="D5057" s="7">
        <v>2</v>
      </c>
      <c r="E5057" s="17">
        <v>45</v>
      </c>
      <c r="F5057" s="2" t="s">
        <v>8</v>
      </c>
      <c r="G5057" s="21"/>
    </row>
    <row r="5058" spans="1:7">
      <c r="A5058" s="79">
        <v>41906</v>
      </c>
      <c r="B5058" s="3">
        <v>14.565810000000001</v>
      </c>
      <c r="C5058" s="7">
        <v>126</v>
      </c>
      <c r="D5058" s="7">
        <v>3</v>
      </c>
      <c r="E5058" s="17">
        <v>45</v>
      </c>
      <c r="F5058" s="2" t="s">
        <v>8</v>
      </c>
      <c r="G5058" s="21"/>
    </row>
    <row r="5059" spans="1:7">
      <c r="A5059" s="79">
        <v>41908</v>
      </c>
      <c r="B5059" s="3">
        <v>9.7105399999999999</v>
      </c>
      <c r="C5059" s="7">
        <v>126</v>
      </c>
      <c r="D5059" s="7">
        <v>2</v>
      </c>
      <c r="E5059" s="17">
        <v>45</v>
      </c>
      <c r="F5059" s="2" t="s">
        <v>8</v>
      </c>
      <c r="G5059" s="21"/>
    </row>
    <row r="5060" spans="1:7">
      <c r="A5060" s="79">
        <v>41911</v>
      </c>
      <c r="B5060" s="3">
        <v>4.85527</v>
      </c>
      <c r="C5060" s="7">
        <v>126</v>
      </c>
      <c r="D5060" s="7">
        <v>1</v>
      </c>
      <c r="E5060" s="17">
        <v>45</v>
      </c>
      <c r="F5060" s="2" t="s">
        <v>8</v>
      </c>
      <c r="G5060" s="21"/>
    </row>
    <row r="5061" spans="1:7">
      <c r="A5061" s="79">
        <v>41917</v>
      </c>
      <c r="B5061" s="3">
        <v>14.565810000000001</v>
      </c>
      <c r="C5061" s="7">
        <v>126</v>
      </c>
      <c r="D5061" s="7">
        <v>3</v>
      </c>
      <c r="E5061" s="17">
        <v>45</v>
      </c>
      <c r="F5061" s="2" t="s">
        <v>8</v>
      </c>
      <c r="G5061" s="21"/>
    </row>
    <row r="5062" spans="1:7">
      <c r="A5062" s="79">
        <v>41919</v>
      </c>
      <c r="B5062" s="3">
        <v>9.7105399999999999</v>
      </c>
      <c r="C5062" s="7">
        <v>126</v>
      </c>
      <c r="D5062" s="7">
        <v>2</v>
      </c>
      <c r="E5062" s="17">
        <v>45</v>
      </c>
      <c r="F5062" s="2" t="s">
        <v>8</v>
      </c>
      <c r="G5062" s="21"/>
    </row>
    <row r="5063" spans="1:7">
      <c r="A5063" s="79">
        <v>41919</v>
      </c>
      <c r="B5063" s="3">
        <v>9.7105399999999999</v>
      </c>
      <c r="C5063" s="7">
        <v>126</v>
      </c>
      <c r="D5063" s="7">
        <v>2</v>
      </c>
      <c r="E5063" s="17">
        <v>45</v>
      </c>
      <c r="F5063" s="2" t="s">
        <v>8</v>
      </c>
      <c r="G5063" s="21"/>
    </row>
    <row r="5064" spans="1:7">
      <c r="A5064" s="79">
        <v>41920</v>
      </c>
      <c r="B5064" s="3">
        <v>4.85527</v>
      </c>
      <c r="C5064" s="7">
        <v>126</v>
      </c>
      <c r="D5064" s="7">
        <v>1</v>
      </c>
      <c r="E5064" s="17">
        <v>45</v>
      </c>
      <c r="F5064" s="2" t="s">
        <v>8</v>
      </c>
      <c r="G5064" s="21"/>
    </row>
    <row r="5065" spans="1:7">
      <c r="A5065" s="79">
        <v>41923</v>
      </c>
      <c r="B5065" s="3">
        <v>4.85527</v>
      </c>
      <c r="C5065" s="7">
        <v>126</v>
      </c>
      <c r="D5065" s="7">
        <v>1</v>
      </c>
      <c r="E5065" s="17">
        <v>45</v>
      </c>
      <c r="F5065" s="2" t="s">
        <v>8</v>
      </c>
      <c r="G5065" s="21"/>
    </row>
    <row r="5066" spans="1:7">
      <c r="A5066" s="79">
        <v>41923</v>
      </c>
      <c r="B5066" s="3">
        <v>4.85527</v>
      </c>
      <c r="C5066" s="7">
        <v>126</v>
      </c>
      <c r="D5066" s="7">
        <v>1</v>
      </c>
      <c r="E5066" s="17">
        <v>45</v>
      </c>
      <c r="F5066" s="2" t="s">
        <v>8</v>
      </c>
      <c r="G5066" s="21"/>
    </row>
    <row r="5067" spans="1:7">
      <c r="A5067" s="79">
        <v>41933</v>
      </c>
      <c r="B5067" s="3">
        <v>9.7105399999999999</v>
      </c>
      <c r="C5067" s="7">
        <v>126</v>
      </c>
      <c r="D5067" s="7">
        <v>2</v>
      </c>
      <c r="E5067" s="17">
        <v>45</v>
      </c>
      <c r="F5067" s="2" t="s">
        <v>8</v>
      </c>
      <c r="G5067" s="21"/>
    </row>
    <row r="5068" spans="1:7">
      <c r="A5068" s="79">
        <v>41933</v>
      </c>
      <c r="B5068" s="3">
        <v>4.85527</v>
      </c>
      <c r="C5068" s="7">
        <v>126</v>
      </c>
      <c r="D5068" s="7">
        <v>1</v>
      </c>
      <c r="E5068" s="17">
        <v>45</v>
      </c>
      <c r="F5068" s="2" t="s">
        <v>8</v>
      </c>
      <c r="G5068" s="21"/>
    </row>
    <row r="5069" spans="1:7">
      <c r="A5069" s="79">
        <v>41952</v>
      </c>
      <c r="B5069" s="3">
        <v>24.276350000000001</v>
      </c>
      <c r="C5069" s="7">
        <v>126</v>
      </c>
      <c r="D5069" s="7">
        <v>5</v>
      </c>
      <c r="E5069" s="17">
        <v>45</v>
      </c>
      <c r="F5069" s="2" t="s">
        <v>8</v>
      </c>
      <c r="G5069" s="21"/>
    </row>
    <row r="5070" spans="1:7">
      <c r="A5070" s="79">
        <v>41958</v>
      </c>
      <c r="B5070" s="3">
        <v>4.85527</v>
      </c>
      <c r="C5070" s="7">
        <v>126</v>
      </c>
      <c r="D5070" s="7">
        <v>1</v>
      </c>
      <c r="E5070" s="17">
        <v>45</v>
      </c>
      <c r="F5070" s="2" t="s">
        <v>8</v>
      </c>
      <c r="G5070" s="21"/>
    </row>
    <row r="5071" spans="1:7">
      <c r="A5071" s="79">
        <v>41964</v>
      </c>
      <c r="B5071" s="3">
        <v>9.7105399999999999</v>
      </c>
      <c r="C5071" s="7">
        <v>126</v>
      </c>
      <c r="D5071" s="7">
        <v>2</v>
      </c>
      <c r="E5071" s="17">
        <v>45</v>
      </c>
      <c r="F5071" s="2" t="s">
        <v>8</v>
      </c>
      <c r="G5071" s="21"/>
    </row>
    <row r="5072" spans="1:7">
      <c r="A5072" s="79">
        <v>41964</v>
      </c>
      <c r="B5072" s="3">
        <v>4.85527</v>
      </c>
      <c r="C5072" s="7">
        <v>126</v>
      </c>
      <c r="D5072" s="7">
        <v>1</v>
      </c>
      <c r="E5072" s="17">
        <v>45</v>
      </c>
      <c r="F5072" s="2" t="s">
        <v>8</v>
      </c>
      <c r="G5072" s="21"/>
    </row>
    <row r="5073" spans="1:7">
      <c r="A5073" s="79">
        <v>41985</v>
      </c>
      <c r="B5073" s="3">
        <v>14.565810000000001</v>
      </c>
      <c r="C5073" s="7">
        <v>126</v>
      </c>
      <c r="D5073" s="7">
        <v>3</v>
      </c>
      <c r="E5073" s="17">
        <v>45</v>
      </c>
      <c r="F5073" s="2" t="s">
        <v>8</v>
      </c>
      <c r="G5073" s="21"/>
    </row>
    <row r="5074" spans="1:7">
      <c r="A5074" s="79">
        <v>41987</v>
      </c>
      <c r="B5074" s="3">
        <v>9.7105399999999999</v>
      </c>
      <c r="C5074" s="7">
        <v>126</v>
      </c>
      <c r="D5074" s="7">
        <v>2</v>
      </c>
      <c r="E5074" s="17">
        <v>45</v>
      </c>
      <c r="F5074" s="2" t="s">
        <v>8</v>
      </c>
      <c r="G5074" s="21"/>
    </row>
    <row r="5075" spans="1:7">
      <c r="A5075" s="79">
        <v>41987</v>
      </c>
      <c r="B5075" s="3">
        <v>4.85527</v>
      </c>
      <c r="C5075" s="7">
        <v>126</v>
      </c>
      <c r="D5075" s="7">
        <v>1</v>
      </c>
      <c r="E5075" s="17">
        <v>45</v>
      </c>
      <c r="F5075" s="2" t="s">
        <v>8</v>
      </c>
      <c r="G5075" s="21"/>
    </row>
    <row r="5076" spans="1:7">
      <c r="A5076" s="79">
        <v>41989</v>
      </c>
      <c r="B5076" s="3">
        <v>24.276350000000001</v>
      </c>
      <c r="C5076" s="7">
        <v>126</v>
      </c>
      <c r="D5076" s="7">
        <v>5</v>
      </c>
      <c r="E5076" s="17">
        <v>45</v>
      </c>
      <c r="F5076" s="2" t="s">
        <v>8</v>
      </c>
      <c r="G5076" s="21"/>
    </row>
    <row r="5077" spans="1:7">
      <c r="A5077" s="79">
        <v>41990</v>
      </c>
      <c r="B5077" s="3">
        <v>14.565810000000001</v>
      </c>
      <c r="C5077" s="7">
        <v>126</v>
      </c>
      <c r="D5077" s="7">
        <v>3</v>
      </c>
      <c r="E5077" s="17">
        <v>45</v>
      </c>
      <c r="F5077" s="2" t="s">
        <v>8</v>
      </c>
      <c r="G5077" s="21"/>
    </row>
    <row r="5078" spans="1:7">
      <c r="A5078" s="79">
        <v>41990</v>
      </c>
      <c r="B5078" s="3">
        <v>4.85527</v>
      </c>
      <c r="C5078" s="7">
        <v>126</v>
      </c>
      <c r="D5078" s="7">
        <v>1</v>
      </c>
      <c r="E5078" s="17">
        <v>45</v>
      </c>
      <c r="F5078" s="2" t="s">
        <v>8</v>
      </c>
      <c r="G5078" s="21"/>
    </row>
    <row r="5079" spans="1:7">
      <c r="A5079" s="79">
        <v>41993</v>
      </c>
      <c r="B5079" s="3">
        <v>4.85527</v>
      </c>
      <c r="C5079" s="7">
        <v>126</v>
      </c>
      <c r="D5079" s="7">
        <v>1</v>
      </c>
      <c r="E5079" s="17">
        <v>45</v>
      </c>
      <c r="F5079" s="2" t="s">
        <v>8</v>
      </c>
      <c r="G5079" s="21"/>
    </row>
    <row r="5080" spans="1:7">
      <c r="A5080" s="79">
        <v>42001</v>
      </c>
      <c r="B5080" s="3">
        <v>4.85527</v>
      </c>
      <c r="C5080" s="7">
        <v>126</v>
      </c>
      <c r="D5080" s="7">
        <v>1</v>
      </c>
      <c r="E5080" s="17">
        <v>45</v>
      </c>
      <c r="F5080" s="2" t="s">
        <v>8</v>
      </c>
      <c r="G5080" s="21"/>
    </row>
    <row r="5081" spans="1:7">
      <c r="A5081" s="79">
        <v>42005</v>
      </c>
      <c r="B5081" s="3">
        <v>4.85527</v>
      </c>
      <c r="C5081" s="7">
        <v>126</v>
      </c>
      <c r="D5081" s="7">
        <v>1</v>
      </c>
      <c r="E5081" s="17">
        <v>45</v>
      </c>
      <c r="F5081" s="2" t="s">
        <v>8</v>
      </c>
      <c r="G5081" s="21"/>
    </row>
    <row r="5082" spans="1:7">
      <c r="A5082" s="79">
        <v>42007</v>
      </c>
      <c r="B5082" s="3">
        <v>4.85527</v>
      </c>
      <c r="C5082" s="7">
        <v>126</v>
      </c>
      <c r="D5082" s="7">
        <v>1</v>
      </c>
      <c r="E5082" s="17">
        <v>45</v>
      </c>
      <c r="F5082" s="2" t="s">
        <v>8</v>
      </c>
      <c r="G5082" s="21"/>
    </row>
    <row r="5083" spans="1:7">
      <c r="A5083" s="79">
        <v>42009</v>
      </c>
      <c r="B5083" s="3">
        <v>9.7105399999999999</v>
      </c>
      <c r="C5083" s="7">
        <v>126</v>
      </c>
      <c r="D5083" s="7">
        <v>2</v>
      </c>
      <c r="E5083" s="17">
        <v>45</v>
      </c>
      <c r="F5083" s="2" t="s">
        <v>8</v>
      </c>
      <c r="G5083" s="21"/>
    </row>
    <row r="5084" spans="1:7">
      <c r="A5084" s="79">
        <v>42011</v>
      </c>
      <c r="B5084" s="3">
        <v>14.565810000000001</v>
      </c>
      <c r="C5084" s="7">
        <v>126</v>
      </c>
      <c r="D5084" s="7">
        <v>3</v>
      </c>
      <c r="E5084" s="17">
        <v>45</v>
      </c>
      <c r="F5084" s="2" t="s">
        <v>8</v>
      </c>
      <c r="G5084" s="21"/>
    </row>
    <row r="5085" spans="1:7">
      <c r="A5085" s="79">
        <v>42012</v>
      </c>
      <c r="B5085" s="3">
        <v>9.7105399999999999</v>
      </c>
      <c r="C5085" s="7">
        <v>126</v>
      </c>
      <c r="D5085" s="7">
        <v>2</v>
      </c>
      <c r="E5085" s="17">
        <v>45</v>
      </c>
      <c r="F5085" s="2" t="s">
        <v>8</v>
      </c>
      <c r="G5085" s="21"/>
    </row>
    <row r="5086" spans="1:7">
      <c r="A5086" s="79">
        <v>42014</v>
      </c>
      <c r="B5086" s="3">
        <v>4.85527</v>
      </c>
      <c r="C5086" s="7">
        <v>126</v>
      </c>
      <c r="D5086" s="7">
        <v>1</v>
      </c>
      <c r="E5086" s="17">
        <v>45</v>
      </c>
      <c r="F5086" s="2" t="s">
        <v>8</v>
      </c>
      <c r="G5086" s="21"/>
    </row>
    <row r="5087" spans="1:7">
      <c r="A5087" s="79">
        <v>42017</v>
      </c>
      <c r="B5087" s="3">
        <v>4.85527</v>
      </c>
      <c r="C5087" s="7">
        <v>126</v>
      </c>
      <c r="D5087" s="7">
        <v>1</v>
      </c>
      <c r="E5087" s="17">
        <v>45</v>
      </c>
      <c r="F5087" s="2" t="s">
        <v>8</v>
      </c>
      <c r="G5087" s="21"/>
    </row>
    <row r="5088" spans="1:7">
      <c r="A5088" s="79">
        <v>42017</v>
      </c>
      <c r="B5088" s="3">
        <v>4.85527</v>
      </c>
      <c r="C5088" s="7">
        <v>126</v>
      </c>
      <c r="D5088" s="7">
        <v>1</v>
      </c>
      <c r="E5088" s="17">
        <v>45</v>
      </c>
      <c r="F5088" s="2" t="s">
        <v>8</v>
      </c>
      <c r="G5088" s="21"/>
    </row>
    <row r="5089" spans="1:12">
      <c r="A5089" s="79">
        <v>42018</v>
      </c>
      <c r="B5089" s="3">
        <v>9.7105399999999999</v>
      </c>
      <c r="C5089" s="7">
        <v>126</v>
      </c>
      <c r="D5089" s="7">
        <v>2</v>
      </c>
      <c r="E5089" s="17">
        <v>45</v>
      </c>
      <c r="F5089" s="2" t="s">
        <v>8</v>
      </c>
      <c r="G5089" s="21"/>
    </row>
    <row r="5090" spans="1:12">
      <c r="A5090" s="79">
        <v>42021</v>
      </c>
      <c r="B5090" s="3">
        <v>4.85527</v>
      </c>
      <c r="C5090" s="7">
        <v>126</v>
      </c>
      <c r="D5090" s="7">
        <v>1</v>
      </c>
      <c r="E5090" s="17">
        <v>45</v>
      </c>
      <c r="F5090" s="2" t="s">
        <v>8</v>
      </c>
      <c r="G5090" s="21"/>
    </row>
    <row r="5091" spans="1:12">
      <c r="A5091" s="79">
        <v>42022</v>
      </c>
      <c r="B5091" s="3">
        <v>14.565810000000001</v>
      </c>
      <c r="C5091" s="7">
        <v>126</v>
      </c>
      <c r="D5091" s="7">
        <v>3</v>
      </c>
      <c r="E5091" s="17">
        <v>45</v>
      </c>
      <c r="F5091" s="2" t="s">
        <v>8</v>
      </c>
      <c r="G5091" s="21"/>
    </row>
    <row r="5092" spans="1:12">
      <c r="A5092" s="79">
        <v>42023</v>
      </c>
      <c r="B5092" s="3">
        <v>4.85527</v>
      </c>
      <c r="C5092" s="7">
        <v>126</v>
      </c>
      <c r="D5092" s="7">
        <v>1</v>
      </c>
      <c r="E5092" s="17">
        <v>45</v>
      </c>
      <c r="F5092" s="2" t="s">
        <v>8</v>
      </c>
      <c r="G5092" s="21"/>
    </row>
    <row r="5093" spans="1:12">
      <c r="A5093" s="79">
        <v>42028</v>
      </c>
      <c r="B5093" s="3">
        <v>4.85527</v>
      </c>
      <c r="C5093" s="7">
        <v>126</v>
      </c>
      <c r="D5093" s="7">
        <v>1</v>
      </c>
      <c r="E5093" s="17">
        <v>45</v>
      </c>
      <c r="F5093" s="2" t="s">
        <v>8</v>
      </c>
      <c r="G5093" s="21"/>
    </row>
    <row r="5094" spans="1:12">
      <c r="A5094" s="79">
        <v>42029</v>
      </c>
      <c r="B5094" s="3">
        <v>4.85527</v>
      </c>
      <c r="C5094" s="7">
        <v>126</v>
      </c>
      <c r="D5094" s="7">
        <v>1</v>
      </c>
      <c r="E5094" s="17">
        <v>45</v>
      </c>
      <c r="F5094" s="2" t="s">
        <v>8</v>
      </c>
      <c r="G5094" s="21"/>
    </row>
    <row r="5095" spans="1:12">
      <c r="A5095" s="79">
        <v>42032</v>
      </c>
      <c r="B5095" s="3">
        <v>4.85527</v>
      </c>
      <c r="C5095" s="7">
        <v>126</v>
      </c>
      <c r="D5095" s="7">
        <v>1</v>
      </c>
      <c r="E5095" s="17">
        <v>45</v>
      </c>
      <c r="F5095" s="2" t="s">
        <v>8</v>
      </c>
      <c r="G5095" s="21"/>
    </row>
    <row r="5096" spans="1:12">
      <c r="A5096" s="79">
        <v>42033</v>
      </c>
      <c r="B5096" s="3">
        <v>4.85527</v>
      </c>
      <c r="C5096" s="7">
        <v>126</v>
      </c>
      <c r="D5096" s="7">
        <v>1</v>
      </c>
      <c r="E5096" s="17">
        <v>45</v>
      </c>
      <c r="F5096" s="2" t="s">
        <v>8</v>
      </c>
      <c r="G5096" s="21"/>
    </row>
    <row r="5097" spans="1:12">
      <c r="A5097" s="79">
        <v>42042</v>
      </c>
      <c r="B5097" s="3">
        <v>4.85527</v>
      </c>
      <c r="C5097" s="7">
        <v>126</v>
      </c>
      <c r="D5097" s="7">
        <v>1</v>
      </c>
      <c r="E5097" s="17">
        <v>45</v>
      </c>
      <c r="F5097" s="2" t="s">
        <v>8</v>
      </c>
      <c r="G5097" s="21"/>
    </row>
    <row r="5098" spans="1:12">
      <c r="A5098" s="79">
        <v>42218</v>
      </c>
      <c r="B5098" s="3">
        <v>4.85527</v>
      </c>
      <c r="C5098" s="7">
        <v>126</v>
      </c>
      <c r="D5098" s="7">
        <v>1</v>
      </c>
      <c r="E5098" s="17">
        <v>45</v>
      </c>
      <c r="F5098" s="2" t="s">
        <v>8</v>
      </c>
      <c r="G5098" s="2" t="s">
        <v>310</v>
      </c>
      <c r="H5098" s="2" t="s">
        <v>212</v>
      </c>
      <c r="J5098" s="21"/>
    </row>
    <row r="5099" spans="1:12">
      <c r="A5099" s="79">
        <v>42223</v>
      </c>
      <c r="B5099" s="3">
        <v>4.85527</v>
      </c>
      <c r="C5099" s="7">
        <v>126</v>
      </c>
      <c r="D5099" s="7">
        <v>1</v>
      </c>
      <c r="E5099" s="17">
        <v>45</v>
      </c>
      <c r="F5099" s="2" t="s">
        <v>8</v>
      </c>
      <c r="G5099" s="2" t="s">
        <v>283</v>
      </c>
      <c r="H5099" s="2" t="s">
        <v>212</v>
      </c>
      <c r="J5099" s="21"/>
    </row>
    <row r="5100" spans="1:12">
      <c r="A5100" s="79">
        <v>42224</v>
      </c>
      <c r="B5100" s="3">
        <v>4.85527</v>
      </c>
      <c r="C5100" s="7">
        <v>126</v>
      </c>
      <c r="D5100" s="7">
        <v>1</v>
      </c>
      <c r="E5100" s="17">
        <v>45</v>
      </c>
      <c r="F5100" s="2" t="s">
        <v>8</v>
      </c>
      <c r="G5100" s="2" t="s">
        <v>280</v>
      </c>
      <c r="H5100" s="2" t="s">
        <v>212</v>
      </c>
      <c r="J5100" s="21"/>
    </row>
    <row r="5101" spans="1:12">
      <c r="A5101" s="79">
        <v>42236</v>
      </c>
      <c r="B5101" s="3">
        <v>4.85527</v>
      </c>
      <c r="C5101" s="7">
        <v>126</v>
      </c>
      <c r="D5101" s="7">
        <v>1</v>
      </c>
      <c r="E5101" s="17">
        <v>45</v>
      </c>
      <c r="F5101" s="2" t="s">
        <v>8</v>
      </c>
      <c r="G5101" s="2" t="s">
        <v>263</v>
      </c>
      <c r="H5101" s="2" t="s">
        <v>212</v>
      </c>
      <c r="J5101" s="21"/>
    </row>
    <row r="5102" spans="1:12" s="14" customFormat="1">
      <c r="A5102" s="79">
        <v>42268</v>
      </c>
      <c r="B5102" s="3">
        <v>4.85527</v>
      </c>
      <c r="C5102" s="7">
        <v>126</v>
      </c>
      <c r="D5102" s="7">
        <v>1</v>
      </c>
      <c r="E5102" s="17">
        <v>45</v>
      </c>
      <c r="F5102" s="2" t="s">
        <v>8</v>
      </c>
      <c r="G5102" s="2" t="s">
        <v>256</v>
      </c>
      <c r="H5102" s="2" t="s">
        <v>212</v>
      </c>
      <c r="I5102" s="2"/>
      <c r="J5102" s="21"/>
      <c r="K5102" s="2"/>
      <c r="L5102" s="2"/>
    </row>
    <row r="5103" spans="1:12">
      <c r="A5103" s="79">
        <v>42268</v>
      </c>
      <c r="B5103" s="3">
        <v>4.85527</v>
      </c>
      <c r="C5103" s="7">
        <v>126</v>
      </c>
      <c r="D5103" s="7">
        <v>1</v>
      </c>
      <c r="E5103" s="17">
        <v>45</v>
      </c>
      <c r="F5103" s="2" t="s">
        <v>8</v>
      </c>
      <c r="G5103" s="2" t="s">
        <v>255</v>
      </c>
      <c r="H5103" s="2" t="s">
        <v>212</v>
      </c>
    </row>
    <row r="5104" spans="1:12">
      <c r="A5104" s="79">
        <v>42269</v>
      </c>
      <c r="B5104" s="3">
        <v>4.85527</v>
      </c>
      <c r="C5104" s="7">
        <v>126</v>
      </c>
      <c r="D5104" s="7">
        <v>1</v>
      </c>
      <c r="E5104" s="17">
        <v>45</v>
      </c>
      <c r="F5104" s="2" t="s">
        <v>8</v>
      </c>
      <c r="G5104" s="2" t="s">
        <v>254</v>
      </c>
      <c r="H5104" s="2" t="s">
        <v>212</v>
      </c>
    </row>
    <row r="5105" spans="1:12">
      <c r="A5105" s="79">
        <v>42294</v>
      </c>
      <c r="B5105" s="3">
        <v>4.85527</v>
      </c>
      <c r="C5105" s="7">
        <v>126</v>
      </c>
      <c r="D5105" s="7">
        <v>1</v>
      </c>
      <c r="E5105" s="17">
        <v>45</v>
      </c>
      <c r="F5105" s="2" t="s">
        <v>8</v>
      </c>
      <c r="G5105" s="2" t="s">
        <v>387</v>
      </c>
      <c r="H5105" s="2" t="s">
        <v>212</v>
      </c>
    </row>
    <row r="5106" spans="1:12">
      <c r="A5106" s="79">
        <v>42297</v>
      </c>
      <c r="B5106" s="3">
        <v>4.85527</v>
      </c>
      <c r="C5106" s="7">
        <v>126</v>
      </c>
      <c r="D5106" s="7">
        <v>1</v>
      </c>
      <c r="E5106" s="17">
        <v>45</v>
      </c>
      <c r="F5106" s="2" t="s">
        <v>8</v>
      </c>
      <c r="G5106" s="2" t="s">
        <v>396</v>
      </c>
      <c r="H5106" s="2" t="s">
        <v>212</v>
      </c>
    </row>
    <row r="5107" spans="1:12">
      <c r="A5107" s="79">
        <v>42302</v>
      </c>
      <c r="B5107" s="3">
        <v>4.85527</v>
      </c>
      <c r="C5107" s="7">
        <v>126</v>
      </c>
      <c r="D5107" s="7">
        <v>1</v>
      </c>
      <c r="E5107" s="17">
        <v>45</v>
      </c>
      <c r="F5107" s="2" t="s">
        <v>8</v>
      </c>
      <c r="G5107" s="2" t="s">
        <v>375</v>
      </c>
      <c r="H5107" s="2" t="s">
        <v>212</v>
      </c>
    </row>
    <row r="5108" spans="1:12">
      <c r="A5108" s="79">
        <v>42304</v>
      </c>
      <c r="B5108" s="3">
        <v>4.85527</v>
      </c>
      <c r="C5108" s="7">
        <v>126</v>
      </c>
      <c r="D5108" s="7">
        <v>1</v>
      </c>
      <c r="E5108" s="17">
        <v>45</v>
      </c>
      <c r="F5108" s="2" t="s">
        <v>8</v>
      </c>
      <c r="G5108" s="2" t="s">
        <v>395</v>
      </c>
      <c r="H5108" s="2" t="s">
        <v>212</v>
      </c>
    </row>
    <row r="5109" spans="1:12">
      <c r="A5109" s="79">
        <v>42305</v>
      </c>
      <c r="B5109" s="3">
        <v>4.85527</v>
      </c>
      <c r="C5109" s="7">
        <v>126</v>
      </c>
      <c r="D5109" s="7">
        <v>1</v>
      </c>
      <c r="E5109" s="17">
        <v>45</v>
      </c>
      <c r="F5109" s="2" t="s">
        <v>8</v>
      </c>
      <c r="G5109" s="2" t="s">
        <v>390</v>
      </c>
      <c r="H5109" s="2" t="s">
        <v>212</v>
      </c>
    </row>
    <row r="5110" spans="1:12">
      <c r="A5110" s="79">
        <v>42308</v>
      </c>
      <c r="B5110" s="3">
        <v>4.85527</v>
      </c>
      <c r="C5110" s="7">
        <v>126</v>
      </c>
      <c r="D5110" s="7">
        <v>1</v>
      </c>
      <c r="E5110" s="17">
        <v>45</v>
      </c>
      <c r="F5110" s="2" t="s">
        <v>8</v>
      </c>
      <c r="G5110" s="2" t="s">
        <v>374</v>
      </c>
      <c r="H5110" s="2" t="s">
        <v>212</v>
      </c>
    </row>
    <row r="5111" spans="1:12">
      <c r="A5111" s="79">
        <v>42317</v>
      </c>
      <c r="B5111" s="3">
        <v>4.85527</v>
      </c>
      <c r="C5111" s="7">
        <v>126</v>
      </c>
      <c r="D5111" s="7">
        <v>1</v>
      </c>
      <c r="E5111" s="17">
        <v>45</v>
      </c>
      <c r="F5111" s="2" t="s">
        <v>8</v>
      </c>
      <c r="G5111" s="2" t="s">
        <v>498</v>
      </c>
      <c r="H5111" s="2" t="s">
        <v>499</v>
      </c>
      <c r="I5111" s="2" t="s">
        <v>212</v>
      </c>
    </row>
    <row r="5112" spans="1:12">
      <c r="A5112" s="79">
        <v>42341</v>
      </c>
      <c r="B5112" s="3">
        <v>4.85527</v>
      </c>
      <c r="C5112" s="7">
        <v>126</v>
      </c>
      <c r="D5112" s="7">
        <v>1</v>
      </c>
      <c r="E5112" s="17">
        <v>45</v>
      </c>
      <c r="F5112" s="2" t="s">
        <v>8</v>
      </c>
      <c r="G5112" s="2" t="s">
        <v>719</v>
      </c>
      <c r="H5112" s="2" t="s">
        <v>720</v>
      </c>
      <c r="I5112" s="2" t="s">
        <v>721</v>
      </c>
    </row>
    <row r="5113" spans="1:12">
      <c r="A5113" s="79">
        <v>42346</v>
      </c>
      <c r="B5113" s="3">
        <v>4.85527</v>
      </c>
      <c r="C5113" s="7">
        <v>126</v>
      </c>
      <c r="D5113" s="7">
        <v>1</v>
      </c>
      <c r="E5113" s="17">
        <v>45</v>
      </c>
      <c r="F5113" s="2" t="s">
        <v>8</v>
      </c>
      <c r="G5113" s="2" t="s">
        <v>710</v>
      </c>
      <c r="H5113" s="2" t="s">
        <v>667</v>
      </c>
      <c r="I5113" s="2" t="s">
        <v>711</v>
      </c>
    </row>
    <row r="5114" spans="1:12">
      <c r="A5114" s="79">
        <v>42378</v>
      </c>
      <c r="B5114" s="3">
        <v>4.85527</v>
      </c>
      <c r="C5114" s="7">
        <v>126</v>
      </c>
      <c r="D5114" s="7">
        <v>1</v>
      </c>
      <c r="E5114" s="17">
        <v>45</v>
      </c>
      <c r="F5114" s="2" t="s">
        <v>8</v>
      </c>
      <c r="G5114" s="2" t="s">
        <v>533</v>
      </c>
      <c r="H5114" s="2" t="s">
        <v>822</v>
      </c>
      <c r="I5114" s="2" t="s">
        <v>212</v>
      </c>
      <c r="L5114" s="21"/>
    </row>
    <row r="5115" spans="1:12">
      <c r="A5115" s="79">
        <v>42385</v>
      </c>
      <c r="B5115" s="3">
        <v>4.85527</v>
      </c>
      <c r="C5115" s="7">
        <v>126</v>
      </c>
      <c r="D5115" s="7">
        <v>1</v>
      </c>
      <c r="E5115" s="17">
        <v>45</v>
      </c>
      <c r="F5115" s="2" t="s">
        <v>8</v>
      </c>
      <c r="G5115" s="2" t="s">
        <v>981</v>
      </c>
      <c r="H5115" s="2" t="s">
        <v>1069</v>
      </c>
      <c r="I5115" s="2" t="s">
        <v>212</v>
      </c>
      <c r="L5115" s="21"/>
    </row>
    <row r="5116" spans="1:12">
      <c r="A5116" s="79">
        <v>42389</v>
      </c>
      <c r="B5116" s="3">
        <v>4.85527</v>
      </c>
      <c r="C5116" s="7">
        <v>126</v>
      </c>
      <c r="D5116" s="7">
        <v>1</v>
      </c>
      <c r="E5116" s="17">
        <v>45</v>
      </c>
      <c r="F5116" s="2" t="s">
        <v>8</v>
      </c>
      <c r="G5116" s="2" t="s">
        <v>994</v>
      </c>
      <c r="H5116" s="2" t="s">
        <v>1003</v>
      </c>
      <c r="I5116" s="2" t="s">
        <v>212</v>
      </c>
      <c r="L5116" s="21"/>
    </row>
    <row r="5117" spans="1:12">
      <c r="A5117" s="79">
        <v>42399</v>
      </c>
      <c r="B5117" s="3">
        <v>4.85527</v>
      </c>
      <c r="C5117" s="7">
        <v>126</v>
      </c>
      <c r="D5117" s="7">
        <v>1</v>
      </c>
      <c r="E5117" s="17">
        <v>45</v>
      </c>
      <c r="F5117" s="2" t="s">
        <v>8</v>
      </c>
      <c r="G5117" s="2" t="s">
        <v>919</v>
      </c>
      <c r="H5117" s="2" t="s">
        <v>920</v>
      </c>
      <c r="I5117" s="2" t="s">
        <v>212</v>
      </c>
      <c r="L5117" s="21"/>
    </row>
    <row r="5118" spans="1:12">
      <c r="A5118" s="79">
        <v>42399</v>
      </c>
      <c r="B5118" s="3">
        <v>4.85527</v>
      </c>
      <c r="C5118" s="7">
        <v>126</v>
      </c>
      <c r="D5118" s="7">
        <v>1</v>
      </c>
      <c r="E5118" s="17">
        <v>45</v>
      </c>
      <c r="F5118" s="2" t="s">
        <v>8</v>
      </c>
      <c r="G5118" s="2" t="s">
        <v>316</v>
      </c>
      <c r="H5118" s="2" t="s">
        <v>921</v>
      </c>
      <c r="I5118" s="2" t="s">
        <v>212</v>
      </c>
      <c r="L5118" s="21"/>
    </row>
    <row r="5119" spans="1:12">
      <c r="A5119" s="79">
        <v>42402</v>
      </c>
      <c r="B5119" s="3">
        <v>4.85527</v>
      </c>
      <c r="C5119" s="7">
        <v>126</v>
      </c>
      <c r="D5119" s="7">
        <v>1</v>
      </c>
      <c r="E5119" s="17">
        <v>45</v>
      </c>
      <c r="F5119" s="2" t="s">
        <v>8</v>
      </c>
      <c r="G5119" s="2" t="s">
        <v>1253</v>
      </c>
      <c r="H5119" s="2" t="s">
        <v>1254</v>
      </c>
      <c r="I5119" s="2" t="s">
        <v>212</v>
      </c>
      <c r="L5119" s="21"/>
    </row>
    <row r="5120" spans="1:12">
      <c r="A5120" s="79">
        <v>42446</v>
      </c>
      <c r="B5120" s="3">
        <v>4.85527</v>
      </c>
      <c r="C5120" s="7">
        <v>126</v>
      </c>
      <c r="D5120" s="7">
        <v>1</v>
      </c>
      <c r="E5120" s="17">
        <v>45</v>
      </c>
      <c r="F5120" s="2" t="s">
        <v>8</v>
      </c>
      <c r="G5120" s="2" t="s">
        <v>1399</v>
      </c>
      <c r="H5120" s="2" t="s">
        <v>1400</v>
      </c>
      <c r="I5120" s="2" t="s">
        <v>212</v>
      </c>
    </row>
    <row r="5121" spans="1:9">
      <c r="A5121" s="79">
        <v>42455</v>
      </c>
      <c r="B5121" s="3">
        <v>4.85527</v>
      </c>
      <c r="C5121" s="7">
        <v>126</v>
      </c>
      <c r="D5121" s="7">
        <v>1</v>
      </c>
      <c r="E5121" s="17">
        <v>45</v>
      </c>
      <c r="F5121" s="2" t="s">
        <v>8</v>
      </c>
      <c r="G5121" s="2" t="s">
        <v>1397</v>
      </c>
      <c r="H5121" s="2" t="s">
        <v>1398</v>
      </c>
      <c r="I5121" s="2" t="s">
        <v>212</v>
      </c>
    </row>
    <row r="5122" spans="1:9">
      <c r="A5122" s="79">
        <v>42458</v>
      </c>
      <c r="B5122" s="3">
        <v>4.85527</v>
      </c>
      <c r="C5122" s="7">
        <v>126</v>
      </c>
      <c r="D5122" s="7">
        <v>1</v>
      </c>
      <c r="E5122" s="17">
        <v>45</v>
      </c>
      <c r="F5122" s="2" t="s">
        <v>8</v>
      </c>
      <c r="G5122" s="2" t="s">
        <v>1373</v>
      </c>
      <c r="H5122" s="2" t="s">
        <v>1374</v>
      </c>
      <c r="I5122" s="2" t="s">
        <v>212</v>
      </c>
    </row>
    <row r="5123" spans="1:9">
      <c r="A5123" s="79">
        <v>42459</v>
      </c>
      <c r="B5123" s="3">
        <v>4.85527</v>
      </c>
      <c r="C5123" s="7">
        <v>126</v>
      </c>
      <c r="D5123" s="7">
        <v>1</v>
      </c>
      <c r="E5123" s="17">
        <v>45</v>
      </c>
      <c r="F5123" s="2" t="s">
        <v>8</v>
      </c>
      <c r="G5123" s="2" t="s">
        <v>1324</v>
      </c>
      <c r="H5123" s="2" t="s">
        <v>1325</v>
      </c>
      <c r="I5123" s="2" t="s">
        <v>212</v>
      </c>
    </row>
    <row r="5124" spans="1:9">
      <c r="A5124" s="79">
        <v>42468</v>
      </c>
      <c r="B5124" s="3">
        <v>4.85527</v>
      </c>
      <c r="C5124" s="7">
        <v>126</v>
      </c>
      <c r="D5124" s="7">
        <v>1</v>
      </c>
      <c r="E5124" s="17">
        <v>45</v>
      </c>
      <c r="F5124" s="2" t="s">
        <v>8</v>
      </c>
      <c r="G5124" s="2" t="s">
        <v>1594</v>
      </c>
      <c r="H5124" s="2" t="s">
        <v>212</v>
      </c>
    </row>
    <row r="5125" spans="1:9">
      <c r="A5125" s="79">
        <v>42471</v>
      </c>
      <c r="B5125" s="3">
        <v>4.85527</v>
      </c>
      <c r="C5125" s="7">
        <v>126</v>
      </c>
      <c r="D5125" s="7">
        <v>1</v>
      </c>
      <c r="E5125" s="17">
        <v>45</v>
      </c>
      <c r="F5125" s="2" t="s">
        <v>8</v>
      </c>
      <c r="G5125" s="2" t="s">
        <v>1588</v>
      </c>
      <c r="H5125" s="2" t="s">
        <v>212</v>
      </c>
    </row>
    <row r="5126" spans="1:9">
      <c r="A5126" s="79">
        <v>42475</v>
      </c>
      <c r="B5126" s="3">
        <v>4.85527</v>
      </c>
      <c r="C5126" s="7">
        <v>126</v>
      </c>
      <c r="D5126" s="7">
        <v>1</v>
      </c>
      <c r="E5126" s="17">
        <v>45</v>
      </c>
      <c r="F5126" s="2" t="s">
        <v>8</v>
      </c>
      <c r="G5126" s="2" t="s">
        <v>1584</v>
      </c>
      <c r="H5126" s="2" t="s">
        <v>212</v>
      </c>
    </row>
    <row r="5127" spans="1:9">
      <c r="A5127" s="79">
        <v>42477</v>
      </c>
      <c r="B5127" s="3">
        <v>4.85527</v>
      </c>
      <c r="C5127" s="7">
        <v>126</v>
      </c>
      <c r="D5127" s="7">
        <v>1</v>
      </c>
      <c r="E5127" s="17">
        <v>45</v>
      </c>
      <c r="F5127" s="2" t="s">
        <v>8</v>
      </c>
      <c r="G5127" s="2" t="s">
        <v>1582</v>
      </c>
      <c r="H5127" s="2" t="s">
        <v>212</v>
      </c>
    </row>
    <row r="5128" spans="1:9">
      <c r="A5128" s="79">
        <v>42487</v>
      </c>
      <c r="B5128" s="3">
        <v>4.85527</v>
      </c>
      <c r="C5128" s="7">
        <v>126</v>
      </c>
      <c r="D5128" s="7">
        <v>1</v>
      </c>
      <c r="E5128" s="17">
        <v>45</v>
      </c>
      <c r="F5128" s="2" t="s">
        <v>8</v>
      </c>
      <c r="G5128" s="2" t="s">
        <v>1208</v>
      </c>
      <c r="H5128" s="2" t="s">
        <v>212</v>
      </c>
    </row>
    <row r="5129" spans="1:9">
      <c r="A5129" s="79">
        <v>42488</v>
      </c>
      <c r="B5129" s="3">
        <v>4.85527</v>
      </c>
      <c r="C5129" s="7">
        <v>126</v>
      </c>
      <c r="D5129" s="7">
        <v>1</v>
      </c>
      <c r="E5129" s="17">
        <v>45</v>
      </c>
      <c r="F5129" s="2" t="s">
        <v>8</v>
      </c>
      <c r="G5129" s="2" t="s">
        <v>1573</v>
      </c>
      <c r="H5129" s="2" t="s">
        <v>212</v>
      </c>
    </row>
    <row r="5130" spans="1:9">
      <c r="A5130" s="79">
        <v>42497</v>
      </c>
      <c r="B5130" s="3">
        <v>4.82738464092066</v>
      </c>
      <c r="C5130" s="7">
        <v>126</v>
      </c>
      <c r="D5130" s="7">
        <v>1</v>
      </c>
      <c r="E5130" s="17">
        <v>45</v>
      </c>
      <c r="F5130" s="2" t="s">
        <v>8</v>
      </c>
      <c r="G5130" s="2" t="s">
        <v>212</v>
      </c>
      <c r="H5130" s="2" t="s">
        <v>1901</v>
      </c>
      <c r="I5130" s="2" t="s">
        <v>1867</v>
      </c>
    </row>
    <row r="5131" spans="1:9">
      <c r="A5131" s="79">
        <v>42509</v>
      </c>
      <c r="B5131" s="3">
        <v>4.824782608695652</v>
      </c>
      <c r="C5131" s="7">
        <v>126</v>
      </c>
      <c r="D5131" s="7">
        <v>1</v>
      </c>
      <c r="E5131" s="17">
        <v>45</v>
      </c>
      <c r="F5131" s="2" t="s">
        <v>8</v>
      </c>
      <c r="G5131" s="2" t="s">
        <v>212</v>
      </c>
      <c r="H5131" s="2" t="s">
        <v>1879</v>
      </c>
      <c r="I5131" s="2" t="s">
        <v>1858</v>
      </c>
    </row>
    <row r="5132" spans="1:9">
      <c r="A5132" s="79">
        <v>42543</v>
      </c>
      <c r="B5132" s="3">
        <v>4.8128723867595822</v>
      </c>
      <c r="C5132" s="7">
        <v>126</v>
      </c>
      <c r="D5132" s="7">
        <v>1</v>
      </c>
      <c r="E5132" s="17">
        <v>45</v>
      </c>
      <c r="F5132" s="2" t="s">
        <v>8</v>
      </c>
      <c r="G5132" s="2" t="s">
        <v>212</v>
      </c>
    </row>
    <row r="5133" spans="1:9">
      <c r="A5133" s="79">
        <v>42545</v>
      </c>
      <c r="B5133" s="3">
        <v>4.8323942944472744</v>
      </c>
      <c r="C5133" s="7">
        <v>126</v>
      </c>
      <c r="D5133" s="7">
        <v>1</v>
      </c>
      <c r="E5133" s="17">
        <v>45</v>
      </c>
      <c r="F5133" s="2" t="s">
        <v>8</v>
      </c>
      <c r="G5133" s="2" t="s">
        <v>212</v>
      </c>
    </row>
    <row r="5134" spans="1:9">
      <c r="A5134" s="79">
        <v>42553</v>
      </c>
      <c r="B5134" s="3">
        <v>4.8075067578311339</v>
      </c>
      <c r="C5134" s="7">
        <v>126</v>
      </c>
      <c r="D5134" s="7">
        <v>1</v>
      </c>
      <c r="E5134" s="17">
        <v>45</v>
      </c>
      <c r="F5134" s="2" t="s">
        <v>8</v>
      </c>
      <c r="G5134" s="2" t="s">
        <v>212</v>
      </c>
      <c r="H5134" s="2" t="s">
        <v>2260</v>
      </c>
    </row>
    <row r="5135" spans="1:9">
      <c r="A5135" s="79">
        <v>42555</v>
      </c>
      <c r="B5135" s="3">
        <v>4.7278662334145682</v>
      </c>
      <c r="C5135" s="7">
        <v>126</v>
      </c>
      <c r="D5135" s="7">
        <v>1</v>
      </c>
      <c r="E5135" s="17">
        <v>45</v>
      </c>
      <c r="F5135" s="2" t="s">
        <v>8</v>
      </c>
      <c r="G5135" s="2" t="s">
        <v>212</v>
      </c>
      <c r="H5135" s="2" t="s">
        <v>2259</v>
      </c>
    </row>
    <row r="5136" spans="1:9">
      <c r="A5136" s="79">
        <v>42564</v>
      </c>
      <c r="B5136" s="3">
        <v>4.8046743824494733</v>
      </c>
      <c r="C5136" s="7">
        <v>126</v>
      </c>
      <c r="D5136" s="7">
        <v>1</v>
      </c>
      <c r="E5136" s="17">
        <v>45</v>
      </c>
      <c r="F5136" s="2" t="s">
        <v>8</v>
      </c>
      <c r="G5136" s="2" t="s">
        <v>212</v>
      </c>
      <c r="H5136" s="2" t="s">
        <v>2257</v>
      </c>
    </row>
    <row r="5137" spans="1:8">
      <c r="A5137" s="79">
        <v>42573</v>
      </c>
      <c r="B5137" s="3">
        <v>4.8122321180072367</v>
      </c>
      <c r="C5137" s="7">
        <v>126</v>
      </c>
      <c r="D5137" s="7">
        <v>1</v>
      </c>
      <c r="E5137" s="17">
        <v>45</v>
      </c>
      <c r="F5137" s="2" t="s">
        <v>8</v>
      </c>
      <c r="G5137" s="2" t="s">
        <v>212</v>
      </c>
      <c r="H5137" s="2" t="s">
        <v>2251</v>
      </c>
    </row>
    <row r="5138" spans="1:8">
      <c r="A5138" s="79">
        <v>42642.7</v>
      </c>
      <c r="B5138" s="3">
        <v>11.21</v>
      </c>
      <c r="C5138" s="7">
        <v>126</v>
      </c>
      <c r="D5138" s="7">
        <v>2</v>
      </c>
      <c r="E5138" s="17">
        <v>45</v>
      </c>
      <c r="F5138" s="2" t="s">
        <v>8</v>
      </c>
      <c r="G5138" s="2">
        <v>2</v>
      </c>
      <c r="H5138" s="2" t="s">
        <v>2245</v>
      </c>
    </row>
    <row r="5139" spans="1:8">
      <c r="A5139" s="79">
        <v>42645.681493055556</v>
      </c>
      <c r="B5139" s="3">
        <v>5.703836933667084</v>
      </c>
      <c r="C5139" s="7">
        <v>126</v>
      </c>
      <c r="D5139" s="7">
        <v>1</v>
      </c>
      <c r="E5139" s="17">
        <v>45</v>
      </c>
      <c r="F5139" s="2" t="s">
        <v>8</v>
      </c>
      <c r="G5139" s="2" t="s">
        <v>2245</v>
      </c>
      <c r="H5139" s="2" t="s">
        <v>2844</v>
      </c>
    </row>
    <row r="5140" spans="1:8">
      <c r="A5140" s="79">
        <v>42682.641018518516</v>
      </c>
      <c r="B5140" s="3">
        <v>5.7964061825726141</v>
      </c>
      <c r="C5140" s="7">
        <v>126</v>
      </c>
      <c r="D5140" s="7">
        <v>1</v>
      </c>
      <c r="E5140" s="17">
        <v>45</v>
      </c>
      <c r="F5140" s="2" t="s">
        <v>8</v>
      </c>
      <c r="G5140" s="2" t="s">
        <v>2245</v>
      </c>
      <c r="H5140" s="2" t="s">
        <v>2719</v>
      </c>
    </row>
    <row r="5141" spans="1:8">
      <c r="A5141" s="79">
        <v>42698.802719907406</v>
      </c>
      <c r="B5141" s="3">
        <v>11.407673867334168</v>
      </c>
      <c r="C5141" s="7">
        <v>126</v>
      </c>
      <c r="D5141" s="7">
        <v>2</v>
      </c>
      <c r="E5141" s="17">
        <v>45</v>
      </c>
      <c r="F5141" s="2" t="s">
        <v>8</v>
      </c>
      <c r="G5141" s="2" t="s">
        <v>2245</v>
      </c>
      <c r="H5141" s="2" t="s">
        <v>2853</v>
      </c>
    </row>
    <row r="5142" spans="1:8">
      <c r="A5142" s="79">
        <v>42705.942430555559</v>
      </c>
      <c r="B5142" s="3">
        <v>5.7779989281909225</v>
      </c>
      <c r="C5142" s="7">
        <v>126</v>
      </c>
      <c r="D5142" s="7">
        <v>1</v>
      </c>
      <c r="E5142" s="17">
        <v>45</v>
      </c>
      <c r="F5142" s="2" t="s">
        <v>8</v>
      </c>
      <c r="G5142" s="2" t="s">
        <v>2245</v>
      </c>
      <c r="H5142" s="2" t="s">
        <v>2842</v>
      </c>
    </row>
    <row r="5143" spans="1:8">
      <c r="A5143" s="79">
        <v>42716.893275462964</v>
      </c>
      <c r="B5143" s="3">
        <v>5.7344966454255806</v>
      </c>
      <c r="C5143" s="7">
        <v>126</v>
      </c>
      <c r="D5143" s="7">
        <v>1</v>
      </c>
      <c r="E5143" s="17">
        <v>45</v>
      </c>
      <c r="F5143" s="2" t="s">
        <v>8</v>
      </c>
      <c r="G5143" s="2" t="s">
        <v>2245</v>
      </c>
      <c r="H5143" s="2" t="s">
        <v>2829</v>
      </c>
    </row>
    <row r="5144" spans="1:8">
      <c r="A5144" s="79">
        <v>42716.919675925928</v>
      </c>
      <c r="B5144" s="3">
        <v>5.7744701256690716</v>
      </c>
      <c r="C5144" s="7">
        <v>126</v>
      </c>
      <c r="D5144" s="7">
        <v>1</v>
      </c>
      <c r="E5144" s="17">
        <v>45</v>
      </c>
      <c r="F5144" s="2" t="s">
        <v>8</v>
      </c>
      <c r="G5144" s="2" t="s">
        <v>2245</v>
      </c>
      <c r="H5144" s="2" t="s">
        <v>2852</v>
      </c>
    </row>
    <row r="5145" spans="1:8">
      <c r="A5145" s="79">
        <v>42721.182268518518</v>
      </c>
      <c r="B5145" s="3">
        <v>5.7872686821705432</v>
      </c>
      <c r="C5145" s="7">
        <v>126</v>
      </c>
      <c r="D5145" s="7">
        <v>1</v>
      </c>
      <c r="E5145" s="17">
        <v>45</v>
      </c>
      <c r="F5145" s="2" t="s">
        <v>8</v>
      </c>
      <c r="G5145" s="2" t="s">
        <v>2245</v>
      </c>
      <c r="H5145" s="2" t="s">
        <v>2711</v>
      </c>
    </row>
    <row r="5146" spans="1:8">
      <c r="A5146" s="79">
        <v>42723.651631944442</v>
      </c>
      <c r="B5146" s="3">
        <v>5.7344966454255806</v>
      </c>
      <c r="C5146" s="7">
        <v>126</v>
      </c>
      <c r="D5146" s="7">
        <v>1</v>
      </c>
      <c r="E5146" s="17">
        <v>45</v>
      </c>
      <c r="F5146" s="2" t="s">
        <v>8</v>
      </c>
      <c r="G5146" s="2" t="s">
        <v>2245</v>
      </c>
      <c r="H5146" s="2" t="s">
        <v>2848</v>
      </c>
    </row>
    <row r="5147" spans="1:8">
      <c r="A5147" s="79">
        <v>42724.622719907406</v>
      </c>
      <c r="B5147" s="3">
        <v>5.7816857250144427</v>
      </c>
      <c r="C5147" s="7">
        <v>126</v>
      </c>
      <c r="D5147" s="7">
        <v>1</v>
      </c>
      <c r="E5147" s="17">
        <v>45</v>
      </c>
      <c r="F5147" s="2" t="s">
        <v>8</v>
      </c>
      <c r="G5147" s="2" t="s">
        <v>2245</v>
      </c>
      <c r="H5147" s="2" t="s">
        <v>2820</v>
      </c>
    </row>
    <row r="5148" spans="1:8">
      <c r="A5148" s="79">
        <v>42734.465312499997</v>
      </c>
      <c r="B5148" s="3">
        <v>5.7344966454255806</v>
      </c>
      <c r="C5148" s="7">
        <v>126</v>
      </c>
      <c r="D5148" s="7">
        <v>1</v>
      </c>
      <c r="E5148" s="17">
        <v>45</v>
      </c>
      <c r="F5148" s="2" t="s">
        <v>8</v>
      </c>
      <c r="G5148" s="2" t="s">
        <v>2245</v>
      </c>
      <c r="H5148" s="2" t="s">
        <v>2851</v>
      </c>
    </row>
    <row r="5149" spans="1:8">
      <c r="A5149" s="79">
        <v>42749.594930555555</v>
      </c>
      <c r="B5149" s="3">
        <v>5.7988906971340048</v>
      </c>
      <c r="C5149" s="7">
        <v>126</v>
      </c>
      <c r="D5149" s="7">
        <v>1</v>
      </c>
      <c r="E5149" s="17">
        <v>45</v>
      </c>
      <c r="F5149" s="2" t="s">
        <v>8</v>
      </c>
      <c r="G5149" s="2" t="s">
        <v>3562</v>
      </c>
    </row>
    <row r="5150" spans="1:8">
      <c r="A5150" s="79">
        <v>42765.988738425927</v>
      </c>
      <c r="B5150" s="3">
        <v>5.6364101201201207</v>
      </c>
      <c r="C5150" s="7">
        <v>126</v>
      </c>
      <c r="D5150" s="7">
        <v>1</v>
      </c>
      <c r="E5150" s="17">
        <v>45</v>
      </c>
      <c r="F5150" s="2" t="s">
        <v>8</v>
      </c>
      <c r="G5150" s="2" t="s">
        <v>3602</v>
      </c>
    </row>
    <row r="5151" spans="1:8">
      <c r="A5151" s="79">
        <v>42772.658807870372</v>
      </c>
      <c r="B5151" s="3">
        <v>5.7829844676118993</v>
      </c>
      <c r="C5151" s="7">
        <v>126</v>
      </c>
      <c r="D5151" s="7">
        <v>1</v>
      </c>
      <c r="E5151" s="17">
        <v>45</v>
      </c>
      <c r="F5151" s="2" t="s">
        <v>8</v>
      </c>
      <c r="G5151" s="2" t="s">
        <v>3567</v>
      </c>
    </row>
    <row r="5152" spans="1:8">
      <c r="A5152" s="79">
        <v>42799.017962962964</v>
      </c>
      <c r="B5152" s="3">
        <v>11.482642578222778</v>
      </c>
      <c r="C5152" s="7">
        <v>126</v>
      </c>
      <c r="D5152" s="7">
        <v>2</v>
      </c>
      <c r="E5152" s="17">
        <v>45</v>
      </c>
      <c r="F5152" s="2" t="s">
        <v>8</v>
      </c>
      <c r="G5152" s="2" t="s">
        <v>3601</v>
      </c>
    </row>
    <row r="5153" spans="1:8">
      <c r="A5153" s="79">
        <v>42833.131261574075</v>
      </c>
      <c r="B5153" s="3">
        <v>5.7847360052677788</v>
      </c>
      <c r="C5153" s="7">
        <v>126</v>
      </c>
      <c r="D5153" s="7">
        <v>1</v>
      </c>
      <c r="E5153" s="17">
        <v>45</v>
      </c>
      <c r="F5153" s="2" t="s">
        <v>8</v>
      </c>
      <c r="G5153" s="2" t="s">
        <v>2245</v>
      </c>
      <c r="H5153" s="2" t="s">
        <v>4485</v>
      </c>
    </row>
    <row r="5154" spans="1:8">
      <c r="A5154" s="79">
        <v>42833.387928240743</v>
      </c>
      <c r="B5154" s="3">
        <v>5.703836933667084</v>
      </c>
      <c r="C5154" s="7">
        <v>126</v>
      </c>
      <c r="D5154" s="7">
        <v>1</v>
      </c>
      <c r="E5154" s="17">
        <v>45</v>
      </c>
      <c r="F5154" s="2" t="s">
        <v>8</v>
      </c>
      <c r="G5154" s="2" t="s">
        <v>2245</v>
      </c>
      <c r="H5154" s="2" t="s">
        <v>4483</v>
      </c>
    </row>
    <row r="5155" spans="1:8">
      <c r="A5155" s="79">
        <v>42837.939062500001</v>
      </c>
      <c r="B5155" s="3">
        <v>5.703836933667084</v>
      </c>
      <c r="C5155" s="7">
        <v>126</v>
      </c>
      <c r="D5155" s="7">
        <v>1</v>
      </c>
      <c r="E5155" s="17">
        <v>45</v>
      </c>
      <c r="F5155" s="2" t="s">
        <v>8</v>
      </c>
      <c r="G5155" s="2" t="s">
        <v>2245</v>
      </c>
      <c r="H5155" s="2" t="s">
        <v>4481</v>
      </c>
    </row>
    <row r="5156" spans="1:8">
      <c r="A5156" s="79">
        <v>42846.880439814813</v>
      </c>
      <c r="B5156" s="3">
        <v>5.7496604115684091</v>
      </c>
      <c r="C5156" s="7">
        <v>126</v>
      </c>
      <c r="D5156" s="7">
        <v>1</v>
      </c>
      <c r="E5156" s="17">
        <v>45</v>
      </c>
      <c r="F5156" s="2" t="s">
        <v>8</v>
      </c>
      <c r="G5156" s="2" t="s">
        <v>2245</v>
      </c>
      <c r="H5156" s="2" t="s">
        <v>4479</v>
      </c>
    </row>
    <row r="5157" spans="1:8">
      <c r="A5157" s="79">
        <v>42848.881481481483</v>
      </c>
      <c r="B5157" s="3">
        <v>5.7971526198083065</v>
      </c>
      <c r="C5157" s="7">
        <v>126</v>
      </c>
      <c r="D5157" s="7">
        <v>1</v>
      </c>
      <c r="E5157" s="17">
        <v>45</v>
      </c>
      <c r="F5157" s="2" t="s">
        <v>8</v>
      </c>
      <c r="G5157" s="2" t="s">
        <v>2245</v>
      </c>
      <c r="H5157" s="2" t="s">
        <v>4477</v>
      </c>
    </row>
    <row r="5158" spans="1:8">
      <c r="A5158" s="79">
        <v>42850.616388888891</v>
      </c>
      <c r="B5158" s="3">
        <v>5.7919700649614292</v>
      </c>
      <c r="C5158" s="7">
        <v>126</v>
      </c>
      <c r="D5158" s="7">
        <v>1</v>
      </c>
      <c r="E5158" s="17">
        <v>45</v>
      </c>
      <c r="F5158" s="2" t="s">
        <v>8</v>
      </c>
      <c r="G5158" s="2" t="s">
        <v>2245</v>
      </c>
      <c r="H5158" s="2" t="s">
        <v>4426</v>
      </c>
    </row>
    <row r="5159" spans="1:8">
      <c r="A5159" s="79">
        <v>42856.786145833335</v>
      </c>
      <c r="B5159" s="3">
        <v>5.7633748056537106</v>
      </c>
      <c r="C5159" s="7">
        <v>126</v>
      </c>
      <c r="D5159" s="7">
        <v>1</v>
      </c>
      <c r="E5159" s="17">
        <v>45</v>
      </c>
      <c r="F5159" s="2" t="s">
        <v>8</v>
      </c>
      <c r="G5159" s="2" t="s">
        <v>2245</v>
      </c>
      <c r="H5159" s="2" t="s">
        <v>4460</v>
      </c>
    </row>
    <row r="5160" spans="1:8">
      <c r="A5160" s="79">
        <v>42863.872013888889</v>
      </c>
      <c r="B5160" s="3">
        <v>5.6364101201201207</v>
      </c>
      <c r="C5160" s="7">
        <v>126</v>
      </c>
      <c r="D5160" s="7">
        <v>1</v>
      </c>
      <c r="E5160" s="17">
        <v>45</v>
      </c>
      <c r="F5160" s="2" t="s">
        <v>8</v>
      </c>
      <c r="G5160" s="2" t="s">
        <v>2245</v>
      </c>
      <c r="H5160" s="2" t="s">
        <v>4475</v>
      </c>
    </row>
    <row r="5161" spans="1:8">
      <c r="A5161" s="79">
        <v>42880.579942129632</v>
      </c>
      <c r="B5161" s="3">
        <v>5.7938022012263799</v>
      </c>
      <c r="C5161" s="7">
        <v>126</v>
      </c>
      <c r="D5161" s="7">
        <v>1</v>
      </c>
      <c r="E5161" s="17">
        <v>45</v>
      </c>
      <c r="F5161" s="2" t="s">
        <v>8</v>
      </c>
      <c r="G5161" s="2" t="s">
        <v>2245</v>
      </c>
      <c r="H5161" s="2" t="s">
        <v>4438</v>
      </c>
    </row>
    <row r="5162" spans="1:8">
      <c r="A5162" s="79">
        <v>42887.738344907404</v>
      </c>
      <c r="B5162" s="3">
        <v>5.7835875432211106</v>
      </c>
      <c r="C5162" s="7">
        <v>126</v>
      </c>
      <c r="D5162" s="7">
        <v>1</v>
      </c>
      <c r="E5162" s="17">
        <v>45</v>
      </c>
      <c r="F5162" s="2" t="s">
        <v>8</v>
      </c>
      <c r="G5162" s="2" t="s">
        <v>2245</v>
      </c>
      <c r="H5162" s="2" t="s">
        <v>4440</v>
      </c>
    </row>
    <row r="5163" spans="1:8">
      <c r="A5163" s="79">
        <v>42888.601666666669</v>
      </c>
      <c r="B5163" s="3">
        <v>5.7898362976593551</v>
      </c>
      <c r="C5163" s="7">
        <v>126</v>
      </c>
      <c r="D5163" s="7">
        <v>1</v>
      </c>
      <c r="E5163" s="17">
        <v>45</v>
      </c>
      <c r="F5163" s="2" t="s">
        <v>8</v>
      </c>
      <c r="G5163" s="2" t="s">
        <v>2245</v>
      </c>
      <c r="H5163" s="2" t="s">
        <v>4444</v>
      </c>
    </row>
    <row r="5164" spans="1:8">
      <c r="A5164" s="79">
        <v>42888.811608796299</v>
      </c>
      <c r="B5164" s="3">
        <v>5.7676961654948622</v>
      </c>
      <c r="C5164" s="7">
        <v>126</v>
      </c>
      <c r="D5164" s="7">
        <v>1</v>
      </c>
      <c r="E5164" s="17">
        <v>45</v>
      </c>
      <c r="F5164" s="2" t="s">
        <v>8</v>
      </c>
      <c r="G5164" s="2" t="s">
        <v>2245</v>
      </c>
      <c r="H5164" s="2" t="s">
        <v>4473</v>
      </c>
    </row>
    <row r="5165" spans="1:8">
      <c r="A5165" s="79">
        <v>42912.050937499997</v>
      </c>
      <c r="B5165" s="3">
        <v>5.6364101201201207</v>
      </c>
      <c r="C5165" s="7">
        <v>126</v>
      </c>
      <c r="D5165" s="7">
        <v>1</v>
      </c>
      <c r="E5165" s="17">
        <v>45</v>
      </c>
      <c r="F5165" s="2" t="s">
        <v>8</v>
      </c>
      <c r="G5165" s="2" t="s">
        <v>2245</v>
      </c>
      <c r="H5165" s="2" t="s">
        <v>4471</v>
      </c>
    </row>
    <row r="5166" spans="1:8">
      <c r="A5166" s="79">
        <v>42912.432511574072</v>
      </c>
      <c r="B5166" s="3">
        <v>5.7413212891113892</v>
      </c>
      <c r="C5166" s="7">
        <v>126</v>
      </c>
      <c r="D5166" s="7">
        <v>1</v>
      </c>
      <c r="E5166" s="17">
        <v>45</v>
      </c>
      <c r="F5166" s="2" t="s">
        <v>8</v>
      </c>
      <c r="G5166" s="2" t="s">
        <v>2245</v>
      </c>
      <c r="H5166" s="2" t="s">
        <v>4469</v>
      </c>
    </row>
    <row r="5167" spans="1:8">
      <c r="A5167" s="79">
        <v>41820</v>
      </c>
      <c r="B5167" s="3">
        <v>250</v>
      </c>
      <c r="C5167" s="7">
        <v>127</v>
      </c>
      <c r="F5167" s="8" t="s">
        <v>8</v>
      </c>
      <c r="G5167" s="2" t="s">
        <v>143</v>
      </c>
    </row>
    <row r="5168" spans="1:8">
      <c r="A5168" s="79">
        <v>41853</v>
      </c>
      <c r="B5168" s="3">
        <v>4.85527</v>
      </c>
      <c r="C5168" s="7">
        <v>127</v>
      </c>
      <c r="D5168" s="7">
        <v>1</v>
      </c>
      <c r="E5168" s="17">
        <v>45</v>
      </c>
      <c r="F5168" s="2" t="s">
        <v>8</v>
      </c>
      <c r="G5168" s="21"/>
    </row>
    <row r="5169" spans="1:7">
      <c r="A5169" s="79">
        <v>41853</v>
      </c>
      <c r="B5169" s="3">
        <v>4.85527</v>
      </c>
      <c r="C5169" s="7">
        <v>127</v>
      </c>
      <c r="D5169" s="7">
        <v>1</v>
      </c>
      <c r="E5169" s="17">
        <v>45</v>
      </c>
      <c r="F5169" s="2" t="s">
        <v>8</v>
      </c>
      <c r="G5169" s="21"/>
    </row>
    <row r="5170" spans="1:7">
      <c r="A5170" s="79">
        <v>41853</v>
      </c>
      <c r="B5170" s="3">
        <v>4.85527</v>
      </c>
      <c r="C5170" s="7">
        <v>127</v>
      </c>
      <c r="D5170" s="7">
        <v>1</v>
      </c>
      <c r="E5170" s="17">
        <v>45</v>
      </c>
      <c r="F5170" s="2" t="s">
        <v>8</v>
      </c>
      <c r="G5170" s="21"/>
    </row>
    <row r="5171" spans="1:7">
      <c r="A5171" s="79">
        <v>41853</v>
      </c>
      <c r="B5171" s="3">
        <v>4.85527</v>
      </c>
      <c r="C5171" s="7">
        <v>127</v>
      </c>
      <c r="D5171" s="7">
        <v>1</v>
      </c>
      <c r="E5171" s="17">
        <v>45</v>
      </c>
      <c r="F5171" s="2" t="s">
        <v>8</v>
      </c>
      <c r="G5171" s="21"/>
    </row>
    <row r="5172" spans="1:7">
      <c r="A5172" s="79">
        <v>41853</v>
      </c>
      <c r="B5172" s="3">
        <v>4.85527</v>
      </c>
      <c r="C5172" s="7">
        <v>127</v>
      </c>
      <c r="D5172" s="7">
        <v>1</v>
      </c>
      <c r="E5172" s="17">
        <v>45</v>
      </c>
      <c r="F5172" s="2" t="s">
        <v>8</v>
      </c>
      <c r="G5172" s="21"/>
    </row>
    <row r="5173" spans="1:7">
      <c r="A5173" s="79">
        <v>41853</v>
      </c>
      <c r="B5173" s="3">
        <v>4.85527</v>
      </c>
      <c r="C5173" s="7">
        <v>127</v>
      </c>
      <c r="D5173" s="7">
        <v>1</v>
      </c>
      <c r="E5173" s="17">
        <v>45</v>
      </c>
      <c r="F5173" s="2" t="s">
        <v>8</v>
      </c>
      <c r="G5173" s="21"/>
    </row>
    <row r="5174" spans="1:7">
      <c r="A5174" s="79">
        <v>41853</v>
      </c>
      <c r="B5174" s="3">
        <v>4.85527</v>
      </c>
      <c r="C5174" s="7">
        <v>127</v>
      </c>
      <c r="D5174" s="7">
        <v>1</v>
      </c>
      <c r="E5174" s="17">
        <v>45</v>
      </c>
      <c r="F5174" s="2" t="s">
        <v>8</v>
      </c>
      <c r="G5174" s="21"/>
    </row>
    <row r="5175" spans="1:7">
      <c r="A5175" s="79">
        <v>41853</v>
      </c>
      <c r="B5175" s="3">
        <v>4.85527</v>
      </c>
      <c r="C5175" s="7">
        <v>127</v>
      </c>
      <c r="D5175" s="7">
        <v>1</v>
      </c>
      <c r="E5175" s="17">
        <v>45</v>
      </c>
      <c r="F5175" s="2" t="s">
        <v>8</v>
      </c>
      <c r="G5175" s="21"/>
    </row>
    <row r="5176" spans="1:7">
      <c r="A5176" s="79">
        <v>41853</v>
      </c>
      <c r="B5176" s="3">
        <v>4.85527</v>
      </c>
      <c r="C5176" s="7">
        <v>127</v>
      </c>
      <c r="D5176" s="7">
        <v>1</v>
      </c>
      <c r="E5176" s="17">
        <v>45</v>
      </c>
      <c r="F5176" s="2" t="s">
        <v>8</v>
      </c>
      <c r="G5176" s="21"/>
    </row>
    <row r="5177" spans="1:7">
      <c r="A5177" s="79">
        <v>41853</v>
      </c>
      <c r="B5177" s="3">
        <v>4.85527</v>
      </c>
      <c r="C5177" s="7">
        <v>127</v>
      </c>
      <c r="D5177" s="7">
        <v>1</v>
      </c>
      <c r="E5177" s="17">
        <v>45</v>
      </c>
      <c r="F5177" s="2" t="s">
        <v>8</v>
      </c>
      <c r="G5177" s="21"/>
    </row>
    <row r="5178" spans="1:7">
      <c r="A5178" s="79">
        <v>41853</v>
      </c>
      <c r="B5178" s="3">
        <v>4.85527</v>
      </c>
      <c r="C5178" s="7">
        <v>127</v>
      </c>
      <c r="D5178" s="7">
        <v>1</v>
      </c>
      <c r="E5178" s="17">
        <v>45</v>
      </c>
      <c r="F5178" s="2" t="s">
        <v>8</v>
      </c>
      <c r="G5178" s="21"/>
    </row>
    <row r="5179" spans="1:7">
      <c r="A5179" s="79">
        <v>41853</v>
      </c>
      <c r="B5179" s="3">
        <v>4.85527</v>
      </c>
      <c r="C5179" s="7">
        <v>127</v>
      </c>
      <c r="D5179" s="7">
        <v>1</v>
      </c>
      <c r="E5179" s="17">
        <v>45</v>
      </c>
      <c r="F5179" s="2" t="s">
        <v>8</v>
      </c>
      <c r="G5179" s="21"/>
    </row>
    <row r="5180" spans="1:7">
      <c r="A5180" s="79">
        <v>41854</v>
      </c>
      <c r="B5180" s="3">
        <v>24.276350000000001</v>
      </c>
      <c r="C5180" s="7">
        <v>127</v>
      </c>
      <c r="D5180" s="7">
        <v>5</v>
      </c>
      <c r="E5180" s="17">
        <v>45</v>
      </c>
      <c r="F5180" s="2" t="s">
        <v>8</v>
      </c>
      <c r="G5180" s="21"/>
    </row>
    <row r="5181" spans="1:7">
      <c r="A5181" s="79">
        <v>41854</v>
      </c>
      <c r="B5181" s="3">
        <v>9.7105399999999999</v>
      </c>
      <c r="C5181" s="7">
        <v>127</v>
      </c>
      <c r="D5181" s="7">
        <v>2</v>
      </c>
      <c r="E5181" s="17">
        <v>45</v>
      </c>
      <c r="F5181" s="2" t="s">
        <v>8</v>
      </c>
      <c r="G5181" s="21"/>
    </row>
    <row r="5182" spans="1:7">
      <c r="A5182" s="79">
        <v>41854</v>
      </c>
      <c r="B5182" s="3">
        <v>4.85527</v>
      </c>
      <c r="C5182" s="7">
        <v>127</v>
      </c>
      <c r="D5182" s="7">
        <v>1</v>
      </c>
      <c r="E5182" s="17">
        <v>45</v>
      </c>
      <c r="F5182" s="2" t="s">
        <v>8</v>
      </c>
      <c r="G5182" s="21"/>
    </row>
    <row r="5183" spans="1:7">
      <c r="A5183" s="79">
        <v>41854</v>
      </c>
      <c r="B5183" s="3">
        <v>4.85527</v>
      </c>
      <c r="C5183" s="7">
        <v>127</v>
      </c>
      <c r="D5183" s="7">
        <v>1</v>
      </c>
      <c r="E5183" s="17">
        <v>45</v>
      </c>
      <c r="F5183" s="2" t="s">
        <v>8</v>
      </c>
      <c r="G5183" s="21"/>
    </row>
    <row r="5184" spans="1:7">
      <c r="A5184" s="79">
        <v>41854</v>
      </c>
      <c r="B5184" s="3">
        <v>4.85527</v>
      </c>
      <c r="C5184" s="7">
        <v>127</v>
      </c>
      <c r="D5184" s="7">
        <v>1</v>
      </c>
      <c r="E5184" s="17">
        <v>45</v>
      </c>
      <c r="F5184" s="2" t="s">
        <v>8</v>
      </c>
      <c r="G5184" s="21"/>
    </row>
    <row r="5185" spans="1:7">
      <c r="A5185" s="79">
        <v>41854</v>
      </c>
      <c r="B5185" s="3">
        <v>4.85527</v>
      </c>
      <c r="C5185" s="7">
        <v>127</v>
      </c>
      <c r="D5185" s="7">
        <v>1</v>
      </c>
      <c r="E5185" s="17">
        <v>45</v>
      </c>
      <c r="F5185" s="2" t="s">
        <v>8</v>
      </c>
      <c r="G5185" s="21"/>
    </row>
    <row r="5186" spans="1:7">
      <c r="A5186" s="79">
        <v>41854</v>
      </c>
      <c r="B5186" s="3">
        <v>4.85527</v>
      </c>
      <c r="C5186" s="7">
        <v>127</v>
      </c>
      <c r="D5186" s="7">
        <v>1</v>
      </c>
      <c r="E5186" s="17">
        <v>45</v>
      </c>
      <c r="F5186" s="2" t="s">
        <v>8</v>
      </c>
      <c r="G5186" s="21"/>
    </row>
    <row r="5187" spans="1:7">
      <c r="A5187" s="79">
        <v>41854</v>
      </c>
      <c r="B5187" s="3">
        <v>4.85527</v>
      </c>
      <c r="C5187" s="7">
        <v>127</v>
      </c>
      <c r="D5187" s="7">
        <v>1</v>
      </c>
      <c r="E5187" s="17">
        <v>45</v>
      </c>
      <c r="F5187" s="2" t="s">
        <v>8</v>
      </c>
      <c r="G5187" s="21"/>
    </row>
    <row r="5188" spans="1:7">
      <c r="A5188" s="79">
        <v>41854</v>
      </c>
      <c r="B5188" s="3">
        <v>4.85527</v>
      </c>
      <c r="C5188" s="7">
        <v>127</v>
      </c>
      <c r="D5188" s="7">
        <v>1</v>
      </c>
      <c r="E5188" s="17">
        <v>45</v>
      </c>
      <c r="F5188" s="2" t="s">
        <v>8</v>
      </c>
      <c r="G5188" s="21"/>
    </row>
    <row r="5189" spans="1:7">
      <c r="A5189" s="79">
        <v>41854</v>
      </c>
      <c r="B5189" s="3">
        <v>4.85527</v>
      </c>
      <c r="C5189" s="7">
        <v>127</v>
      </c>
      <c r="D5189" s="7">
        <v>1</v>
      </c>
      <c r="E5189" s="17">
        <v>45</v>
      </c>
      <c r="F5189" s="2" t="s">
        <v>8</v>
      </c>
      <c r="G5189" s="21"/>
    </row>
    <row r="5190" spans="1:7">
      <c r="A5190" s="79">
        <v>41855</v>
      </c>
      <c r="B5190" s="3">
        <v>9.7105399999999999</v>
      </c>
      <c r="C5190" s="7">
        <v>127</v>
      </c>
      <c r="D5190" s="7">
        <v>2</v>
      </c>
      <c r="E5190" s="17">
        <v>45</v>
      </c>
      <c r="F5190" s="2" t="s">
        <v>8</v>
      </c>
      <c r="G5190" s="21"/>
    </row>
    <row r="5191" spans="1:7">
      <c r="A5191" s="79">
        <v>41855</v>
      </c>
      <c r="B5191" s="3">
        <v>9.7105399999999999</v>
      </c>
      <c r="C5191" s="7">
        <v>127</v>
      </c>
      <c r="D5191" s="7">
        <v>2</v>
      </c>
      <c r="E5191" s="17">
        <v>45</v>
      </c>
      <c r="F5191" s="2" t="s">
        <v>8</v>
      </c>
      <c r="G5191" s="21"/>
    </row>
    <row r="5192" spans="1:7">
      <c r="A5192" s="79">
        <v>41855</v>
      </c>
      <c r="B5192" s="3">
        <v>4.85527</v>
      </c>
      <c r="C5192" s="7">
        <v>127</v>
      </c>
      <c r="D5192" s="7">
        <v>1</v>
      </c>
      <c r="E5192" s="17">
        <v>45</v>
      </c>
      <c r="F5192" s="2" t="s">
        <v>8</v>
      </c>
      <c r="G5192" s="21"/>
    </row>
    <row r="5193" spans="1:7">
      <c r="A5193" s="79">
        <v>41855</v>
      </c>
      <c r="B5193" s="3">
        <v>4.85527</v>
      </c>
      <c r="C5193" s="7">
        <v>127</v>
      </c>
      <c r="D5193" s="7">
        <v>1</v>
      </c>
      <c r="E5193" s="17">
        <v>45</v>
      </c>
      <c r="F5193" s="2" t="s">
        <v>8</v>
      </c>
      <c r="G5193" s="21"/>
    </row>
    <row r="5194" spans="1:7">
      <c r="A5194" s="79">
        <v>41855</v>
      </c>
      <c r="B5194" s="3">
        <v>4.85527</v>
      </c>
      <c r="C5194" s="7">
        <v>127</v>
      </c>
      <c r="D5194" s="7">
        <v>1</v>
      </c>
      <c r="E5194" s="17">
        <v>45</v>
      </c>
      <c r="F5194" s="2" t="s">
        <v>8</v>
      </c>
      <c r="G5194" s="21"/>
    </row>
    <row r="5195" spans="1:7">
      <c r="A5195" s="79">
        <v>41856</v>
      </c>
      <c r="B5195" s="3">
        <v>4.85527</v>
      </c>
      <c r="C5195" s="7">
        <v>127</v>
      </c>
      <c r="D5195" s="7">
        <v>1</v>
      </c>
      <c r="E5195" s="17">
        <v>45</v>
      </c>
      <c r="F5195" s="2" t="s">
        <v>8</v>
      </c>
      <c r="G5195" s="21"/>
    </row>
    <row r="5196" spans="1:7">
      <c r="A5196" s="79">
        <v>41858</v>
      </c>
      <c r="B5196" s="3">
        <v>19.42108</v>
      </c>
      <c r="C5196" s="7">
        <v>127</v>
      </c>
      <c r="D5196" s="7">
        <v>4</v>
      </c>
      <c r="E5196" s="17">
        <v>45</v>
      </c>
      <c r="F5196" s="2" t="s">
        <v>8</v>
      </c>
      <c r="G5196" s="21"/>
    </row>
    <row r="5197" spans="1:7">
      <c r="A5197" s="79">
        <v>41858</v>
      </c>
      <c r="B5197" s="3">
        <v>14.565810000000001</v>
      </c>
      <c r="C5197" s="7">
        <v>127</v>
      </c>
      <c r="D5197" s="7">
        <v>3</v>
      </c>
      <c r="E5197" s="17">
        <v>45</v>
      </c>
      <c r="F5197" s="2" t="s">
        <v>8</v>
      </c>
      <c r="G5197" s="21"/>
    </row>
    <row r="5198" spans="1:7">
      <c r="A5198" s="79">
        <v>41858</v>
      </c>
      <c r="B5198" s="3">
        <v>14.565810000000001</v>
      </c>
      <c r="C5198" s="7">
        <v>127</v>
      </c>
      <c r="D5198" s="7">
        <v>3</v>
      </c>
      <c r="E5198" s="17">
        <v>45</v>
      </c>
      <c r="F5198" s="2" t="s">
        <v>8</v>
      </c>
      <c r="G5198" s="21"/>
    </row>
    <row r="5199" spans="1:7">
      <c r="A5199" s="79">
        <v>41858</v>
      </c>
      <c r="B5199" s="3">
        <v>9.7105399999999999</v>
      </c>
      <c r="C5199" s="7">
        <v>127</v>
      </c>
      <c r="D5199" s="7">
        <v>2</v>
      </c>
      <c r="E5199" s="17">
        <v>45</v>
      </c>
      <c r="F5199" s="2" t="s">
        <v>8</v>
      </c>
      <c r="G5199" s="21"/>
    </row>
    <row r="5200" spans="1:7">
      <c r="A5200" s="79">
        <v>41858</v>
      </c>
      <c r="B5200" s="3">
        <v>9.7105399999999999</v>
      </c>
      <c r="C5200" s="7">
        <v>127</v>
      </c>
      <c r="D5200" s="7">
        <v>2</v>
      </c>
      <c r="E5200" s="17">
        <v>45</v>
      </c>
      <c r="F5200" s="2" t="s">
        <v>8</v>
      </c>
      <c r="G5200" s="21"/>
    </row>
    <row r="5201" spans="1:7">
      <c r="A5201" s="79">
        <v>41858</v>
      </c>
      <c r="B5201" s="3">
        <v>4.85527</v>
      </c>
      <c r="C5201" s="7">
        <v>127</v>
      </c>
      <c r="D5201" s="7">
        <v>1</v>
      </c>
      <c r="E5201" s="17">
        <v>45</v>
      </c>
      <c r="F5201" s="2" t="s">
        <v>8</v>
      </c>
      <c r="G5201" s="21"/>
    </row>
    <row r="5202" spans="1:7">
      <c r="A5202" s="79">
        <v>41858</v>
      </c>
      <c r="B5202" s="3">
        <v>4.85527</v>
      </c>
      <c r="C5202" s="7">
        <v>127</v>
      </c>
      <c r="D5202" s="7">
        <v>1</v>
      </c>
      <c r="E5202" s="17">
        <v>45</v>
      </c>
      <c r="F5202" s="2" t="s">
        <v>8</v>
      </c>
      <c r="G5202" s="21"/>
    </row>
    <row r="5203" spans="1:7">
      <c r="A5203" s="79">
        <v>41859</v>
      </c>
      <c r="B5203" s="3">
        <v>14.565810000000001</v>
      </c>
      <c r="C5203" s="7">
        <v>127</v>
      </c>
      <c r="D5203" s="7">
        <v>3</v>
      </c>
      <c r="E5203" s="17">
        <v>45</v>
      </c>
      <c r="F5203" s="2" t="s">
        <v>8</v>
      </c>
      <c r="G5203" s="21"/>
    </row>
    <row r="5204" spans="1:7">
      <c r="A5204" s="79">
        <v>41861</v>
      </c>
      <c r="B5204" s="3">
        <v>48.552700000000002</v>
      </c>
      <c r="C5204" s="7">
        <v>127</v>
      </c>
      <c r="D5204" s="7">
        <v>10</v>
      </c>
      <c r="E5204" s="17">
        <v>45</v>
      </c>
      <c r="F5204" s="2" t="s">
        <v>8</v>
      </c>
      <c r="G5204" s="21"/>
    </row>
    <row r="5205" spans="1:7">
      <c r="A5205" s="79">
        <v>41861</v>
      </c>
      <c r="B5205" s="3">
        <v>4.85527</v>
      </c>
      <c r="C5205" s="7">
        <v>127</v>
      </c>
      <c r="D5205" s="7">
        <v>1</v>
      </c>
      <c r="E5205" s="17">
        <v>45</v>
      </c>
      <c r="F5205" s="2" t="s">
        <v>8</v>
      </c>
      <c r="G5205" s="21"/>
    </row>
    <row r="5206" spans="1:7">
      <c r="A5206" s="79">
        <v>41861</v>
      </c>
      <c r="B5206" s="3">
        <v>4.85527</v>
      </c>
      <c r="C5206" s="7">
        <v>127</v>
      </c>
      <c r="D5206" s="7">
        <v>1</v>
      </c>
      <c r="E5206" s="17">
        <v>45</v>
      </c>
      <c r="F5206" s="2" t="s">
        <v>8</v>
      </c>
      <c r="G5206" s="21"/>
    </row>
    <row r="5207" spans="1:7">
      <c r="A5207" s="79">
        <v>41861</v>
      </c>
      <c r="B5207" s="3">
        <v>4.85527</v>
      </c>
      <c r="C5207" s="7">
        <v>127</v>
      </c>
      <c r="D5207" s="7">
        <v>1</v>
      </c>
      <c r="E5207" s="17">
        <v>45</v>
      </c>
      <c r="F5207" s="2" t="s">
        <v>8</v>
      </c>
      <c r="G5207" s="21"/>
    </row>
    <row r="5208" spans="1:7">
      <c r="A5208" s="79">
        <v>41863</v>
      </c>
      <c r="B5208" s="3">
        <v>14.565810000000001</v>
      </c>
      <c r="C5208" s="7">
        <v>127</v>
      </c>
      <c r="D5208" s="7">
        <v>3</v>
      </c>
      <c r="E5208" s="17">
        <v>45</v>
      </c>
      <c r="F5208" s="2" t="s">
        <v>8</v>
      </c>
      <c r="G5208" s="21"/>
    </row>
    <row r="5209" spans="1:7">
      <c r="A5209" s="79">
        <v>41863</v>
      </c>
      <c r="B5209" s="3">
        <v>4.85527</v>
      </c>
      <c r="C5209" s="7">
        <v>127</v>
      </c>
      <c r="D5209" s="7">
        <v>1</v>
      </c>
      <c r="E5209" s="17">
        <v>45</v>
      </c>
      <c r="F5209" s="2" t="s">
        <v>8</v>
      </c>
      <c r="G5209" s="21"/>
    </row>
    <row r="5210" spans="1:7">
      <c r="A5210" s="79">
        <v>41865</v>
      </c>
      <c r="B5210" s="3">
        <v>4.85527</v>
      </c>
      <c r="C5210" s="7">
        <v>127</v>
      </c>
      <c r="D5210" s="7">
        <v>1</v>
      </c>
      <c r="E5210" s="17">
        <v>45</v>
      </c>
      <c r="F5210" s="2" t="s">
        <v>8</v>
      </c>
      <c r="G5210" s="21"/>
    </row>
    <row r="5211" spans="1:7">
      <c r="A5211" s="79">
        <v>41866</v>
      </c>
      <c r="B5211" s="3">
        <v>9.7105399999999999</v>
      </c>
      <c r="C5211" s="7">
        <v>127</v>
      </c>
      <c r="D5211" s="7">
        <v>2</v>
      </c>
      <c r="E5211" s="17">
        <v>45</v>
      </c>
      <c r="F5211" s="2" t="s">
        <v>8</v>
      </c>
      <c r="G5211" s="21"/>
    </row>
    <row r="5212" spans="1:7">
      <c r="A5212" s="79">
        <v>41866</v>
      </c>
      <c r="B5212" s="3">
        <v>4.85527</v>
      </c>
      <c r="C5212" s="7">
        <v>127</v>
      </c>
      <c r="D5212" s="7">
        <v>1</v>
      </c>
      <c r="E5212" s="17">
        <v>45</v>
      </c>
      <c r="F5212" s="2" t="s">
        <v>8</v>
      </c>
      <c r="G5212" s="21"/>
    </row>
    <row r="5213" spans="1:7">
      <c r="A5213" s="79">
        <v>41868</v>
      </c>
      <c r="B5213" s="3">
        <v>4.85527</v>
      </c>
      <c r="C5213" s="7">
        <v>127</v>
      </c>
      <c r="D5213" s="7">
        <v>1</v>
      </c>
      <c r="E5213" s="17">
        <v>45</v>
      </c>
      <c r="F5213" s="2" t="s">
        <v>8</v>
      </c>
      <c r="G5213" s="21"/>
    </row>
    <row r="5214" spans="1:7">
      <c r="A5214" s="79">
        <v>41869</v>
      </c>
      <c r="B5214" s="3">
        <v>9.7105399999999999</v>
      </c>
      <c r="C5214" s="7">
        <v>127</v>
      </c>
      <c r="D5214" s="7">
        <v>2</v>
      </c>
      <c r="E5214" s="17">
        <v>45</v>
      </c>
      <c r="F5214" s="2" t="s">
        <v>8</v>
      </c>
      <c r="G5214" s="21"/>
    </row>
    <row r="5215" spans="1:7">
      <c r="A5215" s="79">
        <v>41869</v>
      </c>
      <c r="B5215" s="3">
        <v>4.85527</v>
      </c>
      <c r="C5215" s="7">
        <v>127</v>
      </c>
      <c r="D5215" s="7">
        <v>1</v>
      </c>
      <c r="E5215" s="17">
        <v>45</v>
      </c>
      <c r="F5215" s="2" t="s">
        <v>8</v>
      </c>
      <c r="G5215" s="21"/>
    </row>
    <row r="5216" spans="1:7">
      <c r="A5216" s="79">
        <v>41870</v>
      </c>
      <c r="B5216" s="3">
        <v>4.85527</v>
      </c>
      <c r="C5216" s="7">
        <v>127</v>
      </c>
      <c r="D5216" s="7">
        <v>1</v>
      </c>
      <c r="E5216" s="17">
        <v>45</v>
      </c>
      <c r="F5216" s="2" t="s">
        <v>8</v>
      </c>
      <c r="G5216" s="21"/>
    </row>
    <row r="5217" spans="1:7">
      <c r="A5217" s="79">
        <v>41872</v>
      </c>
      <c r="B5217" s="3">
        <v>4.85527</v>
      </c>
      <c r="C5217" s="7">
        <v>127</v>
      </c>
      <c r="D5217" s="7">
        <v>1</v>
      </c>
      <c r="E5217" s="17">
        <v>45</v>
      </c>
      <c r="F5217" s="2" t="s">
        <v>8</v>
      </c>
      <c r="G5217" s="21"/>
    </row>
    <row r="5218" spans="1:7">
      <c r="A5218" s="79">
        <v>41872</v>
      </c>
      <c r="B5218" s="3">
        <v>4.85527</v>
      </c>
      <c r="C5218" s="7">
        <v>127</v>
      </c>
      <c r="D5218" s="7">
        <v>1</v>
      </c>
      <c r="E5218" s="17">
        <v>45</v>
      </c>
      <c r="F5218" s="2" t="s">
        <v>8</v>
      </c>
      <c r="G5218" s="21"/>
    </row>
    <row r="5219" spans="1:7">
      <c r="A5219" s="79">
        <v>41875</v>
      </c>
      <c r="B5219" s="3">
        <v>9.7105399999999999</v>
      </c>
      <c r="C5219" s="7">
        <v>127</v>
      </c>
      <c r="D5219" s="7">
        <v>2</v>
      </c>
      <c r="E5219" s="17">
        <v>45</v>
      </c>
      <c r="F5219" s="2" t="s">
        <v>8</v>
      </c>
      <c r="G5219" s="21"/>
    </row>
    <row r="5220" spans="1:7">
      <c r="A5220" s="79">
        <v>41875</v>
      </c>
      <c r="B5220" s="3">
        <v>4.85527</v>
      </c>
      <c r="C5220" s="7">
        <v>127</v>
      </c>
      <c r="D5220" s="7">
        <v>1</v>
      </c>
      <c r="E5220" s="17">
        <v>45</v>
      </c>
      <c r="F5220" s="2" t="s">
        <v>8</v>
      </c>
      <c r="G5220" s="21"/>
    </row>
    <row r="5221" spans="1:7">
      <c r="A5221" s="79">
        <v>41879</v>
      </c>
      <c r="B5221" s="3">
        <v>9.7105399999999999</v>
      </c>
      <c r="C5221" s="7">
        <v>127</v>
      </c>
      <c r="D5221" s="7">
        <v>2</v>
      </c>
      <c r="E5221" s="17">
        <v>45</v>
      </c>
      <c r="F5221" s="2" t="s">
        <v>8</v>
      </c>
      <c r="G5221" s="21"/>
    </row>
    <row r="5222" spans="1:7">
      <c r="A5222" s="79">
        <v>41880</v>
      </c>
      <c r="B5222" s="3">
        <v>14.565810000000001</v>
      </c>
      <c r="C5222" s="7">
        <v>127</v>
      </c>
      <c r="D5222" s="7">
        <v>3</v>
      </c>
      <c r="E5222" s="17">
        <v>45</v>
      </c>
      <c r="F5222" s="2" t="s">
        <v>8</v>
      </c>
      <c r="G5222" s="21"/>
    </row>
    <row r="5223" spans="1:7">
      <c r="A5223" s="79">
        <v>41880</v>
      </c>
      <c r="B5223" s="3">
        <v>4.85527</v>
      </c>
      <c r="C5223" s="7">
        <v>127</v>
      </c>
      <c r="D5223" s="7">
        <v>1</v>
      </c>
      <c r="E5223" s="17">
        <v>45</v>
      </c>
      <c r="F5223" s="2" t="s">
        <v>8</v>
      </c>
      <c r="G5223" s="21"/>
    </row>
    <row r="5224" spans="1:7">
      <c r="A5224" s="79">
        <v>41881</v>
      </c>
      <c r="B5224" s="3">
        <v>14.565810000000001</v>
      </c>
      <c r="C5224" s="7">
        <v>127</v>
      </c>
      <c r="D5224" s="7">
        <v>3</v>
      </c>
      <c r="E5224" s="17">
        <v>45</v>
      </c>
      <c r="F5224" s="2" t="s">
        <v>8</v>
      </c>
      <c r="G5224" s="21"/>
    </row>
    <row r="5225" spans="1:7">
      <c r="A5225" s="79">
        <v>41881</v>
      </c>
      <c r="B5225" s="3">
        <v>4.85527</v>
      </c>
      <c r="C5225" s="7">
        <v>127</v>
      </c>
      <c r="D5225" s="7">
        <v>1</v>
      </c>
      <c r="E5225" s="17">
        <v>45</v>
      </c>
      <c r="F5225" s="2" t="s">
        <v>8</v>
      </c>
      <c r="G5225" s="21"/>
    </row>
    <row r="5226" spans="1:7">
      <c r="A5226" s="79">
        <v>41881</v>
      </c>
      <c r="B5226" s="3">
        <v>4.85527</v>
      </c>
      <c r="C5226" s="7">
        <v>127</v>
      </c>
      <c r="D5226" s="7">
        <v>1</v>
      </c>
      <c r="E5226" s="17">
        <v>45</v>
      </c>
      <c r="F5226" s="2" t="s">
        <v>8</v>
      </c>
      <c r="G5226" s="21"/>
    </row>
    <row r="5227" spans="1:7">
      <c r="A5227" s="79">
        <v>41882</v>
      </c>
      <c r="B5227" s="3">
        <v>48.552700000000002</v>
      </c>
      <c r="C5227" s="7">
        <v>127</v>
      </c>
      <c r="D5227" s="7">
        <v>10</v>
      </c>
      <c r="E5227" s="17">
        <v>45</v>
      </c>
      <c r="F5227" s="2" t="s">
        <v>8</v>
      </c>
      <c r="G5227" s="21"/>
    </row>
    <row r="5228" spans="1:7">
      <c r="A5228" s="79">
        <v>41883</v>
      </c>
      <c r="B5228" s="3">
        <v>9.7105399999999999</v>
      </c>
      <c r="C5228" s="7">
        <v>127</v>
      </c>
      <c r="D5228" s="7">
        <v>2</v>
      </c>
      <c r="E5228" s="17">
        <v>45</v>
      </c>
      <c r="F5228" s="2" t="s">
        <v>8</v>
      </c>
      <c r="G5228" s="21"/>
    </row>
    <row r="5229" spans="1:7">
      <c r="A5229" s="79">
        <v>41887</v>
      </c>
      <c r="B5229" s="3">
        <v>4.85527</v>
      </c>
      <c r="C5229" s="7">
        <v>127</v>
      </c>
      <c r="D5229" s="7">
        <v>1</v>
      </c>
      <c r="E5229" s="17">
        <v>45</v>
      </c>
      <c r="F5229" s="2" t="s">
        <v>8</v>
      </c>
      <c r="G5229" s="21"/>
    </row>
    <row r="5230" spans="1:7">
      <c r="A5230" s="79">
        <v>42008</v>
      </c>
      <c r="B5230" s="3">
        <v>14.565810000000001</v>
      </c>
      <c r="C5230" s="7">
        <v>127</v>
      </c>
      <c r="D5230" s="7">
        <v>3</v>
      </c>
      <c r="E5230" s="17">
        <v>45</v>
      </c>
      <c r="F5230" s="2" t="s">
        <v>8</v>
      </c>
      <c r="G5230" s="21"/>
    </row>
    <row r="5231" spans="1:7">
      <c r="A5231" s="79">
        <v>42008</v>
      </c>
      <c r="B5231" s="3">
        <v>14.565810000000001</v>
      </c>
      <c r="C5231" s="7">
        <v>127</v>
      </c>
      <c r="D5231" s="7">
        <v>3</v>
      </c>
      <c r="E5231" s="17">
        <v>45</v>
      </c>
      <c r="F5231" s="2" t="s">
        <v>8</v>
      </c>
      <c r="G5231" s="21"/>
    </row>
    <row r="5232" spans="1:7">
      <c r="A5232" s="79">
        <v>42008</v>
      </c>
      <c r="B5232" s="3">
        <v>9.7105399999999999</v>
      </c>
      <c r="C5232" s="7">
        <v>127</v>
      </c>
      <c r="D5232" s="7">
        <v>2</v>
      </c>
      <c r="E5232" s="17">
        <v>45</v>
      </c>
      <c r="F5232" s="2" t="s">
        <v>8</v>
      </c>
      <c r="G5232" s="21"/>
    </row>
    <row r="5233" spans="1:7">
      <c r="A5233" s="79">
        <v>42008</v>
      </c>
      <c r="B5233" s="3">
        <v>4.85527</v>
      </c>
      <c r="C5233" s="7">
        <v>127</v>
      </c>
      <c r="D5233" s="7">
        <v>1</v>
      </c>
      <c r="E5233" s="17">
        <v>45</v>
      </c>
      <c r="F5233" s="2" t="s">
        <v>8</v>
      </c>
      <c r="G5233" s="21"/>
    </row>
    <row r="5234" spans="1:7">
      <c r="A5234" s="79">
        <v>42009</v>
      </c>
      <c r="B5234" s="3">
        <v>24.276350000000001</v>
      </c>
      <c r="C5234" s="7">
        <v>127</v>
      </c>
      <c r="D5234" s="7">
        <v>5</v>
      </c>
      <c r="E5234" s="17">
        <v>45</v>
      </c>
      <c r="F5234" s="2" t="s">
        <v>8</v>
      </c>
      <c r="G5234" s="21"/>
    </row>
    <row r="5235" spans="1:7">
      <c r="A5235" s="79">
        <v>42009</v>
      </c>
      <c r="B5235" s="3">
        <v>24.276350000000001</v>
      </c>
      <c r="C5235" s="7">
        <v>127</v>
      </c>
      <c r="D5235" s="7">
        <v>5</v>
      </c>
      <c r="E5235" s="17">
        <v>45</v>
      </c>
      <c r="F5235" s="2" t="s">
        <v>8</v>
      </c>
      <c r="G5235" s="21"/>
    </row>
    <row r="5236" spans="1:7">
      <c r="A5236" s="79">
        <v>42009</v>
      </c>
      <c r="B5236" s="3">
        <v>19.42108</v>
      </c>
      <c r="C5236" s="7">
        <v>127</v>
      </c>
      <c r="D5236" s="7">
        <v>4</v>
      </c>
      <c r="E5236" s="17">
        <v>45</v>
      </c>
      <c r="F5236" s="2" t="s">
        <v>8</v>
      </c>
      <c r="G5236" s="21"/>
    </row>
    <row r="5237" spans="1:7">
      <c r="A5237" s="79">
        <v>42009</v>
      </c>
      <c r="B5237" s="3">
        <v>19.42108</v>
      </c>
      <c r="C5237" s="7">
        <v>127</v>
      </c>
      <c r="D5237" s="7">
        <v>4</v>
      </c>
      <c r="E5237" s="17">
        <v>45</v>
      </c>
      <c r="F5237" s="2" t="s">
        <v>8</v>
      </c>
      <c r="G5237" s="21"/>
    </row>
    <row r="5238" spans="1:7">
      <c r="A5238" s="79">
        <v>42009</v>
      </c>
      <c r="B5238" s="3">
        <v>9.7105399999999999</v>
      </c>
      <c r="C5238" s="7">
        <v>127</v>
      </c>
      <c r="D5238" s="7">
        <v>2</v>
      </c>
      <c r="E5238" s="17">
        <v>45</v>
      </c>
      <c r="F5238" s="2" t="s">
        <v>8</v>
      </c>
      <c r="G5238" s="21"/>
    </row>
    <row r="5239" spans="1:7">
      <c r="A5239" s="79">
        <v>42009</v>
      </c>
      <c r="B5239" s="3">
        <v>9.7105399999999999</v>
      </c>
      <c r="C5239" s="7">
        <v>127</v>
      </c>
      <c r="D5239" s="7">
        <v>2</v>
      </c>
      <c r="E5239" s="17">
        <v>45</v>
      </c>
      <c r="F5239" s="2" t="s">
        <v>8</v>
      </c>
      <c r="G5239" s="21"/>
    </row>
    <row r="5240" spans="1:7">
      <c r="A5240" s="79">
        <v>42009</v>
      </c>
      <c r="B5240" s="3">
        <v>9.7105399999999999</v>
      </c>
      <c r="C5240" s="7">
        <v>127</v>
      </c>
      <c r="D5240" s="7">
        <v>2</v>
      </c>
      <c r="E5240" s="17">
        <v>45</v>
      </c>
      <c r="F5240" s="2" t="s">
        <v>8</v>
      </c>
      <c r="G5240" s="21"/>
    </row>
    <row r="5241" spans="1:7">
      <c r="A5241" s="79">
        <v>42009</v>
      </c>
      <c r="B5241" s="3">
        <v>4.85527</v>
      </c>
      <c r="C5241" s="7">
        <v>127</v>
      </c>
      <c r="D5241" s="7">
        <v>1</v>
      </c>
      <c r="E5241" s="17">
        <v>45</v>
      </c>
      <c r="F5241" s="2" t="s">
        <v>8</v>
      </c>
      <c r="G5241" s="21"/>
    </row>
    <row r="5242" spans="1:7">
      <c r="A5242" s="79">
        <v>42009</v>
      </c>
      <c r="B5242" s="3">
        <v>4.85527</v>
      </c>
      <c r="C5242" s="7">
        <v>127</v>
      </c>
      <c r="D5242" s="7">
        <v>1</v>
      </c>
      <c r="E5242" s="17">
        <v>45</v>
      </c>
      <c r="F5242" s="2" t="s">
        <v>8</v>
      </c>
      <c r="G5242" s="21"/>
    </row>
    <row r="5243" spans="1:7">
      <c r="A5243" s="79">
        <v>42009</v>
      </c>
      <c r="B5243" s="3">
        <v>4.85527</v>
      </c>
      <c r="C5243" s="7">
        <v>127</v>
      </c>
      <c r="D5243" s="7">
        <v>1</v>
      </c>
      <c r="E5243" s="17">
        <v>45</v>
      </c>
      <c r="F5243" s="2" t="s">
        <v>8</v>
      </c>
      <c r="G5243" s="21"/>
    </row>
    <row r="5244" spans="1:7">
      <c r="A5244" s="79">
        <v>42009</v>
      </c>
      <c r="B5244" s="3">
        <v>4.85527</v>
      </c>
      <c r="C5244" s="7">
        <v>127</v>
      </c>
      <c r="D5244" s="7">
        <v>1</v>
      </c>
      <c r="E5244" s="17">
        <v>45</v>
      </c>
      <c r="F5244" s="2" t="s">
        <v>8</v>
      </c>
      <c r="G5244" s="21"/>
    </row>
    <row r="5245" spans="1:7">
      <c r="A5245" s="79">
        <v>42009</v>
      </c>
      <c r="B5245" s="3">
        <v>4.85527</v>
      </c>
      <c r="C5245" s="7">
        <v>127</v>
      </c>
      <c r="D5245" s="7">
        <v>1</v>
      </c>
      <c r="E5245" s="17">
        <v>45</v>
      </c>
      <c r="F5245" s="2" t="s">
        <v>8</v>
      </c>
      <c r="G5245" s="21"/>
    </row>
    <row r="5246" spans="1:7">
      <c r="A5246" s="79">
        <v>42009</v>
      </c>
      <c r="B5246" s="3">
        <v>4.85527</v>
      </c>
      <c r="C5246" s="7">
        <v>127</v>
      </c>
      <c r="D5246" s="7">
        <v>1</v>
      </c>
      <c r="E5246" s="17">
        <v>45</v>
      </c>
      <c r="F5246" s="2" t="s">
        <v>8</v>
      </c>
      <c r="G5246" s="21"/>
    </row>
    <row r="5247" spans="1:7">
      <c r="A5247" s="79">
        <v>42010</v>
      </c>
      <c r="B5247" s="3">
        <v>4.85527</v>
      </c>
      <c r="C5247" s="7">
        <v>127</v>
      </c>
      <c r="D5247" s="7">
        <v>1</v>
      </c>
      <c r="E5247" s="17">
        <v>45</v>
      </c>
      <c r="F5247" s="2" t="s">
        <v>8</v>
      </c>
      <c r="G5247" s="21"/>
    </row>
    <row r="5248" spans="1:7">
      <c r="A5248" s="79">
        <v>42010</v>
      </c>
      <c r="B5248" s="3">
        <v>4.85527</v>
      </c>
      <c r="C5248" s="7">
        <v>127</v>
      </c>
      <c r="D5248" s="7">
        <v>1</v>
      </c>
      <c r="E5248" s="17">
        <v>45</v>
      </c>
      <c r="F5248" s="2" t="s">
        <v>8</v>
      </c>
      <c r="G5248" s="21"/>
    </row>
    <row r="5249" spans="1:7">
      <c r="A5249" s="79">
        <v>42010</v>
      </c>
      <c r="B5249" s="3">
        <v>4.85527</v>
      </c>
      <c r="C5249" s="7">
        <v>127</v>
      </c>
      <c r="D5249" s="7">
        <v>1</v>
      </c>
      <c r="E5249" s="17">
        <v>45</v>
      </c>
      <c r="F5249" s="2" t="s">
        <v>8</v>
      </c>
      <c r="G5249" s="21"/>
    </row>
    <row r="5250" spans="1:7">
      <c r="A5250" s="79">
        <v>42010</v>
      </c>
      <c r="B5250" s="3">
        <v>4.85527</v>
      </c>
      <c r="C5250" s="7">
        <v>127</v>
      </c>
      <c r="D5250" s="7">
        <v>1</v>
      </c>
      <c r="E5250" s="17">
        <v>45</v>
      </c>
      <c r="F5250" s="2" t="s">
        <v>8</v>
      </c>
      <c r="G5250" s="21"/>
    </row>
    <row r="5251" spans="1:7">
      <c r="A5251" s="79">
        <v>42011</v>
      </c>
      <c r="B5251" s="3">
        <v>33.986890000000002</v>
      </c>
      <c r="C5251" s="7">
        <v>127</v>
      </c>
      <c r="D5251" s="7">
        <v>6</v>
      </c>
      <c r="E5251" s="7">
        <v>45</v>
      </c>
      <c r="F5251" s="2" t="s">
        <v>8</v>
      </c>
      <c r="G5251" s="21"/>
    </row>
    <row r="5252" spans="1:7">
      <c r="A5252" s="79">
        <v>42011</v>
      </c>
      <c r="B5252" s="3">
        <v>24.276350000000001</v>
      </c>
      <c r="C5252" s="7">
        <v>127</v>
      </c>
      <c r="D5252" s="7">
        <v>5</v>
      </c>
      <c r="E5252" s="17">
        <v>45</v>
      </c>
      <c r="F5252" s="2" t="s">
        <v>8</v>
      </c>
      <c r="G5252" s="21"/>
    </row>
    <row r="5253" spans="1:7">
      <c r="A5253" s="79">
        <v>42011</v>
      </c>
      <c r="B5253" s="3">
        <v>9.7105399999999999</v>
      </c>
      <c r="C5253" s="7">
        <v>127</v>
      </c>
      <c r="D5253" s="7">
        <v>2</v>
      </c>
      <c r="E5253" s="17">
        <v>45</v>
      </c>
      <c r="F5253" s="2" t="s">
        <v>8</v>
      </c>
      <c r="G5253" s="21"/>
    </row>
    <row r="5254" spans="1:7">
      <c r="A5254" s="79">
        <v>42014</v>
      </c>
      <c r="B5254" s="3">
        <v>14.565810000000001</v>
      </c>
      <c r="C5254" s="7">
        <v>127</v>
      </c>
      <c r="D5254" s="7">
        <v>3</v>
      </c>
      <c r="E5254" s="17">
        <v>45</v>
      </c>
      <c r="F5254" s="2" t="s">
        <v>8</v>
      </c>
      <c r="G5254" s="21"/>
    </row>
    <row r="5255" spans="1:7">
      <c r="A5255" s="79">
        <v>42014</v>
      </c>
      <c r="B5255" s="3">
        <v>4.85527</v>
      </c>
      <c r="C5255" s="7">
        <v>127</v>
      </c>
      <c r="D5255" s="7">
        <v>1</v>
      </c>
      <c r="E5255" s="17">
        <v>45</v>
      </c>
      <c r="F5255" s="2" t="s">
        <v>8</v>
      </c>
      <c r="G5255" s="21"/>
    </row>
    <row r="5256" spans="1:7">
      <c r="A5256" s="79">
        <v>42017</v>
      </c>
      <c r="B5256" s="3">
        <v>4.85527</v>
      </c>
      <c r="C5256" s="7">
        <v>127</v>
      </c>
      <c r="D5256" s="7">
        <v>1</v>
      </c>
      <c r="E5256" s="17">
        <v>45</v>
      </c>
      <c r="F5256" s="2" t="s">
        <v>8</v>
      </c>
      <c r="G5256" s="21"/>
    </row>
    <row r="5257" spans="1:7">
      <c r="A5257" s="79">
        <v>42018</v>
      </c>
      <c r="B5257" s="3">
        <v>4.85527</v>
      </c>
      <c r="C5257" s="7">
        <v>127</v>
      </c>
      <c r="D5257" s="7">
        <v>1</v>
      </c>
      <c r="E5257" s="17">
        <v>45</v>
      </c>
      <c r="F5257" s="2" t="s">
        <v>8</v>
      </c>
      <c r="G5257" s="21"/>
    </row>
    <row r="5258" spans="1:7">
      <c r="A5258" s="79">
        <v>42022</v>
      </c>
      <c r="B5258" s="3">
        <v>14.565810000000001</v>
      </c>
      <c r="C5258" s="7">
        <v>127</v>
      </c>
      <c r="D5258" s="7">
        <v>3</v>
      </c>
      <c r="E5258" s="17">
        <v>45</v>
      </c>
      <c r="F5258" s="2" t="s">
        <v>8</v>
      </c>
      <c r="G5258" s="21"/>
    </row>
    <row r="5259" spans="1:7">
      <c r="A5259" s="79">
        <v>42025</v>
      </c>
      <c r="B5259" s="3">
        <v>4.85527</v>
      </c>
      <c r="C5259" s="7">
        <v>127</v>
      </c>
      <c r="D5259" s="7">
        <v>1</v>
      </c>
      <c r="E5259" s="17">
        <v>45</v>
      </c>
      <c r="F5259" s="2" t="s">
        <v>8</v>
      </c>
      <c r="G5259" s="21"/>
    </row>
    <row r="5260" spans="1:7">
      <c r="A5260" s="79">
        <v>42027</v>
      </c>
      <c r="B5260" s="3">
        <v>9.7105399999999999</v>
      </c>
      <c r="C5260" s="7">
        <v>127</v>
      </c>
      <c r="D5260" s="7">
        <v>2</v>
      </c>
      <c r="E5260" s="17">
        <v>45</v>
      </c>
      <c r="F5260" s="2" t="s">
        <v>8</v>
      </c>
      <c r="G5260" s="21"/>
    </row>
    <row r="5261" spans="1:7">
      <c r="A5261" s="79">
        <v>42027</v>
      </c>
      <c r="B5261" s="3">
        <v>4.85527</v>
      </c>
      <c r="C5261" s="7">
        <v>127</v>
      </c>
      <c r="D5261" s="7">
        <v>1</v>
      </c>
      <c r="E5261" s="17">
        <v>45</v>
      </c>
      <c r="F5261" s="2" t="s">
        <v>8</v>
      </c>
      <c r="G5261" s="21"/>
    </row>
    <row r="5262" spans="1:7">
      <c r="A5262" s="79">
        <v>42027</v>
      </c>
      <c r="B5262" s="3">
        <v>4.85527</v>
      </c>
      <c r="C5262" s="7">
        <v>127</v>
      </c>
      <c r="D5262" s="7">
        <v>1</v>
      </c>
      <c r="E5262" s="17">
        <v>45</v>
      </c>
      <c r="F5262" s="2" t="s">
        <v>8</v>
      </c>
      <c r="G5262" s="21"/>
    </row>
    <row r="5263" spans="1:7">
      <c r="A5263" s="79">
        <v>42027</v>
      </c>
      <c r="B5263" s="3">
        <v>4.85527</v>
      </c>
      <c r="C5263" s="7">
        <v>127</v>
      </c>
      <c r="D5263" s="7">
        <v>1</v>
      </c>
      <c r="E5263" s="17">
        <v>45</v>
      </c>
      <c r="F5263" s="2" t="s">
        <v>8</v>
      </c>
      <c r="G5263" s="21"/>
    </row>
    <row r="5264" spans="1:7">
      <c r="A5264" s="79">
        <v>42028</v>
      </c>
      <c r="B5264" s="3">
        <v>4.85527</v>
      </c>
      <c r="C5264" s="7">
        <v>127</v>
      </c>
      <c r="D5264" s="7">
        <v>1</v>
      </c>
      <c r="E5264" s="17">
        <v>45</v>
      </c>
      <c r="F5264" s="2" t="s">
        <v>8</v>
      </c>
      <c r="G5264" s="21"/>
    </row>
    <row r="5265" spans="1:7">
      <c r="A5265" s="79">
        <v>42029</v>
      </c>
      <c r="B5265" s="3">
        <v>9.7105399999999999</v>
      </c>
      <c r="C5265" s="7">
        <v>127</v>
      </c>
      <c r="D5265" s="7">
        <v>2</v>
      </c>
      <c r="E5265" s="17">
        <v>45</v>
      </c>
      <c r="F5265" s="2" t="s">
        <v>8</v>
      </c>
      <c r="G5265" s="21"/>
    </row>
    <row r="5266" spans="1:7">
      <c r="A5266" s="79">
        <v>42029</v>
      </c>
      <c r="B5266" s="3">
        <v>9.7105399999999999</v>
      </c>
      <c r="C5266" s="7">
        <v>127</v>
      </c>
      <c r="D5266" s="7">
        <v>2</v>
      </c>
      <c r="E5266" s="17">
        <v>45</v>
      </c>
      <c r="F5266" s="2" t="s">
        <v>8</v>
      </c>
      <c r="G5266" s="21"/>
    </row>
    <row r="5267" spans="1:7">
      <c r="A5267" s="79">
        <v>42029</v>
      </c>
      <c r="B5267" s="3">
        <v>4.85527</v>
      </c>
      <c r="C5267" s="7">
        <v>127</v>
      </c>
      <c r="D5267" s="7">
        <v>1</v>
      </c>
      <c r="E5267" s="17">
        <v>45</v>
      </c>
      <c r="F5267" s="2" t="s">
        <v>8</v>
      </c>
      <c r="G5267" s="21"/>
    </row>
    <row r="5268" spans="1:7">
      <c r="A5268" s="79">
        <v>42029</v>
      </c>
      <c r="B5268" s="3">
        <v>4.85527</v>
      </c>
      <c r="C5268" s="7">
        <v>127</v>
      </c>
      <c r="D5268" s="7">
        <v>1</v>
      </c>
      <c r="E5268" s="17">
        <v>45</v>
      </c>
      <c r="F5268" s="2" t="s">
        <v>8</v>
      </c>
      <c r="G5268" s="21"/>
    </row>
    <row r="5269" spans="1:7">
      <c r="A5269" s="79">
        <v>42032</v>
      </c>
      <c r="B5269" s="3">
        <v>9.7105399999999999</v>
      </c>
      <c r="C5269" s="7">
        <v>127</v>
      </c>
      <c r="D5269" s="7">
        <v>2</v>
      </c>
      <c r="E5269" s="17">
        <v>45</v>
      </c>
      <c r="F5269" s="2" t="s">
        <v>8</v>
      </c>
      <c r="G5269" s="21"/>
    </row>
    <row r="5270" spans="1:7">
      <c r="A5270" s="79">
        <v>42032</v>
      </c>
      <c r="B5270" s="3">
        <v>4.85527</v>
      </c>
      <c r="C5270" s="7">
        <v>127</v>
      </c>
      <c r="D5270" s="7">
        <v>1</v>
      </c>
      <c r="E5270" s="17">
        <v>45</v>
      </c>
      <c r="F5270" s="2" t="s">
        <v>8</v>
      </c>
      <c r="G5270" s="21"/>
    </row>
    <row r="5271" spans="1:7">
      <c r="A5271" s="79">
        <v>42033</v>
      </c>
      <c r="B5271" s="3">
        <v>9.7105399999999999</v>
      </c>
      <c r="C5271" s="7">
        <v>127</v>
      </c>
      <c r="D5271" s="7">
        <v>2</v>
      </c>
      <c r="E5271" s="17">
        <v>45</v>
      </c>
      <c r="F5271" s="2" t="s">
        <v>8</v>
      </c>
      <c r="G5271" s="21"/>
    </row>
    <row r="5272" spans="1:7">
      <c r="A5272" s="79">
        <v>42034</v>
      </c>
      <c r="B5272" s="3">
        <v>4.85527</v>
      </c>
      <c r="C5272" s="7">
        <v>127</v>
      </c>
      <c r="D5272" s="7">
        <v>1</v>
      </c>
      <c r="E5272" s="17">
        <v>45</v>
      </c>
      <c r="F5272" s="2" t="s">
        <v>8</v>
      </c>
      <c r="G5272" s="21"/>
    </row>
    <row r="5273" spans="1:7">
      <c r="A5273" s="79">
        <v>42043</v>
      </c>
      <c r="B5273" s="3">
        <v>4.85527</v>
      </c>
      <c r="C5273" s="7">
        <v>127</v>
      </c>
      <c r="D5273" s="7">
        <v>1</v>
      </c>
      <c r="E5273" s="17">
        <v>45</v>
      </c>
      <c r="F5273" s="2" t="s">
        <v>8</v>
      </c>
      <c r="G5273" s="21"/>
    </row>
    <row r="5274" spans="1:7">
      <c r="A5274" s="79">
        <v>42050</v>
      </c>
      <c r="B5274" s="3">
        <v>4.85527</v>
      </c>
      <c r="C5274" s="7">
        <v>127</v>
      </c>
      <c r="D5274" s="7">
        <v>1</v>
      </c>
      <c r="E5274" s="17">
        <v>45</v>
      </c>
      <c r="F5274" s="2" t="s">
        <v>8</v>
      </c>
      <c r="G5274" s="21"/>
    </row>
    <row r="5275" spans="1:7">
      <c r="A5275" s="79">
        <v>42060</v>
      </c>
      <c r="B5275" s="3">
        <v>4.85527</v>
      </c>
      <c r="C5275" s="7">
        <v>127</v>
      </c>
      <c r="D5275" s="7">
        <v>1</v>
      </c>
      <c r="E5275" s="17">
        <v>45</v>
      </c>
      <c r="F5275" s="2" t="s">
        <v>8</v>
      </c>
      <c r="G5275" s="21"/>
    </row>
    <row r="5276" spans="1:7">
      <c r="A5276" s="79">
        <v>42065</v>
      </c>
      <c r="B5276" s="3">
        <v>9.7105399999999999</v>
      </c>
      <c r="C5276" s="7">
        <v>127</v>
      </c>
      <c r="D5276" s="7">
        <v>2</v>
      </c>
      <c r="E5276" s="17">
        <v>45</v>
      </c>
      <c r="F5276" s="2" t="s">
        <v>8</v>
      </c>
      <c r="G5276" s="21"/>
    </row>
    <row r="5277" spans="1:7">
      <c r="A5277" s="79">
        <v>42067</v>
      </c>
      <c r="B5277" s="3">
        <v>24.276350000000001</v>
      </c>
      <c r="C5277" s="7">
        <v>127</v>
      </c>
      <c r="D5277" s="7">
        <v>5</v>
      </c>
      <c r="E5277" s="17">
        <v>45</v>
      </c>
      <c r="F5277" s="2" t="s">
        <v>8</v>
      </c>
      <c r="G5277" s="21"/>
    </row>
    <row r="5278" spans="1:7">
      <c r="A5278" s="79">
        <v>42070</v>
      </c>
      <c r="B5278" s="3">
        <v>24.276350000000001</v>
      </c>
      <c r="C5278" s="7">
        <v>127</v>
      </c>
      <c r="D5278" s="7">
        <v>5</v>
      </c>
      <c r="E5278" s="17">
        <v>45</v>
      </c>
      <c r="F5278" s="2" t="s">
        <v>8</v>
      </c>
      <c r="G5278" s="21"/>
    </row>
    <row r="5279" spans="1:7">
      <c r="A5279" s="79">
        <v>42070</v>
      </c>
      <c r="B5279" s="3">
        <v>9.7105399999999999</v>
      </c>
      <c r="C5279" s="7">
        <v>127</v>
      </c>
      <c r="D5279" s="7">
        <v>2</v>
      </c>
      <c r="E5279" s="17">
        <v>45</v>
      </c>
      <c r="F5279" s="2" t="s">
        <v>8</v>
      </c>
      <c r="G5279" s="21"/>
    </row>
    <row r="5280" spans="1:7">
      <c r="A5280" s="79">
        <v>42079</v>
      </c>
      <c r="B5280" s="3">
        <v>9.7105399999999999</v>
      </c>
      <c r="C5280" s="7">
        <v>127</v>
      </c>
      <c r="D5280" s="7">
        <v>2</v>
      </c>
      <c r="E5280" s="17">
        <v>45</v>
      </c>
      <c r="F5280" s="2" t="s">
        <v>8</v>
      </c>
      <c r="G5280" s="21"/>
    </row>
    <row r="5281" spans="1:12">
      <c r="A5281" s="79">
        <v>42091</v>
      </c>
      <c r="B5281" s="3">
        <v>14.565810000000001</v>
      </c>
      <c r="C5281" s="7">
        <v>127</v>
      </c>
      <c r="D5281" s="7">
        <v>3</v>
      </c>
      <c r="E5281" s="17">
        <v>45</v>
      </c>
      <c r="F5281" s="2" t="s">
        <v>8</v>
      </c>
      <c r="G5281" s="21"/>
    </row>
    <row r="5282" spans="1:12">
      <c r="A5282" s="79">
        <v>42132</v>
      </c>
      <c r="B5282" s="3">
        <v>4.85527</v>
      </c>
      <c r="C5282" s="7">
        <v>127</v>
      </c>
      <c r="D5282" s="7">
        <v>1</v>
      </c>
      <c r="E5282" s="17">
        <v>45</v>
      </c>
      <c r="F5282" s="2" t="s">
        <v>8</v>
      </c>
      <c r="G5282" s="21"/>
    </row>
    <row r="5283" spans="1:12">
      <c r="A5283" s="79">
        <v>42132</v>
      </c>
      <c r="B5283" s="3">
        <v>4.85527</v>
      </c>
      <c r="C5283" s="7">
        <v>127</v>
      </c>
      <c r="D5283" s="7">
        <v>1</v>
      </c>
      <c r="E5283" s="17">
        <v>45</v>
      </c>
      <c r="F5283" s="2" t="s">
        <v>8</v>
      </c>
      <c r="G5283" s="21"/>
    </row>
    <row r="5284" spans="1:12">
      <c r="A5284" s="79">
        <v>42135</v>
      </c>
      <c r="B5284" s="3">
        <v>4.85527</v>
      </c>
      <c r="C5284" s="7">
        <v>127</v>
      </c>
      <c r="D5284" s="7">
        <v>1</v>
      </c>
      <c r="E5284" s="17">
        <v>45</v>
      </c>
      <c r="F5284" s="2" t="s">
        <v>8</v>
      </c>
      <c r="G5284" s="21"/>
    </row>
    <row r="5285" spans="1:12">
      <c r="A5285" s="79">
        <v>42223</v>
      </c>
      <c r="B5285" s="3">
        <v>4.85527</v>
      </c>
      <c r="C5285" s="7">
        <v>127</v>
      </c>
      <c r="D5285" s="7">
        <v>1</v>
      </c>
      <c r="E5285" s="17">
        <v>45</v>
      </c>
      <c r="F5285" s="2" t="s">
        <v>8</v>
      </c>
      <c r="G5285" s="2" t="s">
        <v>283</v>
      </c>
      <c r="H5285" s="2" t="s">
        <v>229</v>
      </c>
      <c r="J5285" s="21"/>
    </row>
    <row r="5286" spans="1:12">
      <c r="A5286" s="79">
        <v>42224</v>
      </c>
      <c r="B5286" s="3">
        <v>4.85527</v>
      </c>
      <c r="C5286" s="7">
        <v>127</v>
      </c>
      <c r="D5286" s="7">
        <v>1</v>
      </c>
      <c r="E5286" s="17">
        <v>45</v>
      </c>
      <c r="F5286" s="2" t="s">
        <v>8</v>
      </c>
      <c r="G5286" s="2" t="s">
        <v>280</v>
      </c>
      <c r="H5286" s="2" t="s">
        <v>229</v>
      </c>
      <c r="J5286" s="21"/>
    </row>
    <row r="5287" spans="1:12">
      <c r="A5287" s="79">
        <v>42294</v>
      </c>
      <c r="B5287" s="3">
        <v>4.85527</v>
      </c>
      <c r="C5287" s="7">
        <v>127</v>
      </c>
      <c r="D5287" s="7">
        <v>1</v>
      </c>
      <c r="E5287" s="17">
        <v>45</v>
      </c>
      <c r="F5287" s="2" t="s">
        <v>8</v>
      </c>
      <c r="G5287" s="2" t="s">
        <v>387</v>
      </c>
      <c r="H5287" s="2" t="s">
        <v>229</v>
      </c>
    </row>
    <row r="5288" spans="1:12">
      <c r="A5288" s="79">
        <v>42302</v>
      </c>
      <c r="B5288" s="3">
        <v>4.85527</v>
      </c>
      <c r="C5288" s="7">
        <v>127</v>
      </c>
      <c r="D5288" s="7">
        <v>1</v>
      </c>
      <c r="E5288" s="17">
        <v>45</v>
      </c>
      <c r="F5288" s="2" t="s">
        <v>8</v>
      </c>
      <c r="G5288" s="2" t="s">
        <v>375</v>
      </c>
      <c r="H5288" s="2" t="s">
        <v>229</v>
      </c>
    </row>
    <row r="5289" spans="1:12">
      <c r="A5289" s="79">
        <v>42305</v>
      </c>
      <c r="B5289" s="3">
        <v>9.7105399999999999</v>
      </c>
      <c r="C5289" s="7">
        <v>127</v>
      </c>
      <c r="D5289" s="7">
        <v>2</v>
      </c>
      <c r="E5289" s="17">
        <v>45</v>
      </c>
      <c r="F5289" s="2" t="s">
        <v>8</v>
      </c>
      <c r="G5289" s="2" t="s">
        <v>390</v>
      </c>
      <c r="H5289" s="2" t="s">
        <v>229</v>
      </c>
    </row>
    <row r="5290" spans="1:12">
      <c r="A5290" s="79">
        <v>42308</v>
      </c>
      <c r="B5290" s="3">
        <v>4.85527</v>
      </c>
      <c r="C5290" s="7">
        <v>127</v>
      </c>
      <c r="D5290" s="7">
        <v>1</v>
      </c>
      <c r="E5290" s="17">
        <v>45</v>
      </c>
      <c r="F5290" s="2" t="s">
        <v>8</v>
      </c>
      <c r="G5290" s="2" t="s">
        <v>374</v>
      </c>
      <c r="H5290" s="2" t="s">
        <v>229</v>
      </c>
    </row>
    <row r="5291" spans="1:12">
      <c r="A5291" s="79">
        <v>42339</v>
      </c>
      <c r="B5291" s="3">
        <v>4.85527</v>
      </c>
      <c r="C5291" s="7">
        <v>127</v>
      </c>
      <c r="D5291" s="7">
        <v>1</v>
      </c>
      <c r="E5291" s="17">
        <v>45</v>
      </c>
      <c r="F5291" s="2" t="s">
        <v>8</v>
      </c>
      <c r="G5291" s="2" t="s">
        <v>722</v>
      </c>
      <c r="H5291" s="2" t="s">
        <v>723</v>
      </c>
      <c r="I5291" s="2" t="s">
        <v>724</v>
      </c>
    </row>
    <row r="5292" spans="1:12">
      <c r="A5292" s="79">
        <v>42350</v>
      </c>
      <c r="B5292" s="3">
        <v>4.85527</v>
      </c>
      <c r="C5292" s="7">
        <v>127</v>
      </c>
      <c r="D5292" s="7">
        <v>1</v>
      </c>
      <c r="E5292" s="17">
        <v>45</v>
      </c>
      <c r="F5292" s="2" t="s">
        <v>8</v>
      </c>
      <c r="G5292" s="2" t="s">
        <v>296</v>
      </c>
      <c r="H5292" s="2" t="s">
        <v>619</v>
      </c>
      <c r="I5292" s="2" t="s">
        <v>696</v>
      </c>
    </row>
    <row r="5293" spans="1:12">
      <c r="A5293" s="79">
        <v>42354</v>
      </c>
      <c r="B5293" s="3">
        <v>4.85527</v>
      </c>
      <c r="C5293" s="7">
        <v>127</v>
      </c>
      <c r="D5293" s="7">
        <v>1</v>
      </c>
      <c r="E5293" s="17">
        <v>45</v>
      </c>
      <c r="F5293" s="2" t="s">
        <v>8</v>
      </c>
      <c r="G5293" s="2" t="s">
        <v>687</v>
      </c>
      <c r="H5293" s="2" t="s">
        <v>688</v>
      </c>
      <c r="I5293" s="2" t="s">
        <v>689</v>
      </c>
      <c r="J5293" s="2" t="s">
        <v>224</v>
      </c>
    </row>
    <row r="5294" spans="1:12">
      <c r="A5294" s="79">
        <v>42359</v>
      </c>
      <c r="B5294" s="3">
        <v>4.85527</v>
      </c>
      <c r="C5294" s="7">
        <v>127</v>
      </c>
      <c r="D5294" s="7">
        <v>1</v>
      </c>
      <c r="E5294" s="17">
        <v>45</v>
      </c>
      <c r="F5294" s="2" t="s">
        <v>8</v>
      </c>
      <c r="G5294" s="2" t="s">
        <v>678</v>
      </c>
      <c r="H5294" s="2" t="s">
        <v>679</v>
      </c>
      <c r="I5294" s="2" t="s">
        <v>680</v>
      </c>
      <c r="J5294" s="2" t="s">
        <v>662</v>
      </c>
    </row>
    <row r="5295" spans="1:12">
      <c r="A5295" s="79">
        <v>42387</v>
      </c>
      <c r="B5295" s="3">
        <v>4.85527</v>
      </c>
      <c r="C5295" s="7">
        <v>127</v>
      </c>
      <c r="D5295" s="7">
        <v>1</v>
      </c>
      <c r="E5295" s="17">
        <v>45</v>
      </c>
      <c r="F5295" s="2" t="s">
        <v>8</v>
      </c>
      <c r="G5295" s="2" t="s">
        <v>1041</v>
      </c>
      <c r="H5295" s="2" t="s">
        <v>1042</v>
      </c>
      <c r="I5295" s="2" t="s">
        <v>229</v>
      </c>
      <c r="L5295" s="21"/>
    </row>
    <row r="5296" spans="1:12">
      <c r="A5296" s="79">
        <v>42467</v>
      </c>
      <c r="B5296" s="3">
        <v>4.85527</v>
      </c>
      <c r="C5296" s="7">
        <v>127</v>
      </c>
      <c r="D5296" s="7">
        <v>1</v>
      </c>
      <c r="E5296" s="17">
        <v>45</v>
      </c>
      <c r="F5296" s="2" t="s">
        <v>8</v>
      </c>
      <c r="G5296" s="2" t="s">
        <v>1598</v>
      </c>
      <c r="H5296" s="2" t="s">
        <v>229</v>
      </c>
    </row>
    <row r="5297" spans="1:9">
      <c r="A5297" s="79">
        <v>42470</v>
      </c>
      <c r="B5297" s="3">
        <v>4.85527</v>
      </c>
      <c r="C5297" s="7">
        <v>127</v>
      </c>
      <c r="D5297" s="7">
        <v>1</v>
      </c>
      <c r="E5297" s="17">
        <v>45</v>
      </c>
      <c r="F5297" s="2" t="s">
        <v>8</v>
      </c>
      <c r="G5297" s="2" t="s">
        <v>1316</v>
      </c>
      <c r="H5297" s="2" t="s">
        <v>229</v>
      </c>
    </row>
    <row r="5298" spans="1:9">
      <c r="A5298" s="79">
        <v>42471</v>
      </c>
      <c r="B5298" s="3">
        <v>4.85527</v>
      </c>
      <c r="C5298" s="7">
        <v>127</v>
      </c>
      <c r="D5298" s="7">
        <v>1</v>
      </c>
      <c r="E5298" s="17">
        <v>45</v>
      </c>
      <c r="F5298" s="2" t="s">
        <v>8</v>
      </c>
      <c r="G5298" s="2" t="s">
        <v>1582</v>
      </c>
      <c r="H5298" s="2" t="s">
        <v>229</v>
      </c>
    </row>
    <row r="5299" spans="1:9">
      <c r="A5299" s="79">
        <v>42472</v>
      </c>
      <c r="B5299" s="3">
        <v>4.85527</v>
      </c>
      <c r="C5299" s="7">
        <v>127</v>
      </c>
      <c r="D5299" s="7">
        <v>1</v>
      </c>
      <c r="E5299" s="17">
        <v>45</v>
      </c>
      <c r="F5299" s="2" t="s">
        <v>8</v>
      </c>
      <c r="G5299" s="2" t="s">
        <v>981</v>
      </c>
      <c r="H5299" s="2" t="s">
        <v>229</v>
      </c>
    </row>
    <row r="5300" spans="1:9">
      <c r="A5300" s="79">
        <v>42480</v>
      </c>
      <c r="B5300" s="3">
        <v>4.85527</v>
      </c>
      <c r="C5300" s="7">
        <v>127</v>
      </c>
      <c r="D5300" s="7">
        <v>1</v>
      </c>
      <c r="E5300" s="17">
        <v>45</v>
      </c>
      <c r="F5300" s="2" t="s">
        <v>8</v>
      </c>
      <c r="G5300" s="2" t="s">
        <v>1577</v>
      </c>
      <c r="H5300" s="2" t="s">
        <v>229</v>
      </c>
    </row>
    <row r="5301" spans="1:9">
      <c r="A5301" s="79">
        <v>42486</v>
      </c>
      <c r="B5301" s="3">
        <v>4.85527</v>
      </c>
      <c r="C5301" s="7">
        <v>127</v>
      </c>
      <c r="D5301" s="7">
        <v>1</v>
      </c>
      <c r="E5301" s="17">
        <v>45</v>
      </c>
      <c r="F5301" s="2" t="s">
        <v>8</v>
      </c>
      <c r="G5301" s="2" t="s">
        <v>1574</v>
      </c>
      <c r="H5301" s="2" t="s">
        <v>229</v>
      </c>
    </row>
    <row r="5302" spans="1:9">
      <c r="A5302" s="79">
        <v>42497</v>
      </c>
      <c r="B5302" s="3">
        <v>4.82738464092066</v>
      </c>
      <c r="C5302" s="7">
        <v>127</v>
      </c>
      <c r="D5302" s="7">
        <v>1</v>
      </c>
      <c r="E5302" s="17">
        <v>45</v>
      </c>
      <c r="F5302" s="2" t="s">
        <v>8</v>
      </c>
      <c r="G5302" s="2" t="s">
        <v>229</v>
      </c>
      <c r="H5302" s="2" t="s">
        <v>1901</v>
      </c>
      <c r="I5302" s="2" t="s">
        <v>1867</v>
      </c>
    </row>
    <row r="5303" spans="1:9">
      <c r="A5303" s="79">
        <v>42509</v>
      </c>
      <c r="B5303" s="3">
        <v>4.824782608695652</v>
      </c>
      <c r="C5303" s="7">
        <v>127</v>
      </c>
      <c r="D5303" s="7">
        <v>1</v>
      </c>
      <c r="E5303" s="17">
        <v>45</v>
      </c>
      <c r="F5303" s="2" t="s">
        <v>8</v>
      </c>
      <c r="G5303" s="2" t="s">
        <v>229</v>
      </c>
      <c r="H5303" s="2" t="s">
        <v>1879</v>
      </c>
      <c r="I5303" s="2" t="s">
        <v>1858</v>
      </c>
    </row>
    <row r="5304" spans="1:9">
      <c r="A5304" s="79">
        <v>42515</v>
      </c>
      <c r="B5304" s="3">
        <v>4.7901676367869621</v>
      </c>
      <c r="C5304" s="7">
        <v>127</v>
      </c>
      <c r="D5304" s="7">
        <v>1</v>
      </c>
      <c r="E5304" s="17">
        <v>45</v>
      </c>
      <c r="F5304" s="2" t="s">
        <v>8</v>
      </c>
      <c r="G5304" s="2" t="s">
        <v>229</v>
      </c>
      <c r="H5304" s="2" t="s">
        <v>1371</v>
      </c>
      <c r="I5304" s="2" t="s">
        <v>1848</v>
      </c>
    </row>
    <row r="5305" spans="1:9">
      <c r="A5305" s="79">
        <v>42541</v>
      </c>
      <c r="B5305" s="3">
        <v>9.576340523882898</v>
      </c>
      <c r="C5305" s="7">
        <v>127</v>
      </c>
      <c r="D5305" s="7">
        <v>2</v>
      </c>
      <c r="E5305" s="17">
        <v>45</v>
      </c>
      <c r="F5305" s="2" t="s">
        <v>8</v>
      </c>
      <c r="G5305" s="2" t="s">
        <v>229</v>
      </c>
    </row>
    <row r="5306" spans="1:9">
      <c r="A5306" s="79">
        <v>42545</v>
      </c>
      <c r="B5306" s="3">
        <v>4.8323942944472744</v>
      </c>
      <c r="C5306" s="7">
        <v>127</v>
      </c>
      <c r="D5306" s="7">
        <v>1</v>
      </c>
      <c r="E5306" s="17">
        <v>45</v>
      </c>
      <c r="F5306" s="2" t="s">
        <v>8</v>
      </c>
      <c r="G5306" s="2" t="s">
        <v>229</v>
      </c>
    </row>
    <row r="5307" spans="1:9">
      <c r="A5307" s="79">
        <v>42553</v>
      </c>
      <c r="B5307" s="3">
        <v>4.8075067578311339</v>
      </c>
      <c r="C5307" s="7">
        <v>127</v>
      </c>
      <c r="D5307" s="7">
        <v>1</v>
      </c>
      <c r="E5307" s="17">
        <v>45</v>
      </c>
      <c r="F5307" s="2" t="s">
        <v>8</v>
      </c>
      <c r="G5307" s="2" t="s">
        <v>229</v>
      </c>
      <c r="H5307" s="2" t="s">
        <v>2260</v>
      </c>
    </row>
    <row r="5308" spans="1:9">
      <c r="A5308" s="79">
        <v>42564</v>
      </c>
      <c r="B5308" s="3">
        <v>4.8046743824494733</v>
      </c>
      <c r="C5308" s="7">
        <v>127</v>
      </c>
      <c r="D5308" s="7">
        <v>1</v>
      </c>
      <c r="E5308" s="17">
        <v>45</v>
      </c>
      <c r="F5308" s="2" t="s">
        <v>8</v>
      </c>
      <c r="G5308" s="2" t="s">
        <v>229</v>
      </c>
      <c r="H5308" s="2" t="s">
        <v>2257</v>
      </c>
    </row>
    <row r="5309" spans="1:9">
      <c r="A5309" s="79">
        <v>42573</v>
      </c>
      <c r="B5309" s="3">
        <v>4.8122321180072367</v>
      </c>
      <c r="C5309" s="7">
        <v>127</v>
      </c>
      <c r="D5309" s="7">
        <v>1</v>
      </c>
      <c r="E5309" s="17">
        <v>45</v>
      </c>
      <c r="F5309" s="2" t="s">
        <v>8</v>
      </c>
      <c r="G5309" s="2" t="s">
        <v>229</v>
      </c>
      <c r="H5309" s="2" t="s">
        <v>2251</v>
      </c>
    </row>
    <row r="5310" spans="1:9">
      <c r="A5310" s="79">
        <v>42585</v>
      </c>
      <c r="B5310" s="3">
        <v>4.5096907665505226</v>
      </c>
      <c r="C5310" s="7">
        <v>127</v>
      </c>
      <c r="D5310" s="7">
        <v>1</v>
      </c>
      <c r="E5310" s="17">
        <v>45</v>
      </c>
      <c r="F5310" s="2" t="s">
        <v>8</v>
      </c>
      <c r="G5310" s="2" t="s">
        <v>229</v>
      </c>
      <c r="H5310" s="2" t="s">
        <v>2285</v>
      </c>
    </row>
    <row r="5311" spans="1:9">
      <c r="A5311" s="79">
        <v>42645.508796296293</v>
      </c>
      <c r="B5311" s="3">
        <v>5.703836933667084</v>
      </c>
      <c r="C5311" s="7">
        <v>127</v>
      </c>
      <c r="D5311" s="7">
        <v>1</v>
      </c>
      <c r="E5311" s="17">
        <v>45</v>
      </c>
      <c r="F5311" s="2" t="s">
        <v>8</v>
      </c>
      <c r="G5311" s="2" t="s">
        <v>2854</v>
      </c>
      <c r="H5311" s="2" t="s">
        <v>2855</v>
      </c>
    </row>
    <row r="5312" spans="1:9">
      <c r="A5312" s="79">
        <v>42656.561828703707</v>
      </c>
      <c r="B5312" s="3">
        <v>5.7841720375335122</v>
      </c>
      <c r="C5312" s="7">
        <v>127</v>
      </c>
      <c r="D5312" s="7">
        <v>1</v>
      </c>
      <c r="E5312" s="17">
        <v>45</v>
      </c>
      <c r="F5312" s="2" t="s">
        <v>8</v>
      </c>
      <c r="G5312" s="2" t="s">
        <v>2854</v>
      </c>
      <c r="H5312" s="2" t="s">
        <v>2828</v>
      </c>
    </row>
    <row r="5313" spans="1:10">
      <c r="A5313" s="79">
        <v>42682.641018518516</v>
      </c>
      <c r="B5313" s="3">
        <v>5.7964061825726141</v>
      </c>
      <c r="C5313" s="7">
        <v>127</v>
      </c>
      <c r="D5313" s="7">
        <v>1</v>
      </c>
      <c r="E5313" s="17">
        <v>45</v>
      </c>
      <c r="F5313" s="2" t="s">
        <v>8</v>
      </c>
      <c r="G5313" s="2" t="s">
        <v>2854</v>
      </c>
      <c r="H5313" s="2" t="s">
        <v>2719</v>
      </c>
    </row>
    <row r="5314" spans="1:10">
      <c r="A5314" s="79">
        <v>42745.826898148145</v>
      </c>
      <c r="B5314" s="3">
        <v>5.703836933667084</v>
      </c>
      <c r="C5314" s="7">
        <v>127</v>
      </c>
      <c r="D5314" s="7">
        <v>1</v>
      </c>
      <c r="E5314" s="17">
        <v>45</v>
      </c>
      <c r="F5314" s="2" t="s">
        <v>8</v>
      </c>
      <c r="G5314" s="2" t="s">
        <v>3605</v>
      </c>
    </row>
    <row r="5315" spans="1:10">
      <c r="A5315" s="79">
        <v>42763.39806712963</v>
      </c>
      <c r="B5315" s="3">
        <v>5.687749227467811</v>
      </c>
      <c r="C5315" s="7">
        <v>127</v>
      </c>
      <c r="D5315" s="7">
        <v>1</v>
      </c>
      <c r="E5315" s="17">
        <v>45</v>
      </c>
      <c r="F5315" s="2" t="s">
        <v>8</v>
      </c>
      <c r="G5315" s="2" t="s">
        <v>3604</v>
      </c>
    </row>
    <row r="5316" spans="1:10">
      <c r="A5316" s="79">
        <v>42764.579386574071</v>
      </c>
      <c r="B5316" s="3">
        <v>5.7795640649908036</v>
      </c>
      <c r="C5316" s="7">
        <v>127</v>
      </c>
      <c r="D5316" s="7">
        <v>1</v>
      </c>
      <c r="E5316" s="17">
        <v>45</v>
      </c>
      <c r="F5316" s="2" t="s">
        <v>8</v>
      </c>
      <c r="G5316" s="2" t="s">
        <v>3565</v>
      </c>
    </row>
    <row r="5317" spans="1:10">
      <c r="A5317" s="79">
        <v>42801.256273148145</v>
      </c>
      <c r="B5317" s="3">
        <v>5.703836933667084</v>
      </c>
      <c r="C5317" s="7">
        <v>127</v>
      </c>
      <c r="D5317" s="7">
        <v>1</v>
      </c>
      <c r="E5317" s="17">
        <v>45</v>
      </c>
      <c r="F5317" s="2" t="s">
        <v>8</v>
      </c>
      <c r="G5317" s="2" t="s">
        <v>3603</v>
      </c>
    </row>
    <row r="5318" spans="1:10">
      <c r="A5318" s="79">
        <v>42844.013680555552</v>
      </c>
      <c r="B5318" s="3">
        <v>5.7344966454255806</v>
      </c>
      <c r="C5318" s="7">
        <v>127</v>
      </c>
      <c r="D5318" s="7">
        <v>1</v>
      </c>
      <c r="E5318" s="17">
        <v>45</v>
      </c>
      <c r="F5318" s="2" t="s">
        <v>8</v>
      </c>
      <c r="G5318" s="2" t="s">
        <v>2854</v>
      </c>
      <c r="H5318" s="2" t="s">
        <v>4488</v>
      </c>
    </row>
    <row r="5319" spans="1:10">
      <c r="A5319" s="79">
        <v>42893.725243055553</v>
      </c>
      <c r="B5319" s="3">
        <v>5.7633748056537106</v>
      </c>
      <c r="C5319" s="7">
        <v>127</v>
      </c>
      <c r="D5319" s="7">
        <v>1</v>
      </c>
      <c r="E5319" s="17">
        <v>45</v>
      </c>
      <c r="F5319" s="2" t="s">
        <v>8</v>
      </c>
      <c r="G5319" s="2" t="s">
        <v>2854</v>
      </c>
      <c r="H5319" s="2" t="s">
        <v>4487</v>
      </c>
    </row>
    <row r="5320" spans="1:10">
      <c r="A5320" s="79">
        <v>42898.679328703707</v>
      </c>
      <c r="B5320" s="3">
        <v>11.603075033248501</v>
      </c>
      <c r="C5320" s="7">
        <v>127</v>
      </c>
      <c r="D5320" s="7">
        <v>2</v>
      </c>
      <c r="E5320" s="17">
        <v>45</v>
      </c>
      <c r="F5320" s="2" t="s">
        <v>8</v>
      </c>
      <c r="G5320" s="2" t="s">
        <v>2854</v>
      </c>
      <c r="H5320" s="2" t="s">
        <v>4451</v>
      </c>
    </row>
    <row r="5321" spans="1:10">
      <c r="A5321" s="79">
        <v>42170</v>
      </c>
      <c r="B5321" s="3">
        <v>9.7105399999999999</v>
      </c>
      <c r="C5321" s="7">
        <v>128</v>
      </c>
      <c r="D5321" s="7">
        <v>2</v>
      </c>
      <c r="E5321" s="17">
        <v>45</v>
      </c>
      <c r="F5321" s="2" t="s">
        <v>8</v>
      </c>
      <c r="G5321" s="2" t="s">
        <v>329</v>
      </c>
      <c r="H5321" s="2" t="s">
        <v>230</v>
      </c>
      <c r="J5321" s="21"/>
    </row>
    <row r="5322" spans="1:10">
      <c r="A5322" s="79">
        <v>42171</v>
      </c>
      <c r="B5322" s="3">
        <v>4.85527</v>
      </c>
      <c r="C5322" s="7">
        <v>128</v>
      </c>
      <c r="D5322" s="7">
        <v>1</v>
      </c>
      <c r="E5322" s="17">
        <v>45</v>
      </c>
      <c r="F5322" s="2" t="s">
        <v>8</v>
      </c>
      <c r="G5322" s="2" t="s">
        <v>328</v>
      </c>
      <c r="H5322" s="2" t="s">
        <v>230</v>
      </c>
      <c r="J5322" s="21"/>
    </row>
    <row r="5323" spans="1:10">
      <c r="A5323" s="79">
        <v>42172</v>
      </c>
      <c r="B5323" s="3">
        <v>9.7105399999999999</v>
      </c>
      <c r="C5323" s="7">
        <v>128</v>
      </c>
      <c r="D5323" s="7">
        <v>2</v>
      </c>
      <c r="E5323" s="17">
        <v>45</v>
      </c>
      <c r="F5323" s="2" t="s">
        <v>8</v>
      </c>
      <c r="G5323" s="2" t="s">
        <v>321</v>
      </c>
      <c r="H5323" s="2" t="s">
        <v>230</v>
      </c>
      <c r="J5323" s="21"/>
    </row>
    <row r="5324" spans="1:10">
      <c r="A5324" s="79">
        <v>42180</v>
      </c>
      <c r="B5324" s="3">
        <v>4.85527</v>
      </c>
      <c r="C5324" s="7">
        <v>128</v>
      </c>
      <c r="D5324" s="7">
        <v>1</v>
      </c>
      <c r="E5324" s="17">
        <v>45</v>
      </c>
      <c r="F5324" s="2" t="s">
        <v>8</v>
      </c>
      <c r="G5324" s="2" t="s">
        <v>291</v>
      </c>
      <c r="H5324" s="2" t="s">
        <v>230</v>
      </c>
      <c r="J5324" s="21"/>
    </row>
    <row r="5325" spans="1:10">
      <c r="A5325" s="79">
        <v>42181</v>
      </c>
      <c r="B5325" s="3">
        <v>4.85527</v>
      </c>
      <c r="C5325" s="7">
        <v>128</v>
      </c>
      <c r="D5325" s="7">
        <v>1</v>
      </c>
      <c r="E5325" s="17">
        <v>45</v>
      </c>
      <c r="F5325" s="2" t="s">
        <v>8</v>
      </c>
      <c r="G5325" s="2" t="s">
        <v>276</v>
      </c>
      <c r="H5325" s="2" t="s">
        <v>230</v>
      </c>
      <c r="J5325" s="21"/>
    </row>
    <row r="5326" spans="1:10">
      <c r="A5326" s="79">
        <v>42198</v>
      </c>
      <c r="B5326" s="3">
        <v>4.85527</v>
      </c>
      <c r="C5326" s="7">
        <v>128</v>
      </c>
      <c r="D5326" s="7">
        <v>1</v>
      </c>
      <c r="E5326" s="17">
        <v>45</v>
      </c>
      <c r="F5326" s="2" t="s">
        <v>8</v>
      </c>
      <c r="G5326" s="2" t="s">
        <v>316</v>
      </c>
      <c r="H5326" s="2" t="s">
        <v>230</v>
      </c>
      <c r="J5326" s="21"/>
    </row>
    <row r="5327" spans="1:10">
      <c r="A5327" s="79">
        <v>42221</v>
      </c>
      <c r="B5327" s="3">
        <v>4.85527</v>
      </c>
      <c r="C5327" s="7">
        <v>128</v>
      </c>
      <c r="D5327" s="7">
        <v>1</v>
      </c>
      <c r="E5327" s="17">
        <v>45</v>
      </c>
      <c r="F5327" s="2" t="s">
        <v>8</v>
      </c>
      <c r="G5327" s="2" t="s">
        <v>306</v>
      </c>
      <c r="H5327" s="2" t="s">
        <v>230</v>
      </c>
      <c r="J5327" s="21"/>
    </row>
    <row r="5328" spans="1:10">
      <c r="A5328" s="79">
        <v>42221</v>
      </c>
      <c r="B5328" s="3">
        <v>4.85527</v>
      </c>
      <c r="C5328" s="7">
        <v>128</v>
      </c>
      <c r="D5328" s="7">
        <v>1</v>
      </c>
      <c r="E5328" s="17">
        <v>45</v>
      </c>
      <c r="F5328" s="2" t="s">
        <v>8</v>
      </c>
      <c r="G5328" s="2" t="s">
        <v>303</v>
      </c>
      <c r="H5328" s="2" t="s">
        <v>230</v>
      </c>
      <c r="J5328" s="21"/>
    </row>
    <row r="5329" spans="1:10">
      <c r="A5329" s="79">
        <v>42223</v>
      </c>
      <c r="B5329" s="3">
        <v>4.85527</v>
      </c>
      <c r="C5329" s="7">
        <v>128</v>
      </c>
      <c r="D5329" s="7">
        <v>1</v>
      </c>
      <c r="E5329" s="17">
        <v>45</v>
      </c>
      <c r="F5329" s="2" t="s">
        <v>8</v>
      </c>
      <c r="G5329" s="2" t="s">
        <v>283</v>
      </c>
      <c r="H5329" s="2" t="s">
        <v>230</v>
      </c>
      <c r="J5329" s="21"/>
    </row>
    <row r="5330" spans="1:10">
      <c r="A5330" s="79">
        <v>42224</v>
      </c>
      <c r="B5330" s="3">
        <v>4.85527</v>
      </c>
      <c r="C5330" s="7">
        <v>128</v>
      </c>
      <c r="D5330" s="7">
        <v>1</v>
      </c>
      <c r="E5330" s="17">
        <v>45</v>
      </c>
      <c r="F5330" s="2" t="s">
        <v>8</v>
      </c>
      <c r="G5330" s="2" t="s">
        <v>280</v>
      </c>
      <c r="H5330" s="2" t="s">
        <v>230</v>
      </c>
      <c r="J5330" s="21"/>
    </row>
    <row r="5331" spans="1:10">
      <c r="A5331" s="79">
        <v>42227</v>
      </c>
      <c r="B5331" s="3">
        <v>9.7105399999999999</v>
      </c>
      <c r="C5331" s="7">
        <v>128</v>
      </c>
      <c r="D5331" s="7">
        <v>2</v>
      </c>
      <c r="E5331" s="17">
        <v>45</v>
      </c>
      <c r="F5331" s="2" t="s">
        <v>8</v>
      </c>
      <c r="G5331" s="2" t="s">
        <v>272</v>
      </c>
      <c r="H5331" s="2" t="s">
        <v>230</v>
      </c>
      <c r="J5331" s="21"/>
    </row>
    <row r="5332" spans="1:10">
      <c r="A5332" s="79">
        <v>42227</v>
      </c>
      <c r="B5332" s="3">
        <v>4.85527</v>
      </c>
      <c r="C5332" s="7">
        <v>128</v>
      </c>
      <c r="D5332" s="7">
        <v>1</v>
      </c>
      <c r="E5332" s="17">
        <v>45</v>
      </c>
      <c r="F5332" s="2" t="s">
        <v>8</v>
      </c>
      <c r="G5332" s="2" t="s">
        <v>270</v>
      </c>
      <c r="H5332" s="2" t="s">
        <v>230</v>
      </c>
      <c r="J5332" s="21"/>
    </row>
    <row r="5333" spans="1:10">
      <c r="A5333" s="79">
        <v>42230</v>
      </c>
      <c r="B5333" s="3">
        <v>4.85527</v>
      </c>
      <c r="C5333" s="7">
        <v>128</v>
      </c>
      <c r="D5333" s="7">
        <v>1</v>
      </c>
      <c r="E5333" s="17">
        <v>45</v>
      </c>
      <c r="F5333" s="2" t="s">
        <v>8</v>
      </c>
      <c r="G5333" s="2" t="s">
        <v>266</v>
      </c>
      <c r="H5333" s="2" t="s">
        <v>230</v>
      </c>
      <c r="J5333" s="21"/>
    </row>
    <row r="5334" spans="1:10">
      <c r="A5334" s="79">
        <v>42236</v>
      </c>
      <c r="B5334" s="3">
        <v>4.85527</v>
      </c>
      <c r="C5334" s="7">
        <v>128</v>
      </c>
      <c r="D5334" s="7">
        <v>1</v>
      </c>
      <c r="E5334" s="17">
        <v>45</v>
      </c>
      <c r="F5334" s="2" t="s">
        <v>8</v>
      </c>
      <c r="G5334" s="2" t="s">
        <v>263</v>
      </c>
      <c r="H5334" s="2" t="s">
        <v>230</v>
      </c>
      <c r="J5334" s="21"/>
    </row>
    <row r="5335" spans="1:10">
      <c r="A5335" s="79">
        <v>42254</v>
      </c>
      <c r="B5335" s="3">
        <v>9.7105399999999999</v>
      </c>
      <c r="C5335" s="7">
        <v>128</v>
      </c>
      <c r="D5335" s="7">
        <v>2</v>
      </c>
      <c r="E5335" s="17">
        <v>45</v>
      </c>
      <c r="F5335" s="2" t="s">
        <v>8</v>
      </c>
      <c r="G5335" s="2" t="s">
        <v>259</v>
      </c>
      <c r="H5335" s="2" t="s">
        <v>230</v>
      </c>
      <c r="J5335" s="21"/>
    </row>
    <row r="5336" spans="1:10">
      <c r="A5336" s="79">
        <v>42268</v>
      </c>
      <c r="B5336" s="3">
        <v>4.85527</v>
      </c>
      <c r="C5336" s="7">
        <v>128</v>
      </c>
      <c r="D5336" s="7">
        <v>1</v>
      </c>
      <c r="E5336" s="17">
        <v>45</v>
      </c>
      <c r="F5336" s="2" t="s">
        <v>8</v>
      </c>
      <c r="G5336" s="2" t="s">
        <v>255</v>
      </c>
      <c r="H5336" s="2" t="s">
        <v>230</v>
      </c>
    </row>
    <row r="5337" spans="1:10">
      <c r="A5337" s="79">
        <v>42269</v>
      </c>
      <c r="B5337" s="3">
        <v>4.85527</v>
      </c>
      <c r="C5337" s="7">
        <v>128</v>
      </c>
      <c r="D5337" s="7">
        <v>1</v>
      </c>
      <c r="E5337" s="17">
        <v>45</v>
      </c>
      <c r="F5337" s="2" t="s">
        <v>8</v>
      </c>
      <c r="G5337" s="2" t="s">
        <v>254</v>
      </c>
      <c r="H5337" s="2" t="s">
        <v>230</v>
      </c>
    </row>
    <row r="5338" spans="1:10">
      <c r="A5338" s="79">
        <v>42302</v>
      </c>
      <c r="B5338" s="3">
        <v>4.85527</v>
      </c>
      <c r="C5338" s="7">
        <v>128</v>
      </c>
      <c r="D5338" s="7">
        <v>1</v>
      </c>
      <c r="E5338" s="17">
        <v>45</v>
      </c>
      <c r="F5338" s="2" t="s">
        <v>8</v>
      </c>
      <c r="G5338" s="2" t="s">
        <v>375</v>
      </c>
      <c r="H5338" s="2" t="s">
        <v>230</v>
      </c>
    </row>
    <row r="5339" spans="1:10">
      <c r="A5339" s="79">
        <v>42304</v>
      </c>
      <c r="B5339" s="3">
        <v>4.85527</v>
      </c>
      <c r="C5339" s="7">
        <v>128</v>
      </c>
      <c r="D5339" s="7">
        <v>1</v>
      </c>
      <c r="E5339" s="17">
        <v>45</v>
      </c>
      <c r="F5339" s="2" t="s">
        <v>8</v>
      </c>
      <c r="G5339" s="2" t="s">
        <v>397</v>
      </c>
      <c r="H5339" s="2" t="s">
        <v>230</v>
      </c>
    </row>
    <row r="5340" spans="1:10">
      <c r="A5340" s="79">
        <v>42304</v>
      </c>
      <c r="B5340" s="3">
        <v>4.85527</v>
      </c>
      <c r="C5340" s="7">
        <v>128</v>
      </c>
      <c r="D5340" s="7">
        <v>1</v>
      </c>
      <c r="E5340" s="17">
        <v>45</v>
      </c>
      <c r="F5340" s="2" t="s">
        <v>8</v>
      </c>
      <c r="G5340" s="2" t="s">
        <v>394</v>
      </c>
      <c r="H5340" s="2" t="s">
        <v>230</v>
      </c>
    </row>
    <row r="5341" spans="1:10">
      <c r="A5341" s="79">
        <v>42304</v>
      </c>
      <c r="B5341" s="3">
        <v>4.85527</v>
      </c>
      <c r="C5341" s="7">
        <v>128</v>
      </c>
      <c r="D5341" s="7">
        <v>1</v>
      </c>
      <c r="E5341" s="17">
        <v>45</v>
      </c>
      <c r="F5341" s="2" t="s">
        <v>8</v>
      </c>
      <c r="G5341" s="2" t="s">
        <v>395</v>
      </c>
      <c r="H5341" s="2" t="s">
        <v>230</v>
      </c>
    </row>
    <row r="5342" spans="1:10">
      <c r="A5342" s="79">
        <v>42305</v>
      </c>
      <c r="B5342" s="3">
        <v>4.85527</v>
      </c>
      <c r="C5342" s="7">
        <v>128</v>
      </c>
      <c r="D5342" s="7">
        <v>1</v>
      </c>
      <c r="E5342" s="17">
        <v>45</v>
      </c>
      <c r="F5342" s="2" t="s">
        <v>8</v>
      </c>
      <c r="G5342" s="2" t="s">
        <v>390</v>
      </c>
      <c r="H5342" s="2" t="s">
        <v>230</v>
      </c>
    </row>
    <row r="5343" spans="1:10">
      <c r="A5343" s="79">
        <v>42308</v>
      </c>
      <c r="B5343" s="3">
        <v>4.85527</v>
      </c>
      <c r="C5343" s="7">
        <v>128</v>
      </c>
      <c r="D5343" s="7">
        <v>1</v>
      </c>
      <c r="E5343" s="17">
        <v>45</v>
      </c>
      <c r="F5343" s="2" t="s">
        <v>8</v>
      </c>
      <c r="G5343" s="2" t="s">
        <v>374</v>
      </c>
      <c r="H5343" s="2" t="s">
        <v>230</v>
      </c>
    </row>
    <row r="5344" spans="1:10">
      <c r="A5344" s="79">
        <v>42313</v>
      </c>
      <c r="B5344" s="3">
        <v>4.85527</v>
      </c>
      <c r="C5344" s="7">
        <v>128</v>
      </c>
      <c r="D5344" s="7">
        <v>1</v>
      </c>
      <c r="E5344" s="17">
        <v>45</v>
      </c>
      <c r="F5344" s="2" t="s">
        <v>8</v>
      </c>
      <c r="G5344" s="2" t="s">
        <v>500</v>
      </c>
      <c r="H5344" s="2" t="s">
        <v>501</v>
      </c>
      <c r="I5344" s="2" t="s">
        <v>230</v>
      </c>
    </row>
    <row r="5345" spans="1:12">
      <c r="A5345" s="79">
        <v>42318</v>
      </c>
      <c r="B5345" s="3">
        <v>4.85527</v>
      </c>
      <c r="C5345" s="7">
        <v>128</v>
      </c>
      <c r="D5345" s="7">
        <v>1</v>
      </c>
      <c r="E5345" s="17">
        <v>45</v>
      </c>
      <c r="F5345" s="2" t="s">
        <v>8</v>
      </c>
      <c r="G5345" s="2" t="s">
        <v>496</v>
      </c>
      <c r="H5345" s="2" t="s">
        <v>497</v>
      </c>
      <c r="I5345" s="2" t="s">
        <v>230</v>
      </c>
    </row>
    <row r="5346" spans="1:12">
      <c r="A5346" s="79">
        <v>42339</v>
      </c>
      <c r="B5346" s="3">
        <v>4.85527</v>
      </c>
      <c r="C5346" s="7">
        <v>128</v>
      </c>
      <c r="D5346" s="7">
        <v>1</v>
      </c>
      <c r="E5346" s="17">
        <v>45</v>
      </c>
      <c r="F5346" s="2" t="s">
        <v>8</v>
      </c>
      <c r="G5346" s="2" t="s">
        <v>722</v>
      </c>
      <c r="H5346" s="2" t="s">
        <v>723</v>
      </c>
      <c r="I5346" s="2" t="s">
        <v>724</v>
      </c>
    </row>
    <row r="5347" spans="1:12">
      <c r="A5347" s="79">
        <v>42341</v>
      </c>
      <c r="B5347" s="3">
        <v>4.85527</v>
      </c>
      <c r="C5347" s="7">
        <v>128</v>
      </c>
      <c r="D5347" s="7">
        <v>1</v>
      </c>
      <c r="E5347" s="17">
        <v>45</v>
      </c>
      <c r="F5347" s="2" t="s">
        <v>8</v>
      </c>
      <c r="G5347" s="2" t="s">
        <v>719</v>
      </c>
      <c r="H5347" s="2" t="s">
        <v>720</v>
      </c>
      <c r="I5347" s="2" t="s">
        <v>721</v>
      </c>
    </row>
    <row r="5348" spans="1:12">
      <c r="A5348" s="79">
        <v>42346</v>
      </c>
      <c r="B5348" s="3">
        <v>4.85527</v>
      </c>
      <c r="C5348" s="7">
        <v>128</v>
      </c>
      <c r="D5348" s="7">
        <v>1</v>
      </c>
      <c r="E5348" s="17">
        <v>45</v>
      </c>
      <c r="F5348" s="2" t="s">
        <v>8</v>
      </c>
      <c r="G5348" s="2" t="s">
        <v>710</v>
      </c>
      <c r="H5348" s="2" t="s">
        <v>667</v>
      </c>
      <c r="I5348" s="2" t="s">
        <v>711</v>
      </c>
    </row>
    <row r="5349" spans="1:12">
      <c r="A5349" s="79">
        <v>42348</v>
      </c>
      <c r="B5349" s="3">
        <v>4.85527</v>
      </c>
      <c r="C5349" s="7">
        <v>128</v>
      </c>
      <c r="D5349" s="7">
        <v>1</v>
      </c>
      <c r="E5349" s="17">
        <v>45</v>
      </c>
      <c r="F5349" s="2" t="s">
        <v>8</v>
      </c>
      <c r="G5349" s="2" t="s">
        <v>700</v>
      </c>
      <c r="H5349" s="2" t="s">
        <v>701</v>
      </c>
      <c r="I5349" s="2" t="s">
        <v>702</v>
      </c>
    </row>
    <row r="5350" spans="1:12">
      <c r="A5350" s="79">
        <v>42350</v>
      </c>
      <c r="B5350" s="3">
        <v>4.85527</v>
      </c>
      <c r="C5350" s="7">
        <v>128</v>
      </c>
      <c r="D5350" s="7">
        <v>1</v>
      </c>
      <c r="E5350" s="17">
        <v>45</v>
      </c>
      <c r="F5350" s="2" t="s">
        <v>8</v>
      </c>
      <c r="G5350" s="2" t="s">
        <v>296</v>
      </c>
      <c r="H5350" s="2" t="s">
        <v>619</v>
      </c>
      <c r="I5350" s="2" t="s">
        <v>696</v>
      </c>
    </row>
    <row r="5351" spans="1:12">
      <c r="A5351" s="79">
        <v>42371</v>
      </c>
      <c r="B5351" s="3">
        <v>4.85527</v>
      </c>
      <c r="C5351" s="7">
        <v>128</v>
      </c>
      <c r="D5351" s="7">
        <v>1</v>
      </c>
      <c r="E5351" s="17">
        <v>45</v>
      </c>
      <c r="F5351" s="2" t="s">
        <v>8</v>
      </c>
      <c r="G5351" s="2" t="s">
        <v>1085</v>
      </c>
      <c r="H5351" s="2" t="s">
        <v>1086</v>
      </c>
      <c r="I5351" s="2" t="s">
        <v>230</v>
      </c>
    </row>
    <row r="5352" spans="1:12">
      <c r="A5352" s="79">
        <v>42378</v>
      </c>
      <c r="B5352" s="3">
        <v>4.85527</v>
      </c>
      <c r="C5352" s="7">
        <v>128</v>
      </c>
      <c r="D5352" s="7">
        <v>1</v>
      </c>
      <c r="E5352" s="17">
        <v>45</v>
      </c>
      <c r="F5352" s="2" t="s">
        <v>8</v>
      </c>
      <c r="G5352" s="2" t="s">
        <v>533</v>
      </c>
      <c r="H5352" s="2" t="s">
        <v>822</v>
      </c>
      <c r="I5352" s="2" t="s">
        <v>230</v>
      </c>
      <c r="L5352" s="21"/>
    </row>
    <row r="5353" spans="1:12">
      <c r="A5353" s="79">
        <v>42385</v>
      </c>
      <c r="B5353" s="3">
        <v>4.85527</v>
      </c>
      <c r="C5353" s="7">
        <v>128</v>
      </c>
      <c r="D5353" s="7">
        <v>1</v>
      </c>
      <c r="E5353" s="17">
        <v>45</v>
      </c>
      <c r="F5353" s="2" t="s">
        <v>8</v>
      </c>
      <c r="G5353" s="2" t="s">
        <v>981</v>
      </c>
      <c r="H5353" s="2" t="s">
        <v>1069</v>
      </c>
      <c r="I5353" s="2" t="s">
        <v>230</v>
      </c>
      <c r="L5353" s="21"/>
    </row>
    <row r="5354" spans="1:12">
      <c r="A5354" s="79">
        <v>42399</v>
      </c>
      <c r="B5354" s="3">
        <v>4.85527</v>
      </c>
      <c r="C5354" s="7">
        <v>128</v>
      </c>
      <c r="D5354" s="7">
        <v>1</v>
      </c>
      <c r="E5354" s="17">
        <v>45</v>
      </c>
      <c r="F5354" s="2" t="s">
        <v>8</v>
      </c>
      <c r="G5354" s="2" t="s">
        <v>919</v>
      </c>
      <c r="H5354" s="2" t="s">
        <v>920</v>
      </c>
      <c r="I5354" s="2" t="s">
        <v>230</v>
      </c>
      <c r="L5354" s="21"/>
    </row>
    <row r="5355" spans="1:12">
      <c r="A5355" s="79">
        <v>42405</v>
      </c>
      <c r="B5355" s="3">
        <v>4.85527</v>
      </c>
      <c r="C5355" s="7">
        <v>128</v>
      </c>
      <c r="D5355" s="7">
        <v>1</v>
      </c>
      <c r="E5355" s="17">
        <v>45</v>
      </c>
      <c r="F5355" s="2" t="s">
        <v>8</v>
      </c>
      <c r="G5355" s="2" t="s">
        <v>1291</v>
      </c>
      <c r="H5355" s="2" t="s">
        <v>1199</v>
      </c>
      <c r="I5355" s="2" t="s">
        <v>230</v>
      </c>
      <c r="L5355" s="21"/>
    </row>
    <row r="5356" spans="1:12">
      <c r="A5356" s="79">
        <v>42455</v>
      </c>
      <c r="B5356" s="3">
        <v>4.85527</v>
      </c>
      <c r="C5356" s="7">
        <v>128</v>
      </c>
      <c r="D5356" s="7">
        <v>1</v>
      </c>
      <c r="E5356" s="17">
        <v>45</v>
      </c>
      <c r="F5356" s="2" t="s">
        <v>8</v>
      </c>
      <c r="G5356" s="2" t="s">
        <v>1397</v>
      </c>
      <c r="H5356" s="2" t="s">
        <v>1398</v>
      </c>
      <c r="I5356" s="2" t="s">
        <v>230</v>
      </c>
    </row>
    <row r="5357" spans="1:12">
      <c r="A5357" s="79">
        <v>42458</v>
      </c>
      <c r="B5357" s="3">
        <v>4.85527</v>
      </c>
      <c r="C5357" s="7">
        <v>128</v>
      </c>
      <c r="D5357" s="7">
        <v>1</v>
      </c>
      <c r="E5357" s="17">
        <v>45</v>
      </c>
      <c r="F5357" s="2" t="s">
        <v>8</v>
      </c>
      <c r="G5357" s="2" t="s">
        <v>1341</v>
      </c>
      <c r="H5357" s="2" t="s">
        <v>1342</v>
      </c>
      <c r="I5357" s="2" t="s">
        <v>230</v>
      </c>
    </row>
    <row r="5358" spans="1:12">
      <c r="A5358" s="79">
        <v>42458</v>
      </c>
      <c r="B5358" s="3">
        <v>4.85527</v>
      </c>
      <c r="C5358" s="7">
        <v>128</v>
      </c>
      <c r="D5358" s="7">
        <v>1</v>
      </c>
      <c r="E5358" s="17">
        <v>45</v>
      </c>
      <c r="F5358" s="2" t="s">
        <v>8</v>
      </c>
      <c r="G5358" s="2" t="s">
        <v>1373</v>
      </c>
      <c r="H5358" s="2" t="s">
        <v>1374</v>
      </c>
      <c r="I5358" s="2" t="s">
        <v>230</v>
      </c>
    </row>
    <row r="5359" spans="1:12">
      <c r="A5359" s="79">
        <v>42459</v>
      </c>
      <c r="B5359" s="3">
        <v>4.85527</v>
      </c>
      <c r="C5359" s="7">
        <v>128</v>
      </c>
      <c r="D5359" s="7">
        <v>1</v>
      </c>
      <c r="E5359" s="17">
        <v>45</v>
      </c>
      <c r="F5359" s="2" t="s">
        <v>8</v>
      </c>
      <c r="G5359" s="2" t="s">
        <v>1324</v>
      </c>
      <c r="H5359" s="2" t="s">
        <v>1325</v>
      </c>
      <c r="I5359" s="2" t="s">
        <v>230</v>
      </c>
    </row>
    <row r="5360" spans="1:12">
      <c r="A5360" s="79">
        <v>42475</v>
      </c>
      <c r="B5360" s="3">
        <v>4.85527</v>
      </c>
      <c r="C5360" s="7">
        <v>128</v>
      </c>
      <c r="D5360" s="7">
        <v>1</v>
      </c>
      <c r="E5360" s="17">
        <v>45</v>
      </c>
      <c r="F5360" s="2" t="s">
        <v>8</v>
      </c>
      <c r="G5360" s="2" t="s">
        <v>1584</v>
      </c>
      <c r="H5360" s="2" t="s">
        <v>230</v>
      </c>
    </row>
    <row r="5361" spans="1:9">
      <c r="A5361" s="79">
        <v>42477</v>
      </c>
      <c r="B5361" s="3">
        <v>4.85527</v>
      </c>
      <c r="C5361" s="7">
        <v>128</v>
      </c>
      <c r="D5361" s="7">
        <v>1</v>
      </c>
      <c r="E5361" s="17">
        <v>45</v>
      </c>
      <c r="F5361" s="2" t="s">
        <v>8</v>
      </c>
      <c r="G5361" s="2" t="s">
        <v>1582</v>
      </c>
      <c r="H5361" s="2" t="s">
        <v>230</v>
      </c>
    </row>
    <row r="5362" spans="1:9">
      <c r="A5362" s="79">
        <v>42480</v>
      </c>
      <c r="B5362" s="3">
        <v>4.85527</v>
      </c>
      <c r="C5362" s="7">
        <v>128</v>
      </c>
      <c r="D5362" s="7">
        <v>1</v>
      </c>
      <c r="E5362" s="17">
        <v>45</v>
      </c>
      <c r="F5362" s="2" t="s">
        <v>8</v>
      </c>
      <c r="G5362" s="2" t="s">
        <v>1578</v>
      </c>
      <c r="H5362" s="2" t="s">
        <v>230</v>
      </c>
    </row>
    <row r="5363" spans="1:9">
      <c r="A5363" s="79">
        <v>42482</v>
      </c>
      <c r="B5363" s="3">
        <v>4.85527</v>
      </c>
      <c r="C5363" s="7">
        <v>128</v>
      </c>
      <c r="D5363" s="7">
        <v>1</v>
      </c>
      <c r="E5363" s="17">
        <v>45</v>
      </c>
      <c r="F5363" s="2" t="s">
        <v>8</v>
      </c>
      <c r="G5363" s="2" t="s">
        <v>1576</v>
      </c>
      <c r="H5363" s="2" t="s">
        <v>230</v>
      </c>
    </row>
    <row r="5364" spans="1:9">
      <c r="A5364" s="79">
        <v>42487</v>
      </c>
      <c r="B5364" s="3">
        <v>4.85527</v>
      </c>
      <c r="C5364" s="7">
        <v>128</v>
      </c>
      <c r="D5364" s="7">
        <v>1</v>
      </c>
      <c r="E5364" s="17">
        <v>45</v>
      </c>
      <c r="F5364" s="2" t="s">
        <v>8</v>
      </c>
      <c r="G5364" s="2" t="s">
        <v>1208</v>
      </c>
      <c r="H5364" s="2" t="s">
        <v>230</v>
      </c>
    </row>
    <row r="5365" spans="1:9">
      <c r="A5365" s="79">
        <v>42497</v>
      </c>
      <c r="B5365" s="3">
        <v>4.82738464092066</v>
      </c>
      <c r="C5365" s="7">
        <v>128</v>
      </c>
      <c r="D5365" s="7">
        <v>1</v>
      </c>
      <c r="E5365" s="17">
        <v>45</v>
      </c>
      <c r="F5365" s="2" t="s">
        <v>8</v>
      </c>
      <c r="G5365" s="2" t="s">
        <v>230</v>
      </c>
      <c r="H5365" s="2" t="s">
        <v>1901</v>
      </c>
      <c r="I5365" s="2" t="s">
        <v>1867</v>
      </c>
    </row>
    <row r="5366" spans="1:9">
      <c r="A5366" s="79">
        <v>42505</v>
      </c>
      <c r="B5366" s="3">
        <v>4.7560000000000002</v>
      </c>
      <c r="C5366" s="7">
        <v>128</v>
      </c>
      <c r="D5366" s="7">
        <v>1</v>
      </c>
      <c r="E5366" s="17">
        <v>45</v>
      </c>
      <c r="F5366" s="2" t="s">
        <v>8</v>
      </c>
      <c r="G5366" s="2" t="s">
        <v>230</v>
      </c>
      <c r="H5366" s="2" t="s">
        <v>1896</v>
      </c>
      <c r="I5366" s="2" t="s">
        <v>1860</v>
      </c>
    </row>
    <row r="5367" spans="1:9">
      <c r="A5367" s="79">
        <v>42509</v>
      </c>
      <c r="B5367" s="3">
        <v>4.824782608695652</v>
      </c>
      <c r="C5367" s="7">
        <v>128</v>
      </c>
      <c r="D5367" s="7">
        <v>1</v>
      </c>
      <c r="E5367" s="17">
        <v>45</v>
      </c>
      <c r="F5367" s="2" t="s">
        <v>8</v>
      </c>
      <c r="G5367" s="2" t="s">
        <v>230</v>
      </c>
      <c r="H5367" s="2" t="s">
        <v>1879</v>
      </c>
      <c r="I5367" s="2" t="s">
        <v>1858</v>
      </c>
    </row>
    <row r="5368" spans="1:9">
      <c r="A5368" s="79">
        <v>42517</v>
      </c>
      <c r="B5368" s="3">
        <v>4.680427065026362</v>
      </c>
      <c r="C5368" s="7">
        <v>128</v>
      </c>
      <c r="D5368" s="7">
        <v>1</v>
      </c>
      <c r="E5368" s="17">
        <v>45</v>
      </c>
      <c r="F5368" s="2" t="s">
        <v>8</v>
      </c>
      <c r="G5368" s="2" t="s">
        <v>230</v>
      </c>
      <c r="H5368" s="2" t="s">
        <v>1874</v>
      </c>
      <c r="I5368" s="2" t="s">
        <v>1790</v>
      </c>
    </row>
    <row r="5369" spans="1:9">
      <c r="A5369" s="79">
        <v>42545</v>
      </c>
      <c r="B5369" s="3">
        <v>4.8323942944472744</v>
      </c>
      <c r="C5369" s="7">
        <v>128</v>
      </c>
      <c r="D5369" s="7">
        <v>1</v>
      </c>
      <c r="E5369" s="17">
        <v>45</v>
      </c>
      <c r="F5369" s="2" t="s">
        <v>8</v>
      </c>
      <c r="G5369" s="2" t="s">
        <v>230</v>
      </c>
    </row>
    <row r="5370" spans="1:9">
      <c r="A5370" s="79">
        <v>42558</v>
      </c>
      <c r="B5370" s="3">
        <v>4.5615205724508057</v>
      </c>
      <c r="C5370" s="7">
        <v>128</v>
      </c>
      <c r="D5370" s="7">
        <v>1</v>
      </c>
      <c r="E5370" s="17">
        <v>45</v>
      </c>
      <c r="F5370" s="2" t="s">
        <v>8</v>
      </c>
      <c r="G5370" s="2" t="s">
        <v>230</v>
      </c>
      <c r="H5370" s="2" t="s">
        <v>2271</v>
      </c>
    </row>
    <row r="5371" spans="1:9">
      <c r="A5371" s="79">
        <v>42558</v>
      </c>
      <c r="B5371" s="3">
        <v>4.7900500876533938</v>
      </c>
      <c r="C5371" s="7">
        <v>128</v>
      </c>
      <c r="D5371" s="7">
        <v>1</v>
      </c>
      <c r="E5371" s="17">
        <v>45</v>
      </c>
      <c r="F5371" s="2" t="s">
        <v>8</v>
      </c>
      <c r="G5371" s="2" t="s">
        <v>230</v>
      </c>
      <c r="H5371" s="2" t="s">
        <v>2286</v>
      </c>
    </row>
    <row r="5372" spans="1:9">
      <c r="A5372" s="79">
        <v>42582</v>
      </c>
      <c r="B5372" s="3">
        <v>4.781428571428572</v>
      </c>
      <c r="C5372" s="7">
        <v>128</v>
      </c>
      <c r="D5372" s="7">
        <v>1</v>
      </c>
      <c r="E5372" s="17">
        <v>45</v>
      </c>
      <c r="F5372" s="2" t="s">
        <v>8</v>
      </c>
      <c r="G5372" s="2" t="s">
        <v>230</v>
      </c>
      <c r="H5372" s="2" t="s">
        <v>2256</v>
      </c>
    </row>
    <row r="5373" spans="1:9">
      <c r="A5373" s="79">
        <v>42634.631249999999</v>
      </c>
      <c r="B5373" s="3">
        <v>5.73</v>
      </c>
      <c r="C5373" s="7">
        <v>128</v>
      </c>
      <c r="D5373" s="7">
        <v>1</v>
      </c>
      <c r="E5373" s="17">
        <v>45</v>
      </c>
      <c r="F5373" s="2" t="s">
        <v>8</v>
      </c>
      <c r="G5373" s="2">
        <v>1</v>
      </c>
      <c r="H5373" s="2" t="s">
        <v>2231</v>
      </c>
    </row>
    <row r="5374" spans="1:9">
      <c r="A5374" s="79">
        <v>42641.727083333331</v>
      </c>
      <c r="B5374" s="3">
        <v>5.71</v>
      </c>
      <c r="C5374" s="7">
        <v>128</v>
      </c>
      <c r="D5374" s="7">
        <v>1</v>
      </c>
      <c r="E5374" s="17">
        <v>45</v>
      </c>
      <c r="F5374" s="2" t="s">
        <v>8</v>
      </c>
      <c r="G5374" s="2">
        <v>1</v>
      </c>
      <c r="H5374" s="2" t="s">
        <v>2231</v>
      </c>
    </row>
    <row r="5375" spans="1:9">
      <c r="A5375" s="79">
        <v>42678.480300925927</v>
      </c>
      <c r="B5375" s="3">
        <v>5.78416055247631</v>
      </c>
      <c r="C5375" s="7">
        <v>128</v>
      </c>
      <c r="D5375" s="7">
        <v>1</v>
      </c>
      <c r="E5375" s="17">
        <v>45</v>
      </c>
      <c r="F5375" s="2" t="s">
        <v>8</v>
      </c>
      <c r="G5375" s="2" t="s">
        <v>2231</v>
      </c>
      <c r="H5375" s="2" t="s">
        <v>2758</v>
      </c>
    </row>
    <row r="5376" spans="1:9">
      <c r="A5376" s="79">
        <v>42679.07240740741</v>
      </c>
      <c r="B5376" s="3">
        <v>5.7723964973131414</v>
      </c>
      <c r="C5376" s="7">
        <v>128</v>
      </c>
      <c r="D5376" s="7">
        <v>1</v>
      </c>
      <c r="E5376" s="17">
        <v>45</v>
      </c>
      <c r="F5376" s="2" t="s">
        <v>8</v>
      </c>
      <c r="G5376" s="2" t="s">
        <v>2231</v>
      </c>
      <c r="H5376" s="2" t="s">
        <v>2753</v>
      </c>
    </row>
    <row r="5377" spans="1:8">
      <c r="A5377" s="79">
        <v>42703.779444444444</v>
      </c>
      <c r="B5377" s="3">
        <v>5.7412900000000002</v>
      </c>
      <c r="C5377" s="7">
        <v>128</v>
      </c>
      <c r="D5377" s="7">
        <v>1</v>
      </c>
      <c r="E5377" s="17">
        <v>45</v>
      </c>
      <c r="F5377" s="2" t="s">
        <v>8</v>
      </c>
      <c r="G5377" s="2" t="s">
        <v>2231</v>
      </c>
      <c r="H5377" s="2" t="s">
        <v>2717</v>
      </c>
    </row>
    <row r="5378" spans="1:8">
      <c r="A5378" s="79">
        <v>42720.8518287037</v>
      </c>
      <c r="B5378" s="3">
        <v>5.7582473643410852</v>
      </c>
      <c r="C5378" s="7">
        <v>128</v>
      </c>
      <c r="D5378" s="7">
        <v>1</v>
      </c>
      <c r="E5378" s="17">
        <v>45</v>
      </c>
      <c r="F5378" s="2" t="s">
        <v>8</v>
      </c>
      <c r="G5378" s="2" t="s">
        <v>2231</v>
      </c>
      <c r="H5378" s="2" t="s">
        <v>2856</v>
      </c>
    </row>
    <row r="5379" spans="1:8">
      <c r="A5379" s="79">
        <v>42737.30736111111</v>
      </c>
      <c r="B5379" s="3">
        <v>5.7803212249799838</v>
      </c>
      <c r="C5379" s="7">
        <v>128</v>
      </c>
      <c r="D5379" s="7">
        <v>1</v>
      </c>
      <c r="E5379" s="17">
        <v>45</v>
      </c>
      <c r="F5379" s="2" t="s">
        <v>8</v>
      </c>
      <c r="G5379" s="2" t="s">
        <v>3607</v>
      </c>
    </row>
    <row r="5380" spans="1:8">
      <c r="A5380" s="79">
        <v>42773.441620370373</v>
      </c>
      <c r="B5380" s="3">
        <v>5.7984732242712669</v>
      </c>
      <c r="C5380" s="7">
        <v>128</v>
      </c>
      <c r="D5380" s="7">
        <v>1</v>
      </c>
      <c r="E5380" s="17">
        <v>45</v>
      </c>
      <c r="F5380" s="2" t="s">
        <v>8</v>
      </c>
      <c r="G5380" s="2" t="s">
        <v>3551</v>
      </c>
    </row>
    <row r="5381" spans="1:8">
      <c r="A5381" s="79">
        <v>42793.989722222221</v>
      </c>
      <c r="B5381" s="3">
        <v>5.7582473643410852</v>
      </c>
      <c r="C5381" s="7">
        <v>128</v>
      </c>
      <c r="D5381" s="7">
        <v>1</v>
      </c>
      <c r="E5381" s="17">
        <v>45</v>
      </c>
      <c r="F5381" s="2" t="s">
        <v>8</v>
      </c>
      <c r="G5381" s="2" t="s">
        <v>3560</v>
      </c>
    </row>
    <row r="5382" spans="1:8">
      <c r="A5382" s="79">
        <v>42804.484155092592</v>
      </c>
      <c r="B5382" s="3">
        <v>5.7898362976593551</v>
      </c>
      <c r="C5382" s="7">
        <v>128</v>
      </c>
      <c r="D5382" s="7">
        <v>1</v>
      </c>
      <c r="E5382" s="17">
        <v>45</v>
      </c>
      <c r="F5382" s="2" t="s">
        <v>8</v>
      </c>
      <c r="G5382" s="2" t="s">
        <v>3559</v>
      </c>
    </row>
    <row r="5383" spans="1:8">
      <c r="A5383" s="79">
        <v>42822.59033564815</v>
      </c>
      <c r="B5383" s="3">
        <v>5.7600986303939967</v>
      </c>
      <c r="C5383" s="7">
        <v>128</v>
      </c>
      <c r="D5383" s="7">
        <v>1</v>
      </c>
      <c r="E5383" s="17">
        <v>45</v>
      </c>
      <c r="F5383" s="2" t="s">
        <v>8</v>
      </c>
      <c r="G5383" s="2" t="s">
        <v>3606</v>
      </c>
    </row>
    <row r="5384" spans="1:8">
      <c r="A5384" s="79">
        <v>42840.823784722219</v>
      </c>
      <c r="B5384" s="3">
        <v>5.7542388950276244</v>
      </c>
      <c r="C5384" s="7">
        <v>128</v>
      </c>
      <c r="D5384" s="7">
        <v>1</v>
      </c>
      <c r="E5384" s="17">
        <v>45</v>
      </c>
      <c r="F5384" s="2" t="s">
        <v>8</v>
      </c>
      <c r="G5384" s="2" t="s">
        <v>2231</v>
      </c>
      <c r="H5384" s="2" t="s">
        <v>4489</v>
      </c>
    </row>
    <row r="5385" spans="1:8">
      <c r="A5385" s="79">
        <v>42850.616388888891</v>
      </c>
      <c r="B5385" s="3">
        <v>5.7919700649614292</v>
      </c>
      <c r="C5385" s="7">
        <v>128</v>
      </c>
      <c r="D5385" s="7">
        <v>1</v>
      </c>
      <c r="E5385" s="17">
        <v>45</v>
      </c>
      <c r="F5385" s="2" t="s">
        <v>8</v>
      </c>
      <c r="G5385" s="2" t="s">
        <v>2231</v>
      </c>
      <c r="H5385" s="2" t="s">
        <v>4426</v>
      </c>
    </row>
    <row r="5386" spans="1:8">
      <c r="A5386" s="79">
        <v>42887.738344907404</v>
      </c>
      <c r="B5386" s="3">
        <v>5.7835875432211106</v>
      </c>
      <c r="C5386" s="7">
        <v>128</v>
      </c>
      <c r="D5386" s="7">
        <v>1</v>
      </c>
      <c r="E5386" s="17">
        <v>45</v>
      </c>
      <c r="F5386" s="2" t="s">
        <v>8</v>
      </c>
      <c r="G5386" s="2" t="s">
        <v>2231</v>
      </c>
      <c r="H5386" s="2" t="s">
        <v>4440</v>
      </c>
    </row>
    <row r="5387" spans="1:8">
      <c r="A5387" s="79">
        <v>42017</v>
      </c>
      <c r="B5387" s="3">
        <v>20.433</v>
      </c>
      <c r="C5387" s="7">
        <v>129</v>
      </c>
      <c r="D5387" s="7">
        <v>4</v>
      </c>
      <c r="E5387" s="17">
        <v>45</v>
      </c>
      <c r="F5387" s="2" t="s">
        <v>8</v>
      </c>
      <c r="G5387" s="21"/>
    </row>
    <row r="5388" spans="1:8">
      <c r="A5388" s="79">
        <v>42017</v>
      </c>
      <c r="B5388" s="3">
        <v>13.622</v>
      </c>
      <c r="C5388" s="7">
        <v>129</v>
      </c>
      <c r="D5388" s="7">
        <v>2</v>
      </c>
      <c r="E5388" s="17">
        <v>45</v>
      </c>
      <c r="F5388" s="2" t="s">
        <v>8</v>
      </c>
      <c r="G5388" s="21"/>
    </row>
    <row r="5389" spans="1:8">
      <c r="A5389" s="79">
        <v>42017</v>
      </c>
      <c r="B5389" s="3">
        <v>13.622</v>
      </c>
      <c r="C5389" s="7">
        <v>129</v>
      </c>
      <c r="D5389" s="7">
        <v>2</v>
      </c>
      <c r="E5389" s="17">
        <v>45</v>
      </c>
      <c r="F5389" s="2" t="s">
        <v>8</v>
      </c>
      <c r="G5389" s="21"/>
    </row>
    <row r="5390" spans="1:8">
      <c r="A5390" s="79">
        <v>42017</v>
      </c>
      <c r="B5390" s="3">
        <v>13.622</v>
      </c>
      <c r="C5390" s="7">
        <v>129</v>
      </c>
      <c r="D5390" s="7">
        <v>2</v>
      </c>
      <c r="E5390" s="17">
        <v>45</v>
      </c>
      <c r="F5390" s="2" t="s">
        <v>8</v>
      </c>
      <c r="G5390" s="21"/>
    </row>
    <row r="5391" spans="1:8">
      <c r="A5391" s="79">
        <v>42017</v>
      </c>
      <c r="B5391" s="3">
        <v>13.622</v>
      </c>
      <c r="C5391" s="7">
        <v>129</v>
      </c>
      <c r="D5391" s="7">
        <v>2</v>
      </c>
      <c r="E5391" s="17">
        <v>45</v>
      </c>
      <c r="F5391" s="2" t="s">
        <v>8</v>
      </c>
      <c r="G5391" s="21"/>
    </row>
    <row r="5392" spans="1:8">
      <c r="A5392" s="79">
        <v>42017</v>
      </c>
      <c r="B5392" s="3">
        <v>13.622</v>
      </c>
      <c r="C5392" s="7">
        <v>129</v>
      </c>
      <c r="D5392" s="7">
        <v>2</v>
      </c>
      <c r="E5392" s="17">
        <v>45</v>
      </c>
      <c r="F5392" s="2" t="s">
        <v>8</v>
      </c>
      <c r="G5392" s="21"/>
    </row>
    <row r="5393" spans="1:7">
      <c r="A5393" s="79">
        <v>42017</v>
      </c>
      <c r="B5393" s="3">
        <v>4.8650000000000002</v>
      </c>
      <c r="C5393" s="7">
        <v>129</v>
      </c>
      <c r="D5393" s="7">
        <v>1</v>
      </c>
      <c r="E5393" s="17">
        <v>45</v>
      </c>
      <c r="F5393" s="2" t="s">
        <v>8</v>
      </c>
      <c r="G5393" s="21"/>
    </row>
    <row r="5394" spans="1:7">
      <c r="A5394" s="79">
        <v>42017</v>
      </c>
      <c r="B5394" s="3">
        <v>4.8650000000000002</v>
      </c>
      <c r="C5394" s="7">
        <v>129</v>
      </c>
      <c r="D5394" s="7">
        <v>1</v>
      </c>
      <c r="E5394" s="17">
        <v>45</v>
      </c>
      <c r="F5394" s="2" t="s">
        <v>8</v>
      </c>
      <c r="G5394" s="21"/>
    </row>
    <row r="5395" spans="1:7">
      <c r="A5395" s="79">
        <v>42017</v>
      </c>
      <c r="B5395" s="3">
        <v>6.8109999999999999</v>
      </c>
      <c r="C5395" s="7">
        <v>129</v>
      </c>
      <c r="D5395" s="7">
        <v>1</v>
      </c>
      <c r="E5395" s="17">
        <v>45</v>
      </c>
      <c r="F5395" s="2" t="s">
        <v>8</v>
      </c>
      <c r="G5395" s="21"/>
    </row>
    <row r="5396" spans="1:7">
      <c r="A5396" s="79">
        <v>42017</v>
      </c>
      <c r="B5396" s="3">
        <v>6.8109999999999999</v>
      </c>
      <c r="C5396" s="7">
        <v>129</v>
      </c>
      <c r="D5396" s="7">
        <v>1</v>
      </c>
      <c r="E5396" s="17">
        <v>45</v>
      </c>
      <c r="F5396" s="2" t="s">
        <v>8</v>
      </c>
      <c r="G5396" s="21"/>
    </row>
    <row r="5397" spans="1:7">
      <c r="A5397" s="79">
        <v>42017</v>
      </c>
      <c r="B5397" s="3">
        <v>6.8109999999999999</v>
      </c>
      <c r="C5397" s="7">
        <v>129</v>
      </c>
      <c r="D5397" s="7">
        <v>1</v>
      </c>
      <c r="E5397" s="17">
        <v>45</v>
      </c>
      <c r="F5397" s="2" t="s">
        <v>8</v>
      </c>
      <c r="G5397" s="21"/>
    </row>
    <row r="5398" spans="1:7">
      <c r="A5398" s="79">
        <v>42017</v>
      </c>
      <c r="B5398" s="3">
        <v>6.8109999999999999</v>
      </c>
      <c r="C5398" s="7">
        <v>129</v>
      </c>
      <c r="D5398" s="7">
        <v>1</v>
      </c>
      <c r="E5398" s="17">
        <v>45</v>
      </c>
      <c r="F5398" s="2" t="s">
        <v>8</v>
      </c>
      <c r="G5398" s="21"/>
    </row>
    <row r="5399" spans="1:7">
      <c r="A5399" s="79">
        <v>42017</v>
      </c>
      <c r="B5399" s="3">
        <v>6.8109999999999999</v>
      </c>
      <c r="C5399" s="7">
        <v>129</v>
      </c>
      <c r="D5399" s="7">
        <v>1</v>
      </c>
      <c r="E5399" s="17">
        <v>45</v>
      </c>
      <c r="F5399" s="2" t="s">
        <v>8</v>
      </c>
      <c r="G5399" s="21"/>
    </row>
    <row r="5400" spans="1:7">
      <c r="A5400" s="79">
        <v>42017</v>
      </c>
      <c r="B5400" s="3">
        <v>6.8109999999999999</v>
      </c>
      <c r="C5400" s="7">
        <v>129</v>
      </c>
      <c r="D5400" s="7">
        <v>1</v>
      </c>
      <c r="E5400" s="17">
        <v>45</v>
      </c>
      <c r="F5400" s="2" t="s">
        <v>8</v>
      </c>
      <c r="G5400" s="21"/>
    </row>
    <row r="5401" spans="1:7">
      <c r="A5401" s="79">
        <v>42017</v>
      </c>
      <c r="B5401" s="3">
        <v>6.8109999999999999</v>
      </c>
      <c r="C5401" s="7">
        <v>129</v>
      </c>
      <c r="D5401" s="7">
        <v>1</v>
      </c>
      <c r="E5401" s="17">
        <v>45</v>
      </c>
      <c r="F5401" s="2" t="s">
        <v>8</v>
      </c>
      <c r="G5401" s="21"/>
    </row>
    <row r="5402" spans="1:7">
      <c r="A5402" s="79">
        <v>42017</v>
      </c>
      <c r="B5402" s="3">
        <v>6.8109999999999999</v>
      </c>
      <c r="C5402" s="7">
        <v>129</v>
      </c>
      <c r="D5402" s="7">
        <v>1</v>
      </c>
      <c r="E5402" s="17">
        <v>45</v>
      </c>
      <c r="F5402" s="2" t="s">
        <v>8</v>
      </c>
      <c r="G5402" s="21"/>
    </row>
    <row r="5403" spans="1:7">
      <c r="A5403" s="79">
        <v>42017</v>
      </c>
      <c r="B5403" s="3">
        <v>6.8109999999999999</v>
      </c>
      <c r="C5403" s="7">
        <v>129</v>
      </c>
      <c r="D5403" s="7">
        <v>1</v>
      </c>
      <c r="E5403" s="17">
        <v>45</v>
      </c>
      <c r="F5403" s="2" t="s">
        <v>8</v>
      </c>
      <c r="G5403" s="21"/>
    </row>
    <row r="5404" spans="1:7">
      <c r="A5404" s="79">
        <v>42017</v>
      </c>
      <c r="B5404" s="3">
        <v>6.8109999999999999</v>
      </c>
      <c r="C5404" s="7">
        <v>129</v>
      </c>
      <c r="D5404" s="7">
        <v>1</v>
      </c>
      <c r="E5404" s="17">
        <v>45</v>
      </c>
      <c r="F5404" s="2" t="s">
        <v>8</v>
      </c>
      <c r="G5404" s="21"/>
    </row>
    <row r="5405" spans="1:7">
      <c r="A5405" s="79">
        <v>42017</v>
      </c>
      <c r="B5405" s="3">
        <v>6.8109999999999999</v>
      </c>
      <c r="C5405" s="7">
        <v>129</v>
      </c>
      <c r="D5405" s="7">
        <v>1</v>
      </c>
      <c r="E5405" s="17">
        <v>45</v>
      </c>
      <c r="F5405" s="2" t="s">
        <v>8</v>
      </c>
      <c r="G5405" s="21"/>
    </row>
    <row r="5406" spans="1:7">
      <c r="A5406" s="79">
        <v>42017</v>
      </c>
      <c r="B5406" s="3">
        <v>6.8109999999999999</v>
      </c>
      <c r="C5406" s="7">
        <v>129</v>
      </c>
      <c r="D5406" s="7">
        <v>1</v>
      </c>
      <c r="E5406" s="17">
        <v>45</v>
      </c>
      <c r="F5406" s="2" t="s">
        <v>8</v>
      </c>
      <c r="G5406" s="21"/>
    </row>
    <row r="5407" spans="1:7">
      <c r="A5407" s="79">
        <v>42017</v>
      </c>
      <c r="B5407" s="3">
        <v>6.8109999999999999</v>
      </c>
      <c r="C5407" s="7">
        <v>129</v>
      </c>
      <c r="D5407" s="7">
        <v>1</v>
      </c>
      <c r="E5407" s="17">
        <v>45</v>
      </c>
      <c r="F5407" s="2" t="s">
        <v>8</v>
      </c>
      <c r="G5407" s="21"/>
    </row>
    <row r="5408" spans="1:7">
      <c r="A5408" s="79">
        <v>42017</v>
      </c>
      <c r="B5408" s="3">
        <v>6.8109999999999999</v>
      </c>
      <c r="C5408" s="7">
        <v>129</v>
      </c>
      <c r="D5408" s="7">
        <v>1</v>
      </c>
      <c r="E5408" s="17">
        <v>45</v>
      </c>
      <c r="F5408" s="2" t="s">
        <v>8</v>
      </c>
      <c r="G5408" s="21"/>
    </row>
    <row r="5409" spans="1:7">
      <c r="A5409" s="79">
        <v>42017</v>
      </c>
      <c r="B5409" s="3">
        <v>6.8109999999999999</v>
      </c>
      <c r="C5409" s="7">
        <v>129</v>
      </c>
      <c r="D5409" s="7">
        <v>1</v>
      </c>
      <c r="E5409" s="17">
        <v>45</v>
      </c>
      <c r="F5409" s="2" t="s">
        <v>8</v>
      </c>
      <c r="G5409" s="21"/>
    </row>
    <row r="5410" spans="1:7">
      <c r="A5410" s="79">
        <v>42017</v>
      </c>
      <c r="B5410" s="3">
        <v>6.8109999999999999</v>
      </c>
      <c r="C5410" s="7">
        <v>129</v>
      </c>
      <c r="D5410" s="7">
        <v>1</v>
      </c>
      <c r="E5410" s="17">
        <v>45</v>
      </c>
      <c r="F5410" s="2" t="s">
        <v>8</v>
      </c>
      <c r="G5410" s="21"/>
    </row>
    <row r="5411" spans="1:7">
      <c r="A5411" s="79">
        <v>42017</v>
      </c>
      <c r="B5411" s="3">
        <v>6.8109999999999999</v>
      </c>
      <c r="C5411" s="7">
        <v>129</v>
      </c>
      <c r="D5411" s="7">
        <v>1</v>
      </c>
      <c r="E5411" s="17">
        <v>45</v>
      </c>
      <c r="F5411" s="2" t="s">
        <v>8</v>
      </c>
      <c r="G5411" s="21"/>
    </row>
    <row r="5412" spans="1:7">
      <c r="A5412" s="79">
        <v>42017</v>
      </c>
      <c r="B5412" s="3">
        <v>6.8109999999999999</v>
      </c>
      <c r="C5412" s="7">
        <v>129</v>
      </c>
      <c r="D5412" s="7">
        <v>1</v>
      </c>
      <c r="E5412" s="17">
        <v>45</v>
      </c>
      <c r="F5412" s="2" t="s">
        <v>8</v>
      </c>
      <c r="G5412" s="21"/>
    </row>
    <row r="5413" spans="1:7">
      <c r="A5413" s="79">
        <v>42017</v>
      </c>
      <c r="B5413" s="3">
        <v>6.8109999999999999</v>
      </c>
      <c r="C5413" s="7">
        <v>129</v>
      </c>
      <c r="D5413" s="7">
        <v>1</v>
      </c>
      <c r="E5413" s="17">
        <v>45</v>
      </c>
      <c r="F5413" s="2" t="s">
        <v>8</v>
      </c>
      <c r="G5413" s="21"/>
    </row>
    <row r="5414" spans="1:7">
      <c r="A5414" s="79">
        <v>42017</v>
      </c>
      <c r="B5414" s="3">
        <v>6.8109999999999999</v>
      </c>
      <c r="C5414" s="7">
        <v>129</v>
      </c>
      <c r="D5414" s="7">
        <v>1</v>
      </c>
      <c r="E5414" s="17">
        <v>45</v>
      </c>
      <c r="F5414" s="2" t="s">
        <v>8</v>
      </c>
      <c r="G5414" s="21"/>
    </row>
    <row r="5415" spans="1:7">
      <c r="A5415" s="79">
        <v>42017</v>
      </c>
      <c r="B5415" s="3">
        <v>6.8109999999999999</v>
      </c>
      <c r="C5415" s="7">
        <v>129</v>
      </c>
      <c r="D5415" s="7">
        <v>1</v>
      </c>
      <c r="E5415" s="17">
        <v>45</v>
      </c>
      <c r="F5415" s="2" t="s">
        <v>8</v>
      </c>
      <c r="G5415" s="21"/>
    </row>
    <row r="5416" spans="1:7">
      <c r="A5416" s="79">
        <v>42017</v>
      </c>
      <c r="B5416" s="3">
        <v>6.8109999999999999</v>
      </c>
      <c r="C5416" s="7">
        <v>129</v>
      </c>
      <c r="D5416" s="7">
        <v>1</v>
      </c>
      <c r="E5416" s="17">
        <v>45</v>
      </c>
      <c r="F5416" s="2" t="s">
        <v>8</v>
      </c>
      <c r="G5416" s="21"/>
    </row>
    <row r="5417" spans="1:7">
      <c r="A5417" s="79">
        <v>42018</v>
      </c>
      <c r="B5417" s="3">
        <v>13.622</v>
      </c>
      <c r="C5417" s="7">
        <v>129</v>
      </c>
      <c r="D5417" s="7">
        <v>2</v>
      </c>
      <c r="E5417" s="17">
        <v>45</v>
      </c>
      <c r="F5417" s="2" t="s">
        <v>8</v>
      </c>
      <c r="G5417" s="21"/>
    </row>
    <row r="5418" spans="1:7">
      <c r="A5418" s="79">
        <v>42018</v>
      </c>
      <c r="B5418" s="3">
        <v>4.8650000000000002</v>
      </c>
      <c r="C5418" s="7">
        <v>129</v>
      </c>
      <c r="D5418" s="7">
        <v>1</v>
      </c>
      <c r="E5418" s="17">
        <v>45</v>
      </c>
      <c r="F5418" s="2" t="s">
        <v>8</v>
      </c>
      <c r="G5418" s="21"/>
    </row>
    <row r="5419" spans="1:7">
      <c r="A5419" s="79">
        <v>42018</v>
      </c>
      <c r="B5419" s="3">
        <v>4.8650000000000002</v>
      </c>
      <c r="C5419" s="7">
        <v>129</v>
      </c>
      <c r="D5419" s="7">
        <v>1</v>
      </c>
      <c r="E5419" s="17">
        <v>45</v>
      </c>
      <c r="F5419" s="2" t="s">
        <v>8</v>
      </c>
      <c r="G5419" s="21"/>
    </row>
    <row r="5420" spans="1:7">
      <c r="A5420" s="79">
        <v>42018</v>
      </c>
      <c r="B5420" s="3">
        <v>6.8109999999999999</v>
      </c>
      <c r="C5420" s="7">
        <v>129</v>
      </c>
      <c r="D5420" s="7">
        <v>1</v>
      </c>
      <c r="E5420" s="17">
        <v>45</v>
      </c>
      <c r="F5420" s="2" t="s">
        <v>8</v>
      </c>
      <c r="G5420" s="21"/>
    </row>
    <row r="5421" spans="1:7">
      <c r="A5421" s="79">
        <v>42018</v>
      </c>
      <c r="B5421" s="3">
        <v>6.8109999999999999</v>
      </c>
      <c r="C5421" s="7">
        <v>129</v>
      </c>
      <c r="D5421" s="7">
        <v>1</v>
      </c>
      <c r="E5421" s="17">
        <v>45</v>
      </c>
      <c r="F5421" s="2" t="s">
        <v>8</v>
      </c>
      <c r="G5421" s="21"/>
    </row>
    <row r="5422" spans="1:7">
      <c r="A5422" s="79">
        <v>42018</v>
      </c>
      <c r="B5422" s="3">
        <v>6.8109999999999999</v>
      </c>
      <c r="C5422" s="7">
        <v>129</v>
      </c>
      <c r="D5422" s="7">
        <v>1</v>
      </c>
      <c r="E5422" s="17">
        <v>45</v>
      </c>
      <c r="F5422" s="2" t="s">
        <v>8</v>
      </c>
      <c r="G5422" s="21"/>
    </row>
    <row r="5423" spans="1:7">
      <c r="A5423" s="79">
        <v>42019</v>
      </c>
      <c r="B5423" s="3">
        <v>6.8109999999999999</v>
      </c>
      <c r="C5423" s="7">
        <v>129</v>
      </c>
      <c r="D5423" s="7">
        <v>1</v>
      </c>
      <c r="E5423" s="17">
        <v>45</v>
      </c>
      <c r="F5423" s="2" t="s">
        <v>8</v>
      </c>
      <c r="G5423" s="21"/>
    </row>
    <row r="5424" spans="1:7">
      <c r="A5424" s="79">
        <v>42019</v>
      </c>
      <c r="B5424" s="3">
        <v>6.8109999999999999</v>
      </c>
      <c r="C5424" s="7">
        <v>129</v>
      </c>
      <c r="D5424" s="7">
        <v>1</v>
      </c>
      <c r="E5424" s="17">
        <v>45</v>
      </c>
      <c r="F5424" s="2" t="s">
        <v>8</v>
      </c>
      <c r="G5424" s="21"/>
    </row>
    <row r="5425" spans="1:7">
      <c r="A5425" s="79">
        <v>42020</v>
      </c>
      <c r="B5425" s="3">
        <v>13.622</v>
      </c>
      <c r="C5425" s="7">
        <v>129</v>
      </c>
      <c r="D5425" s="7">
        <v>2</v>
      </c>
      <c r="E5425" s="17">
        <v>45</v>
      </c>
      <c r="F5425" s="2" t="s">
        <v>8</v>
      </c>
      <c r="G5425" s="21"/>
    </row>
    <row r="5426" spans="1:7">
      <c r="A5426" s="79">
        <v>42021</v>
      </c>
      <c r="B5426" s="3">
        <v>13.622</v>
      </c>
      <c r="C5426" s="7">
        <v>129</v>
      </c>
      <c r="D5426" s="7">
        <v>2</v>
      </c>
      <c r="E5426" s="17">
        <v>45</v>
      </c>
      <c r="F5426" s="2" t="s">
        <v>8</v>
      </c>
      <c r="G5426" s="21"/>
    </row>
    <row r="5427" spans="1:7">
      <c r="A5427" s="79">
        <v>42023</v>
      </c>
      <c r="B5427" s="3">
        <v>6.8109999999999999</v>
      </c>
      <c r="C5427" s="7">
        <v>129</v>
      </c>
      <c r="D5427" s="7">
        <v>1</v>
      </c>
      <c r="E5427" s="17">
        <v>45</v>
      </c>
      <c r="F5427" s="2" t="s">
        <v>8</v>
      </c>
      <c r="G5427" s="21"/>
    </row>
    <row r="5428" spans="1:7">
      <c r="A5428" s="79">
        <v>42027</v>
      </c>
      <c r="B5428" s="3">
        <v>6.8109999999999999</v>
      </c>
      <c r="C5428" s="7">
        <v>129</v>
      </c>
      <c r="D5428" s="7">
        <v>1</v>
      </c>
      <c r="E5428" s="17">
        <v>45</v>
      </c>
      <c r="F5428" s="2" t="s">
        <v>8</v>
      </c>
      <c r="G5428" s="21"/>
    </row>
    <row r="5429" spans="1:7">
      <c r="A5429" s="79">
        <v>42027</v>
      </c>
      <c r="B5429" s="3">
        <v>6.8109999999999999</v>
      </c>
      <c r="C5429" s="7">
        <v>129</v>
      </c>
      <c r="D5429" s="7">
        <v>1</v>
      </c>
      <c r="E5429" s="17">
        <v>45</v>
      </c>
      <c r="F5429" s="2" t="s">
        <v>8</v>
      </c>
      <c r="G5429" s="21"/>
    </row>
    <row r="5430" spans="1:7">
      <c r="A5430" s="79">
        <v>42028</v>
      </c>
      <c r="B5430" s="3">
        <v>6.8109999999999999</v>
      </c>
      <c r="C5430" s="7">
        <v>129</v>
      </c>
      <c r="D5430" s="7">
        <v>1</v>
      </c>
      <c r="E5430" s="17">
        <v>45</v>
      </c>
      <c r="F5430" s="2" t="s">
        <v>8</v>
      </c>
      <c r="G5430" s="21"/>
    </row>
    <row r="5431" spans="1:7">
      <c r="A5431" s="79">
        <v>42040</v>
      </c>
      <c r="B5431" s="3">
        <v>6.8109999999999999</v>
      </c>
      <c r="C5431" s="7">
        <v>129</v>
      </c>
      <c r="D5431" s="7">
        <v>1</v>
      </c>
      <c r="E5431" s="17">
        <v>45</v>
      </c>
      <c r="F5431" s="2" t="s">
        <v>8</v>
      </c>
      <c r="G5431" s="21"/>
    </row>
    <row r="5432" spans="1:7">
      <c r="A5432" s="79">
        <v>42043</v>
      </c>
      <c r="B5432" s="3">
        <v>6.8109999999999999</v>
      </c>
      <c r="C5432" s="7">
        <v>129</v>
      </c>
      <c r="D5432" s="7">
        <v>1</v>
      </c>
      <c r="E5432" s="17">
        <v>45</v>
      </c>
      <c r="F5432" s="2" t="s">
        <v>8</v>
      </c>
      <c r="G5432" s="21"/>
    </row>
    <row r="5433" spans="1:7">
      <c r="A5433" s="79">
        <v>42045</v>
      </c>
      <c r="B5433" s="3">
        <v>4.8650000000000002</v>
      </c>
      <c r="C5433" s="7">
        <v>129</v>
      </c>
      <c r="D5433" s="7">
        <v>1</v>
      </c>
      <c r="E5433" s="17">
        <v>45</v>
      </c>
      <c r="F5433" s="2" t="s">
        <v>8</v>
      </c>
      <c r="G5433" s="21"/>
    </row>
    <row r="5434" spans="1:7">
      <c r="A5434" s="79">
        <v>42049</v>
      </c>
      <c r="B5434" s="3">
        <v>13.622</v>
      </c>
      <c r="C5434" s="7">
        <v>129</v>
      </c>
      <c r="D5434" s="7">
        <v>2</v>
      </c>
      <c r="E5434" s="17">
        <v>45</v>
      </c>
      <c r="F5434" s="2" t="s">
        <v>8</v>
      </c>
      <c r="G5434" s="21"/>
    </row>
    <row r="5435" spans="1:7">
      <c r="A5435" s="79">
        <v>42050</v>
      </c>
      <c r="B5435" s="3">
        <v>4.8650000000000002</v>
      </c>
      <c r="C5435" s="7">
        <v>129</v>
      </c>
      <c r="D5435" s="7">
        <v>1</v>
      </c>
      <c r="E5435" s="17">
        <v>45</v>
      </c>
      <c r="F5435" s="2" t="s">
        <v>8</v>
      </c>
      <c r="G5435" s="21"/>
    </row>
    <row r="5436" spans="1:7">
      <c r="A5436" s="79">
        <v>42051</v>
      </c>
      <c r="B5436" s="3">
        <v>6.8109999999999999</v>
      </c>
      <c r="C5436" s="7">
        <v>129</v>
      </c>
      <c r="D5436" s="7">
        <v>1</v>
      </c>
      <c r="E5436" s="17">
        <v>45</v>
      </c>
      <c r="F5436" s="2" t="s">
        <v>8</v>
      </c>
      <c r="G5436" s="21"/>
    </row>
    <row r="5437" spans="1:7">
      <c r="A5437" s="79">
        <v>42052</v>
      </c>
      <c r="B5437" s="3">
        <v>4.8650000000000002</v>
      </c>
      <c r="C5437" s="7">
        <v>129</v>
      </c>
      <c r="D5437" s="7">
        <v>1</v>
      </c>
      <c r="E5437" s="17">
        <v>45</v>
      </c>
      <c r="F5437" s="2" t="s">
        <v>8</v>
      </c>
      <c r="G5437" s="21"/>
    </row>
    <row r="5438" spans="1:7">
      <c r="A5438" s="79">
        <v>42056</v>
      </c>
      <c r="B5438" s="3">
        <v>13.622</v>
      </c>
      <c r="C5438" s="7">
        <v>129</v>
      </c>
      <c r="D5438" s="7">
        <v>2</v>
      </c>
      <c r="E5438" s="17">
        <v>45</v>
      </c>
      <c r="F5438" s="2" t="s">
        <v>8</v>
      </c>
      <c r="G5438" s="21"/>
    </row>
    <row r="5439" spans="1:7">
      <c r="A5439" s="79">
        <v>42060</v>
      </c>
      <c r="B5439" s="3">
        <v>6.8109999999999999</v>
      </c>
      <c r="C5439" s="7">
        <v>129</v>
      </c>
      <c r="D5439" s="7">
        <v>1</v>
      </c>
      <c r="E5439" s="17">
        <v>45</v>
      </c>
      <c r="F5439" s="2" t="s">
        <v>8</v>
      </c>
      <c r="G5439" s="21"/>
    </row>
    <row r="5440" spans="1:7">
      <c r="A5440" s="79">
        <v>42065</v>
      </c>
      <c r="B5440" s="3">
        <v>4.8650000000000002</v>
      </c>
      <c r="C5440" s="7">
        <v>129</v>
      </c>
      <c r="D5440" s="7">
        <v>1</v>
      </c>
      <c r="E5440" s="17">
        <v>45</v>
      </c>
      <c r="F5440" s="2" t="s">
        <v>8</v>
      </c>
      <c r="G5440" s="21"/>
    </row>
    <row r="5441" spans="1:10">
      <c r="A5441" s="79">
        <v>42070</v>
      </c>
      <c r="B5441" s="3">
        <v>13.622</v>
      </c>
      <c r="C5441" s="7">
        <v>129</v>
      </c>
      <c r="D5441" s="7">
        <v>2</v>
      </c>
      <c r="E5441" s="17">
        <v>45</v>
      </c>
      <c r="F5441" s="2" t="s">
        <v>8</v>
      </c>
      <c r="G5441" s="21"/>
    </row>
    <row r="5442" spans="1:10">
      <c r="A5442" s="79">
        <v>42074</v>
      </c>
      <c r="B5442" s="3">
        <v>6.8109999999999999</v>
      </c>
      <c r="C5442" s="7">
        <v>129</v>
      </c>
      <c r="D5442" s="7">
        <v>1</v>
      </c>
      <c r="E5442" s="17">
        <v>45</v>
      </c>
      <c r="F5442" s="2" t="s">
        <v>8</v>
      </c>
      <c r="G5442" s="21"/>
    </row>
    <row r="5443" spans="1:10">
      <c r="A5443" s="79">
        <v>42096</v>
      </c>
      <c r="B5443" s="3">
        <v>19.46</v>
      </c>
      <c r="C5443" s="7">
        <v>129</v>
      </c>
      <c r="D5443" s="7">
        <v>4</v>
      </c>
      <c r="E5443" s="17">
        <v>45</v>
      </c>
      <c r="F5443" s="2" t="s">
        <v>8</v>
      </c>
      <c r="G5443" s="21"/>
    </row>
    <row r="5444" spans="1:10">
      <c r="A5444" s="79">
        <v>42116</v>
      </c>
      <c r="B5444" s="3">
        <v>6.8109999999999999</v>
      </c>
      <c r="C5444" s="7">
        <v>129</v>
      </c>
      <c r="D5444" s="7">
        <v>1</v>
      </c>
      <c r="E5444" s="17">
        <v>45</v>
      </c>
      <c r="F5444" s="2" t="s">
        <v>8</v>
      </c>
      <c r="G5444" s="21"/>
    </row>
    <row r="5445" spans="1:10">
      <c r="A5445" s="79">
        <v>42121</v>
      </c>
      <c r="B5445" s="3">
        <v>4.8650000000000002</v>
      </c>
      <c r="C5445" s="7">
        <v>129</v>
      </c>
      <c r="D5445" s="7">
        <v>1</v>
      </c>
      <c r="E5445" s="17">
        <v>45</v>
      </c>
      <c r="F5445" s="2" t="s">
        <v>8</v>
      </c>
      <c r="G5445" s="21"/>
    </row>
    <row r="5446" spans="1:10">
      <c r="A5446" s="79">
        <v>42132</v>
      </c>
      <c r="B5446" s="3">
        <v>6.8109999999999999</v>
      </c>
      <c r="C5446" s="7">
        <v>129</v>
      </c>
      <c r="D5446" s="7">
        <v>1</v>
      </c>
      <c r="E5446" s="17">
        <v>45</v>
      </c>
      <c r="F5446" s="2" t="s">
        <v>8</v>
      </c>
      <c r="G5446" s="21"/>
    </row>
    <row r="5447" spans="1:10">
      <c r="A5447" s="79">
        <v>42139</v>
      </c>
      <c r="B5447" s="3">
        <v>6.8109999999999999</v>
      </c>
      <c r="C5447" s="7">
        <v>129</v>
      </c>
      <c r="D5447" s="7">
        <v>1</v>
      </c>
      <c r="E5447" s="17">
        <v>45</v>
      </c>
      <c r="F5447" s="2" t="s">
        <v>8</v>
      </c>
      <c r="G5447" s="21"/>
    </row>
    <row r="5448" spans="1:10">
      <c r="A5448" s="79">
        <v>42170</v>
      </c>
      <c r="B5448" s="3">
        <v>6.8109999999999999</v>
      </c>
      <c r="C5448" s="7">
        <v>129</v>
      </c>
      <c r="D5448" s="7">
        <v>1</v>
      </c>
      <c r="E5448" s="17">
        <v>45</v>
      </c>
      <c r="F5448" s="2" t="s">
        <v>8</v>
      </c>
      <c r="G5448" s="2" t="s">
        <v>329</v>
      </c>
      <c r="H5448" s="2" t="s">
        <v>210</v>
      </c>
      <c r="J5448" s="21"/>
    </row>
    <row r="5449" spans="1:10">
      <c r="A5449" s="79">
        <v>42172</v>
      </c>
      <c r="B5449" s="3">
        <v>13.622</v>
      </c>
      <c r="C5449" s="7">
        <v>129</v>
      </c>
      <c r="D5449" s="7">
        <v>2</v>
      </c>
      <c r="E5449" s="17">
        <v>45</v>
      </c>
      <c r="F5449" s="2" t="s">
        <v>8</v>
      </c>
      <c r="G5449" s="2" t="s">
        <v>321</v>
      </c>
      <c r="H5449" s="2" t="s">
        <v>210</v>
      </c>
      <c r="J5449" s="21"/>
    </row>
    <row r="5450" spans="1:10">
      <c r="A5450" s="79">
        <v>42192</v>
      </c>
      <c r="B5450" s="3">
        <v>4.8650000000000002</v>
      </c>
      <c r="C5450" s="7">
        <v>129</v>
      </c>
      <c r="D5450" s="7">
        <v>1</v>
      </c>
      <c r="E5450" s="17">
        <v>45</v>
      </c>
      <c r="F5450" s="2" t="s">
        <v>8</v>
      </c>
      <c r="G5450" s="2" t="s">
        <v>317</v>
      </c>
      <c r="H5450" s="2" t="s">
        <v>210</v>
      </c>
      <c r="J5450" s="21"/>
    </row>
    <row r="5451" spans="1:10">
      <c r="A5451" s="79">
        <v>42221</v>
      </c>
      <c r="B5451" s="3">
        <v>6.8109999999999999</v>
      </c>
      <c r="C5451" s="7">
        <v>129</v>
      </c>
      <c r="D5451" s="7">
        <v>1</v>
      </c>
      <c r="E5451" s="17">
        <v>45</v>
      </c>
      <c r="F5451" s="2" t="s">
        <v>8</v>
      </c>
      <c r="G5451" s="2" t="s">
        <v>306</v>
      </c>
      <c r="H5451" s="2" t="s">
        <v>210</v>
      </c>
      <c r="J5451" s="21"/>
    </row>
    <row r="5452" spans="1:10">
      <c r="A5452" s="79">
        <v>42221</v>
      </c>
      <c r="B5452" s="3">
        <v>6.8109999999999999</v>
      </c>
      <c r="C5452" s="7">
        <v>129</v>
      </c>
      <c r="D5452" s="7">
        <v>1</v>
      </c>
      <c r="E5452" s="17">
        <v>45</v>
      </c>
      <c r="F5452" s="2" t="s">
        <v>8</v>
      </c>
      <c r="G5452" s="2" t="s">
        <v>303</v>
      </c>
      <c r="H5452" s="2" t="s">
        <v>210</v>
      </c>
      <c r="J5452" s="21"/>
    </row>
    <row r="5453" spans="1:10">
      <c r="A5453" s="79">
        <v>42222</v>
      </c>
      <c r="B5453" s="3">
        <v>6.8109999999999999</v>
      </c>
      <c r="C5453" s="7">
        <v>129</v>
      </c>
      <c r="D5453" s="7">
        <v>1</v>
      </c>
      <c r="E5453" s="17">
        <v>45</v>
      </c>
      <c r="F5453" s="2" t="s">
        <v>8</v>
      </c>
      <c r="G5453" s="2" t="s">
        <v>292</v>
      </c>
      <c r="H5453" s="2" t="s">
        <v>210</v>
      </c>
      <c r="J5453" s="21"/>
    </row>
    <row r="5454" spans="1:10">
      <c r="A5454" s="79">
        <v>42223</v>
      </c>
      <c r="B5454" s="3">
        <v>6.8109999999999999</v>
      </c>
      <c r="C5454" s="7">
        <v>129</v>
      </c>
      <c r="D5454" s="7">
        <v>1</v>
      </c>
      <c r="E5454" s="17">
        <v>45</v>
      </c>
      <c r="F5454" s="2" t="s">
        <v>8</v>
      </c>
      <c r="G5454" s="2" t="s">
        <v>283</v>
      </c>
      <c r="H5454" s="2" t="s">
        <v>210</v>
      </c>
      <c r="J5454" s="21"/>
    </row>
    <row r="5455" spans="1:10">
      <c r="A5455" s="79">
        <v>42230</v>
      </c>
      <c r="B5455" s="3">
        <v>6.8109999999999999</v>
      </c>
      <c r="C5455" s="7">
        <v>129</v>
      </c>
      <c r="D5455" s="7">
        <v>1</v>
      </c>
      <c r="E5455" s="17">
        <v>45</v>
      </c>
      <c r="F5455" s="2" t="s">
        <v>8</v>
      </c>
      <c r="G5455" s="2" t="s">
        <v>266</v>
      </c>
      <c r="H5455" s="2" t="s">
        <v>210</v>
      </c>
      <c r="J5455" s="21"/>
    </row>
    <row r="5456" spans="1:10">
      <c r="A5456" s="79">
        <v>42236</v>
      </c>
      <c r="B5456" s="3">
        <v>4.8650000000000002</v>
      </c>
      <c r="C5456" s="7">
        <v>129</v>
      </c>
      <c r="D5456" s="7">
        <v>1</v>
      </c>
      <c r="E5456" s="17">
        <v>45</v>
      </c>
      <c r="F5456" s="2" t="s">
        <v>8</v>
      </c>
      <c r="G5456" s="2" t="s">
        <v>263</v>
      </c>
      <c r="H5456" s="2" t="s">
        <v>210</v>
      </c>
      <c r="J5456" s="21"/>
    </row>
    <row r="5457" spans="1:12">
      <c r="A5457" s="79">
        <v>42239</v>
      </c>
      <c r="B5457" s="3">
        <v>4.8650000000000002</v>
      </c>
      <c r="C5457" s="7">
        <v>129</v>
      </c>
      <c r="D5457" s="7">
        <v>1</v>
      </c>
      <c r="E5457" s="17">
        <v>45</v>
      </c>
      <c r="F5457" s="2" t="s">
        <v>8</v>
      </c>
      <c r="G5457" s="2" t="s">
        <v>261</v>
      </c>
      <c r="H5457" s="2" t="s">
        <v>210</v>
      </c>
      <c r="J5457" s="21"/>
    </row>
    <row r="5458" spans="1:12">
      <c r="A5458" s="79">
        <v>42285</v>
      </c>
      <c r="B5458" s="3">
        <v>6.8109999999999999</v>
      </c>
      <c r="C5458" s="7">
        <v>129</v>
      </c>
      <c r="D5458" s="7">
        <v>1</v>
      </c>
      <c r="E5458" s="17">
        <v>45</v>
      </c>
      <c r="F5458" s="2" t="s">
        <v>8</v>
      </c>
      <c r="G5458" s="2" t="s">
        <v>388</v>
      </c>
      <c r="H5458" s="2" t="s">
        <v>210</v>
      </c>
    </row>
    <row r="5459" spans="1:12">
      <c r="A5459" s="79">
        <v>42294</v>
      </c>
      <c r="B5459" s="3">
        <v>6.8109999999999999</v>
      </c>
      <c r="C5459" s="7">
        <v>129</v>
      </c>
      <c r="D5459" s="7">
        <v>1</v>
      </c>
      <c r="E5459" s="17">
        <v>45</v>
      </c>
      <c r="F5459" s="2" t="s">
        <v>8</v>
      </c>
      <c r="G5459" s="2" t="s">
        <v>387</v>
      </c>
      <c r="H5459" s="2" t="s">
        <v>210</v>
      </c>
    </row>
    <row r="5460" spans="1:12">
      <c r="A5460" s="79">
        <v>42302</v>
      </c>
      <c r="B5460" s="3">
        <v>6.8109999999999999</v>
      </c>
      <c r="C5460" s="7">
        <v>129</v>
      </c>
      <c r="D5460" s="7">
        <v>1</v>
      </c>
      <c r="E5460" s="17">
        <v>45</v>
      </c>
      <c r="F5460" s="2" t="s">
        <v>8</v>
      </c>
      <c r="G5460" s="2" t="s">
        <v>375</v>
      </c>
      <c r="H5460" s="2" t="s">
        <v>210</v>
      </c>
    </row>
    <row r="5461" spans="1:12">
      <c r="A5461" s="79">
        <v>42305</v>
      </c>
      <c r="B5461" s="3">
        <v>4.85527</v>
      </c>
      <c r="C5461" s="7">
        <v>129</v>
      </c>
      <c r="D5461" s="7">
        <v>1</v>
      </c>
      <c r="E5461" s="17">
        <v>45</v>
      </c>
      <c r="F5461" s="2" t="s">
        <v>8</v>
      </c>
      <c r="G5461" s="2" t="s">
        <v>390</v>
      </c>
      <c r="H5461" s="2" t="s">
        <v>210</v>
      </c>
    </row>
    <row r="5462" spans="1:12">
      <c r="A5462" s="79">
        <v>42308</v>
      </c>
      <c r="B5462" s="3">
        <v>4.85527</v>
      </c>
      <c r="C5462" s="7">
        <v>129</v>
      </c>
      <c r="D5462" s="7">
        <v>1</v>
      </c>
      <c r="E5462" s="17">
        <v>45</v>
      </c>
      <c r="F5462" s="2" t="s">
        <v>8</v>
      </c>
      <c r="G5462" s="2" t="s">
        <v>374</v>
      </c>
      <c r="H5462" s="2" t="s">
        <v>210</v>
      </c>
    </row>
    <row r="5463" spans="1:12">
      <c r="A5463" s="79">
        <v>42318</v>
      </c>
      <c r="B5463" s="3">
        <v>4.85527</v>
      </c>
      <c r="C5463" s="7">
        <v>129</v>
      </c>
      <c r="D5463" s="7">
        <v>1</v>
      </c>
      <c r="E5463" s="17">
        <v>45</v>
      </c>
      <c r="F5463" s="2" t="s">
        <v>8</v>
      </c>
      <c r="G5463" s="2" t="s">
        <v>496</v>
      </c>
      <c r="H5463" s="2" t="s">
        <v>497</v>
      </c>
      <c r="I5463" s="2" t="s">
        <v>210</v>
      </c>
    </row>
    <row r="5464" spans="1:12">
      <c r="A5464" s="79">
        <v>42337</v>
      </c>
      <c r="B5464" s="3">
        <v>4.85527</v>
      </c>
      <c r="C5464" s="7">
        <v>129</v>
      </c>
      <c r="D5464" s="7">
        <v>1</v>
      </c>
      <c r="E5464" s="17">
        <v>45</v>
      </c>
      <c r="F5464" s="2" t="s">
        <v>8</v>
      </c>
      <c r="G5464" s="2" t="s">
        <v>280</v>
      </c>
      <c r="H5464" s="2" t="s">
        <v>210</v>
      </c>
    </row>
    <row r="5465" spans="1:12">
      <c r="A5465" s="79">
        <v>42339</v>
      </c>
      <c r="B5465" s="3">
        <v>4.85527</v>
      </c>
      <c r="C5465" s="7">
        <v>129</v>
      </c>
      <c r="D5465" s="7">
        <v>1</v>
      </c>
      <c r="E5465" s="17">
        <v>45</v>
      </c>
      <c r="F5465" s="2" t="s">
        <v>8</v>
      </c>
      <c r="G5465" s="2" t="s">
        <v>722</v>
      </c>
      <c r="H5465" s="2" t="s">
        <v>723</v>
      </c>
      <c r="I5465" s="2" t="s">
        <v>724</v>
      </c>
    </row>
    <row r="5466" spans="1:12">
      <c r="A5466" s="79">
        <v>42350</v>
      </c>
      <c r="B5466" s="3">
        <v>4.85527</v>
      </c>
      <c r="C5466" s="7">
        <v>129</v>
      </c>
      <c r="D5466" s="7">
        <v>1</v>
      </c>
      <c r="E5466" s="17">
        <v>45</v>
      </c>
      <c r="F5466" s="2" t="s">
        <v>8</v>
      </c>
      <c r="G5466" s="2" t="s">
        <v>296</v>
      </c>
      <c r="H5466" s="2" t="s">
        <v>619</v>
      </c>
      <c r="I5466" s="2" t="s">
        <v>696</v>
      </c>
    </row>
    <row r="5467" spans="1:12">
      <c r="A5467" s="79">
        <v>42359</v>
      </c>
      <c r="B5467" s="3">
        <v>4.85527</v>
      </c>
      <c r="C5467" s="7">
        <v>129</v>
      </c>
      <c r="D5467" s="7">
        <v>1</v>
      </c>
      <c r="E5467" s="17">
        <v>45</v>
      </c>
      <c r="F5467" s="2" t="s">
        <v>8</v>
      </c>
      <c r="G5467" s="2" t="s">
        <v>678</v>
      </c>
      <c r="H5467" s="2" t="s">
        <v>679</v>
      </c>
      <c r="I5467" s="2" t="s">
        <v>680</v>
      </c>
      <c r="J5467" s="2" t="s">
        <v>662</v>
      </c>
    </row>
    <row r="5468" spans="1:12">
      <c r="A5468" s="79">
        <v>42385</v>
      </c>
      <c r="B5468" s="3">
        <v>4.85527</v>
      </c>
      <c r="C5468" s="7">
        <v>129</v>
      </c>
      <c r="D5468" s="7">
        <v>1</v>
      </c>
      <c r="E5468" s="17">
        <v>45</v>
      </c>
      <c r="F5468" s="2" t="s">
        <v>8</v>
      </c>
      <c r="G5468" s="2" t="s">
        <v>981</v>
      </c>
      <c r="H5468" s="2" t="s">
        <v>1069</v>
      </c>
      <c r="I5468" s="2" t="s">
        <v>210</v>
      </c>
      <c r="L5468" s="21"/>
    </row>
    <row r="5469" spans="1:12">
      <c r="A5469" s="79">
        <v>42399</v>
      </c>
      <c r="B5469" s="3">
        <v>4.85527</v>
      </c>
      <c r="C5469" s="7">
        <v>129</v>
      </c>
      <c r="D5469" s="7">
        <v>1</v>
      </c>
      <c r="E5469" s="17">
        <v>45</v>
      </c>
      <c r="F5469" s="2" t="s">
        <v>8</v>
      </c>
      <c r="G5469" s="2" t="s">
        <v>919</v>
      </c>
      <c r="H5469" s="2" t="s">
        <v>920</v>
      </c>
      <c r="I5469" s="2" t="s">
        <v>210</v>
      </c>
      <c r="L5469" s="21"/>
    </row>
    <row r="5470" spans="1:12">
      <c r="A5470" s="79">
        <v>42399</v>
      </c>
      <c r="B5470" s="3">
        <v>4.85527</v>
      </c>
      <c r="C5470" s="7">
        <v>129</v>
      </c>
      <c r="D5470" s="7">
        <v>1</v>
      </c>
      <c r="E5470" s="17">
        <v>45</v>
      </c>
      <c r="F5470" s="2" t="s">
        <v>8</v>
      </c>
      <c r="G5470" s="2" t="s">
        <v>316</v>
      </c>
      <c r="H5470" s="2" t="s">
        <v>921</v>
      </c>
      <c r="I5470" s="2" t="s">
        <v>210</v>
      </c>
      <c r="L5470" s="21"/>
    </row>
    <row r="5471" spans="1:12">
      <c r="A5471" s="79">
        <v>42419</v>
      </c>
      <c r="B5471" s="3">
        <v>4.85527</v>
      </c>
      <c r="C5471" s="7">
        <v>129</v>
      </c>
      <c r="D5471" s="7">
        <v>1</v>
      </c>
      <c r="E5471" s="17">
        <v>45</v>
      </c>
      <c r="F5471" s="2" t="s">
        <v>8</v>
      </c>
      <c r="G5471" s="2" t="s">
        <v>1171</v>
      </c>
      <c r="H5471" s="2" t="s">
        <v>1172</v>
      </c>
      <c r="I5471" s="2" t="s">
        <v>210</v>
      </c>
      <c r="L5471" s="21"/>
    </row>
    <row r="5472" spans="1:12">
      <c r="A5472" s="79">
        <v>42459</v>
      </c>
      <c r="B5472" s="3">
        <v>4.85527</v>
      </c>
      <c r="C5472" s="7">
        <v>129</v>
      </c>
      <c r="D5472" s="7">
        <v>1</v>
      </c>
      <c r="E5472" s="17">
        <v>45</v>
      </c>
      <c r="F5472" s="2" t="s">
        <v>8</v>
      </c>
      <c r="G5472" s="2" t="s">
        <v>1324</v>
      </c>
      <c r="H5472" s="2" t="s">
        <v>1325</v>
      </c>
      <c r="I5472" s="2" t="s">
        <v>210</v>
      </c>
    </row>
    <row r="5473" spans="1:9">
      <c r="A5473" s="79">
        <v>42471</v>
      </c>
      <c r="B5473" s="3">
        <v>4.85527</v>
      </c>
      <c r="C5473" s="7">
        <v>129</v>
      </c>
      <c r="D5473" s="7">
        <v>1</v>
      </c>
      <c r="E5473" s="17">
        <v>45</v>
      </c>
      <c r="F5473" s="2" t="s">
        <v>8</v>
      </c>
      <c r="G5473" s="2" t="s">
        <v>1582</v>
      </c>
      <c r="H5473" s="2" t="s">
        <v>210</v>
      </c>
    </row>
    <row r="5474" spans="1:9">
      <c r="A5474" s="79">
        <v>42480</v>
      </c>
      <c r="B5474" s="3">
        <v>4.85527</v>
      </c>
      <c r="C5474" s="7">
        <v>129</v>
      </c>
      <c r="D5474" s="7">
        <v>1</v>
      </c>
      <c r="E5474" s="17">
        <v>45</v>
      </c>
      <c r="F5474" s="2" t="s">
        <v>8</v>
      </c>
      <c r="G5474" s="2" t="s">
        <v>1577</v>
      </c>
      <c r="H5474" s="2" t="s">
        <v>210</v>
      </c>
    </row>
    <row r="5475" spans="1:9">
      <c r="A5475" s="79">
        <v>42482</v>
      </c>
      <c r="B5475" s="3">
        <v>4.85527</v>
      </c>
      <c r="C5475" s="7">
        <v>129</v>
      </c>
      <c r="D5475" s="7">
        <v>1</v>
      </c>
      <c r="E5475" s="17">
        <v>45</v>
      </c>
      <c r="F5475" s="2" t="s">
        <v>8</v>
      </c>
      <c r="G5475" s="2" t="s">
        <v>1576</v>
      </c>
      <c r="H5475" s="2" t="s">
        <v>210</v>
      </c>
    </row>
    <row r="5476" spans="1:9">
      <c r="A5476" s="79">
        <v>42486</v>
      </c>
      <c r="B5476" s="3">
        <v>4.85527</v>
      </c>
      <c r="C5476" s="7">
        <v>129</v>
      </c>
      <c r="D5476" s="7">
        <v>1</v>
      </c>
      <c r="E5476" s="17">
        <v>45</v>
      </c>
      <c r="F5476" s="2" t="s">
        <v>8</v>
      </c>
      <c r="G5476" s="2" t="s">
        <v>1574</v>
      </c>
      <c r="H5476" s="2" t="s">
        <v>210</v>
      </c>
    </row>
    <row r="5477" spans="1:9">
      <c r="A5477" s="79">
        <v>42497</v>
      </c>
      <c r="B5477" s="3">
        <v>4.82738464092066</v>
      </c>
      <c r="C5477" s="7">
        <v>129</v>
      </c>
      <c r="D5477" s="7">
        <v>1</v>
      </c>
      <c r="E5477" s="17">
        <v>45</v>
      </c>
      <c r="F5477" s="2" t="s">
        <v>8</v>
      </c>
      <c r="G5477" s="2" t="s">
        <v>210</v>
      </c>
      <c r="H5477" s="2" t="s">
        <v>1901</v>
      </c>
      <c r="I5477" s="2" t="s">
        <v>1867</v>
      </c>
    </row>
    <row r="5478" spans="1:9">
      <c r="A5478" s="79">
        <v>42509</v>
      </c>
      <c r="B5478" s="3">
        <v>4.824782608695652</v>
      </c>
      <c r="C5478" s="7">
        <v>129</v>
      </c>
      <c r="D5478" s="7">
        <v>1</v>
      </c>
      <c r="E5478" s="17">
        <v>45</v>
      </c>
      <c r="F5478" s="2" t="s">
        <v>8</v>
      </c>
      <c r="G5478" s="2" t="s">
        <v>210</v>
      </c>
      <c r="H5478" s="2" t="s">
        <v>1879</v>
      </c>
      <c r="I5478" s="2" t="s">
        <v>1858</v>
      </c>
    </row>
    <row r="5479" spans="1:9">
      <c r="A5479" s="79">
        <v>42517</v>
      </c>
      <c r="B5479" s="3">
        <v>4.680427065026362</v>
      </c>
      <c r="C5479" s="7">
        <v>129</v>
      </c>
      <c r="D5479" s="7">
        <v>1</v>
      </c>
      <c r="E5479" s="17">
        <v>45</v>
      </c>
      <c r="F5479" s="2" t="s">
        <v>8</v>
      </c>
      <c r="G5479" s="2" t="s">
        <v>210</v>
      </c>
      <c r="H5479" s="2" t="s">
        <v>1874</v>
      </c>
      <c r="I5479" s="2" t="s">
        <v>1790</v>
      </c>
    </row>
    <row r="5480" spans="1:9">
      <c r="A5480" s="79">
        <v>42545</v>
      </c>
      <c r="B5480" s="3">
        <v>4.8323942944472744</v>
      </c>
      <c r="C5480" s="7">
        <v>129</v>
      </c>
      <c r="D5480" s="7">
        <v>1</v>
      </c>
      <c r="E5480" s="17">
        <v>45</v>
      </c>
      <c r="F5480" s="2" t="s">
        <v>8</v>
      </c>
      <c r="G5480" s="2" t="s">
        <v>210</v>
      </c>
    </row>
    <row r="5481" spans="1:9">
      <c r="A5481" s="79">
        <v>42548</v>
      </c>
      <c r="B5481" s="3">
        <v>4.8178352810239291</v>
      </c>
      <c r="C5481" s="7">
        <v>129</v>
      </c>
      <c r="D5481" s="7">
        <v>1</v>
      </c>
      <c r="E5481" s="17">
        <v>45</v>
      </c>
      <c r="F5481" s="2" t="s">
        <v>8</v>
      </c>
      <c r="G5481" s="2" t="s">
        <v>210</v>
      </c>
    </row>
    <row r="5482" spans="1:9">
      <c r="A5482" s="79">
        <v>42553</v>
      </c>
      <c r="B5482" s="3">
        <v>4.7224160282852097</v>
      </c>
      <c r="C5482" s="7">
        <v>129</v>
      </c>
      <c r="D5482" s="7">
        <v>1</v>
      </c>
      <c r="E5482" s="17">
        <v>45</v>
      </c>
      <c r="F5482" s="2" t="s">
        <v>8</v>
      </c>
      <c r="G5482" s="2" t="s">
        <v>210</v>
      </c>
      <c r="H5482" s="2" t="s">
        <v>2264</v>
      </c>
    </row>
    <row r="5483" spans="1:9">
      <c r="A5483" s="79">
        <v>42564</v>
      </c>
      <c r="B5483" s="3">
        <v>4.8046743824494733</v>
      </c>
      <c r="C5483" s="7">
        <v>129</v>
      </c>
      <c r="D5483" s="7">
        <v>1</v>
      </c>
      <c r="E5483" s="17">
        <v>45</v>
      </c>
      <c r="F5483" s="2" t="s">
        <v>8</v>
      </c>
      <c r="G5483" s="2" t="s">
        <v>210</v>
      </c>
      <c r="H5483" s="2" t="s">
        <v>2257</v>
      </c>
    </row>
    <row r="5484" spans="1:9">
      <c r="A5484" s="79">
        <v>42570</v>
      </c>
      <c r="B5484" s="3">
        <v>4.7425000000000006</v>
      </c>
      <c r="C5484" s="7">
        <v>129</v>
      </c>
      <c r="D5484" s="7">
        <v>1</v>
      </c>
      <c r="E5484" s="17">
        <v>45</v>
      </c>
      <c r="F5484" s="2" t="s">
        <v>8</v>
      </c>
      <c r="G5484" s="2" t="s">
        <v>210</v>
      </c>
      <c r="H5484" s="2" t="s">
        <v>2275</v>
      </c>
    </row>
    <row r="5485" spans="1:9">
      <c r="A5485" s="79">
        <v>42591</v>
      </c>
      <c r="B5485" s="3">
        <v>4.6349999999999998</v>
      </c>
      <c r="C5485" s="7">
        <v>129</v>
      </c>
      <c r="D5485" s="7">
        <v>1</v>
      </c>
      <c r="E5485" s="17">
        <v>45</v>
      </c>
      <c r="F5485" s="2" t="s">
        <v>8</v>
      </c>
      <c r="G5485" s="2" t="s">
        <v>210</v>
      </c>
      <c r="H5485" s="2" t="s">
        <v>2284</v>
      </c>
    </row>
    <row r="5486" spans="1:9">
      <c r="A5486" s="79">
        <v>42635.96597222222</v>
      </c>
      <c r="B5486" s="3">
        <v>5.74</v>
      </c>
      <c r="C5486" s="7">
        <v>129</v>
      </c>
      <c r="D5486" s="7">
        <v>1</v>
      </c>
      <c r="E5486" s="17">
        <v>45</v>
      </c>
      <c r="F5486" s="2" t="s">
        <v>8</v>
      </c>
      <c r="G5486" s="2">
        <v>1</v>
      </c>
      <c r="H5486" s="2" t="s">
        <v>2236</v>
      </c>
    </row>
    <row r="5487" spans="1:9">
      <c r="A5487" s="79">
        <v>42646.765497685185</v>
      </c>
      <c r="B5487" s="3">
        <v>5.7754212258357978</v>
      </c>
      <c r="C5487" s="7">
        <v>129</v>
      </c>
      <c r="D5487" s="7">
        <v>1</v>
      </c>
      <c r="E5487" s="17">
        <v>45</v>
      </c>
      <c r="F5487" s="2" t="s">
        <v>8</v>
      </c>
      <c r="G5487" s="2" t="s">
        <v>2236</v>
      </c>
      <c r="H5487" s="2" t="s">
        <v>2860</v>
      </c>
    </row>
    <row r="5488" spans="1:9">
      <c r="A5488" s="79">
        <v>42670.382557870369</v>
      </c>
      <c r="B5488" s="3">
        <v>5.7823587311178253</v>
      </c>
      <c r="C5488" s="7">
        <v>129</v>
      </c>
      <c r="D5488" s="7">
        <v>1</v>
      </c>
      <c r="E5488" s="17">
        <v>45</v>
      </c>
      <c r="F5488" s="2" t="s">
        <v>8</v>
      </c>
      <c r="G5488" s="2" t="s">
        <v>2236</v>
      </c>
      <c r="H5488" s="2" t="s">
        <v>2859</v>
      </c>
    </row>
    <row r="5489" spans="1:10">
      <c r="A5489" s="79">
        <v>42677.151770833334</v>
      </c>
      <c r="B5489" s="3">
        <v>5.7940746458153045</v>
      </c>
      <c r="C5489" s="7">
        <v>129</v>
      </c>
      <c r="D5489" s="7">
        <v>1</v>
      </c>
      <c r="E5489" s="17">
        <v>45</v>
      </c>
      <c r="F5489" s="2" t="s">
        <v>8</v>
      </c>
      <c r="G5489" s="2" t="s">
        <v>2236</v>
      </c>
      <c r="H5489" s="2" t="s">
        <v>2738</v>
      </c>
    </row>
    <row r="5490" spans="1:10">
      <c r="A5490" s="79">
        <v>42679.07240740741</v>
      </c>
      <c r="B5490" s="3">
        <v>5.7723964973131414</v>
      </c>
      <c r="C5490" s="7">
        <v>129</v>
      </c>
      <c r="D5490" s="7">
        <v>1</v>
      </c>
      <c r="E5490" s="17">
        <v>45</v>
      </c>
      <c r="F5490" s="2" t="s">
        <v>8</v>
      </c>
      <c r="G5490" s="2" t="s">
        <v>2236</v>
      </c>
      <c r="H5490" s="2" t="s">
        <v>2753</v>
      </c>
    </row>
    <row r="5491" spans="1:10">
      <c r="A5491" s="79">
        <v>42682.641018518516</v>
      </c>
      <c r="B5491" s="3">
        <v>5.7964061825726141</v>
      </c>
      <c r="C5491" s="7">
        <v>129</v>
      </c>
      <c r="D5491" s="7">
        <v>1</v>
      </c>
      <c r="E5491" s="17">
        <v>45</v>
      </c>
      <c r="F5491" s="2" t="s">
        <v>8</v>
      </c>
      <c r="G5491" s="2" t="s">
        <v>2236</v>
      </c>
      <c r="H5491" s="2" t="s">
        <v>2719</v>
      </c>
    </row>
    <row r="5492" spans="1:10">
      <c r="A5492" s="79">
        <v>42719.613622685189</v>
      </c>
      <c r="B5492" s="3">
        <v>5.7898401913453048</v>
      </c>
      <c r="C5492" s="7">
        <v>129</v>
      </c>
      <c r="D5492" s="7">
        <v>1</v>
      </c>
      <c r="E5492" s="17">
        <v>45</v>
      </c>
      <c r="F5492" s="2" t="s">
        <v>8</v>
      </c>
      <c r="G5492" s="2" t="s">
        <v>2236</v>
      </c>
      <c r="H5492" s="2" t="s">
        <v>2857</v>
      </c>
    </row>
    <row r="5493" spans="1:10">
      <c r="A5493" s="79">
        <v>42731.252685185187</v>
      </c>
      <c r="B5493" s="3">
        <v>5.7951313987990112</v>
      </c>
      <c r="C5493" s="7">
        <v>129</v>
      </c>
      <c r="D5493" s="7">
        <v>1</v>
      </c>
      <c r="E5493" s="17">
        <v>45</v>
      </c>
      <c r="F5493" s="2" t="s">
        <v>8</v>
      </c>
      <c r="G5493" s="2" t="s">
        <v>2236</v>
      </c>
      <c r="H5493" s="2" t="s">
        <v>2833</v>
      </c>
    </row>
    <row r="5494" spans="1:10">
      <c r="A5494" s="79">
        <v>42738.853356481479</v>
      </c>
      <c r="B5494" s="3">
        <v>5.7701835214881338</v>
      </c>
      <c r="C5494" s="7">
        <v>129</v>
      </c>
      <c r="D5494" s="7">
        <v>1</v>
      </c>
      <c r="E5494" s="17">
        <v>45</v>
      </c>
      <c r="F5494" s="2" t="s">
        <v>8</v>
      </c>
      <c r="G5494" s="2" t="s">
        <v>3609</v>
      </c>
    </row>
    <row r="5495" spans="1:10">
      <c r="A5495" s="79">
        <v>42759.538310185184</v>
      </c>
      <c r="B5495" s="3">
        <v>5.7779989281909225</v>
      </c>
      <c r="C5495" s="7">
        <v>129</v>
      </c>
      <c r="D5495" s="7">
        <v>1</v>
      </c>
      <c r="E5495" s="17">
        <v>45</v>
      </c>
      <c r="F5495" s="2" t="s">
        <v>8</v>
      </c>
      <c r="G5495" s="2" t="s">
        <v>3552</v>
      </c>
    </row>
    <row r="5496" spans="1:10">
      <c r="A5496" s="79">
        <v>42760.523344907408</v>
      </c>
      <c r="B5496" s="3">
        <v>5.7617859053685168</v>
      </c>
      <c r="C5496" s="7">
        <v>129</v>
      </c>
      <c r="D5496" s="7">
        <v>1</v>
      </c>
      <c r="E5496" s="17">
        <v>45</v>
      </c>
      <c r="F5496" s="2" t="s">
        <v>8</v>
      </c>
      <c r="G5496" s="2" t="s">
        <v>3600</v>
      </c>
    </row>
    <row r="5497" spans="1:10">
      <c r="A5497" s="79">
        <v>42807.949293981481</v>
      </c>
      <c r="B5497" s="3">
        <v>5.7826697942001877</v>
      </c>
      <c r="C5497" s="7">
        <v>129</v>
      </c>
      <c r="D5497" s="7">
        <v>1</v>
      </c>
      <c r="E5497" s="17">
        <v>45</v>
      </c>
      <c r="F5497" s="2" t="s">
        <v>8</v>
      </c>
      <c r="G5497" s="2" t="s">
        <v>3564</v>
      </c>
    </row>
    <row r="5498" spans="1:10">
      <c r="A5498" s="79">
        <v>42809.006956018522</v>
      </c>
      <c r="B5498" s="3">
        <v>5.703836933667084</v>
      </c>
      <c r="C5498" s="7">
        <v>129</v>
      </c>
      <c r="D5498" s="7">
        <v>1</v>
      </c>
      <c r="E5498" s="17">
        <v>45</v>
      </c>
      <c r="F5498" s="2" t="s">
        <v>8</v>
      </c>
      <c r="G5498" s="2" t="s">
        <v>3608</v>
      </c>
    </row>
    <row r="5499" spans="1:10">
      <c r="A5499" s="79">
        <v>42818.637696759259</v>
      </c>
      <c r="B5499" s="3">
        <v>5.7948639835459641</v>
      </c>
      <c r="C5499" s="7">
        <v>129</v>
      </c>
      <c r="D5499" s="7">
        <v>1</v>
      </c>
      <c r="E5499" s="17">
        <v>45</v>
      </c>
      <c r="F5499" s="2" t="s">
        <v>8</v>
      </c>
      <c r="G5499" s="2" t="s">
        <v>3581</v>
      </c>
    </row>
    <row r="5500" spans="1:10">
      <c r="A5500" s="79">
        <v>42837.361712962964</v>
      </c>
      <c r="B5500" s="3">
        <v>5.7978384135948247</v>
      </c>
      <c r="C5500" s="7">
        <v>129</v>
      </c>
      <c r="D5500" s="7">
        <v>1</v>
      </c>
      <c r="E5500" s="17">
        <v>45</v>
      </c>
      <c r="F5500" s="2" t="s">
        <v>8</v>
      </c>
      <c r="G5500" s="2" t="s">
        <v>2236</v>
      </c>
      <c r="H5500" s="2" t="s">
        <v>4430</v>
      </c>
    </row>
    <row r="5501" spans="1:10">
      <c r="A5501" s="79">
        <v>42850.592743055553</v>
      </c>
      <c r="B5501" s="3">
        <v>5.8045364516972988</v>
      </c>
      <c r="C5501" s="7">
        <v>129</v>
      </c>
      <c r="D5501" s="7">
        <v>1</v>
      </c>
      <c r="E5501" s="17">
        <v>45</v>
      </c>
      <c r="F5501" s="2" t="s">
        <v>8</v>
      </c>
      <c r="G5501" s="2" t="s">
        <v>2236</v>
      </c>
      <c r="H5501" s="2" t="s">
        <v>4428</v>
      </c>
    </row>
    <row r="5502" spans="1:10">
      <c r="A5502" s="79">
        <v>42850.616388888891</v>
      </c>
      <c r="B5502" s="3">
        <v>5.7919700649614292</v>
      </c>
      <c r="C5502" s="7">
        <v>129</v>
      </c>
      <c r="D5502" s="7">
        <v>1</v>
      </c>
      <c r="E5502" s="17">
        <v>45</v>
      </c>
      <c r="F5502" s="2" t="s">
        <v>8</v>
      </c>
      <c r="G5502" s="2" t="s">
        <v>2236</v>
      </c>
      <c r="H5502" s="2" t="s">
        <v>4426</v>
      </c>
    </row>
    <row r="5503" spans="1:10">
      <c r="A5503" s="79">
        <v>42880.579942129632</v>
      </c>
      <c r="B5503" s="3">
        <v>5.7938022012263799</v>
      </c>
      <c r="C5503" s="7">
        <v>129</v>
      </c>
      <c r="D5503" s="7">
        <v>1</v>
      </c>
      <c r="E5503" s="17">
        <v>45</v>
      </c>
      <c r="F5503" s="2" t="s">
        <v>8</v>
      </c>
      <c r="G5503" s="2" t="s">
        <v>2236</v>
      </c>
      <c r="H5503" s="2" t="s">
        <v>4438</v>
      </c>
    </row>
    <row r="5504" spans="1:10">
      <c r="A5504" s="79">
        <v>42221</v>
      </c>
      <c r="B5504" s="3">
        <v>9.7105399999999999</v>
      </c>
      <c r="C5504" s="7">
        <v>130</v>
      </c>
      <c r="D5504" s="7">
        <v>2</v>
      </c>
      <c r="E5504" s="17">
        <v>45</v>
      </c>
      <c r="F5504" s="2" t="s">
        <v>8</v>
      </c>
      <c r="G5504" s="2" t="s">
        <v>305</v>
      </c>
      <c r="H5504" s="2" t="s">
        <v>208</v>
      </c>
      <c r="J5504" s="21"/>
    </row>
    <row r="5505" spans="1:10">
      <c r="A5505" s="79">
        <v>42221</v>
      </c>
      <c r="B5505" s="3">
        <v>9.7105399999999999</v>
      </c>
      <c r="C5505" s="7">
        <v>130</v>
      </c>
      <c r="D5505" s="7">
        <v>2</v>
      </c>
      <c r="E5505" s="17">
        <v>45</v>
      </c>
      <c r="F5505" s="2" t="s">
        <v>8</v>
      </c>
      <c r="G5505" s="2" t="s">
        <v>301</v>
      </c>
      <c r="H5505" s="2" t="s">
        <v>208</v>
      </c>
      <c r="J5505" s="21"/>
    </row>
    <row r="5506" spans="1:10">
      <c r="A5506" s="79">
        <v>42221</v>
      </c>
      <c r="B5506" s="3">
        <v>9.7105399999999999</v>
      </c>
      <c r="C5506" s="7">
        <v>130</v>
      </c>
      <c r="D5506" s="7">
        <v>2</v>
      </c>
      <c r="E5506" s="17">
        <v>45</v>
      </c>
      <c r="F5506" s="2" t="s">
        <v>8</v>
      </c>
      <c r="G5506" s="2" t="s">
        <v>308</v>
      </c>
      <c r="H5506" s="2" t="s">
        <v>208</v>
      </c>
      <c r="J5506" s="21"/>
    </row>
    <row r="5507" spans="1:10">
      <c r="A5507" s="79">
        <v>42221</v>
      </c>
      <c r="B5507" s="3">
        <v>4.85527</v>
      </c>
      <c r="C5507" s="7">
        <v>130</v>
      </c>
      <c r="D5507" s="7">
        <v>1</v>
      </c>
      <c r="E5507" s="17">
        <v>45</v>
      </c>
      <c r="F5507" s="2" t="s">
        <v>8</v>
      </c>
      <c r="G5507" s="2" t="s">
        <v>307</v>
      </c>
      <c r="H5507" s="2" t="s">
        <v>208</v>
      </c>
      <c r="J5507" s="21"/>
    </row>
    <row r="5508" spans="1:10">
      <c r="A5508" s="79">
        <v>42221</v>
      </c>
      <c r="B5508" s="3">
        <v>4.85527</v>
      </c>
      <c r="C5508" s="7">
        <v>130</v>
      </c>
      <c r="D5508" s="7">
        <v>1</v>
      </c>
      <c r="E5508" s="17">
        <v>45</v>
      </c>
      <c r="F5508" s="2" t="s">
        <v>8</v>
      </c>
      <c r="G5508" s="2" t="s">
        <v>306</v>
      </c>
      <c r="H5508" s="2" t="s">
        <v>208</v>
      </c>
      <c r="J5508" s="21"/>
    </row>
    <row r="5509" spans="1:10">
      <c r="A5509" s="79">
        <v>42221</v>
      </c>
      <c r="B5509" s="3">
        <v>4.85527</v>
      </c>
      <c r="C5509" s="7">
        <v>130</v>
      </c>
      <c r="D5509" s="7">
        <v>1</v>
      </c>
      <c r="E5509" s="17">
        <v>45</v>
      </c>
      <c r="F5509" s="2" t="s">
        <v>8</v>
      </c>
      <c r="G5509" s="2" t="s">
        <v>302</v>
      </c>
      <c r="H5509" s="2" t="s">
        <v>208</v>
      </c>
      <c r="J5509" s="21"/>
    </row>
    <row r="5510" spans="1:10">
      <c r="A5510" s="79">
        <v>42221</v>
      </c>
      <c r="B5510" s="3">
        <v>4.85527</v>
      </c>
      <c r="C5510" s="7">
        <v>130</v>
      </c>
      <c r="D5510" s="7">
        <v>1</v>
      </c>
      <c r="E5510" s="17">
        <v>45</v>
      </c>
      <c r="F5510" s="2" t="s">
        <v>8</v>
      </c>
      <c r="G5510" s="2" t="s">
        <v>304</v>
      </c>
      <c r="H5510" s="2" t="s">
        <v>208</v>
      </c>
      <c r="J5510" s="21"/>
    </row>
    <row r="5511" spans="1:10">
      <c r="A5511" s="79">
        <v>42222</v>
      </c>
      <c r="B5511" s="3">
        <v>19.42108</v>
      </c>
      <c r="C5511" s="7">
        <v>130</v>
      </c>
      <c r="D5511" s="7">
        <v>4</v>
      </c>
      <c r="E5511" s="17">
        <v>45</v>
      </c>
      <c r="F5511" s="2" t="s">
        <v>8</v>
      </c>
      <c r="G5511" s="2" t="s">
        <v>297</v>
      </c>
      <c r="H5511" s="2" t="s">
        <v>208</v>
      </c>
      <c r="J5511" s="21"/>
    </row>
    <row r="5512" spans="1:10">
      <c r="A5512" s="79">
        <v>42222</v>
      </c>
      <c r="B5512" s="3">
        <v>9.7105399999999999</v>
      </c>
      <c r="C5512" s="7">
        <v>130</v>
      </c>
      <c r="D5512" s="7">
        <v>2</v>
      </c>
      <c r="E5512" s="17">
        <v>45</v>
      </c>
      <c r="F5512" s="2" t="s">
        <v>8</v>
      </c>
      <c r="G5512" s="2" t="s">
        <v>295</v>
      </c>
      <c r="H5512" s="2" t="s">
        <v>208</v>
      </c>
      <c r="J5512" s="21"/>
    </row>
    <row r="5513" spans="1:10">
      <c r="A5513" s="79">
        <v>42222</v>
      </c>
      <c r="B5513" s="3">
        <v>4.85527</v>
      </c>
      <c r="C5513" s="7">
        <v>130</v>
      </c>
      <c r="D5513" s="7">
        <v>1</v>
      </c>
      <c r="E5513" s="17">
        <v>45</v>
      </c>
      <c r="F5513" s="2" t="s">
        <v>8</v>
      </c>
      <c r="G5513" s="2" t="s">
        <v>291</v>
      </c>
      <c r="H5513" s="2" t="s">
        <v>208</v>
      </c>
      <c r="J5513" s="21"/>
    </row>
    <row r="5514" spans="1:10">
      <c r="A5514" s="79">
        <v>42222</v>
      </c>
      <c r="B5514" s="3">
        <v>4.85527</v>
      </c>
      <c r="C5514" s="7">
        <v>130</v>
      </c>
      <c r="D5514" s="7">
        <v>1</v>
      </c>
      <c r="E5514" s="17">
        <v>45</v>
      </c>
      <c r="F5514" s="2" t="s">
        <v>8</v>
      </c>
      <c r="G5514" s="2" t="s">
        <v>300</v>
      </c>
      <c r="H5514" s="2" t="s">
        <v>208</v>
      </c>
      <c r="J5514" s="21"/>
    </row>
    <row r="5515" spans="1:10">
      <c r="A5515" s="79">
        <v>42222</v>
      </c>
      <c r="B5515" s="3">
        <v>4.85527</v>
      </c>
      <c r="C5515" s="7">
        <v>130</v>
      </c>
      <c r="D5515" s="7">
        <v>1</v>
      </c>
      <c r="E5515" s="17">
        <v>45</v>
      </c>
      <c r="F5515" s="2" t="s">
        <v>8</v>
      </c>
      <c r="G5515" s="2" t="s">
        <v>298</v>
      </c>
      <c r="H5515" s="2" t="s">
        <v>208</v>
      </c>
      <c r="J5515" s="21"/>
    </row>
    <row r="5516" spans="1:10">
      <c r="A5516" s="79">
        <v>42222</v>
      </c>
      <c r="B5516" s="3">
        <v>4.85527</v>
      </c>
      <c r="C5516" s="7">
        <v>130</v>
      </c>
      <c r="D5516" s="7">
        <v>1</v>
      </c>
      <c r="E5516" s="17">
        <v>45</v>
      </c>
      <c r="F5516" s="2" t="s">
        <v>8</v>
      </c>
      <c r="G5516" s="2" t="s">
        <v>296</v>
      </c>
      <c r="H5516" s="2" t="s">
        <v>208</v>
      </c>
      <c r="J5516" s="21"/>
    </row>
    <row r="5517" spans="1:10">
      <c r="A5517" s="79">
        <v>42222</v>
      </c>
      <c r="B5517" s="3">
        <v>4.85527</v>
      </c>
      <c r="C5517" s="7">
        <v>130</v>
      </c>
      <c r="D5517" s="7">
        <v>1</v>
      </c>
      <c r="E5517" s="17">
        <v>45</v>
      </c>
      <c r="F5517" s="2" t="s">
        <v>8</v>
      </c>
      <c r="G5517" s="2" t="s">
        <v>290</v>
      </c>
      <c r="H5517" s="2" t="s">
        <v>208</v>
      </c>
      <c r="J5517" s="21"/>
    </row>
    <row r="5518" spans="1:10">
      <c r="A5518" s="79">
        <v>42222</v>
      </c>
      <c r="B5518" s="3">
        <v>4.85527</v>
      </c>
      <c r="C5518" s="7">
        <v>130</v>
      </c>
      <c r="D5518" s="7">
        <v>1</v>
      </c>
      <c r="E5518" s="17">
        <v>45</v>
      </c>
      <c r="F5518" s="2" t="s">
        <v>8</v>
      </c>
      <c r="G5518" s="2" t="s">
        <v>294</v>
      </c>
      <c r="H5518" s="2" t="s">
        <v>208</v>
      </c>
      <c r="J5518" s="21"/>
    </row>
    <row r="5519" spans="1:10">
      <c r="A5519" s="79">
        <v>42222</v>
      </c>
      <c r="B5519" s="3">
        <v>4.85527</v>
      </c>
      <c r="C5519" s="7">
        <v>130</v>
      </c>
      <c r="D5519" s="7">
        <v>1</v>
      </c>
      <c r="E5519" s="17">
        <v>45</v>
      </c>
      <c r="F5519" s="2" t="s">
        <v>8</v>
      </c>
      <c r="G5519" s="2" t="s">
        <v>292</v>
      </c>
      <c r="H5519" s="2" t="s">
        <v>208</v>
      </c>
      <c r="J5519" s="21"/>
    </row>
    <row r="5520" spans="1:10">
      <c r="A5520" s="79">
        <v>42222</v>
      </c>
      <c r="B5520" s="3">
        <v>4.85527</v>
      </c>
      <c r="C5520" s="7">
        <v>130</v>
      </c>
      <c r="D5520" s="7">
        <v>1</v>
      </c>
      <c r="E5520" s="17">
        <v>45</v>
      </c>
      <c r="F5520" s="2" t="s">
        <v>8</v>
      </c>
      <c r="G5520" s="2" t="s">
        <v>293</v>
      </c>
      <c r="H5520" s="2" t="s">
        <v>208</v>
      </c>
      <c r="J5520" s="21"/>
    </row>
    <row r="5521" spans="1:10">
      <c r="A5521" s="79">
        <v>42222</v>
      </c>
      <c r="B5521" s="3">
        <v>4.85527</v>
      </c>
      <c r="C5521" s="7">
        <v>130</v>
      </c>
      <c r="D5521" s="7">
        <v>1</v>
      </c>
      <c r="E5521" s="17">
        <v>45</v>
      </c>
      <c r="F5521" s="2" t="s">
        <v>8</v>
      </c>
      <c r="G5521" s="2" t="s">
        <v>299</v>
      </c>
      <c r="H5521" s="2" t="s">
        <v>208</v>
      </c>
      <c r="J5521" s="21"/>
    </row>
    <row r="5522" spans="1:10">
      <c r="A5522" s="79">
        <v>42223</v>
      </c>
      <c r="B5522" s="3">
        <v>29.131620000000002</v>
      </c>
      <c r="C5522" s="7">
        <v>130</v>
      </c>
      <c r="D5522" s="7">
        <v>5</v>
      </c>
      <c r="E5522" s="17">
        <v>45</v>
      </c>
      <c r="F5522" s="2" t="s">
        <v>8</v>
      </c>
      <c r="G5522" s="2" t="s">
        <v>262</v>
      </c>
      <c r="H5522" s="2" t="s">
        <v>208</v>
      </c>
      <c r="J5522" s="21"/>
    </row>
    <row r="5523" spans="1:10">
      <c r="A5523" s="79">
        <v>42223</v>
      </c>
      <c r="B5523" s="3">
        <v>14.565810000000001</v>
      </c>
      <c r="C5523" s="7">
        <v>130</v>
      </c>
      <c r="D5523" s="7">
        <v>3</v>
      </c>
      <c r="E5523" s="17">
        <v>45</v>
      </c>
      <c r="F5523" s="2" t="s">
        <v>8</v>
      </c>
      <c r="G5523" s="2" t="s">
        <v>289</v>
      </c>
      <c r="H5523" s="2" t="s">
        <v>208</v>
      </c>
      <c r="J5523" s="21"/>
    </row>
    <row r="5524" spans="1:10">
      <c r="A5524" s="79">
        <v>42223</v>
      </c>
      <c r="B5524" s="3">
        <v>9.7105399999999999</v>
      </c>
      <c r="C5524" s="7">
        <v>130</v>
      </c>
      <c r="D5524" s="7">
        <v>2</v>
      </c>
      <c r="E5524" s="17">
        <v>45</v>
      </c>
      <c r="F5524" s="2" t="s">
        <v>8</v>
      </c>
      <c r="G5524" s="2" t="s">
        <v>285</v>
      </c>
      <c r="H5524" s="2" t="s">
        <v>208</v>
      </c>
      <c r="J5524" s="21"/>
    </row>
    <row r="5525" spans="1:10">
      <c r="A5525" s="79">
        <v>42223</v>
      </c>
      <c r="B5525" s="3">
        <v>4.85527</v>
      </c>
      <c r="C5525" s="7">
        <v>130</v>
      </c>
      <c r="D5525" s="7">
        <v>1</v>
      </c>
      <c r="E5525" s="17">
        <v>45</v>
      </c>
      <c r="F5525" s="2" t="s">
        <v>8</v>
      </c>
      <c r="G5525" s="2" t="s">
        <v>283</v>
      </c>
      <c r="H5525" s="2" t="s">
        <v>208</v>
      </c>
      <c r="J5525" s="21"/>
    </row>
    <row r="5526" spans="1:10">
      <c r="A5526" s="79">
        <v>42223</v>
      </c>
      <c r="B5526" s="3">
        <v>4.85527</v>
      </c>
      <c r="C5526" s="7">
        <v>130</v>
      </c>
      <c r="D5526" s="7">
        <v>1</v>
      </c>
      <c r="E5526" s="17">
        <v>45</v>
      </c>
      <c r="F5526" s="2" t="s">
        <v>8</v>
      </c>
      <c r="G5526" s="2" t="s">
        <v>287</v>
      </c>
      <c r="H5526" s="2" t="s">
        <v>208</v>
      </c>
      <c r="J5526" s="21"/>
    </row>
    <row r="5527" spans="1:10">
      <c r="A5527" s="79">
        <v>42223</v>
      </c>
      <c r="B5527" s="3">
        <v>4.85527</v>
      </c>
      <c r="C5527" s="7">
        <v>130</v>
      </c>
      <c r="D5527" s="7">
        <v>1</v>
      </c>
      <c r="E5527" s="17">
        <v>45</v>
      </c>
      <c r="F5527" s="2" t="s">
        <v>8</v>
      </c>
      <c r="G5527" s="2" t="s">
        <v>286</v>
      </c>
      <c r="H5527" s="2" t="s">
        <v>208</v>
      </c>
      <c r="J5527" s="21"/>
    </row>
    <row r="5528" spans="1:10">
      <c r="A5528" s="79">
        <v>42223</v>
      </c>
      <c r="B5528" s="3">
        <v>4.85527</v>
      </c>
      <c r="C5528" s="7">
        <v>130</v>
      </c>
      <c r="D5528" s="7">
        <v>1</v>
      </c>
      <c r="E5528" s="17">
        <v>45</v>
      </c>
      <c r="F5528" s="2" t="s">
        <v>8</v>
      </c>
      <c r="G5528" s="2" t="s">
        <v>288</v>
      </c>
      <c r="H5528" s="2" t="s">
        <v>208</v>
      </c>
      <c r="J5528" s="21"/>
    </row>
    <row r="5529" spans="1:10">
      <c r="A5529" s="79">
        <v>42223</v>
      </c>
      <c r="B5529" s="3">
        <v>4.85527</v>
      </c>
      <c r="C5529" s="7">
        <v>130</v>
      </c>
      <c r="D5529" s="7">
        <v>1</v>
      </c>
      <c r="E5529" s="17">
        <v>45</v>
      </c>
      <c r="F5529" s="2" t="s">
        <v>8</v>
      </c>
      <c r="G5529" s="2" t="s">
        <v>284</v>
      </c>
      <c r="H5529" s="2" t="s">
        <v>208</v>
      </c>
      <c r="J5529" s="21"/>
    </row>
    <row r="5530" spans="1:10">
      <c r="A5530" s="79">
        <v>42224</v>
      </c>
      <c r="B5530" s="3">
        <v>9.7105399999999999</v>
      </c>
      <c r="C5530" s="7">
        <v>130</v>
      </c>
      <c r="D5530" s="7">
        <v>2</v>
      </c>
      <c r="E5530" s="17">
        <v>45</v>
      </c>
      <c r="F5530" s="2" t="s">
        <v>8</v>
      </c>
      <c r="G5530" s="2" t="s">
        <v>281</v>
      </c>
      <c r="H5530" s="2" t="s">
        <v>208</v>
      </c>
      <c r="J5530" s="21"/>
    </row>
    <row r="5531" spans="1:10">
      <c r="A5531" s="79">
        <v>42224</v>
      </c>
      <c r="B5531" s="3">
        <v>4.85527</v>
      </c>
      <c r="C5531" s="7">
        <v>130</v>
      </c>
      <c r="D5531" s="7">
        <v>1</v>
      </c>
      <c r="E5531" s="17">
        <v>45</v>
      </c>
      <c r="F5531" s="2" t="s">
        <v>8</v>
      </c>
      <c r="G5531" s="2" t="s">
        <v>279</v>
      </c>
      <c r="H5531" s="2" t="s">
        <v>208</v>
      </c>
      <c r="J5531" s="21"/>
    </row>
    <row r="5532" spans="1:10">
      <c r="A5532" s="79">
        <v>42224</v>
      </c>
      <c r="B5532" s="3">
        <v>4.85527</v>
      </c>
      <c r="C5532" s="7">
        <v>130</v>
      </c>
      <c r="D5532" s="7">
        <v>1</v>
      </c>
      <c r="E5532" s="17">
        <v>45</v>
      </c>
      <c r="F5532" s="2" t="s">
        <v>8</v>
      </c>
      <c r="G5532" s="2" t="s">
        <v>278</v>
      </c>
      <c r="H5532" s="2" t="s">
        <v>208</v>
      </c>
      <c r="J5532" s="21"/>
    </row>
    <row r="5533" spans="1:10">
      <c r="A5533" s="79">
        <v>42224</v>
      </c>
      <c r="B5533" s="3">
        <v>4.85527</v>
      </c>
      <c r="C5533" s="7">
        <v>130</v>
      </c>
      <c r="D5533" s="7">
        <v>1</v>
      </c>
      <c r="E5533" s="17">
        <v>45</v>
      </c>
      <c r="F5533" s="2" t="s">
        <v>8</v>
      </c>
      <c r="G5533" s="2" t="s">
        <v>280</v>
      </c>
      <c r="H5533" s="2" t="s">
        <v>208</v>
      </c>
      <c r="J5533" s="21"/>
    </row>
    <row r="5534" spans="1:10">
      <c r="A5534" s="79">
        <v>42225</v>
      </c>
      <c r="B5534" s="3">
        <v>4.85527</v>
      </c>
      <c r="C5534" s="7">
        <v>130</v>
      </c>
      <c r="D5534" s="7">
        <v>1</v>
      </c>
      <c r="E5534" s="17">
        <v>45</v>
      </c>
      <c r="F5534" s="2" t="s">
        <v>8</v>
      </c>
      <c r="G5534" s="2" t="s">
        <v>277</v>
      </c>
      <c r="H5534" s="2" t="s">
        <v>208</v>
      </c>
      <c r="J5534" s="21"/>
    </row>
    <row r="5535" spans="1:10">
      <c r="A5535" s="79">
        <v>42226</v>
      </c>
      <c r="B5535" s="3">
        <v>9.7105399999999999</v>
      </c>
      <c r="C5535" s="7">
        <v>130</v>
      </c>
      <c r="D5535" s="7">
        <v>2</v>
      </c>
      <c r="E5535" s="17">
        <v>45</v>
      </c>
      <c r="F5535" s="2" t="s">
        <v>8</v>
      </c>
      <c r="G5535" s="2" t="s">
        <v>275</v>
      </c>
      <c r="H5535" s="2" t="s">
        <v>208</v>
      </c>
      <c r="J5535" s="21"/>
    </row>
    <row r="5536" spans="1:10">
      <c r="A5536" s="79">
        <v>42226</v>
      </c>
      <c r="B5536" s="3">
        <v>4.85527</v>
      </c>
      <c r="C5536" s="7">
        <v>130</v>
      </c>
      <c r="D5536" s="7">
        <v>1</v>
      </c>
      <c r="E5536" s="17">
        <v>45</v>
      </c>
      <c r="F5536" s="2" t="s">
        <v>8</v>
      </c>
      <c r="G5536" s="2" t="s">
        <v>276</v>
      </c>
      <c r="H5536" s="2" t="s">
        <v>208</v>
      </c>
      <c r="J5536" s="21"/>
    </row>
    <row r="5537" spans="1:10">
      <c r="A5537" s="79">
        <v>42226</v>
      </c>
      <c r="B5537" s="3">
        <v>4.85527</v>
      </c>
      <c r="C5537" s="7">
        <v>130</v>
      </c>
      <c r="D5537" s="7">
        <v>1</v>
      </c>
      <c r="E5537" s="17">
        <v>45</v>
      </c>
      <c r="F5537" s="2" t="s">
        <v>8</v>
      </c>
      <c r="G5537" s="2" t="s">
        <v>273</v>
      </c>
      <c r="H5537" s="2" t="s">
        <v>208</v>
      </c>
      <c r="J5537" s="21"/>
    </row>
    <row r="5538" spans="1:10">
      <c r="A5538" s="79">
        <v>42227</v>
      </c>
      <c r="B5538" s="3">
        <v>9.7105399999999999</v>
      </c>
      <c r="C5538" s="7">
        <v>130</v>
      </c>
      <c r="D5538" s="7">
        <v>2</v>
      </c>
      <c r="E5538" s="17">
        <v>45</v>
      </c>
      <c r="F5538" s="2" t="s">
        <v>8</v>
      </c>
      <c r="G5538" s="2" t="s">
        <v>272</v>
      </c>
      <c r="H5538" s="2" t="s">
        <v>208</v>
      </c>
      <c r="J5538" s="21"/>
    </row>
    <row r="5539" spans="1:10">
      <c r="A5539" s="79">
        <v>42227</v>
      </c>
      <c r="B5539" s="3">
        <v>9.7105399999999999</v>
      </c>
      <c r="C5539" s="7">
        <v>130</v>
      </c>
      <c r="D5539" s="7">
        <v>2</v>
      </c>
      <c r="E5539" s="17">
        <v>45</v>
      </c>
      <c r="F5539" s="2" t="s">
        <v>8</v>
      </c>
      <c r="G5539" s="2" t="s">
        <v>271</v>
      </c>
      <c r="H5539" s="2" t="s">
        <v>208</v>
      </c>
      <c r="J5539" s="21"/>
    </row>
    <row r="5540" spans="1:10">
      <c r="A5540" s="79">
        <v>42227</v>
      </c>
      <c r="B5540" s="3">
        <v>4.85527</v>
      </c>
      <c r="C5540" s="7">
        <v>130</v>
      </c>
      <c r="D5540" s="7">
        <v>1</v>
      </c>
      <c r="E5540" s="17">
        <v>45</v>
      </c>
      <c r="F5540" s="2" t="s">
        <v>8</v>
      </c>
      <c r="G5540" s="2" t="s">
        <v>270</v>
      </c>
      <c r="H5540" s="2" t="s">
        <v>208</v>
      </c>
      <c r="J5540" s="21"/>
    </row>
    <row r="5541" spans="1:10">
      <c r="A5541" s="79">
        <v>42228</v>
      </c>
      <c r="B5541" s="3">
        <v>4.85527</v>
      </c>
      <c r="C5541" s="7">
        <v>130</v>
      </c>
      <c r="D5541" s="7">
        <v>1</v>
      </c>
      <c r="E5541" s="17">
        <v>45</v>
      </c>
      <c r="F5541" s="2" t="s">
        <v>8</v>
      </c>
      <c r="G5541" s="2" t="s">
        <v>269</v>
      </c>
      <c r="H5541" s="2" t="s">
        <v>208</v>
      </c>
      <c r="J5541" s="21"/>
    </row>
    <row r="5542" spans="1:10">
      <c r="A5542" s="79">
        <v>42230</v>
      </c>
      <c r="B5542" s="3">
        <v>4.85527</v>
      </c>
      <c r="C5542" s="7">
        <v>130</v>
      </c>
      <c r="D5542" s="7">
        <v>1</v>
      </c>
      <c r="E5542" s="17">
        <v>45</v>
      </c>
      <c r="F5542" s="2" t="s">
        <v>8</v>
      </c>
      <c r="G5542" s="2" t="s">
        <v>266</v>
      </c>
      <c r="H5542" s="2" t="s">
        <v>208</v>
      </c>
      <c r="J5542" s="21"/>
    </row>
    <row r="5543" spans="1:10">
      <c r="A5543" s="79">
        <v>42251</v>
      </c>
      <c r="B5543" s="3">
        <v>4.85527</v>
      </c>
      <c r="C5543" s="7">
        <v>130</v>
      </c>
      <c r="D5543" s="7">
        <v>1</v>
      </c>
      <c r="E5543" s="17">
        <v>45</v>
      </c>
      <c r="F5543" s="2" t="s">
        <v>8</v>
      </c>
      <c r="G5543" s="2" t="s">
        <v>260</v>
      </c>
      <c r="H5543" s="2" t="s">
        <v>208</v>
      </c>
      <c r="J5543" s="21"/>
    </row>
    <row r="5544" spans="1:10">
      <c r="A5544" s="79">
        <v>42276</v>
      </c>
      <c r="B5544" s="3">
        <v>4.85527</v>
      </c>
      <c r="C5544" s="7">
        <v>130</v>
      </c>
      <c r="D5544" s="7">
        <v>1</v>
      </c>
      <c r="E5544" s="17">
        <v>45</v>
      </c>
      <c r="F5544" s="2" t="s">
        <v>8</v>
      </c>
      <c r="G5544" s="2" t="s">
        <v>253</v>
      </c>
      <c r="H5544" s="2" t="s">
        <v>208</v>
      </c>
    </row>
    <row r="5545" spans="1:10">
      <c r="A5545" s="79">
        <v>42294</v>
      </c>
      <c r="B5545" s="3">
        <v>4.85527</v>
      </c>
      <c r="C5545" s="7">
        <v>130</v>
      </c>
      <c r="D5545" s="7">
        <v>1</v>
      </c>
      <c r="E5545" s="17">
        <v>45</v>
      </c>
      <c r="F5545" s="2" t="s">
        <v>8</v>
      </c>
      <c r="G5545" s="2" t="s">
        <v>387</v>
      </c>
      <c r="H5545" s="2" t="s">
        <v>208</v>
      </c>
    </row>
    <row r="5546" spans="1:10">
      <c r="A5546" s="79">
        <v>42302</v>
      </c>
      <c r="B5546" s="3">
        <v>4.85527</v>
      </c>
      <c r="C5546" s="7">
        <v>130</v>
      </c>
      <c r="D5546" s="7">
        <v>1</v>
      </c>
      <c r="E5546" s="17">
        <v>45</v>
      </c>
      <c r="F5546" s="2" t="s">
        <v>8</v>
      </c>
      <c r="G5546" s="2" t="s">
        <v>375</v>
      </c>
      <c r="H5546" s="2" t="s">
        <v>208</v>
      </c>
    </row>
    <row r="5547" spans="1:10">
      <c r="A5547" s="79">
        <v>42304</v>
      </c>
      <c r="B5547" s="3">
        <v>4.85527</v>
      </c>
      <c r="C5547" s="7">
        <v>130</v>
      </c>
      <c r="D5547" s="7">
        <v>1</v>
      </c>
      <c r="E5547" s="17">
        <v>45</v>
      </c>
      <c r="F5547" s="2" t="s">
        <v>8</v>
      </c>
      <c r="G5547" s="2" t="s">
        <v>397</v>
      </c>
      <c r="H5547" s="2" t="s">
        <v>208</v>
      </c>
    </row>
    <row r="5548" spans="1:10">
      <c r="A5548" s="79">
        <v>42304</v>
      </c>
      <c r="B5548" s="3">
        <v>4.85527</v>
      </c>
      <c r="C5548" s="7">
        <v>130</v>
      </c>
      <c r="D5548" s="7">
        <v>1</v>
      </c>
      <c r="E5548" s="17">
        <v>45</v>
      </c>
      <c r="F5548" s="2" t="s">
        <v>8</v>
      </c>
      <c r="G5548" s="2" t="s">
        <v>395</v>
      </c>
      <c r="H5548" s="2" t="s">
        <v>208</v>
      </c>
    </row>
    <row r="5549" spans="1:10">
      <c r="A5549" s="79">
        <v>42305</v>
      </c>
      <c r="B5549" s="3">
        <v>4.85527</v>
      </c>
      <c r="C5549" s="7">
        <v>130</v>
      </c>
      <c r="D5549" s="7">
        <v>1</v>
      </c>
      <c r="E5549" s="17">
        <v>45</v>
      </c>
      <c r="F5549" s="2" t="s">
        <v>8</v>
      </c>
      <c r="G5549" s="2" t="s">
        <v>398</v>
      </c>
      <c r="H5549" s="2" t="s">
        <v>208</v>
      </c>
    </row>
    <row r="5550" spans="1:10">
      <c r="A5550" s="79">
        <v>42308</v>
      </c>
      <c r="B5550" s="3">
        <v>4.85527</v>
      </c>
      <c r="C5550" s="7">
        <v>130</v>
      </c>
      <c r="D5550" s="7">
        <v>1</v>
      </c>
      <c r="E5550" s="17">
        <v>45</v>
      </c>
      <c r="F5550" s="2" t="s">
        <v>8</v>
      </c>
      <c r="G5550" s="2" t="s">
        <v>374</v>
      </c>
      <c r="H5550" s="2" t="s">
        <v>208</v>
      </c>
    </row>
    <row r="5551" spans="1:10">
      <c r="A5551" s="79">
        <v>42317</v>
      </c>
      <c r="B5551" s="3">
        <v>4.85527</v>
      </c>
      <c r="C5551" s="7">
        <v>130</v>
      </c>
      <c r="D5551" s="7">
        <v>1</v>
      </c>
      <c r="E5551" s="17">
        <v>45</v>
      </c>
      <c r="F5551" s="2" t="s">
        <v>8</v>
      </c>
      <c r="G5551" s="2" t="s">
        <v>502</v>
      </c>
      <c r="H5551" s="2" t="s">
        <v>503</v>
      </c>
      <c r="I5551" s="2" t="s">
        <v>208</v>
      </c>
    </row>
    <row r="5552" spans="1:10">
      <c r="A5552" s="79">
        <v>42317</v>
      </c>
      <c r="B5552" s="3">
        <v>4.85527</v>
      </c>
      <c r="C5552" s="7">
        <v>130</v>
      </c>
      <c r="D5552" s="7">
        <v>1</v>
      </c>
      <c r="E5552" s="17">
        <v>45</v>
      </c>
      <c r="F5552" s="2" t="s">
        <v>8</v>
      </c>
      <c r="G5552" s="2" t="s">
        <v>504</v>
      </c>
      <c r="H5552" s="2" t="s">
        <v>505</v>
      </c>
      <c r="I5552" s="2" t="s">
        <v>208</v>
      </c>
    </row>
    <row r="5553" spans="1:12">
      <c r="A5553" s="79">
        <v>42318</v>
      </c>
      <c r="B5553" s="3">
        <v>4.85527</v>
      </c>
      <c r="C5553" s="7">
        <v>130</v>
      </c>
      <c r="D5553" s="7">
        <v>1</v>
      </c>
      <c r="E5553" s="17">
        <v>45</v>
      </c>
      <c r="F5553" s="2" t="s">
        <v>8</v>
      </c>
      <c r="G5553" s="2" t="s">
        <v>496</v>
      </c>
      <c r="H5553" s="2" t="s">
        <v>497</v>
      </c>
      <c r="I5553" s="2" t="s">
        <v>208</v>
      </c>
    </row>
    <row r="5554" spans="1:12">
      <c r="A5554" s="79">
        <v>42339</v>
      </c>
      <c r="B5554" s="3">
        <v>9.7105399999999999</v>
      </c>
      <c r="C5554" s="7">
        <v>130</v>
      </c>
      <c r="D5554" s="7">
        <v>2</v>
      </c>
      <c r="E5554" s="17">
        <v>45</v>
      </c>
      <c r="F5554" s="2" t="s">
        <v>8</v>
      </c>
      <c r="G5554" s="2" t="s">
        <v>722</v>
      </c>
      <c r="H5554" s="2" t="s">
        <v>723</v>
      </c>
      <c r="I5554" s="2" t="s">
        <v>724</v>
      </c>
    </row>
    <row r="5555" spans="1:12">
      <c r="A5555" s="79">
        <v>42343</v>
      </c>
      <c r="B5555" s="3">
        <v>4.85527</v>
      </c>
      <c r="C5555" s="7">
        <v>130</v>
      </c>
      <c r="D5555" s="7">
        <v>1</v>
      </c>
      <c r="E5555" s="17">
        <v>45</v>
      </c>
      <c r="F5555" s="2" t="s">
        <v>8</v>
      </c>
      <c r="G5555" s="2" t="s">
        <v>715</v>
      </c>
      <c r="H5555" s="2" t="s">
        <v>716</v>
      </c>
      <c r="I5555" s="2" t="s">
        <v>717</v>
      </c>
    </row>
    <row r="5556" spans="1:12">
      <c r="A5556" s="79">
        <v>42376</v>
      </c>
      <c r="B5556" s="3">
        <v>4.85527</v>
      </c>
      <c r="C5556" s="7">
        <v>130</v>
      </c>
      <c r="D5556" s="7">
        <v>1</v>
      </c>
      <c r="E5556" s="17">
        <v>45</v>
      </c>
      <c r="F5556" s="2" t="s">
        <v>8</v>
      </c>
      <c r="G5556" s="2" t="s">
        <v>1290</v>
      </c>
      <c r="H5556" s="2" t="s">
        <v>1082</v>
      </c>
      <c r="I5556" s="2" t="s">
        <v>208</v>
      </c>
      <c r="L5556" s="21"/>
    </row>
    <row r="5557" spans="1:12">
      <c r="A5557" s="79">
        <v>42380</v>
      </c>
      <c r="B5557" s="3">
        <v>4.85527</v>
      </c>
      <c r="C5557" s="7">
        <v>130</v>
      </c>
      <c r="D5557" s="7">
        <v>1</v>
      </c>
      <c r="E5557" s="17">
        <v>45</v>
      </c>
      <c r="F5557" s="2" t="s">
        <v>8</v>
      </c>
      <c r="G5557" s="2" t="s">
        <v>778</v>
      </c>
      <c r="H5557" s="2" t="s">
        <v>779</v>
      </c>
      <c r="I5557" s="2" t="s">
        <v>208</v>
      </c>
      <c r="L5557" s="21"/>
    </row>
    <row r="5558" spans="1:12">
      <c r="A5558" s="79">
        <v>42399</v>
      </c>
      <c r="B5558" s="3">
        <v>4.85527</v>
      </c>
      <c r="C5558" s="7">
        <v>130</v>
      </c>
      <c r="D5558" s="7">
        <v>1</v>
      </c>
      <c r="E5558" s="17">
        <v>45</v>
      </c>
      <c r="F5558" s="2" t="s">
        <v>8</v>
      </c>
      <c r="G5558" s="2" t="s">
        <v>919</v>
      </c>
      <c r="H5558" s="2" t="s">
        <v>920</v>
      </c>
      <c r="I5558" s="2" t="s">
        <v>208</v>
      </c>
      <c r="L5558" s="21"/>
    </row>
    <row r="5559" spans="1:12">
      <c r="A5559" s="79">
        <v>42403</v>
      </c>
      <c r="B5559" s="3">
        <v>4.85527</v>
      </c>
      <c r="C5559" s="7">
        <v>130</v>
      </c>
      <c r="D5559" s="7">
        <v>1</v>
      </c>
      <c r="E5559" s="17">
        <v>45</v>
      </c>
      <c r="F5559" s="2" t="s">
        <v>8</v>
      </c>
      <c r="G5559" s="2" t="s">
        <v>1173</v>
      </c>
      <c r="H5559" s="2" t="s">
        <v>1222</v>
      </c>
      <c r="I5559" s="2" t="s">
        <v>208</v>
      </c>
      <c r="L5559" s="21"/>
    </row>
    <row r="5560" spans="1:12">
      <c r="A5560" s="79">
        <v>42405</v>
      </c>
      <c r="B5560" s="3">
        <v>4.85527</v>
      </c>
      <c r="C5560" s="7">
        <v>130</v>
      </c>
      <c r="D5560" s="7">
        <v>1</v>
      </c>
      <c r="E5560" s="17">
        <v>45</v>
      </c>
      <c r="F5560" s="2" t="s">
        <v>8</v>
      </c>
      <c r="G5560" s="2" t="s">
        <v>1291</v>
      </c>
      <c r="H5560" s="2" t="s">
        <v>1199</v>
      </c>
      <c r="I5560" s="2" t="s">
        <v>208</v>
      </c>
      <c r="L5560" s="21"/>
    </row>
    <row r="5561" spans="1:12">
      <c r="A5561" s="79">
        <v>42419</v>
      </c>
      <c r="B5561" s="3">
        <v>4.85527</v>
      </c>
      <c r="C5561" s="7">
        <v>130</v>
      </c>
      <c r="D5561" s="7">
        <v>1</v>
      </c>
      <c r="E5561" s="17">
        <v>45</v>
      </c>
      <c r="F5561" s="2" t="s">
        <v>8</v>
      </c>
      <c r="G5561" s="2" t="s">
        <v>1171</v>
      </c>
      <c r="H5561" s="2" t="s">
        <v>1172</v>
      </c>
      <c r="I5561" s="2" t="s">
        <v>208</v>
      </c>
      <c r="L5561" s="21"/>
    </row>
    <row r="5562" spans="1:12">
      <c r="A5562" s="79">
        <v>42446</v>
      </c>
      <c r="B5562" s="3">
        <v>4.85527</v>
      </c>
      <c r="C5562" s="7">
        <v>130</v>
      </c>
      <c r="D5562" s="7">
        <v>1</v>
      </c>
      <c r="E5562" s="17">
        <v>45</v>
      </c>
      <c r="F5562" s="2" t="s">
        <v>8</v>
      </c>
      <c r="G5562" s="2" t="s">
        <v>1399</v>
      </c>
      <c r="H5562" s="2" t="s">
        <v>1400</v>
      </c>
      <c r="I5562" s="2" t="s">
        <v>208</v>
      </c>
    </row>
    <row r="5563" spans="1:12">
      <c r="A5563" s="79">
        <v>42486</v>
      </c>
      <c r="B5563" s="3">
        <v>4.85527</v>
      </c>
      <c r="C5563" s="7">
        <v>130</v>
      </c>
      <c r="D5563" s="7">
        <v>1</v>
      </c>
      <c r="E5563" s="17">
        <v>45</v>
      </c>
      <c r="F5563" s="2" t="s">
        <v>8</v>
      </c>
      <c r="G5563" s="2" t="s">
        <v>1574</v>
      </c>
      <c r="H5563" s="2" t="s">
        <v>208</v>
      </c>
    </row>
    <row r="5564" spans="1:12">
      <c r="A5564" s="79">
        <v>42497</v>
      </c>
      <c r="B5564" s="3">
        <v>4.82738464092066</v>
      </c>
      <c r="C5564" s="7">
        <v>130</v>
      </c>
      <c r="D5564" s="7">
        <v>1</v>
      </c>
      <c r="E5564" s="17">
        <v>45</v>
      </c>
      <c r="F5564" s="2" t="s">
        <v>8</v>
      </c>
      <c r="G5564" s="2" t="s">
        <v>208</v>
      </c>
      <c r="H5564" s="2" t="s">
        <v>1901</v>
      </c>
      <c r="I5564" s="2" t="s">
        <v>1867</v>
      </c>
    </row>
    <row r="5565" spans="1:12">
      <c r="A5565" s="79">
        <v>42509</v>
      </c>
      <c r="B5565" s="3">
        <v>4.824782608695652</v>
      </c>
      <c r="C5565" s="7">
        <v>130</v>
      </c>
      <c r="D5565" s="7">
        <v>1</v>
      </c>
      <c r="E5565" s="17">
        <v>45</v>
      </c>
      <c r="F5565" s="2" t="s">
        <v>8</v>
      </c>
      <c r="G5565" s="2" t="s">
        <v>208</v>
      </c>
      <c r="H5565" s="2" t="s">
        <v>1879</v>
      </c>
      <c r="I5565" s="2" t="s">
        <v>1858</v>
      </c>
    </row>
    <row r="5566" spans="1:12">
      <c r="A5566" s="79">
        <v>42515</v>
      </c>
      <c r="B5566" s="3">
        <v>17.367547026699029</v>
      </c>
      <c r="C5566" s="7">
        <v>130</v>
      </c>
      <c r="D5566" s="7">
        <v>3</v>
      </c>
      <c r="E5566" s="17">
        <v>45</v>
      </c>
      <c r="F5566" s="2" t="s">
        <v>8</v>
      </c>
      <c r="G5566" s="2" t="s">
        <v>1905</v>
      </c>
      <c r="H5566" s="2" t="s">
        <v>1890</v>
      </c>
      <c r="I5566" s="2" t="s">
        <v>1836</v>
      </c>
    </row>
    <row r="5567" spans="1:12">
      <c r="A5567" s="79">
        <v>42515</v>
      </c>
      <c r="B5567" s="3">
        <v>10.988000000000001</v>
      </c>
      <c r="C5567" s="7">
        <v>130</v>
      </c>
      <c r="D5567" s="7">
        <v>2</v>
      </c>
      <c r="E5567" s="17">
        <v>45</v>
      </c>
      <c r="F5567" s="2" t="s">
        <v>8</v>
      </c>
      <c r="G5567" s="2" t="s">
        <v>1910</v>
      </c>
      <c r="H5567" s="2" t="s">
        <v>375</v>
      </c>
      <c r="I5567" s="2" t="s">
        <v>1845</v>
      </c>
    </row>
    <row r="5568" spans="1:12">
      <c r="A5568" s="79">
        <v>42515</v>
      </c>
      <c r="B5568" s="3">
        <v>11.568400455062571</v>
      </c>
      <c r="C5568" s="7">
        <v>130</v>
      </c>
      <c r="D5568" s="7">
        <v>2</v>
      </c>
      <c r="E5568" s="17">
        <v>45</v>
      </c>
      <c r="F5568" s="2" t="s">
        <v>8</v>
      </c>
      <c r="G5568" s="2" t="s">
        <v>1910</v>
      </c>
      <c r="H5568" s="2" t="s">
        <v>1241</v>
      </c>
      <c r="I5568" s="2" t="s">
        <v>1853</v>
      </c>
    </row>
    <row r="5569" spans="1:9">
      <c r="A5569" s="79">
        <v>42515</v>
      </c>
      <c r="B5569" s="3">
        <v>11.579549403622442</v>
      </c>
      <c r="C5569" s="7">
        <v>130</v>
      </c>
      <c r="D5569" s="7">
        <v>2</v>
      </c>
      <c r="E5569" s="17">
        <v>45</v>
      </c>
      <c r="F5569" s="2" t="s">
        <v>8</v>
      </c>
      <c r="G5569" s="2" t="s">
        <v>1905</v>
      </c>
      <c r="H5569" s="2" t="s">
        <v>275</v>
      </c>
      <c r="I5569" s="2" t="s">
        <v>1837</v>
      </c>
    </row>
    <row r="5570" spans="1:9">
      <c r="A5570" s="79">
        <v>42515</v>
      </c>
      <c r="B5570" s="3">
        <v>5.61</v>
      </c>
      <c r="C5570" s="7">
        <v>130</v>
      </c>
      <c r="D5570" s="7">
        <v>1</v>
      </c>
      <c r="E5570" s="17">
        <v>45</v>
      </c>
      <c r="F5570" s="2" t="s">
        <v>8</v>
      </c>
      <c r="G5570" s="2" t="s">
        <v>1910</v>
      </c>
      <c r="H5570" s="2" t="s">
        <v>1085</v>
      </c>
      <c r="I5570" s="2" t="s">
        <v>1849</v>
      </c>
    </row>
    <row r="5571" spans="1:9">
      <c r="A5571" s="79">
        <v>42515</v>
      </c>
      <c r="B5571" s="3">
        <v>5.61</v>
      </c>
      <c r="C5571" s="7">
        <v>130</v>
      </c>
      <c r="D5571" s="7">
        <v>1</v>
      </c>
      <c r="E5571" s="17">
        <v>45</v>
      </c>
      <c r="F5571" s="2" t="s">
        <v>8</v>
      </c>
      <c r="G5571" s="2" t="s">
        <v>1910</v>
      </c>
      <c r="H5571" s="2" t="s">
        <v>1893</v>
      </c>
      <c r="I5571" s="2" t="s">
        <v>1852</v>
      </c>
    </row>
    <row r="5572" spans="1:9">
      <c r="A5572" s="79">
        <v>42515</v>
      </c>
      <c r="B5572" s="3">
        <v>5.665</v>
      </c>
      <c r="C5572" s="7">
        <v>130</v>
      </c>
      <c r="D5572" s="7">
        <v>1</v>
      </c>
      <c r="E5572" s="17">
        <v>45</v>
      </c>
      <c r="F5572" s="2" t="s">
        <v>8</v>
      </c>
      <c r="G5572" s="2" t="s">
        <v>1905</v>
      </c>
      <c r="H5572" s="2" t="s">
        <v>1169</v>
      </c>
      <c r="I5572" s="2" t="s">
        <v>1823</v>
      </c>
    </row>
    <row r="5573" spans="1:9">
      <c r="A5573" s="79">
        <v>42515</v>
      </c>
      <c r="B5573" s="3">
        <v>5.7125000000000004</v>
      </c>
      <c r="C5573" s="7">
        <v>130</v>
      </c>
      <c r="D5573" s="7">
        <v>1</v>
      </c>
      <c r="E5573" s="17">
        <v>45</v>
      </c>
      <c r="F5573" s="2" t="s">
        <v>8</v>
      </c>
      <c r="G5573" s="2" t="s">
        <v>1910</v>
      </c>
      <c r="H5573" s="2" t="s">
        <v>316</v>
      </c>
      <c r="I5573" s="2" t="s">
        <v>1824</v>
      </c>
    </row>
    <row r="5574" spans="1:9">
      <c r="A5574" s="79">
        <v>42515</v>
      </c>
      <c r="B5574" s="3">
        <v>5.7125000000000004</v>
      </c>
      <c r="C5574" s="7">
        <v>130</v>
      </c>
      <c r="D5574" s="7">
        <v>1</v>
      </c>
      <c r="E5574" s="17">
        <v>45</v>
      </c>
      <c r="F5574" s="2" t="s">
        <v>8</v>
      </c>
      <c r="G5574" s="2" t="s">
        <v>1910</v>
      </c>
      <c r="H5574" s="2" t="s">
        <v>397</v>
      </c>
      <c r="I5574" s="2" t="s">
        <v>1831</v>
      </c>
    </row>
    <row r="5575" spans="1:9">
      <c r="A5575" s="79">
        <v>42515</v>
      </c>
      <c r="B5575" s="3">
        <v>5.7166666666666668</v>
      </c>
      <c r="C5575" s="7">
        <v>130</v>
      </c>
      <c r="D5575" s="7">
        <v>1</v>
      </c>
      <c r="E5575" s="17">
        <v>45</v>
      </c>
      <c r="F5575" s="2" t="s">
        <v>8</v>
      </c>
      <c r="G5575" s="2" t="s">
        <v>1905</v>
      </c>
      <c r="H5575" s="2" t="s">
        <v>1894</v>
      </c>
      <c r="I5575" s="2" t="s">
        <v>1856</v>
      </c>
    </row>
    <row r="5576" spans="1:9">
      <c r="A5576" s="79">
        <v>42515</v>
      </c>
      <c r="B5576" s="3">
        <v>5.7251571675302246</v>
      </c>
      <c r="C5576" s="7">
        <v>130</v>
      </c>
      <c r="D5576" s="7">
        <v>1</v>
      </c>
      <c r="E5576" s="17">
        <v>45</v>
      </c>
      <c r="F5576" s="2" t="s">
        <v>8</v>
      </c>
      <c r="G5576" s="2" t="s">
        <v>1910</v>
      </c>
      <c r="H5576" s="2" t="s">
        <v>1171</v>
      </c>
      <c r="I5576" s="2" t="s">
        <v>1851</v>
      </c>
    </row>
    <row r="5577" spans="1:9">
      <c r="A5577" s="79">
        <v>42515</v>
      </c>
      <c r="B5577" s="3">
        <v>5.7422576396206537</v>
      </c>
      <c r="C5577" s="7">
        <v>130</v>
      </c>
      <c r="D5577" s="7">
        <v>1</v>
      </c>
      <c r="E5577" s="17">
        <v>45</v>
      </c>
      <c r="F5577" s="2" t="s">
        <v>8</v>
      </c>
      <c r="G5577" s="2" t="s">
        <v>1910</v>
      </c>
      <c r="H5577" s="2" t="s">
        <v>1888</v>
      </c>
      <c r="I5577" s="2" t="s">
        <v>1833</v>
      </c>
    </row>
    <row r="5578" spans="1:9">
      <c r="A5578" s="79">
        <v>42515</v>
      </c>
      <c r="B5578" s="3">
        <v>5.7425000000000006</v>
      </c>
      <c r="C5578" s="7">
        <v>130</v>
      </c>
      <c r="D5578" s="7">
        <v>1</v>
      </c>
      <c r="E5578" s="17">
        <v>45</v>
      </c>
      <c r="F5578" s="2" t="s">
        <v>8</v>
      </c>
      <c r="G5578" s="2" t="s">
        <v>1905</v>
      </c>
      <c r="H5578" s="2" t="s">
        <v>1884</v>
      </c>
      <c r="I5578" s="2" t="s">
        <v>1825</v>
      </c>
    </row>
    <row r="5579" spans="1:9">
      <c r="A5579" s="79">
        <v>42515</v>
      </c>
      <c r="B5579" s="3">
        <v>5.7479099307159354</v>
      </c>
      <c r="C5579" s="7">
        <v>130</v>
      </c>
      <c r="D5579" s="7">
        <v>1</v>
      </c>
      <c r="E5579" s="17">
        <v>45</v>
      </c>
      <c r="F5579" s="2" t="s">
        <v>8</v>
      </c>
      <c r="G5579" s="2" t="s">
        <v>1905</v>
      </c>
      <c r="H5579" s="2" t="s">
        <v>1891</v>
      </c>
      <c r="I5579" s="2" t="s">
        <v>1846</v>
      </c>
    </row>
    <row r="5580" spans="1:9">
      <c r="A5580" s="79">
        <v>42515</v>
      </c>
      <c r="B5580" s="3">
        <v>5.7514903299203644</v>
      </c>
      <c r="C5580" s="7">
        <v>130</v>
      </c>
      <c r="D5580" s="7">
        <v>1</v>
      </c>
      <c r="E5580" s="17">
        <v>45</v>
      </c>
      <c r="F5580" s="2" t="s">
        <v>8</v>
      </c>
      <c r="G5580" s="2" t="s">
        <v>1910</v>
      </c>
      <c r="H5580" s="2" t="s">
        <v>1378</v>
      </c>
      <c r="I5580" s="2" t="s">
        <v>1822</v>
      </c>
    </row>
    <row r="5581" spans="1:9">
      <c r="A5581" s="79">
        <v>42515</v>
      </c>
      <c r="B5581" s="3">
        <v>5.7514903299203644</v>
      </c>
      <c r="C5581" s="7">
        <v>130</v>
      </c>
      <c r="D5581" s="7">
        <v>1</v>
      </c>
      <c r="E5581" s="17">
        <v>45</v>
      </c>
      <c r="F5581" s="2" t="s">
        <v>8</v>
      </c>
      <c r="G5581" s="2" t="s">
        <v>1910</v>
      </c>
      <c r="H5581" s="2" t="s">
        <v>1886</v>
      </c>
      <c r="I5581" s="2" t="s">
        <v>1828</v>
      </c>
    </row>
    <row r="5582" spans="1:9">
      <c r="A5582" s="79">
        <v>42515</v>
      </c>
      <c r="B5582" s="3">
        <v>5.7514903299203644</v>
      </c>
      <c r="C5582" s="7">
        <v>130</v>
      </c>
      <c r="D5582" s="7">
        <v>1</v>
      </c>
      <c r="E5582" s="17">
        <v>45</v>
      </c>
      <c r="F5582" s="2" t="s">
        <v>8</v>
      </c>
      <c r="G5582" s="2" t="s">
        <v>1910</v>
      </c>
      <c r="H5582" s="2" t="s">
        <v>1887</v>
      </c>
      <c r="I5582" s="2" t="s">
        <v>1830</v>
      </c>
    </row>
    <row r="5583" spans="1:9">
      <c r="A5583" s="79">
        <v>42515</v>
      </c>
      <c r="B5583" s="3">
        <v>5.7514903299203644</v>
      </c>
      <c r="C5583" s="7">
        <v>130</v>
      </c>
      <c r="D5583" s="7">
        <v>1</v>
      </c>
      <c r="E5583" s="17">
        <v>45</v>
      </c>
      <c r="F5583" s="2" t="s">
        <v>8</v>
      </c>
      <c r="G5583" s="2" t="s">
        <v>1910</v>
      </c>
      <c r="H5583" s="2" t="s">
        <v>304</v>
      </c>
      <c r="I5583" s="2" t="s">
        <v>1839</v>
      </c>
    </row>
    <row r="5584" spans="1:9">
      <c r="A5584" s="79">
        <v>42515</v>
      </c>
      <c r="B5584" s="3">
        <v>5.7514903299203644</v>
      </c>
      <c r="C5584" s="7">
        <v>130</v>
      </c>
      <c r="D5584" s="7">
        <v>1</v>
      </c>
      <c r="E5584" s="17">
        <v>45</v>
      </c>
      <c r="F5584" s="2" t="s">
        <v>8</v>
      </c>
      <c r="G5584" s="2" t="s">
        <v>1910</v>
      </c>
      <c r="H5584" s="2" t="s">
        <v>1353</v>
      </c>
      <c r="I5584" s="2" t="s">
        <v>1840</v>
      </c>
    </row>
    <row r="5585" spans="1:9">
      <c r="A5585" s="79">
        <v>42515</v>
      </c>
      <c r="B5585" s="3">
        <v>5.7514903299203644</v>
      </c>
      <c r="C5585" s="7">
        <v>130</v>
      </c>
      <c r="D5585" s="7">
        <v>1</v>
      </c>
      <c r="E5585" s="17">
        <v>45</v>
      </c>
      <c r="F5585" s="2" t="s">
        <v>8</v>
      </c>
      <c r="G5585" s="2" t="s">
        <v>1910</v>
      </c>
      <c r="H5585" s="2" t="s">
        <v>1346</v>
      </c>
      <c r="I5585" s="2" t="s">
        <v>1841</v>
      </c>
    </row>
    <row r="5586" spans="1:9">
      <c r="A5586" s="79">
        <v>42515</v>
      </c>
      <c r="B5586" s="3">
        <v>5.7514903299203644</v>
      </c>
      <c r="C5586" s="7">
        <v>130</v>
      </c>
      <c r="D5586" s="7">
        <v>1</v>
      </c>
      <c r="E5586" s="17">
        <v>45</v>
      </c>
      <c r="F5586" s="2" t="s">
        <v>8</v>
      </c>
      <c r="G5586" s="2" t="s">
        <v>1910</v>
      </c>
      <c r="H5586" s="2" t="s">
        <v>374</v>
      </c>
      <c r="I5586" s="2" t="s">
        <v>1842</v>
      </c>
    </row>
    <row r="5587" spans="1:9">
      <c r="A5587" s="79">
        <v>42515</v>
      </c>
      <c r="B5587" s="3">
        <v>5.7514903299203644</v>
      </c>
      <c r="C5587" s="7">
        <v>130</v>
      </c>
      <c r="D5587" s="7">
        <v>1</v>
      </c>
      <c r="E5587" s="17">
        <v>45</v>
      </c>
      <c r="F5587" s="2" t="s">
        <v>8</v>
      </c>
      <c r="G5587" s="2" t="s">
        <v>1910</v>
      </c>
      <c r="H5587" s="2" t="s">
        <v>1892</v>
      </c>
      <c r="I5587" s="2" t="s">
        <v>1850</v>
      </c>
    </row>
    <row r="5588" spans="1:9">
      <c r="A5588" s="79">
        <v>42515</v>
      </c>
      <c r="B5588" s="3">
        <v>5.7514903299203644</v>
      </c>
      <c r="C5588" s="7">
        <v>130</v>
      </c>
      <c r="D5588" s="7">
        <v>1</v>
      </c>
      <c r="E5588" s="17">
        <v>45</v>
      </c>
      <c r="F5588" s="2" t="s">
        <v>8</v>
      </c>
      <c r="G5588" s="2" t="s">
        <v>1910</v>
      </c>
      <c r="H5588" s="2" t="s">
        <v>307</v>
      </c>
      <c r="I5588" s="2" t="s">
        <v>1854</v>
      </c>
    </row>
    <row r="5589" spans="1:9">
      <c r="A5589" s="79">
        <v>42515</v>
      </c>
      <c r="B5589" s="3">
        <v>5.7555790671217295</v>
      </c>
      <c r="C5589" s="7">
        <v>130</v>
      </c>
      <c r="D5589" s="7">
        <v>1</v>
      </c>
      <c r="E5589" s="17">
        <v>45</v>
      </c>
      <c r="F5589" s="2" t="s">
        <v>8</v>
      </c>
      <c r="G5589" s="2" t="s">
        <v>1910</v>
      </c>
      <c r="H5589" s="2" t="s">
        <v>1359</v>
      </c>
      <c r="I5589" s="2" t="s">
        <v>1855</v>
      </c>
    </row>
    <row r="5590" spans="1:9">
      <c r="A5590" s="79">
        <v>42515</v>
      </c>
      <c r="B5590" s="3">
        <v>5.759543321864248</v>
      </c>
      <c r="C5590" s="7">
        <v>130</v>
      </c>
      <c r="D5590" s="7">
        <v>1</v>
      </c>
      <c r="E5590" s="17">
        <v>45</v>
      </c>
      <c r="F5590" s="2" t="s">
        <v>8</v>
      </c>
      <c r="G5590" s="2" t="s">
        <v>1905</v>
      </c>
      <c r="H5590" s="2" t="s">
        <v>1889</v>
      </c>
      <c r="I5590" s="2" t="s">
        <v>1835</v>
      </c>
    </row>
    <row r="5591" spans="1:9">
      <c r="A5591" s="79">
        <v>42515</v>
      </c>
      <c r="B5591" s="3">
        <v>5.7597076491790151</v>
      </c>
      <c r="C5591" s="7">
        <v>130</v>
      </c>
      <c r="D5591" s="7">
        <v>1</v>
      </c>
      <c r="E5591" s="17">
        <v>45</v>
      </c>
      <c r="F5591" s="2" t="s">
        <v>8</v>
      </c>
      <c r="G5591" s="2" t="s">
        <v>1910</v>
      </c>
      <c r="H5591" s="2" t="s">
        <v>301</v>
      </c>
      <c r="I5591" s="2" t="s">
        <v>1838</v>
      </c>
    </row>
    <row r="5592" spans="1:9">
      <c r="A5592" s="79">
        <v>42515</v>
      </c>
      <c r="B5592" s="3">
        <v>5.7616557566422797</v>
      </c>
      <c r="C5592" s="7">
        <v>130</v>
      </c>
      <c r="D5592" s="7">
        <v>1</v>
      </c>
      <c r="E5592" s="17">
        <v>45</v>
      </c>
      <c r="F5592" s="2" t="s">
        <v>8</v>
      </c>
      <c r="G5592" s="2" t="s">
        <v>1910</v>
      </c>
      <c r="H5592" s="2" t="s">
        <v>1341</v>
      </c>
      <c r="I5592" s="2" t="s">
        <v>1847</v>
      </c>
    </row>
    <row r="5593" spans="1:9">
      <c r="A5593" s="79">
        <v>42515</v>
      </c>
      <c r="B5593" s="3">
        <v>5.7760227531285553</v>
      </c>
      <c r="C5593" s="7">
        <v>130</v>
      </c>
      <c r="D5593" s="7">
        <v>1</v>
      </c>
      <c r="E5593" s="17">
        <v>45</v>
      </c>
      <c r="F5593" s="2" t="s">
        <v>8</v>
      </c>
      <c r="G5593" s="2" t="s">
        <v>1905</v>
      </c>
      <c r="H5593" s="2" t="s">
        <v>290</v>
      </c>
      <c r="I5593" s="2" t="s">
        <v>1826</v>
      </c>
    </row>
    <row r="5594" spans="1:9">
      <c r="A5594" s="79">
        <v>42516</v>
      </c>
      <c r="B5594" s="3">
        <v>27.89</v>
      </c>
      <c r="C5594" s="7">
        <v>130</v>
      </c>
      <c r="D5594" s="7">
        <v>5</v>
      </c>
      <c r="E5594" s="17">
        <v>45</v>
      </c>
      <c r="F5594" s="2" t="s">
        <v>8</v>
      </c>
      <c r="G5594" s="2" t="s">
        <v>1910</v>
      </c>
      <c r="H5594" s="2" t="s">
        <v>262</v>
      </c>
      <c r="I5594" s="2" t="s">
        <v>1818</v>
      </c>
    </row>
    <row r="5595" spans="1:9">
      <c r="A5595" s="79">
        <v>42516</v>
      </c>
      <c r="B5595" s="3">
        <v>11.185</v>
      </c>
      <c r="C5595" s="7">
        <v>130</v>
      </c>
      <c r="D5595" s="7">
        <v>2</v>
      </c>
      <c r="E5595" s="17">
        <v>45</v>
      </c>
      <c r="F5595" s="2" t="s">
        <v>8</v>
      </c>
      <c r="G5595" s="2" t="s">
        <v>1910</v>
      </c>
      <c r="H5595" s="2" t="s">
        <v>1362</v>
      </c>
      <c r="I5595" s="2" t="s">
        <v>1799</v>
      </c>
    </row>
    <row r="5596" spans="1:9">
      <c r="A5596" s="79">
        <v>42516</v>
      </c>
      <c r="B5596" s="3">
        <v>11.456</v>
      </c>
      <c r="C5596" s="7">
        <v>130</v>
      </c>
      <c r="D5596" s="7">
        <v>2</v>
      </c>
      <c r="E5596" s="17">
        <v>45</v>
      </c>
      <c r="F5596" s="2" t="s">
        <v>8</v>
      </c>
      <c r="G5596" s="2" t="s">
        <v>1910</v>
      </c>
      <c r="H5596" s="2" t="s">
        <v>1880</v>
      </c>
      <c r="I5596" s="2" t="s">
        <v>1807</v>
      </c>
    </row>
    <row r="5597" spans="1:9">
      <c r="A5597" s="79">
        <v>42516</v>
      </c>
      <c r="B5597" s="3">
        <v>5.2949999999999999</v>
      </c>
      <c r="C5597" s="7">
        <v>130</v>
      </c>
      <c r="D5597" s="7">
        <v>1</v>
      </c>
      <c r="E5597" s="17">
        <v>45</v>
      </c>
      <c r="F5597" s="2" t="s">
        <v>8</v>
      </c>
      <c r="G5597" s="2" t="s">
        <v>1910</v>
      </c>
      <c r="H5597" s="2" t="s">
        <v>1369</v>
      </c>
      <c r="I5597" s="2" t="s">
        <v>1817</v>
      </c>
    </row>
    <row r="5598" spans="1:9">
      <c r="A5598" s="79">
        <v>42516</v>
      </c>
      <c r="B5598" s="3">
        <v>5.4275000000000002</v>
      </c>
      <c r="C5598" s="7">
        <v>130</v>
      </c>
      <c r="D5598" s="7">
        <v>1</v>
      </c>
      <c r="E5598" s="17">
        <v>45</v>
      </c>
      <c r="F5598" s="2" t="s">
        <v>8</v>
      </c>
      <c r="G5598" s="2" t="s">
        <v>1910</v>
      </c>
      <c r="H5598" s="2" t="s">
        <v>1391</v>
      </c>
      <c r="I5598" s="2" t="s">
        <v>1816</v>
      </c>
    </row>
    <row r="5599" spans="1:9">
      <c r="A5599" s="79">
        <v>42516</v>
      </c>
      <c r="B5599" s="3">
        <v>5.6825000000000001</v>
      </c>
      <c r="C5599" s="7">
        <v>130</v>
      </c>
      <c r="D5599" s="7">
        <v>1</v>
      </c>
      <c r="E5599" s="17">
        <v>45</v>
      </c>
      <c r="F5599" s="2" t="s">
        <v>8</v>
      </c>
      <c r="G5599" s="2" t="s">
        <v>1905</v>
      </c>
      <c r="H5599" s="2" t="s">
        <v>1610</v>
      </c>
      <c r="I5599" s="2" t="s">
        <v>1820</v>
      </c>
    </row>
    <row r="5600" spans="1:9">
      <c r="A5600" s="79">
        <v>42516</v>
      </c>
      <c r="B5600" s="3">
        <v>5.7125000000000004</v>
      </c>
      <c r="C5600" s="7">
        <v>130</v>
      </c>
      <c r="D5600" s="7">
        <v>1</v>
      </c>
      <c r="E5600" s="17">
        <v>45</v>
      </c>
      <c r="F5600" s="2" t="s">
        <v>8</v>
      </c>
      <c r="G5600" s="2" t="s">
        <v>1910</v>
      </c>
      <c r="H5600" s="2" t="s">
        <v>1316</v>
      </c>
      <c r="I5600" s="2" t="s">
        <v>1809</v>
      </c>
    </row>
    <row r="5601" spans="1:9">
      <c r="A5601" s="79">
        <v>42516</v>
      </c>
      <c r="B5601" s="3">
        <v>5.716054607508533</v>
      </c>
      <c r="C5601" s="7">
        <v>130</v>
      </c>
      <c r="D5601" s="7">
        <v>1</v>
      </c>
      <c r="E5601" s="17">
        <v>45</v>
      </c>
      <c r="F5601" s="2" t="s">
        <v>8</v>
      </c>
      <c r="G5601" s="2" t="s">
        <v>1905</v>
      </c>
      <c r="H5601" s="2" t="s">
        <v>1877</v>
      </c>
      <c r="I5601" s="2" t="s">
        <v>1797</v>
      </c>
    </row>
    <row r="5602" spans="1:9">
      <c r="A5602" s="79">
        <v>42516</v>
      </c>
      <c r="B5602" s="3">
        <v>5.7501210710128055</v>
      </c>
      <c r="C5602" s="7">
        <v>130</v>
      </c>
      <c r="D5602" s="7">
        <v>1</v>
      </c>
      <c r="E5602" s="17">
        <v>45</v>
      </c>
      <c r="F5602" s="2" t="s">
        <v>8</v>
      </c>
      <c r="G5602" s="2" t="s">
        <v>1910</v>
      </c>
      <c r="H5602" s="2" t="s">
        <v>1314</v>
      </c>
      <c r="I5602" s="2" t="s">
        <v>1804</v>
      </c>
    </row>
    <row r="5603" spans="1:9">
      <c r="A5603" s="79">
        <v>42516</v>
      </c>
      <c r="B5603" s="3">
        <v>5.7514903299203644</v>
      </c>
      <c r="C5603" s="7">
        <v>130</v>
      </c>
      <c r="D5603" s="7">
        <v>1</v>
      </c>
      <c r="E5603" s="17">
        <v>45</v>
      </c>
      <c r="F5603" s="2" t="s">
        <v>8</v>
      </c>
      <c r="G5603" s="2" t="s">
        <v>1910</v>
      </c>
      <c r="H5603" s="2" t="s">
        <v>273</v>
      </c>
      <c r="I5603" s="2" t="s">
        <v>1793</v>
      </c>
    </row>
    <row r="5604" spans="1:9">
      <c r="A5604" s="79">
        <v>42516</v>
      </c>
      <c r="B5604" s="3">
        <v>5.7514903299203644</v>
      </c>
      <c r="C5604" s="7">
        <v>130</v>
      </c>
      <c r="D5604" s="7">
        <v>1</v>
      </c>
      <c r="E5604" s="17">
        <v>45</v>
      </c>
      <c r="F5604" s="2" t="s">
        <v>8</v>
      </c>
      <c r="G5604" s="2" t="s">
        <v>1910</v>
      </c>
      <c r="H5604" s="2" t="s">
        <v>1174</v>
      </c>
      <c r="I5604" s="2" t="s">
        <v>1794</v>
      </c>
    </row>
    <row r="5605" spans="1:9">
      <c r="A5605" s="79">
        <v>42516</v>
      </c>
      <c r="B5605" s="3">
        <v>5.7514903299203644</v>
      </c>
      <c r="C5605" s="7">
        <v>130</v>
      </c>
      <c r="D5605" s="7">
        <v>1</v>
      </c>
      <c r="E5605" s="17">
        <v>45</v>
      </c>
      <c r="F5605" s="2" t="s">
        <v>8</v>
      </c>
      <c r="G5605" s="2" t="s">
        <v>1910</v>
      </c>
      <c r="H5605" s="2" t="s">
        <v>395</v>
      </c>
      <c r="I5605" s="2" t="s">
        <v>1795</v>
      </c>
    </row>
    <row r="5606" spans="1:9">
      <c r="A5606" s="79">
        <v>42516</v>
      </c>
      <c r="B5606" s="3">
        <v>5.7514903299203644</v>
      </c>
      <c r="C5606" s="7">
        <v>130</v>
      </c>
      <c r="D5606" s="7">
        <v>1</v>
      </c>
      <c r="E5606" s="17">
        <v>45</v>
      </c>
      <c r="F5606" s="2" t="s">
        <v>8</v>
      </c>
      <c r="G5606" s="2" t="s">
        <v>1910</v>
      </c>
      <c r="H5606" s="2" t="s">
        <v>1330</v>
      </c>
      <c r="I5606" s="2" t="s">
        <v>1805</v>
      </c>
    </row>
    <row r="5607" spans="1:9">
      <c r="A5607" s="79">
        <v>42516</v>
      </c>
      <c r="B5607" s="3">
        <v>5.7514903299203644</v>
      </c>
      <c r="C5607" s="7">
        <v>130</v>
      </c>
      <c r="D5607" s="7">
        <v>1</v>
      </c>
      <c r="E5607" s="17">
        <v>45</v>
      </c>
      <c r="F5607" s="2" t="s">
        <v>8</v>
      </c>
      <c r="G5607" s="2" t="s">
        <v>1910</v>
      </c>
      <c r="H5607" s="2" t="s">
        <v>1365</v>
      </c>
      <c r="I5607" s="2" t="s">
        <v>1806</v>
      </c>
    </row>
    <row r="5608" spans="1:9">
      <c r="A5608" s="79">
        <v>42516</v>
      </c>
      <c r="B5608" s="3">
        <v>5.7514903299203644</v>
      </c>
      <c r="C5608" s="7">
        <v>130</v>
      </c>
      <c r="D5608" s="7">
        <v>1</v>
      </c>
      <c r="E5608" s="17">
        <v>45</v>
      </c>
      <c r="F5608" s="2" t="s">
        <v>8</v>
      </c>
      <c r="G5608" s="2" t="s">
        <v>1910</v>
      </c>
      <c r="H5608" s="2" t="s">
        <v>1882</v>
      </c>
      <c r="I5608" s="2" t="s">
        <v>1815</v>
      </c>
    </row>
    <row r="5609" spans="1:9">
      <c r="A5609" s="79">
        <v>42516</v>
      </c>
      <c r="B5609" s="3">
        <v>5.7616557566422797</v>
      </c>
      <c r="C5609" s="7">
        <v>130</v>
      </c>
      <c r="D5609" s="7">
        <v>1</v>
      </c>
      <c r="E5609" s="17">
        <v>45</v>
      </c>
      <c r="F5609" s="2" t="s">
        <v>8</v>
      </c>
      <c r="G5609" s="2" t="s">
        <v>1910</v>
      </c>
      <c r="H5609" s="2" t="s">
        <v>296</v>
      </c>
      <c r="I5609" s="2" t="s">
        <v>1812</v>
      </c>
    </row>
    <row r="5610" spans="1:9">
      <c r="A5610" s="79">
        <v>42516</v>
      </c>
      <c r="B5610" s="3">
        <v>5.7812610704659226</v>
      </c>
      <c r="C5610" s="7">
        <v>130</v>
      </c>
      <c r="D5610" s="7">
        <v>1</v>
      </c>
      <c r="E5610" s="17">
        <v>45</v>
      </c>
      <c r="F5610" s="2" t="s">
        <v>8</v>
      </c>
      <c r="G5610" s="2" t="s">
        <v>1905</v>
      </c>
      <c r="H5610" s="2" t="s">
        <v>1876</v>
      </c>
      <c r="I5610" s="2" t="s">
        <v>1796</v>
      </c>
    </row>
    <row r="5611" spans="1:9">
      <c r="A5611" s="79">
        <v>42517</v>
      </c>
      <c r="B5611" s="3">
        <v>5.61</v>
      </c>
      <c r="C5611" s="7">
        <v>130</v>
      </c>
      <c r="D5611" s="7">
        <v>1</v>
      </c>
      <c r="E5611" s="17">
        <v>45</v>
      </c>
      <c r="F5611" s="2" t="s">
        <v>8</v>
      </c>
      <c r="G5611" s="2" t="s">
        <v>1910</v>
      </c>
      <c r="H5611" s="2" t="s">
        <v>1872</v>
      </c>
      <c r="I5611" s="2" t="s">
        <v>1785</v>
      </c>
    </row>
    <row r="5612" spans="1:9">
      <c r="A5612" s="79">
        <v>42517</v>
      </c>
      <c r="B5612" s="3">
        <v>5.6183884007029876</v>
      </c>
      <c r="C5612" s="7">
        <v>130</v>
      </c>
      <c r="D5612" s="7">
        <v>1</v>
      </c>
      <c r="E5612" s="17">
        <v>45</v>
      </c>
      <c r="F5612" s="2" t="s">
        <v>8</v>
      </c>
      <c r="G5612" s="2" t="s">
        <v>1905</v>
      </c>
      <c r="H5612" s="2" t="s">
        <v>1874</v>
      </c>
      <c r="I5612" s="2" t="s">
        <v>1790</v>
      </c>
    </row>
    <row r="5613" spans="1:9">
      <c r="A5613" s="79">
        <v>42517</v>
      </c>
      <c r="B5613" s="3">
        <v>5.7125000000000004</v>
      </c>
      <c r="C5613" s="7">
        <v>130</v>
      </c>
      <c r="D5613" s="7">
        <v>1</v>
      </c>
      <c r="E5613" s="17">
        <v>45</v>
      </c>
      <c r="F5613" s="2" t="s">
        <v>8</v>
      </c>
      <c r="G5613" s="2" t="s">
        <v>1910</v>
      </c>
      <c r="H5613" s="2" t="s">
        <v>1873</v>
      </c>
      <c r="I5613" s="2" t="s">
        <v>1788</v>
      </c>
    </row>
    <row r="5614" spans="1:9">
      <c r="A5614" s="79">
        <v>42518</v>
      </c>
      <c r="B5614" s="3">
        <v>5.5129806598407285</v>
      </c>
      <c r="C5614" s="7">
        <v>130</v>
      </c>
      <c r="D5614" s="7">
        <v>1</v>
      </c>
      <c r="E5614" s="17">
        <v>45</v>
      </c>
      <c r="F5614" s="2" t="s">
        <v>8</v>
      </c>
      <c r="G5614" s="2" t="s">
        <v>1910</v>
      </c>
      <c r="H5614" s="2" t="s">
        <v>1627</v>
      </c>
      <c r="I5614" s="2" t="s">
        <v>1784</v>
      </c>
    </row>
    <row r="5615" spans="1:9">
      <c r="A5615" s="79">
        <v>42518</v>
      </c>
      <c r="B5615" s="3">
        <v>5.5580181683351872</v>
      </c>
      <c r="C5615" s="7">
        <v>130</v>
      </c>
      <c r="D5615" s="7">
        <v>1</v>
      </c>
      <c r="E5615" s="17">
        <v>45</v>
      </c>
      <c r="F5615" s="2" t="s">
        <v>8</v>
      </c>
      <c r="G5615" s="2" t="s">
        <v>1910</v>
      </c>
      <c r="H5615" s="2" t="s">
        <v>328</v>
      </c>
      <c r="I5615" s="2" t="s">
        <v>1783</v>
      </c>
    </row>
    <row r="5616" spans="1:9">
      <c r="A5616" s="79">
        <v>42518</v>
      </c>
      <c r="B5616" s="3">
        <v>5.7125000000000004</v>
      </c>
      <c r="C5616" s="7">
        <v>130</v>
      </c>
      <c r="D5616" s="7">
        <v>1</v>
      </c>
      <c r="E5616" s="17">
        <v>45</v>
      </c>
      <c r="F5616" s="2" t="s">
        <v>8</v>
      </c>
      <c r="G5616" s="2" t="s">
        <v>1910</v>
      </c>
      <c r="H5616" s="2" t="s">
        <v>291</v>
      </c>
      <c r="I5616" s="2" t="s">
        <v>1782</v>
      </c>
    </row>
    <row r="5617" spans="1:9">
      <c r="A5617" s="79">
        <v>42518</v>
      </c>
      <c r="B5617" s="3">
        <v>5.7514903299203644</v>
      </c>
      <c r="C5617" s="7">
        <v>130</v>
      </c>
      <c r="D5617" s="7">
        <v>1</v>
      </c>
      <c r="E5617" s="17">
        <v>45</v>
      </c>
      <c r="F5617" s="2" t="s">
        <v>8</v>
      </c>
      <c r="G5617" s="2" t="s">
        <v>1910</v>
      </c>
      <c r="H5617" s="2" t="s">
        <v>1870</v>
      </c>
      <c r="I5617" s="2" t="s">
        <v>1780</v>
      </c>
    </row>
    <row r="5618" spans="1:9">
      <c r="A5618" s="79">
        <v>42520</v>
      </c>
      <c r="B5618" s="3">
        <v>5.716054607508533</v>
      </c>
      <c r="C5618" s="7">
        <v>130</v>
      </c>
      <c r="D5618" s="7">
        <v>1</v>
      </c>
      <c r="E5618" s="17">
        <v>45</v>
      </c>
      <c r="F5618" s="2" t="s">
        <v>8</v>
      </c>
      <c r="G5618" s="2" t="s">
        <v>1905</v>
      </c>
      <c r="H5618" s="2" t="s">
        <v>1328</v>
      </c>
      <c r="I5618" s="2" t="s">
        <v>1778</v>
      </c>
    </row>
    <row r="5619" spans="1:9">
      <c r="A5619" s="79">
        <v>42521</v>
      </c>
      <c r="B5619" s="3">
        <v>5.6825000000000001</v>
      </c>
      <c r="C5619" s="7">
        <v>130</v>
      </c>
      <c r="D5619" s="7">
        <v>1</v>
      </c>
      <c r="E5619" s="17">
        <v>45</v>
      </c>
      <c r="F5619" s="2" t="s">
        <v>8</v>
      </c>
      <c r="G5619" s="2" t="s">
        <v>1905</v>
      </c>
      <c r="H5619" s="2" t="s">
        <v>1868</v>
      </c>
      <c r="I5619" s="2" t="s">
        <v>1777</v>
      </c>
    </row>
    <row r="5620" spans="1:9">
      <c r="A5620" s="79">
        <v>42522</v>
      </c>
      <c r="B5620" s="3">
        <v>5.7760227531285553</v>
      </c>
      <c r="C5620" s="7">
        <v>130</v>
      </c>
      <c r="D5620" s="7">
        <v>1</v>
      </c>
      <c r="E5620" s="17">
        <v>45</v>
      </c>
      <c r="F5620" s="2" t="s">
        <v>8</v>
      </c>
      <c r="G5620" s="2" t="s">
        <v>1905</v>
      </c>
    </row>
    <row r="5621" spans="1:9">
      <c r="A5621" s="79">
        <v>42522</v>
      </c>
      <c r="B5621" s="3">
        <v>5.7839370222060431</v>
      </c>
      <c r="C5621" s="7">
        <v>130</v>
      </c>
      <c r="D5621" s="7">
        <v>1</v>
      </c>
      <c r="E5621" s="17">
        <v>45</v>
      </c>
      <c r="F5621" s="2" t="s">
        <v>8</v>
      </c>
      <c r="G5621" s="2" t="s">
        <v>1910</v>
      </c>
    </row>
    <row r="5622" spans="1:9">
      <c r="A5622" s="79">
        <v>42522</v>
      </c>
      <c r="B5622" s="3">
        <v>5.7853020365895755</v>
      </c>
      <c r="C5622" s="7">
        <v>130</v>
      </c>
      <c r="D5622" s="7">
        <v>1</v>
      </c>
      <c r="E5622" s="17">
        <v>45</v>
      </c>
      <c r="F5622" s="2" t="s">
        <v>8</v>
      </c>
      <c r="G5622" s="2" t="s">
        <v>1910</v>
      </c>
    </row>
    <row r="5623" spans="1:9">
      <c r="A5623" s="79">
        <v>42523</v>
      </c>
      <c r="B5623" s="3">
        <v>4.7967140090380891</v>
      </c>
      <c r="C5623" s="7">
        <v>130</v>
      </c>
      <c r="D5623" s="7">
        <v>1</v>
      </c>
      <c r="E5623" s="17">
        <v>45</v>
      </c>
      <c r="F5623" s="2" t="s">
        <v>8</v>
      </c>
      <c r="G5623" s="2" t="s">
        <v>208</v>
      </c>
    </row>
    <row r="5624" spans="1:9">
      <c r="A5624" s="79">
        <v>42523</v>
      </c>
      <c r="B5624" s="3">
        <v>5.7296430171769979</v>
      </c>
      <c r="C5624" s="7">
        <v>130</v>
      </c>
      <c r="D5624" s="7">
        <v>1</v>
      </c>
      <c r="E5624" s="17">
        <v>45</v>
      </c>
      <c r="F5624" s="2" t="s">
        <v>8</v>
      </c>
      <c r="G5624" s="2" t="s">
        <v>1910</v>
      </c>
    </row>
    <row r="5625" spans="1:9">
      <c r="A5625" s="79">
        <v>42524</v>
      </c>
      <c r="B5625" s="3">
        <v>4.814661899897855</v>
      </c>
      <c r="C5625" s="7">
        <v>130</v>
      </c>
      <c r="D5625" s="7">
        <v>1</v>
      </c>
      <c r="E5625" s="17">
        <v>45</v>
      </c>
      <c r="F5625" s="2" t="s">
        <v>8</v>
      </c>
      <c r="G5625" s="2" t="s">
        <v>208</v>
      </c>
    </row>
    <row r="5626" spans="1:9">
      <c r="A5626" s="79">
        <v>42531</v>
      </c>
      <c r="B5626" s="3">
        <v>5.733714155666819</v>
      </c>
      <c r="C5626" s="7">
        <v>130</v>
      </c>
      <c r="D5626" s="7">
        <v>1</v>
      </c>
      <c r="E5626" s="17">
        <v>45</v>
      </c>
      <c r="F5626" s="2" t="s">
        <v>8</v>
      </c>
      <c r="G5626" s="2" t="s">
        <v>1905</v>
      </c>
    </row>
    <row r="5627" spans="1:9">
      <c r="A5627" s="79">
        <v>42539</v>
      </c>
      <c r="B5627" s="3">
        <v>4.746781794706262</v>
      </c>
      <c r="C5627" s="7">
        <v>130</v>
      </c>
      <c r="D5627" s="7">
        <v>1</v>
      </c>
      <c r="E5627" s="17">
        <v>45</v>
      </c>
      <c r="F5627" s="2" t="s">
        <v>8</v>
      </c>
      <c r="G5627" s="2" t="s">
        <v>208</v>
      </c>
    </row>
    <row r="5628" spans="1:9">
      <c r="A5628" s="79">
        <v>42541</v>
      </c>
      <c r="B5628" s="3">
        <v>4.7967140090380891</v>
      </c>
      <c r="C5628" s="7">
        <v>130</v>
      </c>
      <c r="D5628" s="7">
        <v>1</v>
      </c>
      <c r="E5628" s="17">
        <v>45</v>
      </c>
      <c r="F5628" s="2" t="s">
        <v>8</v>
      </c>
      <c r="G5628" s="2" t="s">
        <v>208</v>
      </c>
    </row>
    <row r="5629" spans="1:9">
      <c r="A5629" s="79">
        <v>42543</v>
      </c>
      <c r="B5629" s="3">
        <v>4.8128723867595822</v>
      </c>
      <c r="C5629" s="7">
        <v>130</v>
      </c>
      <c r="D5629" s="7">
        <v>1</v>
      </c>
      <c r="E5629" s="17">
        <v>45</v>
      </c>
      <c r="F5629" s="2" t="s">
        <v>8</v>
      </c>
      <c r="G5629" s="2" t="s">
        <v>208</v>
      </c>
    </row>
    <row r="5630" spans="1:9">
      <c r="A5630" s="79">
        <v>42545</v>
      </c>
      <c r="B5630" s="3">
        <v>4.8323942944472744</v>
      </c>
      <c r="C5630" s="7">
        <v>130</v>
      </c>
      <c r="D5630" s="7">
        <v>1</v>
      </c>
      <c r="E5630" s="17">
        <v>45</v>
      </c>
      <c r="F5630" s="2" t="s">
        <v>8</v>
      </c>
      <c r="G5630" s="2" t="s">
        <v>208</v>
      </c>
    </row>
    <row r="5631" spans="1:9">
      <c r="A5631" s="79">
        <v>42550</v>
      </c>
      <c r="B5631" s="3">
        <v>4.7991836115326256</v>
      </c>
      <c r="C5631" s="7">
        <v>130</v>
      </c>
      <c r="D5631" s="7">
        <v>1</v>
      </c>
      <c r="E5631" s="17">
        <v>45</v>
      </c>
      <c r="F5631" s="2" t="s">
        <v>8</v>
      </c>
      <c r="G5631" s="2" t="s">
        <v>208</v>
      </c>
    </row>
    <row r="5632" spans="1:9">
      <c r="A5632" s="79">
        <v>42552</v>
      </c>
      <c r="B5632" s="3">
        <v>4.7402502502502504</v>
      </c>
      <c r="C5632" s="7">
        <v>130</v>
      </c>
      <c r="D5632" s="7">
        <v>1</v>
      </c>
      <c r="E5632" s="17">
        <v>45</v>
      </c>
      <c r="F5632" s="2" t="s">
        <v>8</v>
      </c>
      <c r="G5632" s="2" t="s">
        <v>208</v>
      </c>
      <c r="H5632" s="2" t="s">
        <v>2294</v>
      </c>
    </row>
    <row r="5633" spans="1:8">
      <c r="A5633" s="79">
        <v>42553</v>
      </c>
      <c r="B5633" s="3">
        <v>4.8075067578311339</v>
      </c>
      <c r="C5633" s="7">
        <v>130</v>
      </c>
      <c r="D5633" s="7">
        <v>1</v>
      </c>
      <c r="E5633" s="17">
        <v>45</v>
      </c>
      <c r="F5633" s="2" t="s">
        <v>8</v>
      </c>
      <c r="G5633" s="2" t="s">
        <v>208</v>
      </c>
      <c r="H5633" s="2" t="s">
        <v>2260</v>
      </c>
    </row>
    <row r="5634" spans="1:8">
      <c r="A5634" s="79">
        <v>42555</v>
      </c>
      <c r="B5634" s="3">
        <v>4.6072524327418432</v>
      </c>
      <c r="C5634" s="7">
        <v>130</v>
      </c>
      <c r="D5634" s="7">
        <v>1</v>
      </c>
      <c r="E5634" s="17">
        <v>45</v>
      </c>
      <c r="F5634" s="2" t="s">
        <v>8</v>
      </c>
      <c r="G5634" s="2" t="s">
        <v>208</v>
      </c>
      <c r="H5634" s="2" t="s">
        <v>2293</v>
      </c>
    </row>
    <row r="5635" spans="1:8">
      <c r="A5635" s="79">
        <v>42558</v>
      </c>
      <c r="B5635" s="3">
        <v>4.7900500876533938</v>
      </c>
      <c r="C5635" s="7">
        <v>130</v>
      </c>
      <c r="D5635" s="7">
        <v>1</v>
      </c>
      <c r="E5635" s="17">
        <v>45</v>
      </c>
      <c r="F5635" s="2" t="s">
        <v>8</v>
      </c>
      <c r="G5635" s="2" t="s">
        <v>208</v>
      </c>
      <c r="H5635" s="2" t="s">
        <v>2286</v>
      </c>
    </row>
    <row r="5636" spans="1:8">
      <c r="A5636" s="79">
        <v>42560</v>
      </c>
      <c r="B5636" s="3">
        <v>4.7352552552552556</v>
      </c>
      <c r="C5636" s="7">
        <v>130</v>
      </c>
      <c r="D5636" s="7">
        <v>1</v>
      </c>
      <c r="E5636" s="17">
        <v>45</v>
      </c>
      <c r="F5636" s="2" t="s">
        <v>8</v>
      </c>
      <c r="G5636" s="2" t="s">
        <v>208</v>
      </c>
      <c r="H5636" s="2" t="s">
        <v>2292</v>
      </c>
    </row>
    <row r="5637" spans="1:8">
      <c r="A5637" s="79">
        <v>42570</v>
      </c>
      <c r="B5637" s="3">
        <v>4.7425000000000006</v>
      </c>
      <c r="C5637" s="7">
        <v>130</v>
      </c>
      <c r="D5637" s="7">
        <v>1</v>
      </c>
      <c r="E5637" s="17">
        <v>45</v>
      </c>
      <c r="F5637" s="2" t="s">
        <v>8</v>
      </c>
      <c r="G5637" s="2" t="s">
        <v>208</v>
      </c>
      <c r="H5637" s="2" t="s">
        <v>2275</v>
      </c>
    </row>
    <row r="5638" spans="1:8">
      <c r="A5638" s="79">
        <v>42580</v>
      </c>
      <c r="B5638" s="3">
        <v>4.43</v>
      </c>
      <c r="C5638" s="7">
        <v>130</v>
      </c>
      <c r="D5638" s="7">
        <v>1</v>
      </c>
      <c r="E5638" s="17">
        <v>45</v>
      </c>
      <c r="F5638" s="2" t="s">
        <v>8</v>
      </c>
      <c r="G5638" s="2" t="s">
        <v>208</v>
      </c>
      <c r="H5638" s="2" t="s">
        <v>2291</v>
      </c>
    </row>
    <row r="5639" spans="1:8">
      <c r="A5639" s="79">
        <v>42586</v>
      </c>
      <c r="B5639" s="3">
        <v>4.7693713298791023</v>
      </c>
      <c r="C5639" s="7">
        <v>130</v>
      </c>
      <c r="D5639" s="7">
        <v>1</v>
      </c>
      <c r="E5639" s="17">
        <v>45</v>
      </c>
      <c r="F5639" s="2" t="s">
        <v>8</v>
      </c>
      <c r="G5639" s="2" t="s">
        <v>208</v>
      </c>
      <c r="H5639" s="2" t="s">
        <v>2290</v>
      </c>
    </row>
    <row r="5640" spans="1:8">
      <c r="A5640" s="79">
        <v>42592</v>
      </c>
      <c r="B5640" s="3">
        <v>4.7790180806675941</v>
      </c>
      <c r="C5640" s="7">
        <v>130</v>
      </c>
      <c r="D5640" s="7">
        <v>1</v>
      </c>
      <c r="E5640" s="17">
        <v>45</v>
      </c>
      <c r="F5640" s="2" t="s">
        <v>8</v>
      </c>
      <c r="G5640" s="2" t="s">
        <v>208</v>
      </c>
      <c r="H5640" s="2" t="s">
        <v>2278</v>
      </c>
    </row>
    <row r="5641" spans="1:8">
      <c r="A5641" s="79">
        <v>42614</v>
      </c>
      <c r="B5641" s="3">
        <v>4.43</v>
      </c>
      <c r="C5641" s="7">
        <v>130</v>
      </c>
      <c r="D5641" s="7">
        <v>1</v>
      </c>
      <c r="E5641" s="17">
        <v>45</v>
      </c>
      <c r="F5641" s="2" t="s">
        <v>8</v>
      </c>
      <c r="G5641" s="2" t="s">
        <v>208</v>
      </c>
      <c r="H5641" s="2" t="s">
        <v>2289</v>
      </c>
    </row>
    <row r="5642" spans="1:8">
      <c r="A5642" s="79">
        <v>42621</v>
      </c>
      <c r="B5642" s="3">
        <v>4.7358385231316724</v>
      </c>
      <c r="C5642" s="7">
        <v>130</v>
      </c>
      <c r="D5642" s="7">
        <v>1</v>
      </c>
      <c r="E5642" s="17">
        <v>45</v>
      </c>
      <c r="F5642" s="2" t="s">
        <v>8</v>
      </c>
      <c r="G5642" s="2" t="s">
        <v>208</v>
      </c>
      <c r="H5642" s="2" t="s">
        <v>2287</v>
      </c>
    </row>
    <row r="5643" spans="1:8">
      <c r="A5643" s="79">
        <v>42621</v>
      </c>
      <c r="B5643" s="3">
        <v>4.7816671432656568</v>
      </c>
      <c r="C5643" s="7">
        <v>130</v>
      </c>
      <c r="D5643" s="7">
        <v>1</v>
      </c>
      <c r="E5643" s="17">
        <v>45</v>
      </c>
      <c r="F5643" s="2" t="s">
        <v>8</v>
      </c>
      <c r="G5643" s="2" t="s">
        <v>208</v>
      </c>
      <c r="H5643" s="2" t="s">
        <v>2288</v>
      </c>
    </row>
    <row r="5644" spans="1:8">
      <c r="A5644" s="79">
        <v>42635.155555555553</v>
      </c>
      <c r="B5644" s="3">
        <v>5.68</v>
      </c>
      <c r="C5644" s="7">
        <v>130</v>
      </c>
      <c r="D5644" s="7">
        <v>1</v>
      </c>
      <c r="E5644" s="17">
        <v>45</v>
      </c>
      <c r="F5644" s="2" t="s">
        <v>8</v>
      </c>
      <c r="G5644" s="2">
        <v>1</v>
      </c>
      <c r="H5644" s="2" t="s">
        <v>2234</v>
      </c>
    </row>
    <row r="5645" spans="1:8">
      <c r="A5645" s="79">
        <v>42642.597916666666</v>
      </c>
      <c r="B5645" s="3">
        <v>11.51</v>
      </c>
      <c r="C5645" s="7">
        <v>130</v>
      </c>
      <c r="D5645" s="7">
        <v>2</v>
      </c>
      <c r="E5645" s="17">
        <v>45</v>
      </c>
      <c r="F5645" s="2" t="s">
        <v>8</v>
      </c>
      <c r="G5645" s="2">
        <v>2</v>
      </c>
      <c r="H5645" s="2" t="s">
        <v>2234</v>
      </c>
    </row>
    <row r="5646" spans="1:8">
      <c r="A5646" s="79">
        <v>42642.85833333333</v>
      </c>
      <c r="B5646" s="3">
        <v>5.74</v>
      </c>
      <c r="C5646" s="7">
        <v>130</v>
      </c>
      <c r="D5646" s="7">
        <v>1</v>
      </c>
      <c r="E5646" s="17">
        <v>45</v>
      </c>
      <c r="F5646" s="2" t="s">
        <v>8</v>
      </c>
      <c r="G5646" s="2">
        <v>1</v>
      </c>
      <c r="H5646" s="2" t="s">
        <v>2234</v>
      </c>
    </row>
    <row r="5647" spans="1:8">
      <c r="A5647" s="79">
        <v>42643.895833333336</v>
      </c>
      <c r="B5647" s="3">
        <v>5.74</v>
      </c>
      <c r="C5647" s="7">
        <v>130</v>
      </c>
      <c r="D5647" s="7">
        <v>1</v>
      </c>
      <c r="E5647" s="17">
        <v>45</v>
      </c>
      <c r="F5647" s="2" t="s">
        <v>8</v>
      </c>
      <c r="G5647" s="2">
        <v>1</v>
      </c>
      <c r="H5647" s="2" t="s">
        <v>2234</v>
      </c>
    </row>
    <row r="5648" spans="1:8">
      <c r="A5648" s="79">
        <v>42667.538900462961</v>
      </c>
      <c r="B5648" s="3">
        <v>5.6364101201201207</v>
      </c>
      <c r="C5648" s="7">
        <v>130</v>
      </c>
      <c r="D5648" s="7">
        <v>1</v>
      </c>
      <c r="E5648" s="17">
        <v>45</v>
      </c>
      <c r="F5648" s="2" t="s">
        <v>8</v>
      </c>
      <c r="G5648" s="2" t="s">
        <v>2234</v>
      </c>
      <c r="H5648" s="2" t="s">
        <v>2866</v>
      </c>
    </row>
    <row r="5649" spans="1:8">
      <c r="A5649" s="79">
        <v>42668.394733796296</v>
      </c>
      <c r="B5649" s="3">
        <v>11.482767578157565</v>
      </c>
      <c r="C5649" s="7">
        <v>130</v>
      </c>
      <c r="D5649" s="7">
        <v>2</v>
      </c>
      <c r="E5649" s="17">
        <v>45</v>
      </c>
      <c r="F5649" s="2" t="s">
        <v>8</v>
      </c>
      <c r="G5649" s="2" t="s">
        <v>2234</v>
      </c>
      <c r="H5649" s="2" t="s">
        <v>2865</v>
      </c>
    </row>
    <row r="5650" spans="1:8">
      <c r="A5650" s="79">
        <v>42677.329039351855</v>
      </c>
      <c r="B5650" s="3">
        <v>5.7600986303939967</v>
      </c>
      <c r="C5650" s="7">
        <v>130</v>
      </c>
      <c r="D5650" s="7">
        <v>1</v>
      </c>
      <c r="E5650" s="17">
        <v>45</v>
      </c>
      <c r="F5650" s="2" t="s">
        <v>8</v>
      </c>
      <c r="G5650" s="2" t="s">
        <v>2234</v>
      </c>
      <c r="H5650" s="2" t="s">
        <v>2864</v>
      </c>
    </row>
    <row r="5651" spans="1:8">
      <c r="A5651" s="79">
        <v>42682.641018518516</v>
      </c>
      <c r="B5651" s="3">
        <v>5.7964061825726141</v>
      </c>
      <c r="C5651" s="7">
        <v>130</v>
      </c>
      <c r="D5651" s="7">
        <v>1</v>
      </c>
      <c r="E5651" s="17">
        <v>45</v>
      </c>
      <c r="F5651" s="2" t="s">
        <v>8</v>
      </c>
      <c r="G5651" s="2" t="s">
        <v>2234</v>
      </c>
      <c r="H5651" s="2" t="s">
        <v>2719</v>
      </c>
    </row>
    <row r="5652" spans="1:8">
      <c r="A5652" s="79">
        <v>42692.903171296297</v>
      </c>
      <c r="B5652" s="3">
        <v>5.8060126193880475</v>
      </c>
      <c r="C5652" s="7">
        <v>130</v>
      </c>
      <c r="D5652" s="7">
        <v>1</v>
      </c>
      <c r="E5652" s="17">
        <v>45</v>
      </c>
      <c r="F5652" s="2" t="s">
        <v>8</v>
      </c>
      <c r="G5652" s="2" t="s">
        <v>2234</v>
      </c>
      <c r="H5652" s="2" t="s">
        <v>2718</v>
      </c>
    </row>
    <row r="5653" spans="1:8">
      <c r="A5653" s="79">
        <v>42705.942430555559</v>
      </c>
      <c r="B5653" s="3">
        <v>5.7779989281909225</v>
      </c>
      <c r="C5653" s="7">
        <v>130</v>
      </c>
      <c r="D5653" s="7">
        <v>1</v>
      </c>
      <c r="E5653" s="17">
        <v>45</v>
      </c>
      <c r="F5653" s="2" t="s">
        <v>8</v>
      </c>
      <c r="G5653" s="2" t="s">
        <v>2234</v>
      </c>
      <c r="H5653" s="2" t="s">
        <v>2842</v>
      </c>
    </row>
    <row r="5654" spans="1:8">
      <c r="A5654" s="79">
        <v>42706.333923611113</v>
      </c>
      <c r="B5654" s="3">
        <v>5.2869821944035351</v>
      </c>
      <c r="C5654" s="7">
        <v>130</v>
      </c>
      <c r="D5654" s="7">
        <v>1</v>
      </c>
      <c r="E5654" s="17">
        <v>45</v>
      </c>
      <c r="F5654" s="2" t="s">
        <v>8</v>
      </c>
      <c r="G5654" s="2" t="s">
        <v>2234</v>
      </c>
      <c r="H5654" s="2" t="s">
        <v>2863</v>
      </c>
    </row>
    <row r="5655" spans="1:8">
      <c r="A5655" s="79">
        <v>42707.492511574077</v>
      </c>
      <c r="B5655" s="3">
        <v>11.421911770222744</v>
      </c>
      <c r="C5655" s="7">
        <v>130</v>
      </c>
      <c r="D5655" s="7">
        <v>2</v>
      </c>
      <c r="E5655" s="17">
        <v>45</v>
      </c>
      <c r="F5655" s="2" t="s">
        <v>8</v>
      </c>
      <c r="G5655" s="2" t="s">
        <v>2234</v>
      </c>
      <c r="H5655" s="2" t="s">
        <v>2862</v>
      </c>
    </row>
    <row r="5656" spans="1:8">
      <c r="A5656" s="79">
        <v>42709.413622685184</v>
      </c>
      <c r="B5656" s="3">
        <v>5.3954469086651056</v>
      </c>
      <c r="C5656" s="7">
        <v>130</v>
      </c>
      <c r="D5656" s="7">
        <v>1</v>
      </c>
      <c r="E5656" s="17">
        <v>45</v>
      </c>
      <c r="F5656" s="2" t="s">
        <v>8</v>
      </c>
      <c r="G5656" s="2" t="s">
        <v>2234</v>
      </c>
      <c r="H5656" s="2" t="s">
        <v>2861</v>
      </c>
    </row>
    <row r="5657" spans="1:8">
      <c r="A5657" s="79">
        <v>42719.744525462964</v>
      </c>
      <c r="B5657" s="3">
        <v>5.7956158168430747</v>
      </c>
      <c r="C5657" s="7">
        <v>130</v>
      </c>
      <c r="D5657" s="7">
        <v>1</v>
      </c>
      <c r="E5657" s="17">
        <v>45</v>
      </c>
      <c r="F5657" s="2" t="s">
        <v>8</v>
      </c>
      <c r="G5657" s="2" t="s">
        <v>2234</v>
      </c>
      <c r="H5657" s="2" t="s">
        <v>2732</v>
      </c>
    </row>
    <row r="5658" spans="1:8">
      <c r="A5658" s="79">
        <v>42731.252685185187</v>
      </c>
      <c r="B5658" s="3">
        <v>5.7951313987990112</v>
      </c>
      <c r="C5658" s="7">
        <v>130</v>
      </c>
      <c r="D5658" s="7">
        <v>1</v>
      </c>
      <c r="E5658" s="17">
        <v>45</v>
      </c>
      <c r="F5658" s="2" t="s">
        <v>8</v>
      </c>
      <c r="G5658" s="2" t="s">
        <v>2234</v>
      </c>
      <c r="H5658" s="2" t="s">
        <v>2833</v>
      </c>
    </row>
    <row r="5659" spans="1:8">
      <c r="A5659" s="79">
        <v>42733.094074074077</v>
      </c>
      <c r="B5659" s="3">
        <v>5.791293477535123</v>
      </c>
      <c r="C5659" s="7">
        <v>130</v>
      </c>
      <c r="D5659" s="7">
        <v>1</v>
      </c>
      <c r="E5659" s="17">
        <v>45</v>
      </c>
      <c r="F5659" s="2" t="s">
        <v>8</v>
      </c>
      <c r="G5659" s="2" t="s">
        <v>2234</v>
      </c>
      <c r="H5659" s="2" t="s">
        <v>2725</v>
      </c>
    </row>
    <row r="5660" spans="1:8">
      <c r="A5660" s="79">
        <v>42744.887245370373</v>
      </c>
      <c r="B5660" s="3">
        <v>5.7829628486646882</v>
      </c>
      <c r="C5660" s="7">
        <v>130</v>
      </c>
      <c r="D5660" s="7">
        <v>1</v>
      </c>
      <c r="E5660" s="17">
        <v>45</v>
      </c>
      <c r="F5660" s="2" t="s">
        <v>8</v>
      </c>
      <c r="G5660" s="2" t="s">
        <v>3584</v>
      </c>
    </row>
    <row r="5661" spans="1:8">
      <c r="A5661" s="79">
        <v>42749.434965277775</v>
      </c>
      <c r="B5661" s="3">
        <v>5.764873690987125</v>
      </c>
      <c r="C5661" s="7">
        <v>130</v>
      </c>
      <c r="D5661" s="7">
        <v>1</v>
      </c>
      <c r="E5661" s="17">
        <v>45</v>
      </c>
      <c r="F5661" s="2" t="s">
        <v>8</v>
      </c>
      <c r="G5661" s="2" t="s">
        <v>3617</v>
      </c>
    </row>
    <row r="5662" spans="1:8">
      <c r="A5662" s="79">
        <v>42749.594930555555</v>
      </c>
      <c r="B5662" s="3">
        <v>5.7988906971340048</v>
      </c>
      <c r="C5662" s="7">
        <v>130</v>
      </c>
      <c r="D5662" s="7">
        <v>1</v>
      </c>
      <c r="E5662" s="17">
        <v>45</v>
      </c>
      <c r="F5662" s="2" t="s">
        <v>8</v>
      </c>
      <c r="G5662" s="2" t="s">
        <v>3562</v>
      </c>
    </row>
    <row r="5663" spans="1:8">
      <c r="A5663" s="79">
        <v>42750.697233796294</v>
      </c>
      <c r="B5663" s="3">
        <v>5.7723964973131414</v>
      </c>
      <c r="C5663" s="7">
        <v>130</v>
      </c>
      <c r="D5663" s="7">
        <v>1</v>
      </c>
      <c r="E5663" s="17">
        <v>45</v>
      </c>
      <c r="F5663" s="2" t="s">
        <v>8</v>
      </c>
      <c r="G5663" s="2" t="s">
        <v>3615</v>
      </c>
    </row>
    <row r="5664" spans="1:8">
      <c r="A5664" s="79">
        <v>42758.328055555554</v>
      </c>
      <c r="B5664" s="3">
        <v>5.7520655539671193</v>
      </c>
      <c r="C5664" s="7">
        <v>130</v>
      </c>
      <c r="D5664" s="7">
        <v>1</v>
      </c>
      <c r="E5664" s="17">
        <v>45</v>
      </c>
      <c r="F5664" s="2" t="s">
        <v>8</v>
      </c>
      <c r="G5664" s="2" t="s">
        <v>3614</v>
      </c>
    </row>
    <row r="5665" spans="1:9">
      <c r="A5665" s="79">
        <v>42760.110671296294</v>
      </c>
      <c r="B5665" s="3">
        <v>5.7810270486656199</v>
      </c>
      <c r="C5665" s="7">
        <v>130</v>
      </c>
      <c r="D5665" s="7">
        <v>1</v>
      </c>
      <c r="E5665" s="17">
        <v>45</v>
      </c>
      <c r="F5665" s="2" t="s">
        <v>8</v>
      </c>
      <c r="G5665" s="2" t="s">
        <v>3554</v>
      </c>
    </row>
    <row r="5666" spans="1:9">
      <c r="A5666" s="79">
        <v>42760.724618055552</v>
      </c>
      <c r="B5666" s="3">
        <v>5.7676567117726663</v>
      </c>
      <c r="C5666" s="7">
        <v>130</v>
      </c>
      <c r="D5666" s="7">
        <v>1</v>
      </c>
      <c r="E5666" s="17">
        <v>45</v>
      </c>
      <c r="F5666" s="2" t="s">
        <v>8</v>
      </c>
      <c r="G5666" s="2" t="s">
        <v>3582</v>
      </c>
    </row>
    <row r="5667" spans="1:9">
      <c r="A5667" s="79">
        <v>42760.895381944443</v>
      </c>
      <c r="B5667" s="3">
        <v>5.7723964973131414</v>
      </c>
      <c r="C5667" s="7">
        <v>130</v>
      </c>
      <c r="D5667" s="7">
        <v>1</v>
      </c>
      <c r="E5667" s="17">
        <v>45</v>
      </c>
      <c r="F5667" s="2" t="s">
        <v>8</v>
      </c>
      <c r="G5667" s="2" t="s">
        <v>3577</v>
      </c>
    </row>
    <row r="5668" spans="1:9">
      <c r="A5668" s="79">
        <v>42762.755115740743</v>
      </c>
      <c r="B5668" s="3">
        <v>5.7754212258357978</v>
      </c>
      <c r="C5668" s="7">
        <v>130</v>
      </c>
      <c r="D5668" s="7">
        <v>1</v>
      </c>
      <c r="E5668" s="17">
        <v>45</v>
      </c>
      <c r="F5668" s="2" t="s">
        <v>8</v>
      </c>
      <c r="G5668" s="2" t="s">
        <v>3613</v>
      </c>
    </row>
    <row r="5669" spans="1:9">
      <c r="A5669" s="79">
        <v>42762.757187499999</v>
      </c>
      <c r="B5669" s="3">
        <v>11.56205409733124</v>
      </c>
      <c r="C5669" s="7">
        <v>130</v>
      </c>
      <c r="D5669" s="7">
        <v>2</v>
      </c>
      <c r="E5669" s="17">
        <v>45</v>
      </c>
      <c r="F5669" s="2" t="s">
        <v>8</v>
      </c>
      <c r="G5669" s="2" t="s">
        <v>3598</v>
      </c>
    </row>
    <row r="5670" spans="1:9">
      <c r="A5670" s="79">
        <v>42767.944513888891</v>
      </c>
      <c r="B5670" s="3">
        <v>5.8014215571735894</v>
      </c>
      <c r="C5670" s="7">
        <v>130</v>
      </c>
      <c r="D5670" s="7">
        <v>1</v>
      </c>
      <c r="E5670" s="17">
        <v>45</v>
      </c>
      <c r="F5670" s="2" t="s">
        <v>8</v>
      </c>
      <c r="G5670" s="2" t="s">
        <v>3553</v>
      </c>
    </row>
    <row r="5671" spans="1:9">
      <c r="A5671" s="79">
        <v>42797.326770833337</v>
      </c>
      <c r="B5671" s="3">
        <v>5.7306369971401336</v>
      </c>
      <c r="C5671" s="7">
        <v>130</v>
      </c>
      <c r="D5671" s="7">
        <v>1</v>
      </c>
      <c r="E5671" s="17">
        <v>45</v>
      </c>
      <c r="F5671" s="2" t="s">
        <v>8</v>
      </c>
      <c r="G5671" s="2" t="s">
        <v>3612</v>
      </c>
    </row>
    <row r="5672" spans="1:9">
      <c r="A5672" s="79">
        <v>42804.385277777779</v>
      </c>
      <c r="B5672" s="3">
        <v>11.407673867334168</v>
      </c>
      <c r="C5672" s="7">
        <v>130</v>
      </c>
      <c r="D5672" s="7">
        <v>2</v>
      </c>
      <c r="E5672" s="17">
        <v>45</v>
      </c>
      <c r="F5672" s="2" t="s">
        <v>8</v>
      </c>
      <c r="G5672" s="2" t="s">
        <v>3611</v>
      </c>
    </row>
    <row r="5673" spans="1:9">
      <c r="A5673" s="79">
        <v>42809.006956018522</v>
      </c>
      <c r="B5673" s="3">
        <v>5.703836933667084</v>
      </c>
      <c r="C5673" s="7">
        <v>130</v>
      </c>
      <c r="D5673" s="7">
        <v>1</v>
      </c>
      <c r="E5673" s="17">
        <v>45</v>
      </c>
      <c r="F5673" s="2" t="s">
        <v>8</v>
      </c>
      <c r="G5673" s="2" t="s">
        <v>3608</v>
      </c>
    </row>
    <row r="5674" spans="1:9">
      <c r="A5674" s="79">
        <v>42825.660185185188</v>
      </c>
      <c r="B5674" s="3">
        <v>11.544792994626283</v>
      </c>
      <c r="C5674" s="7">
        <v>130</v>
      </c>
      <c r="D5674" s="7">
        <v>2</v>
      </c>
      <c r="E5674" s="17">
        <v>45</v>
      </c>
      <c r="F5674" s="2" t="s">
        <v>8</v>
      </c>
      <c r="G5674" s="2" t="s">
        <v>3610</v>
      </c>
    </row>
    <row r="5675" spans="1:9">
      <c r="A5675" s="79">
        <v>42832.551701388889</v>
      </c>
      <c r="B5675" s="3">
        <v>5.7345710368349252</v>
      </c>
      <c r="C5675" s="7">
        <v>130</v>
      </c>
      <c r="D5675" s="7">
        <v>1</v>
      </c>
      <c r="E5675" s="17">
        <v>45</v>
      </c>
      <c r="F5675" s="2" t="s">
        <v>8</v>
      </c>
      <c r="G5675" s="2" t="s">
        <v>2234</v>
      </c>
      <c r="H5675" s="2" t="s">
        <v>4492</v>
      </c>
    </row>
    <row r="5676" spans="1:9">
      <c r="A5676" s="79">
        <v>42832.939456018517</v>
      </c>
      <c r="B5676" s="3">
        <v>5.7413212891113892</v>
      </c>
      <c r="C5676" s="7">
        <v>130</v>
      </c>
      <c r="D5676" s="7">
        <v>1</v>
      </c>
      <c r="E5676" s="17">
        <v>45</v>
      </c>
      <c r="F5676" s="2" t="s">
        <v>8</v>
      </c>
      <c r="G5676" s="2" t="s">
        <v>2234</v>
      </c>
      <c r="H5676" s="2" t="s">
        <v>4491</v>
      </c>
    </row>
    <row r="5677" spans="1:9">
      <c r="A5677" s="79">
        <v>42837.361712962964</v>
      </c>
      <c r="B5677" s="3">
        <v>5.7978384135948247</v>
      </c>
      <c r="C5677" s="7">
        <v>130</v>
      </c>
      <c r="D5677" s="7">
        <v>1</v>
      </c>
      <c r="E5677" s="17">
        <v>45</v>
      </c>
      <c r="F5677" s="2" t="s">
        <v>8</v>
      </c>
      <c r="G5677" s="2" t="s">
        <v>2234</v>
      </c>
      <c r="H5677" s="2" t="s">
        <v>4430</v>
      </c>
    </row>
    <row r="5678" spans="1:9">
      <c r="A5678" s="79">
        <v>42912.432511574072</v>
      </c>
      <c r="B5678" s="3">
        <v>5.7413212891113892</v>
      </c>
      <c r="C5678" s="7">
        <v>130</v>
      </c>
      <c r="D5678" s="7">
        <v>1</v>
      </c>
      <c r="E5678" s="17">
        <v>45</v>
      </c>
      <c r="F5678" s="2" t="s">
        <v>8</v>
      </c>
      <c r="G5678" s="2" t="s">
        <v>2234</v>
      </c>
      <c r="H5678" s="2" t="s">
        <v>4469</v>
      </c>
    </row>
    <row r="5679" spans="1:9">
      <c r="A5679" s="79">
        <v>42317</v>
      </c>
      <c r="B5679" s="3">
        <v>9.7105399999999999</v>
      </c>
      <c r="C5679" s="7">
        <v>131</v>
      </c>
      <c r="D5679" s="7">
        <v>2</v>
      </c>
      <c r="E5679" s="17">
        <v>45</v>
      </c>
      <c r="F5679" s="2" t="s">
        <v>8</v>
      </c>
      <c r="G5679" s="2" t="s">
        <v>504</v>
      </c>
      <c r="H5679" s="2" t="s">
        <v>505</v>
      </c>
      <c r="I5679" s="2" t="s">
        <v>520</v>
      </c>
    </row>
    <row r="5680" spans="1:9">
      <c r="A5680" s="79">
        <v>42317</v>
      </c>
      <c r="B5680" s="3">
        <v>9.7105399999999999</v>
      </c>
      <c r="C5680" s="7">
        <v>131</v>
      </c>
      <c r="D5680" s="7">
        <v>2</v>
      </c>
      <c r="E5680" s="17">
        <v>45</v>
      </c>
      <c r="F5680" s="2" t="s">
        <v>8</v>
      </c>
      <c r="G5680" s="2" t="s">
        <v>543</v>
      </c>
      <c r="H5680" s="2" t="s">
        <v>544</v>
      </c>
      <c r="I5680" s="2" t="s">
        <v>476</v>
      </c>
    </row>
    <row r="5681" spans="1:9">
      <c r="A5681" s="79">
        <v>42317</v>
      </c>
      <c r="B5681" s="3">
        <v>9.7105399999999999</v>
      </c>
      <c r="C5681" s="7">
        <v>131</v>
      </c>
      <c r="D5681" s="7">
        <v>2</v>
      </c>
      <c r="E5681" s="17">
        <v>45</v>
      </c>
      <c r="F5681" s="2" t="s">
        <v>8</v>
      </c>
      <c r="G5681" s="2" t="s">
        <v>547</v>
      </c>
      <c r="H5681" s="2" t="s">
        <v>548</v>
      </c>
      <c r="I5681" s="2" t="s">
        <v>476</v>
      </c>
    </row>
    <row r="5682" spans="1:9">
      <c r="A5682" s="79">
        <v>42317</v>
      </c>
      <c r="B5682" s="3">
        <v>9.7105399999999999</v>
      </c>
      <c r="C5682" s="7">
        <v>131</v>
      </c>
      <c r="D5682" s="7">
        <v>2</v>
      </c>
      <c r="E5682" s="17">
        <v>45</v>
      </c>
      <c r="F5682" s="2" t="s">
        <v>8</v>
      </c>
      <c r="G5682" s="2" t="s">
        <v>579</v>
      </c>
      <c r="H5682" s="2" t="s">
        <v>580</v>
      </c>
      <c r="I5682" s="2" t="s">
        <v>476</v>
      </c>
    </row>
    <row r="5683" spans="1:9">
      <c r="A5683" s="79">
        <v>42317</v>
      </c>
      <c r="B5683" s="3">
        <v>9.7105399999999999</v>
      </c>
      <c r="C5683" s="7">
        <v>131</v>
      </c>
      <c r="D5683" s="7">
        <v>2</v>
      </c>
      <c r="E5683" s="17">
        <v>45</v>
      </c>
      <c r="F5683" s="2" t="s">
        <v>8</v>
      </c>
      <c r="G5683" s="2" t="s">
        <v>603</v>
      </c>
      <c r="H5683" s="2" t="s">
        <v>604</v>
      </c>
      <c r="I5683" s="2" t="s">
        <v>476</v>
      </c>
    </row>
    <row r="5684" spans="1:9">
      <c r="A5684" s="79">
        <v>42317</v>
      </c>
      <c r="B5684" s="3">
        <v>9.7105399999999999</v>
      </c>
      <c r="C5684" s="7">
        <v>131</v>
      </c>
      <c r="D5684" s="7">
        <v>2</v>
      </c>
      <c r="E5684" s="17">
        <v>45</v>
      </c>
      <c r="F5684" s="2" t="s">
        <v>8</v>
      </c>
      <c r="G5684" s="2" t="s">
        <v>623</v>
      </c>
      <c r="H5684" s="2" t="s">
        <v>624</v>
      </c>
      <c r="I5684" s="2" t="s">
        <v>476</v>
      </c>
    </row>
    <row r="5685" spans="1:9">
      <c r="A5685" s="79">
        <v>42317</v>
      </c>
      <c r="B5685" s="3">
        <v>4.85527</v>
      </c>
      <c r="C5685" s="7">
        <v>131</v>
      </c>
      <c r="D5685" s="7">
        <v>1</v>
      </c>
      <c r="E5685" s="17">
        <v>45</v>
      </c>
      <c r="F5685" s="2" t="s">
        <v>8</v>
      </c>
      <c r="G5685" s="2" t="s">
        <v>518</v>
      </c>
      <c r="H5685" s="2" t="s">
        <v>519</v>
      </c>
      <c r="I5685" s="2" t="s">
        <v>476</v>
      </c>
    </row>
    <row r="5686" spans="1:9">
      <c r="A5686" s="79">
        <v>42317</v>
      </c>
      <c r="B5686" s="3">
        <v>4.85527</v>
      </c>
      <c r="C5686" s="7">
        <v>131</v>
      </c>
      <c r="D5686" s="7">
        <v>1</v>
      </c>
      <c r="E5686" s="17">
        <v>45</v>
      </c>
      <c r="F5686" s="2" t="s">
        <v>8</v>
      </c>
      <c r="G5686" s="2" t="s">
        <v>521</v>
      </c>
      <c r="H5686" s="2" t="s">
        <v>522</v>
      </c>
      <c r="I5686" s="2" t="s">
        <v>520</v>
      </c>
    </row>
    <row r="5687" spans="1:9">
      <c r="A5687" s="79">
        <v>42317</v>
      </c>
      <c r="B5687" s="3">
        <v>4.85527</v>
      </c>
      <c r="C5687" s="7">
        <v>131</v>
      </c>
      <c r="D5687" s="7">
        <v>1</v>
      </c>
      <c r="E5687" s="17">
        <v>45</v>
      </c>
      <c r="F5687" s="2" t="s">
        <v>8</v>
      </c>
      <c r="G5687" s="2" t="s">
        <v>492</v>
      </c>
      <c r="H5687" s="2" t="s">
        <v>526</v>
      </c>
      <c r="I5687" s="2" t="s">
        <v>520</v>
      </c>
    </row>
    <row r="5688" spans="1:9">
      <c r="A5688" s="79">
        <v>42317</v>
      </c>
      <c r="B5688" s="3">
        <v>4.85527</v>
      </c>
      <c r="C5688" s="7">
        <v>131</v>
      </c>
      <c r="D5688" s="7">
        <v>1</v>
      </c>
      <c r="E5688" s="17">
        <v>45</v>
      </c>
      <c r="F5688" s="2" t="s">
        <v>8</v>
      </c>
      <c r="G5688" s="2" t="s">
        <v>527</v>
      </c>
      <c r="H5688" s="2" t="s">
        <v>528</v>
      </c>
      <c r="I5688" s="2" t="s">
        <v>520</v>
      </c>
    </row>
    <row r="5689" spans="1:9">
      <c r="A5689" s="79">
        <v>42317</v>
      </c>
      <c r="B5689" s="3">
        <v>4.85527</v>
      </c>
      <c r="C5689" s="7">
        <v>131</v>
      </c>
      <c r="D5689" s="7">
        <v>1</v>
      </c>
      <c r="E5689" s="17">
        <v>45</v>
      </c>
      <c r="F5689" s="2" t="s">
        <v>8</v>
      </c>
      <c r="G5689" s="2" t="s">
        <v>531</v>
      </c>
      <c r="H5689" s="2" t="s">
        <v>532</v>
      </c>
      <c r="I5689" s="2" t="s">
        <v>520</v>
      </c>
    </row>
    <row r="5690" spans="1:9">
      <c r="A5690" s="79">
        <v>42317</v>
      </c>
      <c r="B5690" s="3">
        <v>4.85527</v>
      </c>
      <c r="C5690" s="7">
        <v>131</v>
      </c>
      <c r="D5690" s="7">
        <v>1</v>
      </c>
      <c r="E5690" s="17">
        <v>45</v>
      </c>
      <c r="F5690" s="2" t="s">
        <v>8</v>
      </c>
      <c r="G5690" s="2" t="s">
        <v>539</v>
      </c>
      <c r="H5690" s="2" t="s">
        <v>540</v>
      </c>
      <c r="I5690" s="2" t="s">
        <v>520</v>
      </c>
    </row>
    <row r="5691" spans="1:9">
      <c r="A5691" s="79">
        <v>42317</v>
      </c>
      <c r="B5691" s="3">
        <v>4.85527</v>
      </c>
      <c r="C5691" s="7">
        <v>131</v>
      </c>
      <c r="D5691" s="7">
        <v>1</v>
      </c>
      <c r="E5691" s="17">
        <v>45</v>
      </c>
      <c r="F5691" s="2" t="s">
        <v>8</v>
      </c>
      <c r="G5691" s="2" t="s">
        <v>541</v>
      </c>
      <c r="H5691" s="2" t="s">
        <v>542</v>
      </c>
      <c r="I5691" s="2" t="s">
        <v>520</v>
      </c>
    </row>
    <row r="5692" spans="1:9">
      <c r="A5692" s="79">
        <v>42317</v>
      </c>
      <c r="B5692" s="3">
        <v>4.85527</v>
      </c>
      <c r="C5692" s="7">
        <v>131</v>
      </c>
      <c r="D5692" s="7">
        <v>1</v>
      </c>
      <c r="E5692" s="17">
        <v>45</v>
      </c>
      <c r="F5692" s="2" t="s">
        <v>8</v>
      </c>
      <c r="G5692" s="2" t="s">
        <v>549</v>
      </c>
      <c r="H5692" s="2" t="s">
        <v>550</v>
      </c>
      <c r="I5692" s="2" t="s">
        <v>476</v>
      </c>
    </row>
    <row r="5693" spans="1:9">
      <c r="A5693" s="79">
        <v>42317</v>
      </c>
      <c r="B5693" s="3">
        <v>4.85527</v>
      </c>
      <c r="C5693" s="7">
        <v>131</v>
      </c>
      <c r="D5693" s="7">
        <v>1</v>
      </c>
      <c r="E5693" s="17">
        <v>45</v>
      </c>
      <c r="F5693" s="2" t="s">
        <v>8</v>
      </c>
      <c r="G5693" s="2" t="s">
        <v>551</v>
      </c>
      <c r="H5693" s="2" t="s">
        <v>552</v>
      </c>
      <c r="I5693" s="2" t="s">
        <v>476</v>
      </c>
    </row>
    <row r="5694" spans="1:9">
      <c r="A5694" s="79">
        <v>42317</v>
      </c>
      <c r="B5694" s="3">
        <v>4.85527</v>
      </c>
      <c r="C5694" s="7">
        <v>131</v>
      </c>
      <c r="D5694" s="7">
        <v>1</v>
      </c>
      <c r="E5694" s="17">
        <v>45</v>
      </c>
      <c r="F5694" s="2" t="s">
        <v>8</v>
      </c>
      <c r="G5694" s="2" t="s">
        <v>555</v>
      </c>
      <c r="H5694" s="2" t="s">
        <v>556</v>
      </c>
      <c r="I5694" s="2" t="s">
        <v>476</v>
      </c>
    </row>
    <row r="5695" spans="1:9">
      <c r="A5695" s="79">
        <v>42317</v>
      </c>
      <c r="B5695" s="3">
        <v>4.85527</v>
      </c>
      <c r="C5695" s="7">
        <v>131</v>
      </c>
      <c r="D5695" s="7">
        <v>1</v>
      </c>
      <c r="E5695" s="17">
        <v>45</v>
      </c>
      <c r="F5695" s="2" t="s">
        <v>8</v>
      </c>
      <c r="G5695" s="2" t="s">
        <v>557</v>
      </c>
      <c r="H5695" s="2" t="s">
        <v>558</v>
      </c>
      <c r="I5695" s="2" t="s">
        <v>476</v>
      </c>
    </row>
    <row r="5696" spans="1:9">
      <c r="A5696" s="79">
        <v>42317</v>
      </c>
      <c r="B5696" s="3">
        <v>4.85527</v>
      </c>
      <c r="C5696" s="7">
        <v>131</v>
      </c>
      <c r="D5696" s="7">
        <v>1</v>
      </c>
      <c r="E5696" s="17">
        <v>45</v>
      </c>
      <c r="F5696" s="2" t="s">
        <v>8</v>
      </c>
      <c r="G5696" s="2" t="s">
        <v>502</v>
      </c>
      <c r="H5696" s="2" t="s">
        <v>559</v>
      </c>
      <c r="I5696" s="2" t="s">
        <v>476</v>
      </c>
    </row>
    <row r="5697" spans="1:9">
      <c r="A5697" s="79">
        <v>42317</v>
      </c>
      <c r="B5697" s="3">
        <v>4.85527</v>
      </c>
      <c r="C5697" s="7">
        <v>131</v>
      </c>
      <c r="D5697" s="7">
        <v>1</v>
      </c>
      <c r="E5697" s="17">
        <v>45</v>
      </c>
      <c r="F5697" s="2" t="s">
        <v>8</v>
      </c>
      <c r="G5697" s="2" t="s">
        <v>494</v>
      </c>
      <c r="H5697" s="2" t="s">
        <v>560</v>
      </c>
      <c r="I5697" s="2" t="s">
        <v>476</v>
      </c>
    </row>
    <row r="5698" spans="1:9">
      <c r="A5698" s="79">
        <v>42317</v>
      </c>
      <c r="B5698" s="3">
        <v>4.85527</v>
      </c>
      <c r="C5698" s="7">
        <v>131</v>
      </c>
      <c r="D5698" s="7">
        <v>1</v>
      </c>
      <c r="E5698" s="17">
        <v>45</v>
      </c>
      <c r="F5698" s="2" t="s">
        <v>8</v>
      </c>
      <c r="G5698" s="2" t="s">
        <v>561</v>
      </c>
      <c r="H5698" s="2" t="s">
        <v>562</v>
      </c>
      <c r="I5698" s="2" t="s">
        <v>476</v>
      </c>
    </row>
    <row r="5699" spans="1:9">
      <c r="A5699" s="79">
        <v>42317</v>
      </c>
      <c r="B5699" s="3">
        <v>4.85527</v>
      </c>
      <c r="C5699" s="7">
        <v>131</v>
      </c>
      <c r="D5699" s="7">
        <v>1</v>
      </c>
      <c r="E5699" s="17">
        <v>45</v>
      </c>
      <c r="F5699" s="2" t="s">
        <v>8</v>
      </c>
      <c r="G5699" s="2" t="s">
        <v>563</v>
      </c>
      <c r="H5699" s="2" t="s">
        <v>564</v>
      </c>
      <c r="I5699" s="2" t="s">
        <v>476</v>
      </c>
    </row>
    <row r="5700" spans="1:9">
      <c r="A5700" s="79">
        <v>42317</v>
      </c>
      <c r="B5700" s="3">
        <v>4.85527</v>
      </c>
      <c r="C5700" s="7">
        <v>131</v>
      </c>
      <c r="D5700" s="7">
        <v>1</v>
      </c>
      <c r="E5700" s="17">
        <v>45</v>
      </c>
      <c r="F5700" s="2" t="s">
        <v>8</v>
      </c>
      <c r="G5700" s="2" t="s">
        <v>565</v>
      </c>
      <c r="H5700" s="2" t="s">
        <v>566</v>
      </c>
      <c r="I5700" s="2" t="s">
        <v>476</v>
      </c>
    </row>
    <row r="5701" spans="1:9">
      <c r="A5701" s="79">
        <v>42317</v>
      </c>
      <c r="B5701" s="3">
        <v>4.85527</v>
      </c>
      <c r="C5701" s="7">
        <v>131</v>
      </c>
      <c r="D5701" s="7">
        <v>1</v>
      </c>
      <c r="E5701" s="17">
        <v>45</v>
      </c>
      <c r="F5701" s="2" t="s">
        <v>8</v>
      </c>
      <c r="G5701" s="2" t="s">
        <v>567</v>
      </c>
      <c r="H5701" s="2" t="s">
        <v>568</v>
      </c>
      <c r="I5701" s="2" t="s">
        <v>476</v>
      </c>
    </row>
    <row r="5702" spans="1:9">
      <c r="A5702" s="79">
        <v>42317</v>
      </c>
      <c r="B5702" s="3">
        <v>4.85527</v>
      </c>
      <c r="C5702" s="7">
        <v>131</v>
      </c>
      <c r="D5702" s="7">
        <v>1</v>
      </c>
      <c r="E5702" s="17">
        <v>45</v>
      </c>
      <c r="F5702" s="2" t="s">
        <v>8</v>
      </c>
      <c r="G5702" s="2" t="s">
        <v>569</v>
      </c>
      <c r="H5702" s="2" t="s">
        <v>570</v>
      </c>
      <c r="I5702" s="2" t="s">
        <v>476</v>
      </c>
    </row>
    <row r="5703" spans="1:9">
      <c r="A5703" s="79">
        <v>42317</v>
      </c>
      <c r="B5703" s="3">
        <v>4.85527</v>
      </c>
      <c r="C5703" s="7">
        <v>131</v>
      </c>
      <c r="D5703" s="7">
        <v>1</v>
      </c>
      <c r="E5703" s="17">
        <v>45</v>
      </c>
      <c r="F5703" s="2" t="s">
        <v>8</v>
      </c>
      <c r="G5703" s="2" t="s">
        <v>571</v>
      </c>
      <c r="H5703" s="2" t="s">
        <v>572</v>
      </c>
      <c r="I5703" s="2" t="s">
        <v>476</v>
      </c>
    </row>
    <row r="5704" spans="1:9">
      <c r="A5704" s="79">
        <v>42317</v>
      </c>
      <c r="B5704" s="3">
        <v>4.85527</v>
      </c>
      <c r="C5704" s="7">
        <v>131</v>
      </c>
      <c r="D5704" s="7">
        <v>1</v>
      </c>
      <c r="E5704" s="17">
        <v>45</v>
      </c>
      <c r="F5704" s="2" t="s">
        <v>8</v>
      </c>
      <c r="G5704" s="2" t="s">
        <v>575</v>
      </c>
      <c r="H5704" s="2" t="s">
        <v>576</v>
      </c>
      <c r="I5704" s="2" t="s">
        <v>476</v>
      </c>
    </row>
    <row r="5705" spans="1:9">
      <c r="A5705" s="79">
        <v>42317</v>
      </c>
      <c r="B5705" s="3">
        <v>4.85527</v>
      </c>
      <c r="C5705" s="7">
        <v>131</v>
      </c>
      <c r="D5705" s="7">
        <v>1</v>
      </c>
      <c r="E5705" s="17">
        <v>45</v>
      </c>
      <c r="F5705" s="2" t="s">
        <v>8</v>
      </c>
      <c r="G5705" s="2" t="s">
        <v>577</v>
      </c>
      <c r="H5705" s="2" t="s">
        <v>578</v>
      </c>
      <c r="I5705" s="2" t="s">
        <v>476</v>
      </c>
    </row>
    <row r="5706" spans="1:9">
      <c r="A5706" s="79">
        <v>42317</v>
      </c>
      <c r="B5706" s="3">
        <v>4.85527</v>
      </c>
      <c r="C5706" s="7">
        <v>131</v>
      </c>
      <c r="D5706" s="7">
        <v>1</v>
      </c>
      <c r="E5706" s="17">
        <v>45</v>
      </c>
      <c r="F5706" s="2" t="s">
        <v>8</v>
      </c>
      <c r="G5706" s="2" t="s">
        <v>581</v>
      </c>
      <c r="H5706" s="2" t="s">
        <v>582</v>
      </c>
      <c r="I5706" s="2" t="s">
        <v>476</v>
      </c>
    </row>
    <row r="5707" spans="1:9">
      <c r="A5707" s="79">
        <v>42317</v>
      </c>
      <c r="B5707" s="3">
        <v>4.85527</v>
      </c>
      <c r="C5707" s="7">
        <v>131</v>
      </c>
      <c r="D5707" s="7">
        <v>1</v>
      </c>
      <c r="E5707" s="17">
        <v>45</v>
      </c>
      <c r="F5707" s="2" t="s">
        <v>8</v>
      </c>
      <c r="G5707" s="2" t="s">
        <v>583</v>
      </c>
      <c r="H5707" s="2" t="s">
        <v>584</v>
      </c>
      <c r="I5707" s="2" t="s">
        <v>476</v>
      </c>
    </row>
    <row r="5708" spans="1:9">
      <c r="A5708" s="79">
        <v>42317</v>
      </c>
      <c r="B5708" s="3">
        <v>4.85527</v>
      </c>
      <c r="C5708" s="7">
        <v>131</v>
      </c>
      <c r="D5708" s="7">
        <v>1</v>
      </c>
      <c r="E5708" s="17">
        <v>45</v>
      </c>
      <c r="F5708" s="2" t="s">
        <v>8</v>
      </c>
      <c r="G5708" s="2" t="s">
        <v>585</v>
      </c>
      <c r="H5708" s="2" t="s">
        <v>586</v>
      </c>
      <c r="I5708" s="2" t="s">
        <v>476</v>
      </c>
    </row>
    <row r="5709" spans="1:9">
      <c r="A5709" s="79">
        <v>42317</v>
      </c>
      <c r="B5709" s="3">
        <v>4.85527</v>
      </c>
      <c r="C5709" s="7">
        <v>131</v>
      </c>
      <c r="D5709" s="7">
        <v>1</v>
      </c>
      <c r="E5709" s="17">
        <v>45</v>
      </c>
      <c r="F5709" s="2" t="s">
        <v>8</v>
      </c>
      <c r="G5709" s="2" t="s">
        <v>587</v>
      </c>
      <c r="H5709" s="2" t="s">
        <v>588</v>
      </c>
      <c r="I5709" s="2" t="s">
        <v>476</v>
      </c>
    </row>
    <row r="5710" spans="1:9">
      <c r="A5710" s="79">
        <v>42317</v>
      </c>
      <c r="B5710" s="3">
        <v>4.85527</v>
      </c>
      <c r="C5710" s="7">
        <v>131</v>
      </c>
      <c r="D5710" s="7">
        <v>1</v>
      </c>
      <c r="E5710" s="17">
        <v>45</v>
      </c>
      <c r="F5710" s="2" t="s">
        <v>8</v>
      </c>
      <c r="G5710" s="2" t="s">
        <v>457</v>
      </c>
      <c r="H5710" s="2" t="s">
        <v>589</v>
      </c>
      <c r="I5710" s="2" t="s">
        <v>476</v>
      </c>
    </row>
    <row r="5711" spans="1:9">
      <c r="A5711" s="79">
        <v>42317</v>
      </c>
      <c r="B5711" s="3">
        <v>4.85527</v>
      </c>
      <c r="C5711" s="7">
        <v>131</v>
      </c>
      <c r="D5711" s="7">
        <v>1</v>
      </c>
      <c r="E5711" s="17">
        <v>45</v>
      </c>
      <c r="F5711" s="2" t="s">
        <v>8</v>
      </c>
      <c r="G5711" s="2" t="s">
        <v>590</v>
      </c>
      <c r="H5711" s="2" t="s">
        <v>591</v>
      </c>
      <c r="I5711" s="2" t="s">
        <v>476</v>
      </c>
    </row>
    <row r="5712" spans="1:9">
      <c r="A5712" s="79">
        <v>42317</v>
      </c>
      <c r="B5712" s="3">
        <v>4.85527</v>
      </c>
      <c r="C5712" s="7">
        <v>131</v>
      </c>
      <c r="D5712" s="7">
        <v>1</v>
      </c>
      <c r="E5712" s="17">
        <v>45</v>
      </c>
      <c r="F5712" s="2" t="s">
        <v>8</v>
      </c>
      <c r="G5712" s="2" t="s">
        <v>594</v>
      </c>
      <c r="H5712" s="2" t="s">
        <v>595</v>
      </c>
      <c r="I5712" s="2" t="s">
        <v>476</v>
      </c>
    </row>
    <row r="5713" spans="1:9">
      <c r="A5713" s="79">
        <v>42317</v>
      </c>
      <c r="B5713" s="3">
        <v>4.85527</v>
      </c>
      <c r="C5713" s="7">
        <v>131</v>
      </c>
      <c r="D5713" s="7">
        <v>1</v>
      </c>
      <c r="E5713" s="17">
        <v>45</v>
      </c>
      <c r="F5713" s="2" t="s">
        <v>8</v>
      </c>
      <c r="G5713" s="2" t="s">
        <v>498</v>
      </c>
      <c r="H5713" s="2" t="s">
        <v>499</v>
      </c>
      <c r="I5713" s="2" t="s">
        <v>476</v>
      </c>
    </row>
    <row r="5714" spans="1:9">
      <c r="A5714" s="79">
        <v>42317</v>
      </c>
      <c r="B5714" s="3">
        <v>4.85527</v>
      </c>
      <c r="C5714" s="7">
        <v>131</v>
      </c>
      <c r="D5714" s="7">
        <v>1</v>
      </c>
      <c r="E5714" s="17">
        <v>45</v>
      </c>
      <c r="F5714" s="2" t="s">
        <v>8</v>
      </c>
      <c r="G5714" s="2" t="s">
        <v>599</v>
      </c>
      <c r="H5714" s="2" t="s">
        <v>600</v>
      </c>
      <c r="I5714" s="2" t="s">
        <v>476</v>
      </c>
    </row>
    <row r="5715" spans="1:9">
      <c r="A5715" s="79">
        <v>42317</v>
      </c>
      <c r="B5715" s="3">
        <v>4.85527</v>
      </c>
      <c r="C5715" s="7">
        <v>131</v>
      </c>
      <c r="D5715" s="7">
        <v>1</v>
      </c>
      <c r="E5715" s="17">
        <v>45</v>
      </c>
      <c r="F5715" s="2" t="s">
        <v>8</v>
      </c>
      <c r="G5715" s="2" t="s">
        <v>601</v>
      </c>
      <c r="H5715" s="2" t="s">
        <v>602</v>
      </c>
      <c r="I5715" s="2" t="s">
        <v>476</v>
      </c>
    </row>
    <row r="5716" spans="1:9">
      <c r="A5716" s="79">
        <v>42317</v>
      </c>
      <c r="B5716" s="3">
        <v>4.85527</v>
      </c>
      <c r="C5716" s="7">
        <v>131</v>
      </c>
      <c r="D5716" s="7">
        <v>1</v>
      </c>
      <c r="E5716" s="17">
        <v>45</v>
      </c>
      <c r="F5716" s="2" t="s">
        <v>8</v>
      </c>
      <c r="G5716" s="2" t="s">
        <v>609</v>
      </c>
      <c r="H5716" s="2" t="s">
        <v>610</v>
      </c>
      <c r="I5716" s="2" t="s">
        <v>476</v>
      </c>
    </row>
    <row r="5717" spans="1:9">
      <c r="A5717" s="79">
        <v>42317</v>
      </c>
      <c r="B5717" s="3">
        <v>4.85527</v>
      </c>
      <c r="C5717" s="7">
        <v>131</v>
      </c>
      <c r="D5717" s="7">
        <v>1</v>
      </c>
      <c r="E5717" s="17">
        <v>45</v>
      </c>
      <c r="F5717" s="2" t="s">
        <v>8</v>
      </c>
      <c r="G5717" s="2" t="s">
        <v>613</v>
      </c>
      <c r="H5717" s="2" t="s">
        <v>614</v>
      </c>
      <c r="I5717" s="2" t="s">
        <v>476</v>
      </c>
    </row>
    <row r="5718" spans="1:9">
      <c r="A5718" s="79">
        <v>42317</v>
      </c>
      <c r="B5718" s="3">
        <v>4.85527</v>
      </c>
      <c r="C5718" s="7">
        <v>131</v>
      </c>
      <c r="D5718" s="7">
        <v>1</v>
      </c>
      <c r="E5718" s="17">
        <v>45</v>
      </c>
      <c r="F5718" s="2" t="s">
        <v>8</v>
      </c>
      <c r="G5718" s="2" t="s">
        <v>615</v>
      </c>
      <c r="H5718" s="2" t="s">
        <v>616</v>
      </c>
      <c r="I5718" s="2" t="s">
        <v>476</v>
      </c>
    </row>
    <row r="5719" spans="1:9">
      <c r="A5719" s="79">
        <v>42317</v>
      </c>
      <c r="B5719" s="3">
        <v>4.85527</v>
      </c>
      <c r="C5719" s="7">
        <v>131</v>
      </c>
      <c r="D5719" s="7">
        <v>1</v>
      </c>
      <c r="E5719" s="17">
        <v>45</v>
      </c>
      <c r="F5719" s="2" t="s">
        <v>8</v>
      </c>
      <c r="G5719" s="2" t="s">
        <v>619</v>
      </c>
      <c r="H5719" s="2" t="s">
        <v>620</v>
      </c>
      <c r="I5719" s="2" t="s">
        <v>476</v>
      </c>
    </row>
    <row r="5720" spans="1:9">
      <c r="A5720" s="79">
        <v>42318</v>
      </c>
      <c r="B5720" s="3">
        <v>9.7105399999999999</v>
      </c>
      <c r="C5720" s="7">
        <v>131</v>
      </c>
      <c r="D5720" s="7">
        <v>2</v>
      </c>
      <c r="E5720" s="17">
        <v>45</v>
      </c>
      <c r="F5720" s="2" t="s">
        <v>8</v>
      </c>
      <c r="G5720" s="2" t="s">
        <v>533</v>
      </c>
      <c r="H5720" s="2" t="s">
        <v>534</v>
      </c>
      <c r="I5720" s="2" t="s">
        <v>520</v>
      </c>
    </row>
    <row r="5721" spans="1:9">
      <c r="A5721" s="79">
        <v>42318</v>
      </c>
      <c r="B5721" s="3">
        <v>4.85527</v>
      </c>
      <c r="C5721" s="7">
        <v>131</v>
      </c>
      <c r="D5721" s="7">
        <v>1</v>
      </c>
      <c r="E5721" s="17">
        <v>45</v>
      </c>
      <c r="F5721" s="2" t="s">
        <v>8</v>
      </c>
      <c r="G5721" s="2" t="s">
        <v>512</v>
      </c>
      <c r="H5721" s="2" t="s">
        <v>513</v>
      </c>
      <c r="I5721" s="2" t="s">
        <v>476</v>
      </c>
    </row>
    <row r="5722" spans="1:9">
      <c r="A5722" s="79">
        <v>42318</v>
      </c>
      <c r="B5722" s="3">
        <v>4.85527</v>
      </c>
      <c r="C5722" s="7">
        <v>131</v>
      </c>
      <c r="D5722" s="7">
        <v>1</v>
      </c>
      <c r="E5722" s="17">
        <v>45</v>
      </c>
      <c r="F5722" s="2" t="s">
        <v>8</v>
      </c>
      <c r="G5722" s="2" t="s">
        <v>514</v>
      </c>
      <c r="H5722" s="2" t="s">
        <v>515</v>
      </c>
      <c r="I5722" s="2" t="s">
        <v>476</v>
      </c>
    </row>
    <row r="5723" spans="1:9">
      <c r="A5723" s="79">
        <v>42318</v>
      </c>
      <c r="B5723" s="3">
        <v>4.85527</v>
      </c>
      <c r="C5723" s="7">
        <v>131</v>
      </c>
      <c r="D5723" s="7">
        <v>1</v>
      </c>
      <c r="E5723" s="17">
        <v>45</v>
      </c>
      <c r="F5723" s="2" t="s">
        <v>8</v>
      </c>
      <c r="G5723" s="2" t="s">
        <v>523</v>
      </c>
      <c r="H5723" s="2" t="s">
        <v>524</v>
      </c>
      <c r="I5723" s="2" t="s">
        <v>520</v>
      </c>
    </row>
    <row r="5724" spans="1:9">
      <c r="A5724" s="79">
        <v>42318</v>
      </c>
      <c r="B5724" s="3">
        <v>4.85527</v>
      </c>
      <c r="C5724" s="7">
        <v>131</v>
      </c>
      <c r="D5724" s="7">
        <v>1</v>
      </c>
      <c r="E5724" s="17">
        <v>45</v>
      </c>
      <c r="F5724" s="2" t="s">
        <v>8</v>
      </c>
      <c r="G5724" s="2" t="s">
        <v>508</v>
      </c>
      <c r="H5724" s="2" t="s">
        <v>525</v>
      </c>
      <c r="I5724" s="2" t="s">
        <v>520</v>
      </c>
    </row>
    <row r="5725" spans="1:9">
      <c r="A5725" s="79">
        <v>42318</v>
      </c>
      <c r="B5725" s="3">
        <v>4.85527</v>
      </c>
      <c r="C5725" s="7">
        <v>131</v>
      </c>
      <c r="D5725" s="7">
        <v>1</v>
      </c>
      <c r="E5725" s="17">
        <v>45</v>
      </c>
      <c r="F5725" s="2" t="s">
        <v>8</v>
      </c>
      <c r="G5725" s="2" t="s">
        <v>529</v>
      </c>
      <c r="H5725" s="2" t="s">
        <v>530</v>
      </c>
      <c r="I5725" s="2" t="s">
        <v>520</v>
      </c>
    </row>
    <row r="5726" spans="1:9">
      <c r="A5726" s="79">
        <v>42318</v>
      </c>
      <c r="B5726" s="3">
        <v>4.85527</v>
      </c>
      <c r="C5726" s="7">
        <v>131</v>
      </c>
      <c r="D5726" s="7">
        <v>1</v>
      </c>
      <c r="E5726" s="17">
        <v>45</v>
      </c>
      <c r="F5726" s="2" t="s">
        <v>8</v>
      </c>
      <c r="G5726" s="2" t="s">
        <v>537</v>
      </c>
      <c r="H5726" s="2" t="s">
        <v>538</v>
      </c>
      <c r="I5726" s="2" t="s">
        <v>520</v>
      </c>
    </row>
    <row r="5727" spans="1:9">
      <c r="A5727" s="79">
        <v>42318</v>
      </c>
      <c r="B5727" s="3">
        <v>4.85527</v>
      </c>
      <c r="C5727" s="7">
        <v>131</v>
      </c>
      <c r="D5727" s="7">
        <v>1</v>
      </c>
      <c r="E5727" s="17">
        <v>45</v>
      </c>
      <c r="F5727" s="2" t="s">
        <v>8</v>
      </c>
      <c r="G5727" s="2" t="s">
        <v>496</v>
      </c>
      <c r="H5727" s="2" t="s">
        <v>497</v>
      </c>
      <c r="I5727" s="2" t="s">
        <v>520</v>
      </c>
    </row>
    <row r="5728" spans="1:9">
      <c r="A5728" s="79">
        <v>42318</v>
      </c>
      <c r="B5728" s="3">
        <v>4.85527</v>
      </c>
      <c r="C5728" s="7">
        <v>131</v>
      </c>
      <c r="D5728" s="7">
        <v>1</v>
      </c>
      <c r="E5728" s="17">
        <v>45</v>
      </c>
      <c r="F5728" s="2" t="s">
        <v>8</v>
      </c>
      <c r="G5728" s="2" t="s">
        <v>553</v>
      </c>
      <c r="H5728" s="2" t="s">
        <v>554</v>
      </c>
      <c r="I5728" s="2" t="s">
        <v>476</v>
      </c>
    </row>
    <row r="5729" spans="1:9">
      <c r="A5729" s="79">
        <v>42318</v>
      </c>
      <c r="B5729" s="3">
        <v>4.85527</v>
      </c>
      <c r="C5729" s="7">
        <v>131</v>
      </c>
      <c r="D5729" s="7">
        <v>1</v>
      </c>
      <c r="E5729" s="17">
        <v>45</v>
      </c>
      <c r="F5729" s="2" t="s">
        <v>8</v>
      </c>
      <c r="G5729" s="2" t="s">
        <v>592</v>
      </c>
      <c r="H5729" s="2" t="s">
        <v>593</v>
      </c>
      <c r="I5729" s="2" t="s">
        <v>476</v>
      </c>
    </row>
    <row r="5730" spans="1:9">
      <c r="A5730" s="79">
        <v>42318</v>
      </c>
      <c r="B5730" s="3">
        <v>4.85527</v>
      </c>
      <c r="C5730" s="7">
        <v>131</v>
      </c>
      <c r="D5730" s="7">
        <v>1</v>
      </c>
      <c r="E5730" s="17">
        <v>45</v>
      </c>
      <c r="F5730" s="2" t="s">
        <v>8</v>
      </c>
      <c r="G5730" s="2" t="s">
        <v>596</v>
      </c>
      <c r="H5730" s="2" t="s">
        <v>597</v>
      </c>
      <c r="I5730" s="2" t="s">
        <v>476</v>
      </c>
    </row>
    <row r="5731" spans="1:9">
      <c r="A5731" s="79">
        <v>42318</v>
      </c>
      <c r="B5731" s="3">
        <v>4.85527</v>
      </c>
      <c r="C5731" s="7">
        <v>131</v>
      </c>
      <c r="D5731" s="7">
        <v>1</v>
      </c>
      <c r="E5731" s="17">
        <v>45</v>
      </c>
      <c r="F5731" s="2" t="s">
        <v>8</v>
      </c>
      <c r="G5731" s="2" t="s">
        <v>607</v>
      </c>
      <c r="H5731" s="2" t="s">
        <v>608</v>
      </c>
      <c r="I5731" s="2" t="s">
        <v>476</v>
      </c>
    </row>
    <row r="5732" spans="1:9">
      <c r="A5732" s="79">
        <v>42318</v>
      </c>
      <c r="B5732" s="3">
        <v>4.85527</v>
      </c>
      <c r="C5732" s="7">
        <v>131</v>
      </c>
      <c r="D5732" s="7">
        <v>1</v>
      </c>
      <c r="E5732" s="17">
        <v>45</v>
      </c>
      <c r="F5732" s="2" t="s">
        <v>8</v>
      </c>
      <c r="G5732" s="2" t="s">
        <v>611</v>
      </c>
      <c r="H5732" s="2" t="s">
        <v>612</v>
      </c>
      <c r="I5732" s="2" t="s">
        <v>476</v>
      </c>
    </row>
    <row r="5733" spans="1:9">
      <c r="A5733" s="79">
        <v>42319</v>
      </c>
      <c r="B5733" s="3">
        <v>4.85527</v>
      </c>
      <c r="C5733" s="7">
        <v>131</v>
      </c>
      <c r="D5733" s="7">
        <v>1</v>
      </c>
      <c r="E5733" s="17">
        <v>45</v>
      </c>
      <c r="F5733" s="2" t="s">
        <v>8</v>
      </c>
      <c r="G5733" s="2" t="s">
        <v>516</v>
      </c>
      <c r="H5733" s="2" t="s">
        <v>517</v>
      </c>
      <c r="I5733" s="2" t="s">
        <v>476</v>
      </c>
    </row>
    <row r="5734" spans="1:9">
      <c r="A5734" s="79">
        <v>42319</v>
      </c>
      <c r="B5734" s="3">
        <v>4.85527</v>
      </c>
      <c r="C5734" s="7">
        <v>131</v>
      </c>
      <c r="D5734" s="7">
        <v>1</v>
      </c>
      <c r="E5734" s="17">
        <v>45</v>
      </c>
      <c r="F5734" s="2" t="s">
        <v>8</v>
      </c>
      <c r="G5734" s="2" t="s">
        <v>459</v>
      </c>
      <c r="H5734" s="2" t="s">
        <v>598</v>
      </c>
      <c r="I5734" s="2" t="s">
        <v>476</v>
      </c>
    </row>
    <row r="5735" spans="1:9">
      <c r="A5735" s="79">
        <v>42319</v>
      </c>
      <c r="B5735" s="3">
        <v>4.85527</v>
      </c>
      <c r="C5735" s="7">
        <v>131</v>
      </c>
      <c r="D5735" s="7">
        <v>1</v>
      </c>
      <c r="E5735" s="17">
        <v>45</v>
      </c>
      <c r="F5735" s="2" t="s">
        <v>8</v>
      </c>
      <c r="G5735" s="2" t="s">
        <v>605</v>
      </c>
      <c r="H5735" s="2" t="s">
        <v>606</v>
      </c>
      <c r="I5735" s="2" t="s">
        <v>476</v>
      </c>
    </row>
    <row r="5736" spans="1:9">
      <c r="A5736" s="79">
        <v>42319</v>
      </c>
      <c r="B5736" s="3">
        <v>4.85527</v>
      </c>
      <c r="C5736" s="7">
        <v>131</v>
      </c>
      <c r="D5736" s="7">
        <v>1</v>
      </c>
      <c r="E5736" s="17">
        <v>45</v>
      </c>
      <c r="F5736" s="2" t="s">
        <v>8</v>
      </c>
      <c r="G5736" s="2" t="s">
        <v>621</v>
      </c>
      <c r="H5736" s="2" t="s">
        <v>622</v>
      </c>
      <c r="I5736" s="2" t="s">
        <v>476</v>
      </c>
    </row>
    <row r="5737" spans="1:9">
      <c r="A5737" s="79">
        <v>42320</v>
      </c>
      <c r="B5737" s="3">
        <v>4.85527</v>
      </c>
      <c r="C5737" s="7">
        <v>131</v>
      </c>
      <c r="D5737" s="7">
        <v>1</v>
      </c>
      <c r="E5737" s="17">
        <v>45</v>
      </c>
      <c r="F5737" s="2" t="s">
        <v>8</v>
      </c>
      <c r="G5737" s="2" t="s">
        <v>573</v>
      </c>
      <c r="H5737" s="2" t="s">
        <v>574</v>
      </c>
      <c r="I5737" s="2" t="s">
        <v>476</v>
      </c>
    </row>
    <row r="5738" spans="1:9">
      <c r="A5738" s="79">
        <v>42320</v>
      </c>
      <c r="B5738" s="3">
        <v>4.85527</v>
      </c>
      <c r="C5738" s="7">
        <v>131</v>
      </c>
      <c r="D5738" s="7">
        <v>1</v>
      </c>
      <c r="E5738" s="17">
        <v>45</v>
      </c>
      <c r="F5738" s="2" t="s">
        <v>8</v>
      </c>
      <c r="G5738" s="2" t="s">
        <v>617</v>
      </c>
      <c r="H5738" s="2" t="s">
        <v>618</v>
      </c>
      <c r="I5738" s="2" t="s">
        <v>476</v>
      </c>
    </row>
    <row r="5739" spans="1:9">
      <c r="A5739" s="79">
        <v>42322</v>
      </c>
      <c r="B5739" s="3">
        <v>4.85527</v>
      </c>
      <c r="C5739" s="7">
        <v>131</v>
      </c>
      <c r="D5739" s="7">
        <v>1</v>
      </c>
      <c r="E5739" s="17">
        <v>45</v>
      </c>
      <c r="F5739" s="2" t="s">
        <v>8</v>
      </c>
      <c r="G5739" s="2" t="s">
        <v>510</v>
      </c>
      <c r="H5739" s="2" t="s">
        <v>511</v>
      </c>
      <c r="I5739" s="2" t="s">
        <v>476</v>
      </c>
    </row>
    <row r="5740" spans="1:9">
      <c r="A5740" s="79">
        <v>42325</v>
      </c>
      <c r="B5740" s="3">
        <v>4.85527</v>
      </c>
      <c r="C5740" s="7">
        <v>131</v>
      </c>
      <c r="D5740" s="7">
        <v>1</v>
      </c>
      <c r="E5740" s="17">
        <v>45</v>
      </c>
      <c r="F5740" s="2" t="s">
        <v>8</v>
      </c>
      <c r="G5740" s="2" t="s">
        <v>545</v>
      </c>
      <c r="H5740" s="2" t="s">
        <v>546</v>
      </c>
      <c r="I5740" s="2" t="s">
        <v>476</v>
      </c>
    </row>
    <row r="5741" spans="1:9">
      <c r="A5741" s="79">
        <v>42326</v>
      </c>
      <c r="B5741" s="3">
        <v>14.565810000000001</v>
      </c>
      <c r="C5741" s="7">
        <v>131</v>
      </c>
      <c r="D5741" s="7">
        <v>3</v>
      </c>
      <c r="E5741" s="17">
        <v>45</v>
      </c>
      <c r="F5741" s="2" t="s">
        <v>8</v>
      </c>
      <c r="G5741" s="2" t="s">
        <v>508</v>
      </c>
      <c r="H5741" s="2" t="s">
        <v>509</v>
      </c>
      <c r="I5741" s="2" t="s">
        <v>476</v>
      </c>
    </row>
    <row r="5742" spans="1:9">
      <c r="A5742" s="79">
        <v>42326</v>
      </c>
      <c r="B5742" s="3">
        <v>4.85527</v>
      </c>
      <c r="C5742" s="7">
        <v>131</v>
      </c>
      <c r="D5742" s="7">
        <v>1</v>
      </c>
      <c r="E5742" s="17">
        <v>45</v>
      </c>
      <c r="F5742" s="2" t="s">
        <v>8</v>
      </c>
      <c r="G5742" s="2" t="s">
        <v>535</v>
      </c>
      <c r="H5742" s="2" t="s">
        <v>536</v>
      </c>
      <c r="I5742" s="2" t="s">
        <v>520</v>
      </c>
    </row>
    <row r="5743" spans="1:9">
      <c r="A5743" s="79">
        <v>42327</v>
      </c>
      <c r="B5743" s="3">
        <v>4.85527</v>
      </c>
      <c r="C5743" s="7">
        <v>131</v>
      </c>
      <c r="D5743" s="7">
        <v>1</v>
      </c>
      <c r="E5743" s="17">
        <v>45</v>
      </c>
      <c r="F5743" s="2" t="s">
        <v>8</v>
      </c>
      <c r="G5743" s="2" t="s">
        <v>506</v>
      </c>
      <c r="H5743" s="2" t="s">
        <v>507</v>
      </c>
      <c r="I5743" s="2" t="s">
        <v>476</v>
      </c>
    </row>
    <row r="5744" spans="1:9">
      <c r="A5744" s="79">
        <v>42339</v>
      </c>
      <c r="B5744" s="3">
        <v>9.7105399999999999</v>
      </c>
      <c r="C5744" s="7">
        <v>131</v>
      </c>
      <c r="D5744" s="7">
        <v>2</v>
      </c>
      <c r="E5744" s="17">
        <v>45</v>
      </c>
      <c r="F5744" s="2" t="s">
        <v>8</v>
      </c>
      <c r="G5744" s="2" t="s">
        <v>722</v>
      </c>
      <c r="H5744" s="2" t="s">
        <v>723</v>
      </c>
      <c r="I5744" s="2" t="s">
        <v>724</v>
      </c>
    </row>
    <row r="5745" spans="1:12">
      <c r="A5745" s="79">
        <v>42348</v>
      </c>
      <c r="B5745" s="3">
        <v>4.85527</v>
      </c>
      <c r="C5745" s="7">
        <v>131</v>
      </c>
      <c r="D5745" s="7">
        <v>1</v>
      </c>
      <c r="E5745" s="17">
        <v>45</v>
      </c>
      <c r="F5745" s="2" t="s">
        <v>8</v>
      </c>
      <c r="G5745" s="2" t="s">
        <v>700</v>
      </c>
      <c r="H5745" s="2" t="s">
        <v>701</v>
      </c>
      <c r="I5745" s="2" t="s">
        <v>702</v>
      </c>
    </row>
    <row r="5746" spans="1:12">
      <c r="A5746" s="79">
        <v>42353</v>
      </c>
      <c r="B5746" s="3">
        <v>19.42108</v>
      </c>
      <c r="C5746" s="7">
        <v>131</v>
      </c>
      <c r="D5746" s="7">
        <v>4</v>
      </c>
      <c r="E5746" s="17">
        <v>45</v>
      </c>
      <c r="F5746" s="2" t="s">
        <v>8</v>
      </c>
      <c r="G5746" s="2" t="s">
        <v>508</v>
      </c>
      <c r="H5746" s="2" t="s">
        <v>655</v>
      </c>
      <c r="I5746" s="2" t="s">
        <v>656</v>
      </c>
      <c r="J5746" s="2" t="s">
        <v>229</v>
      </c>
    </row>
    <row r="5747" spans="1:12">
      <c r="A5747" s="79">
        <v>42376</v>
      </c>
      <c r="B5747" s="3">
        <v>4.85527</v>
      </c>
      <c r="C5747" s="7">
        <v>131</v>
      </c>
      <c r="D5747" s="7">
        <v>1</v>
      </c>
      <c r="E5747" s="17">
        <v>45</v>
      </c>
      <c r="F5747" s="2" t="s">
        <v>8</v>
      </c>
      <c r="G5747" s="2" t="s">
        <v>1290</v>
      </c>
      <c r="H5747" s="2" t="s">
        <v>1082</v>
      </c>
      <c r="I5747" s="2" t="s">
        <v>476</v>
      </c>
      <c r="L5747" s="21"/>
    </row>
    <row r="5748" spans="1:12">
      <c r="A5748" s="79">
        <v>42380</v>
      </c>
      <c r="B5748" s="3">
        <v>4.85527</v>
      </c>
      <c r="C5748" s="7">
        <v>131</v>
      </c>
      <c r="D5748" s="7">
        <v>1</v>
      </c>
      <c r="E5748" s="17">
        <v>45</v>
      </c>
      <c r="F5748" s="2" t="s">
        <v>8</v>
      </c>
      <c r="G5748" s="2" t="s">
        <v>778</v>
      </c>
      <c r="H5748" s="2" t="s">
        <v>779</v>
      </c>
      <c r="I5748" s="2" t="s">
        <v>476</v>
      </c>
      <c r="L5748" s="21"/>
    </row>
    <row r="5749" spans="1:12">
      <c r="A5749" s="79">
        <v>42387</v>
      </c>
      <c r="B5749" s="3">
        <v>4.85527</v>
      </c>
      <c r="C5749" s="7">
        <v>131</v>
      </c>
      <c r="D5749" s="7">
        <v>1</v>
      </c>
      <c r="E5749" s="17">
        <v>45</v>
      </c>
      <c r="F5749" s="2" t="s">
        <v>8</v>
      </c>
      <c r="G5749" s="2" t="s">
        <v>1041</v>
      </c>
      <c r="H5749" s="2" t="s">
        <v>1042</v>
      </c>
      <c r="I5749" s="2" t="s">
        <v>476</v>
      </c>
      <c r="L5749" s="21"/>
    </row>
    <row r="5750" spans="1:12">
      <c r="A5750" s="79">
        <v>42393</v>
      </c>
      <c r="B5750" s="3">
        <v>4.85527</v>
      </c>
      <c r="C5750" s="7">
        <v>131</v>
      </c>
      <c r="D5750" s="7">
        <v>1</v>
      </c>
      <c r="E5750" s="17">
        <v>45</v>
      </c>
      <c r="F5750" s="2" t="s">
        <v>8</v>
      </c>
      <c r="G5750" s="2" t="s">
        <v>291</v>
      </c>
      <c r="H5750" s="2" t="s">
        <v>948</v>
      </c>
      <c r="I5750" s="2" t="s">
        <v>476</v>
      </c>
      <c r="L5750" s="21"/>
    </row>
    <row r="5751" spans="1:12">
      <c r="A5751" s="79">
        <v>42399</v>
      </c>
      <c r="B5751" s="3">
        <v>4.85527</v>
      </c>
      <c r="C5751" s="7">
        <v>131</v>
      </c>
      <c r="D5751" s="7">
        <v>1</v>
      </c>
      <c r="E5751" s="17">
        <v>45</v>
      </c>
      <c r="F5751" s="2" t="s">
        <v>8</v>
      </c>
      <c r="G5751" s="2" t="s">
        <v>919</v>
      </c>
      <c r="H5751" s="2" t="s">
        <v>920</v>
      </c>
      <c r="I5751" s="2" t="s">
        <v>476</v>
      </c>
      <c r="L5751" s="21"/>
    </row>
    <row r="5752" spans="1:12">
      <c r="A5752" s="79">
        <v>42403</v>
      </c>
      <c r="B5752" s="3">
        <v>9.7105399999999999</v>
      </c>
      <c r="C5752" s="7">
        <v>131</v>
      </c>
      <c r="D5752" s="7">
        <v>2</v>
      </c>
      <c r="E5752" s="17">
        <v>45</v>
      </c>
      <c r="F5752" s="2" t="s">
        <v>8</v>
      </c>
      <c r="G5752" s="2" t="s">
        <v>1173</v>
      </c>
      <c r="H5752" s="2" t="s">
        <v>1222</v>
      </c>
      <c r="I5752" s="2" t="s">
        <v>476</v>
      </c>
      <c r="L5752" s="21"/>
    </row>
    <row r="5753" spans="1:12">
      <c r="A5753" s="79">
        <v>42419</v>
      </c>
      <c r="B5753" s="3">
        <v>4.85527</v>
      </c>
      <c r="C5753" s="7">
        <v>131</v>
      </c>
      <c r="D5753" s="7">
        <v>1</v>
      </c>
      <c r="E5753" s="17">
        <v>45</v>
      </c>
      <c r="F5753" s="2" t="s">
        <v>8</v>
      </c>
      <c r="G5753" s="2" t="s">
        <v>1171</v>
      </c>
      <c r="H5753" s="2" t="s">
        <v>1172</v>
      </c>
      <c r="I5753" s="2" t="s">
        <v>476</v>
      </c>
      <c r="L5753" s="21"/>
    </row>
    <row r="5754" spans="1:12">
      <c r="A5754" s="79">
        <v>42431</v>
      </c>
      <c r="B5754" s="3">
        <v>9.7105399999999999</v>
      </c>
      <c r="C5754" s="7">
        <v>131</v>
      </c>
      <c r="D5754" s="7">
        <v>2</v>
      </c>
      <c r="E5754" s="17">
        <v>45</v>
      </c>
      <c r="F5754" s="2" t="s">
        <v>8</v>
      </c>
      <c r="G5754" s="2" t="s">
        <v>271</v>
      </c>
      <c r="H5754" s="2" t="s">
        <v>1404</v>
      </c>
      <c r="I5754" s="2" t="s">
        <v>476</v>
      </c>
      <c r="L5754" s="21"/>
    </row>
    <row r="5755" spans="1:12">
      <c r="A5755" s="79">
        <v>42463</v>
      </c>
      <c r="B5755" s="3">
        <v>4.85527</v>
      </c>
      <c r="C5755" s="7">
        <v>131</v>
      </c>
      <c r="D5755" s="7">
        <v>1</v>
      </c>
      <c r="E5755" s="17">
        <v>45</v>
      </c>
      <c r="F5755" s="2" t="s">
        <v>8</v>
      </c>
      <c r="G5755" s="2" t="s">
        <v>324</v>
      </c>
      <c r="H5755" s="2" t="s">
        <v>476</v>
      </c>
    </row>
    <row r="5756" spans="1:12">
      <c r="A5756" s="79">
        <v>42477</v>
      </c>
      <c r="B5756" s="3">
        <v>4.85527</v>
      </c>
      <c r="C5756" s="7">
        <v>131</v>
      </c>
      <c r="D5756" s="7">
        <v>1</v>
      </c>
      <c r="E5756" s="17">
        <v>45</v>
      </c>
      <c r="F5756" s="2" t="s">
        <v>8</v>
      </c>
      <c r="G5756" s="2" t="s">
        <v>1582</v>
      </c>
      <c r="H5756" s="2" t="s">
        <v>476</v>
      </c>
    </row>
    <row r="5757" spans="1:12">
      <c r="A5757" s="79">
        <v>42480</v>
      </c>
      <c r="B5757" s="3">
        <v>4.85527</v>
      </c>
      <c r="C5757" s="7">
        <v>131</v>
      </c>
      <c r="D5757" s="7">
        <v>1</v>
      </c>
      <c r="E5757" s="17">
        <v>45</v>
      </c>
      <c r="F5757" s="2" t="s">
        <v>8</v>
      </c>
      <c r="G5757" s="2" t="s">
        <v>1577</v>
      </c>
      <c r="H5757" s="2" t="s">
        <v>476</v>
      </c>
    </row>
    <row r="5758" spans="1:12">
      <c r="A5758" s="79">
        <v>42486</v>
      </c>
      <c r="B5758" s="3">
        <v>4.85527</v>
      </c>
      <c r="C5758" s="7">
        <v>131</v>
      </c>
      <c r="D5758" s="7">
        <v>1</v>
      </c>
      <c r="E5758" s="17">
        <v>45</v>
      </c>
      <c r="F5758" s="2" t="s">
        <v>8</v>
      </c>
      <c r="G5758" s="2" t="s">
        <v>1574</v>
      </c>
      <c r="H5758" s="2" t="s">
        <v>476</v>
      </c>
    </row>
    <row r="5759" spans="1:12">
      <c r="A5759" s="79">
        <v>42497</v>
      </c>
      <c r="B5759" s="3">
        <v>4.82738464092066</v>
      </c>
      <c r="C5759" s="7">
        <v>131</v>
      </c>
      <c r="D5759" s="7">
        <v>1</v>
      </c>
      <c r="E5759" s="17">
        <v>45</v>
      </c>
      <c r="F5759" s="2" t="s">
        <v>8</v>
      </c>
      <c r="G5759" s="2" t="s">
        <v>476</v>
      </c>
      <c r="H5759" s="2" t="s">
        <v>1901</v>
      </c>
      <c r="I5759" s="2" t="s">
        <v>1867</v>
      </c>
    </row>
    <row r="5760" spans="1:12">
      <c r="A5760" s="79">
        <v>42509</v>
      </c>
      <c r="B5760" s="3">
        <v>4.824782608695652</v>
      </c>
      <c r="C5760" s="7">
        <v>131</v>
      </c>
      <c r="D5760" s="7">
        <v>1</v>
      </c>
      <c r="E5760" s="17">
        <v>45</v>
      </c>
      <c r="F5760" s="2" t="s">
        <v>8</v>
      </c>
      <c r="G5760" s="2" t="s">
        <v>476</v>
      </c>
      <c r="H5760" s="2" t="s">
        <v>1879</v>
      </c>
      <c r="I5760" s="2" t="s">
        <v>1858</v>
      </c>
    </row>
    <row r="5761" spans="1:9">
      <c r="A5761" s="79">
        <v>42517</v>
      </c>
      <c r="B5761" s="3">
        <v>4.680427065026362</v>
      </c>
      <c r="C5761" s="7">
        <v>131</v>
      </c>
      <c r="D5761" s="7">
        <v>1</v>
      </c>
      <c r="E5761" s="17">
        <v>45</v>
      </c>
      <c r="F5761" s="2" t="s">
        <v>8</v>
      </c>
      <c r="G5761" s="2" t="s">
        <v>476</v>
      </c>
      <c r="H5761" s="2" t="s">
        <v>1874</v>
      </c>
      <c r="I5761" s="2" t="s">
        <v>1790</v>
      </c>
    </row>
    <row r="5762" spans="1:9">
      <c r="A5762" s="79">
        <v>42519</v>
      </c>
      <c r="B5762" s="3">
        <v>4.7874004745583969</v>
      </c>
      <c r="C5762" s="7">
        <v>131</v>
      </c>
      <c r="D5762" s="7">
        <v>1</v>
      </c>
      <c r="E5762" s="17">
        <v>45</v>
      </c>
      <c r="F5762" s="2" t="s">
        <v>8</v>
      </c>
      <c r="G5762" s="2" t="s">
        <v>476</v>
      </c>
      <c r="H5762" s="2" t="s">
        <v>1869</v>
      </c>
      <c r="I5762" s="2" t="s">
        <v>1779</v>
      </c>
    </row>
    <row r="5763" spans="1:9">
      <c r="A5763" s="79">
        <v>42543</v>
      </c>
      <c r="B5763" s="3">
        <v>4.8128723867595822</v>
      </c>
      <c r="C5763" s="7">
        <v>131</v>
      </c>
      <c r="D5763" s="7">
        <v>1</v>
      </c>
      <c r="E5763" s="17">
        <v>45</v>
      </c>
      <c r="F5763" s="2" t="s">
        <v>8</v>
      </c>
      <c r="G5763" s="2" t="s">
        <v>476</v>
      </c>
    </row>
    <row r="5764" spans="1:9">
      <c r="A5764" s="79">
        <v>42545</v>
      </c>
      <c r="B5764" s="3">
        <v>4.8323942944472744</v>
      </c>
      <c r="C5764" s="7">
        <v>131</v>
      </c>
      <c r="D5764" s="7">
        <v>1</v>
      </c>
      <c r="E5764" s="17">
        <v>45</v>
      </c>
      <c r="F5764" s="2" t="s">
        <v>8</v>
      </c>
      <c r="G5764" s="2" t="s">
        <v>476</v>
      </c>
    </row>
    <row r="5765" spans="1:9">
      <c r="A5765" s="79">
        <v>42548</v>
      </c>
      <c r="B5765" s="3">
        <v>4.8178352810239291</v>
      </c>
      <c r="C5765" s="7">
        <v>131</v>
      </c>
      <c r="D5765" s="7">
        <v>1</v>
      </c>
      <c r="E5765" s="17">
        <v>45</v>
      </c>
      <c r="F5765" s="2" t="s">
        <v>8</v>
      </c>
      <c r="G5765" s="2" t="s">
        <v>476</v>
      </c>
    </row>
    <row r="5766" spans="1:9">
      <c r="A5766" s="79">
        <v>42564</v>
      </c>
      <c r="B5766" s="3">
        <v>4.8046743824494733</v>
      </c>
      <c r="C5766" s="7">
        <v>131</v>
      </c>
      <c r="D5766" s="7">
        <v>1</v>
      </c>
      <c r="E5766" s="17">
        <v>45</v>
      </c>
      <c r="F5766" s="2" t="s">
        <v>8</v>
      </c>
      <c r="G5766" s="2" t="s">
        <v>476</v>
      </c>
      <c r="H5766" s="2" t="s">
        <v>2257</v>
      </c>
    </row>
    <row r="5767" spans="1:9">
      <c r="A5767" s="79">
        <v>42595</v>
      </c>
      <c r="B5767" s="3">
        <v>9.27</v>
      </c>
      <c r="C5767" s="7">
        <v>131</v>
      </c>
      <c r="D5767" s="7">
        <v>2</v>
      </c>
      <c r="E5767" s="17">
        <v>45</v>
      </c>
      <c r="F5767" s="2" t="s">
        <v>8</v>
      </c>
      <c r="G5767" s="2" t="s">
        <v>476</v>
      </c>
      <c r="H5767" s="2" t="s">
        <v>2295</v>
      </c>
    </row>
    <row r="5768" spans="1:9">
      <c r="A5768" s="79">
        <v>42599</v>
      </c>
      <c r="B5768" s="3">
        <v>4.7592485549132952</v>
      </c>
      <c r="C5768" s="7">
        <v>131</v>
      </c>
      <c r="D5768" s="7">
        <v>1</v>
      </c>
      <c r="E5768" s="17">
        <v>45</v>
      </c>
      <c r="F5768" s="2" t="s">
        <v>8</v>
      </c>
      <c r="G5768" s="2" t="s">
        <v>476</v>
      </c>
      <c r="H5768" s="2" t="s">
        <v>2281</v>
      </c>
    </row>
    <row r="5769" spans="1:9">
      <c r="A5769" s="79">
        <v>42682.641018518516</v>
      </c>
      <c r="B5769" s="3">
        <v>5.7964061825726141</v>
      </c>
      <c r="C5769" s="7">
        <v>131</v>
      </c>
      <c r="D5769" s="7">
        <v>1</v>
      </c>
      <c r="E5769" s="17">
        <v>45</v>
      </c>
      <c r="F5769" s="2" t="s">
        <v>8</v>
      </c>
      <c r="G5769" s="2" t="s">
        <v>2867</v>
      </c>
      <c r="H5769" s="2" t="s">
        <v>2719</v>
      </c>
    </row>
    <row r="5770" spans="1:9">
      <c r="A5770" s="79">
        <v>42716.696527777778</v>
      </c>
      <c r="B5770" s="3">
        <v>5.7997825592504135</v>
      </c>
      <c r="C5770" s="7">
        <v>131</v>
      </c>
      <c r="D5770" s="7">
        <v>1</v>
      </c>
      <c r="E5770" s="17">
        <v>45</v>
      </c>
      <c r="F5770" s="2" t="s">
        <v>8</v>
      </c>
      <c r="G5770" s="2" t="s">
        <v>2867</v>
      </c>
      <c r="H5770" s="2" t="s">
        <v>2733</v>
      </c>
    </row>
    <row r="5771" spans="1:9">
      <c r="A5771" s="79">
        <v>42747.293090277781</v>
      </c>
      <c r="B5771" s="3">
        <v>5.7520655539671193</v>
      </c>
      <c r="C5771" s="7">
        <v>131</v>
      </c>
      <c r="D5771" s="7">
        <v>1</v>
      </c>
      <c r="E5771" s="17">
        <v>45</v>
      </c>
      <c r="F5771" s="2" t="s">
        <v>8</v>
      </c>
      <c r="G5771" s="2" t="s">
        <v>3618</v>
      </c>
    </row>
    <row r="5772" spans="1:9">
      <c r="A5772" s="79">
        <v>42750.697233796294</v>
      </c>
      <c r="B5772" s="3">
        <v>5.7723964973131414</v>
      </c>
      <c r="C5772" s="7">
        <v>131</v>
      </c>
      <c r="D5772" s="7">
        <v>1</v>
      </c>
      <c r="E5772" s="17">
        <v>45</v>
      </c>
      <c r="F5772" s="2" t="s">
        <v>8</v>
      </c>
      <c r="G5772" s="2" t="s">
        <v>3615</v>
      </c>
    </row>
    <row r="5773" spans="1:9">
      <c r="A5773" s="79">
        <v>42769.011018518519</v>
      </c>
      <c r="B5773" s="3">
        <v>5.703836933667084</v>
      </c>
      <c r="C5773" s="7">
        <v>131</v>
      </c>
      <c r="D5773" s="7">
        <v>1</v>
      </c>
      <c r="E5773" s="17">
        <v>45</v>
      </c>
      <c r="F5773" s="2" t="s">
        <v>8</v>
      </c>
      <c r="G5773" s="2" t="s">
        <v>3597</v>
      </c>
    </row>
    <row r="5774" spans="1:9">
      <c r="A5774" s="79">
        <v>42807.949293981481</v>
      </c>
      <c r="B5774" s="3">
        <v>5.7826697942001877</v>
      </c>
      <c r="C5774" s="7">
        <v>131</v>
      </c>
      <c r="D5774" s="7">
        <v>1</v>
      </c>
      <c r="E5774" s="17">
        <v>45</v>
      </c>
      <c r="F5774" s="2" t="s">
        <v>8</v>
      </c>
      <c r="G5774" s="2" t="s">
        <v>3564</v>
      </c>
    </row>
    <row r="5775" spans="1:9">
      <c r="A5775" s="79">
        <v>42832.848333333335</v>
      </c>
      <c r="B5775" s="3">
        <v>5.7162899999999999</v>
      </c>
      <c r="C5775" s="7">
        <v>131</v>
      </c>
      <c r="D5775" s="7">
        <v>1</v>
      </c>
      <c r="E5775" s="17">
        <v>45</v>
      </c>
      <c r="F5775" s="2" t="s">
        <v>8</v>
      </c>
      <c r="G5775" s="2" t="s">
        <v>2867</v>
      </c>
      <c r="H5775" s="2" t="s">
        <v>4497</v>
      </c>
    </row>
    <row r="5776" spans="1:9">
      <c r="A5776" s="79">
        <v>42899.939733796295</v>
      </c>
      <c r="B5776" s="3">
        <v>5.7344966454255806</v>
      </c>
      <c r="C5776" s="7">
        <v>131</v>
      </c>
      <c r="D5776" s="7">
        <v>1</v>
      </c>
      <c r="E5776" s="17">
        <v>45</v>
      </c>
      <c r="F5776" s="2" t="s">
        <v>8</v>
      </c>
      <c r="G5776" s="2" t="s">
        <v>2867</v>
      </c>
      <c r="H5776" s="2" t="s">
        <v>4495</v>
      </c>
    </row>
    <row r="5777" spans="1:9">
      <c r="A5777" s="79">
        <v>42902.8518287037</v>
      </c>
      <c r="B5777" s="3">
        <v>5.7470947747400851</v>
      </c>
      <c r="C5777" s="7">
        <v>131</v>
      </c>
      <c r="D5777" s="7">
        <v>1</v>
      </c>
      <c r="E5777" s="17">
        <v>45</v>
      </c>
      <c r="F5777" s="2" t="s">
        <v>8</v>
      </c>
      <c r="G5777" s="2" t="s">
        <v>2867</v>
      </c>
      <c r="H5777" s="2" t="s">
        <v>4494</v>
      </c>
    </row>
    <row r="5778" spans="1:9">
      <c r="A5778" s="79">
        <v>42515</v>
      </c>
      <c r="B5778" s="3">
        <v>11.568400455062571</v>
      </c>
      <c r="C5778" s="7">
        <v>132</v>
      </c>
      <c r="D5778" s="7">
        <v>2</v>
      </c>
      <c r="E5778" s="17">
        <v>45</v>
      </c>
      <c r="F5778" s="2" t="s">
        <v>8</v>
      </c>
      <c r="G5778" s="2" t="s">
        <v>1909</v>
      </c>
      <c r="H5778" s="2" t="s">
        <v>1241</v>
      </c>
      <c r="I5778" s="2" t="s">
        <v>1853</v>
      </c>
    </row>
    <row r="5779" spans="1:9">
      <c r="A5779" s="79">
        <v>42515</v>
      </c>
      <c r="B5779" s="3">
        <v>11.57836468446602</v>
      </c>
      <c r="C5779" s="7">
        <v>132</v>
      </c>
      <c r="D5779" s="7">
        <v>2</v>
      </c>
      <c r="E5779" s="17">
        <v>45</v>
      </c>
      <c r="F5779" s="2" t="s">
        <v>8</v>
      </c>
      <c r="G5779" s="2" t="s">
        <v>1903</v>
      </c>
      <c r="H5779" s="2" t="s">
        <v>1890</v>
      </c>
      <c r="I5779" s="2" t="s">
        <v>1836</v>
      </c>
    </row>
    <row r="5780" spans="1:9">
      <c r="A5780" s="79">
        <v>42515</v>
      </c>
      <c r="B5780" s="3">
        <v>11.579549403622442</v>
      </c>
      <c r="C5780" s="7">
        <v>132</v>
      </c>
      <c r="D5780" s="7">
        <v>2</v>
      </c>
      <c r="E5780" s="17">
        <v>45</v>
      </c>
      <c r="F5780" s="2" t="s">
        <v>8</v>
      </c>
      <c r="G5780" s="2" t="s">
        <v>1903</v>
      </c>
      <c r="H5780" s="2" t="s">
        <v>275</v>
      </c>
      <c r="I5780" s="2" t="s">
        <v>1837</v>
      </c>
    </row>
    <row r="5781" spans="1:9">
      <c r="A5781" s="79">
        <v>42515</v>
      </c>
      <c r="B5781" s="3">
        <v>5.4940000000000007</v>
      </c>
      <c r="C5781" s="7">
        <v>132</v>
      </c>
      <c r="D5781" s="7">
        <v>1</v>
      </c>
      <c r="E5781" s="17">
        <v>45</v>
      </c>
      <c r="F5781" s="2" t="s">
        <v>8</v>
      </c>
      <c r="G5781" s="2" t="s">
        <v>1909</v>
      </c>
      <c r="H5781" s="2" t="s">
        <v>375</v>
      </c>
      <c r="I5781" s="2" t="s">
        <v>1845</v>
      </c>
    </row>
    <row r="5782" spans="1:9">
      <c r="A5782" s="79">
        <v>42515</v>
      </c>
      <c r="B5782" s="3">
        <v>5.6766666666666667</v>
      </c>
      <c r="C5782" s="7">
        <v>132</v>
      </c>
      <c r="D5782" s="7">
        <v>1</v>
      </c>
      <c r="E5782" s="17">
        <v>45</v>
      </c>
      <c r="F5782" s="2" t="s">
        <v>8</v>
      </c>
      <c r="G5782" s="2" t="s">
        <v>1909</v>
      </c>
      <c r="H5782" s="2" t="s">
        <v>299</v>
      </c>
      <c r="I5782" s="2" t="s">
        <v>1834</v>
      </c>
    </row>
    <row r="5783" spans="1:9">
      <c r="A5783" s="79">
        <v>42515</v>
      </c>
      <c r="B5783" s="3">
        <v>5.7125000000000004</v>
      </c>
      <c r="C5783" s="7">
        <v>132</v>
      </c>
      <c r="D5783" s="7">
        <v>1</v>
      </c>
      <c r="E5783" s="17">
        <v>45</v>
      </c>
      <c r="F5783" s="2" t="s">
        <v>8</v>
      </c>
      <c r="G5783" s="2" t="s">
        <v>1909</v>
      </c>
      <c r="H5783" s="2" t="s">
        <v>316</v>
      </c>
      <c r="I5783" s="2" t="s">
        <v>1824</v>
      </c>
    </row>
    <row r="5784" spans="1:9">
      <c r="A5784" s="79">
        <v>42515</v>
      </c>
      <c r="B5784" s="3">
        <v>5.7125000000000004</v>
      </c>
      <c r="C5784" s="7">
        <v>132</v>
      </c>
      <c r="D5784" s="7">
        <v>1</v>
      </c>
      <c r="E5784" s="17">
        <v>45</v>
      </c>
      <c r="F5784" s="2" t="s">
        <v>8</v>
      </c>
      <c r="G5784" s="2" t="s">
        <v>1909</v>
      </c>
      <c r="H5784" s="2" t="s">
        <v>397</v>
      </c>
      <c r="I5784" s="2" t="s">
        <v>1831</v>
      </c>
    </row>
    <row r="5785" spans="1:9">
      <c r="A5785" s="79">
        <v>42515</v>
      </c>
      <c r="B5785" s="3">
        <v>5.7251571675302246</v>
      </c>
      <c r="C5785" s="7">
        <v>132</v>
      </c>
      <c r="D5785" s="7">
        <v>1</v>
      </c>
      <c r="E5785" s="17">
        <v>45</v>
      </c>
      <c r="F5785" s="2" t="s">
        <v>8</v>
      </c>
      <c r="G5785" s="2" t="s">
        <v>1909</v>
      </c>
      <c r="H5785" s="2" t="s">
        <v>1171</v>
      </c>
      <c r="I5785" s="2" t="s">
        <v>1851</v>
      </c>
    </row>
    <row r="5786" spans="1:9">
      <c r="A5786" s="79">
        <v>42515</v>
      </c>
      <c r="B5786" s="3">
        <v>5.7422576396206537</v>
      </c>
      <c r="C5786" s="7">
        <v>132</v>
      </c>
      <c r="D5786" s="7">
        <v>1</v>
      </c>
      <c r="E5786" s="17">
        <v>45</v>
      </c>
      <c r="F5786" s="2" t="s">
        <v>8</v>
      </c>
      <c r="G5786" s="2" t="s">
        <v>1909</v>
      </c>
      <c r="H5786" s="2" t="s">
        <v>1888</v>
      </c>
      <c r="I5786" s="2" t="s">
        <v>1833</v>
      </c>
    </row>
    <row r="5787" spans="1:9">
      <c r="A5787" s="79">
        <v>42515</v>
      </c>
      <c r="B5787" s="3">
        <v>5.7422576396206537</v>
      </c>
      <c r="C5787" s="7">
        <v>132</v>
      </c>
      <c r="D5787" s="7">
        <v>1</v>
      </c>
      <c r="E5787" s="17">
        <v>45</v>
      </c>
      <c r="F5787" s="2" t="s">
        <v>8</v>
      </c>
      <c r="G5787" s="2" t="s">
        <v>1909</v>
      </c>
      <c r="H5787" s="2" t="s">
        <v>284</v>
      </c>
      <c r="I5787" s="2" t="s">
        <v>1843</v>
      </c>
    </row>
    <row r="5788" spans="1:9">
      <c r="A5788" s="79">
        <v>42515</v>
      </c>
      <c r="B5788" s="3">
        <v>5.7425000000000006</v>
      </c>
      <c r="C5788" s="7">
        <v>132</v>
      </c>
      <c r="D5788" s="7">
        <v>1</v>
      </c>
      <c r="E5788" s="17">
        <v>45</v>
      </c>
      <c r="F5788" s="2" t="s">
        <v>8</v>
      </c>
      <c r="G5788" s="2" t="s">
        <v>1903</v>
      </c>
      <c r="H5788" s="2" t="s">
        <v>1884</v>
      </c>
      <c r="I5788" s="2" t="s">
        <v>1825</v>
      </c>
    </row>
    <row r="5789" spans="1:9">
      <c r="A5789" s="79">
        <v>42515</v>
      </c>
      <c r="B5789" s="3">
        <v>5.7501210710128055</v>
      </c>
      <c r="C5789" s="7">
        <v>132</v>
      </c>
      <c r="D5789" s="7">
        <v>1</v>
      </c>
      <c r="E5789" s="17">
        <v>45</v>
      </c>
      <c r="F5789" s="2" t="s">
        <v>8</v>
      </c>
      <c r="G5789" s="2" t="s">
        <v>1909</v>
      </c>
      <c r="H5789" s="2" t="s">
        <v>1371</v>
      </c>
      <c r="I5789" s="2" t="s">
        <v>1848</v>
      </c>
    </row>
    <row r="5790" spans="1:9">
      <c r="A5790" s="79">
        <v>42515</v>
      </c>
      <c r="B5790" s="3">
        <v>5.7514903299203644</v>
      </c>
      <c r="C5790" s="7">
        <v>132</v>
      </c>
      <c r="D5790" s="7">
        <v>1</v>
      </c>
      <c r="E5790" s="17">
        <v>45</v>
      </c>
      <c r="F5790" s="2" t="s">
        <v>8</v>
      </c>
      <c r="G5790" s="2" t="s">
        <v>1909</v>
      </c>
      <c r="H5790" s="2" t="s">
        <v>1378</v>
      </c>
      <c r="I5790" s="2" t="s">
        <v>1822</v>
      </c>
    </row>
    <row r="5791" spans="1:9">
      <c r="A5791" s="79">
        <v>42515</v>
      </c>
      <c r="B5791" s="3">
        <v>5.7514903299203644</v>
      </c>
      <c r="C5791" s="7">
        <v>132</v>
      </c>
      <c r="D5791" s="7">
        <v>1</v>
      </c>
      <c r="E5791" s="17">
        <v>45</v>
      </c>
      <c r="F5791" s="2" t="s">
        <v>8</v>
      </c>
      <c r="G5791" s="2" t="s">
        <v>1909</v>
      </c>
      <c r="H5791" s="2" t="s">
        <v>1886</v>
      </c>
      <c r="I5791" s="2" t="s">
        <v>1828</v>
      </c>
    </row>
    <row r="5792" spans="1:9">
      <c r="A5792" s="79">
        <v>42515</v>
      </c>
      <c r="B5792" s="3">
        <v>5.7514903299203644</v>
      </c>
      <c r="C5792" s="7">
        <v>132</v>
      </c>
      <c r="D5792" s="7">
        <v>1</v>
      </c>
      <c r="E5792" s="17">
        <v>45</v>
      </c>
      <c r="F5792" s="2" t="s">
        <v>8</v>
      </c>
      <c r="G5792" s="2" t="s">
        <v>1909</v>
      </c>
      <c r="H5792" s="2" t="s">
        <v>1887</v>
      </c>
      <c r="I5792" s="2" t="s">
        <v>1830</v>
      </c>
    </row>
    <row r="5793" spans="1:9">
      <c r="A5793" s="79">
        <v>42515</v>
      </c>
      <c r="B5793" s="3">
        <v>5.7514903299203644</v>
      </c>
      <c r="C5793" s="7">
        <v>132</v>
      </c>
      <c r="D5793" s="7">
        <v>1</v>
      </c>
      <c r="E5793" s="17">
        <v>45</v>
      </c>
      <c r="F5793" s="2" t="s">
        <v>8</v>
      </c>
      <c r="G5793" s="2" t="s">
        <v>1909</v>
      </c>
      <c r="H5793" s="2" t="s">
        <v>304</v>
      </c>
      <c r="I5793" s="2" t="s">
        <v>1839</v>
      </c>
    </row>
    <row r="5794" spans="1:9">
      <c r="A5794" s="79">
        <v>42515</v>
      </c>
      <c r="B5794" s="3">
        <v>5.7514903299203644</v>
      </c>
      <c r="C5794" s="7">
        <v>132</v>
      </c>
      <c r="D5794" s="7">
        <v>1</v>
      </c>
      <c r="E5794" s="17">
        <v>45</v>
      </c>
      <c r="F5794" s="2" t="s">
        <v>8</v>
      </c>
      <c r="G5794" s="2" t="s">
        <v>1909</v>
      </c>
      <c r="H5794" s="2" t="s">
        <v>1353</v>
      </c>
      <c r="I5794" s="2" t="s">
        <v>1840</v>
      </c>
    </row>
    <row r="5795" spans="1:9">
      <c r="A5795" s="79">
        <v>42515</v>
      </c>
      <c r="B5795" s="3">
        <v>5.7514903299203644</v>
      </c>
      <c r="C5795" s="7">
        <v>132</v>
      </c>
      <c r="D5795" s="7">
        <v>1</v>
      </c>
      <c r="E5795" s="17">
        <v>45</v>
      </c>
      <c r="F5795" s="2" t="s">
        <v>8</v>
      </c>
      <c r="G5795" s="2" t="s">
        <v>1909</v>
      </c>
      <c r="H5795" s="2" t="s">
        <v>1346</v>
      </c>
      <c r="I5795" s="2" t="s">
        <v>1841</v>
      </c>
    </row>
    <row r="5796" spans="1:9">
      <c r="A5796" s="79">
        <v>42515</v>
      </c>
      <c r="B5796" s="3">
        <v>5.7514903299203644</v>
      </c>
      <c r="C5796" s="7">
        <v>132</v>
      </c>
      <c r="D5796" s="7">
        <v>1</v>
      </c>
      <c r="E5796" s="17">
        <v>45</v>
      </c>
      <c r="F5796" s="2" t="s">
        <v>8</v>
      </c>
      <c r="G5796" s="2" t="s">
        <v>1909</v>
      </c>
      <c r="H5796" s="2" t="s">
        <v>374</v>
      </c>
      <c r="I5796" s="2" t="s">
        <v>1842</v>
      </c>
    </row>
    <row r="5797" spans="1:9">
      <c r="A5797" s="79">
        <v>42515</v>
      </c>
      <c r="B5797" s="3">
        <v>5.7514903299203644</v>
      </c>
      <c r="C5797" s="7">
        <v>132</v>
      </c>
      <c r="D5797" s="7">
        <v>1</v>
      </c>
      <c r="E5797" s="17">
        <v>45</v>
      </c>
      <c r="F5797" s="2" t="s">
        <v>8</v>
      </c>
      <c r="G5797" s="2" t="s">
        <v>1909</v>
      </c>
      <c r="H5797" s="2" t="s">
        <v>1892</v>
      </c>
      <c r="I5797" s="2" t="s">
        <v>1850</v>
      </c>
    </row>
    <row r="5798" spans="1:9">
      <c r="A5798" s="79">
        <v>42515</v>
      </c>
      <c r="B5798" s="3">
        <v>5.7514903299203644</v>
      </c>
      <c r="C5798" s="7">
        <v>132</v>
      </c>
      <c r="D5798" s="7">
        <v>1</v>
      </c>
      <c r="E5798" s="17">
        <v>45</v>
      </c>
      <c r="F5798" s="2" t="s">
        <v>8</v>
      </c>
      <c r="G5798" s="2" t="s">
        <v>1909</v>
      </c>
      <c r="H5798" s="2" t="s">
        <v>307</v>
      </c>
      <c r="I5798" s="2" t="s">
        <v>1854</v>
      </c>
    </row>
    <row r="5799" spans="1:9">
      <c r="A5799" s="79">
        <v>42515</v>
      </c>
      <c r="B5799" s="3">
        <v>5.7555790671217295</v>
      </c>
      <c r="C5799" s="7">
        <v>132</v>
      </c>
      <c r="D5799" s="7">
        <v>1</v>
      </c>
      <c r="E5799" s="17">
        <v>45</v>
      </c>
      <c r="F5799" s="2" t="s">
        <v>8</v>
      </c>
      <c r="G5799" s="2" t="s">
        <v>1909</v>
      </c>
      <c r="H5799" s="2" t="s">
        <v>1359</v>
      </c>
      <c r="I5799" s="2" t="s">
        <v>1855</v>
      </c>
    </row>
    <row r="5800" spans="1:9">
      <c r="A5800" s="79">
        <v>42515</v>
      </c>
      <c r="B5800" s="3">
        <v>5.7597076491790151</v>
      </c>
      <c r="C5800" s="7">
        <v>132</v>
      </c>
      <c r="D5800" s="7">
        <v>1</v>
      </c>
      <c r="E5800" s="17">
        <v>45</v>
      </c>
      <c r="F5800" s="2" t="s">
        <v>8</v>
      </c>
      <c r="G5800" s="2" t="s">
        <v>1909</v>
      </c>
      <c r="H5800" s="2" t="s">
        <v>301</v>
      </c>
      <c r="I5800" s="2" t="s">
        <v>1838</v>
      </c>
    </row>
    <row r="5801" spans="1:9">
      <c r="A5801" s="79">
        <v>42515</v>
      </c>
      <c r="B5801" s="3">
        <v>5.7616557566422797</v>
      </c>
      <c r="C5801" s="7">
        <v>132</v>
      </c>
      <c r="D5801" s="7">
        <v>1</v>
      </c>
      <c r="E5801" s="17">
        <v>45</v>
      </c>
      <c r="F5801" s="2" t="s">
        <v>8</v>
      </c>
      <c r="G5801" s="2" t="s">
        <v>1909</v>
      </c>
      <c r="H5801" s="2" t="s">
        <v>1341</v>
      </c>
      <c r="I5801" s="2" t="s">
        <v>1847</v>
      </c>
    </row>
    <row r="5802" spans="1:9">
      <c r="A5802" s="79">
        <v>42515</v>
      </c>
      <c r="B5802" s="3">
        <v>5.7760227531285553</v>
      </c>
      <c r="C5802" s="7">
        <v>132</v>
      </c>
      <c r="D5802" s="7">
        <v>1</v>
      </c>
      <c r="E5802" s="17">
        <v>45</v>
      </c>
      <c r="F5802" s="2" t="s">
        <v>8</v>
      </c>
      <c r="G5802" s="2" t="s">
        <v>1903</v>
      </c>
      <c r="H5802" s="2" t="s">
        <v>290</v>
      </c>
      <c r="I5802" s="2" t="s">
        <v>1826</v>
      </c>
    </row>
    <row r="5803" spans="1:9">
      <c r="A5803" s="79">
        <v>42516</v>
      </c>
      <c r="B5803" s="3">
        <v>11.185</v>
      </c>
      <c r="C5803" s="7">
        <v>132</v>
      </c>
      <c r="D5803" s="7">
        <v>2</v>
      </c>
      <c r="E5803" s="17">
        <v>45</v>
      </c>
      <c r="F5803" s="2" t="s">
        <v>8</v>
      </c>
      <c r="G5803" s="2" t="s">
        <v>1909</v>
      </c>
      <c r="H5803" s="2" t="s">
        <v>1362</v>
      </c>
      <c r="I5803" s="2" t="s">
        <v>1799</v>
      </c>
    </row>
    <row r="5804" spans="1:9">
      <c r="A5804" s="79">
        <v>42516</v>
      </c>
      <c r="B5804" s="3">
        <v>5.4</v>
      </c>
      <c r="C5804" s="7">
        <v>132</v>
      </c>
      <c r="D5804" s="7">
        <v>1</v>
      </c>
      <c r="E5804" s="17">
        <v>45</v>
      </c>
      <c r="F5804" s="2" t="s">
        <v>8</v>
      </c>
      <c r="G5804" s="2" t="s">
        <v>1909</v>
      </c>
      <c r="H5804" s="2" t="s">
        <v>1338</v>
      </c>
      <c r="I5804" s="2" t="s">
        <v>1801</v>
      </c>
    </row>
    <row r="5805" spans="1:9">
      <c r="A5805" s="79">
        <v>42516</v>
      </c>
      <c r="B5805" s="3">
        <v>5.4275000000000002</v>
      </c>
      <c r="C5805" s="7">
        <v>132</v>
      </c>
      <c r="D5805" s="7">
        <v>1</v>
      </c>
      <c r="E5805" s="17">
        <v>45</v>
      </c>
      <c r="F5805" s="2" t="s">
        <v>8</v>
      </c>
      <c r="G5805" s="2" t="s">
        <v>1909</v>
      </c>
      <c r="H5805" s="2" t="s">
        <v>1391</v>
      </c>
      <c r="I5805" s="2" t="s">
        <v>1816</v>
      </c>
    </row>
    <row r="5806" spans="1:9">
      <c r="A5806" s="79">
        <v>42516</v>
      </c>
      <c r="B5806" s="3">
        <v>5.4755795574288726</v>
      </c>
      <c r="C5806" s="7">
        <v>132</v>
      </c>
      <c r="D5806" s="7">
        <v>1</v>
      </c>
      <c r="E5806" s="17">
        <v>45</v>
      </c>
      <c r="F5806" s="2" t="s">
        <v>8</v>
      </c>
      <c r="G5806" s="2" t="s">
        <v>1909</v>
      </c>
      <c r="H5806" s="2" t="s">
        <v>375</v>
      </c>
      <c r="I5806" s="2" t="s">
        <v>1819</v>
      </c>
    </row>
    <row r="5807" spans="1:9">
      <c r="A5807" s="79">
        <v>42516</v>
      </c>
      <c r="B5807" s="3">
        <v>5.6766666666666667</v>
      </c>
      <c r="C5807" s="7">
        <v>132</v>
      </c>
      <c r="D5807" s="7">
        <v>1</v>
      </c>
      <c r="E5807" s="17">
        <v>45</v>
      </c>
      <c r="F5807" s="2" t="s">
        <v>8</v>
      </c>
      <c r="G5807" s="2" t="s">
        <v>1909</v>
      </c>
      <c r="H5807" s="2" t="s">
        <v>1879</v>
      </c>
      <c r="I5807" s="2" t="s">
        <v>1803</v>
      </c>
    </row>
    <row r="5808" spans="1:9">
      <c r="A5808" s="79">
        <v>42516</v>
      </c>
      <c r="B5808" s="3">
        <v>5.6825000000000001</v>
      </c>
      <c r="C5808" s="7">
        <v>132</v>
      </c>
      <c r="D5808" s="7">
        <v>1</v>
      </c>
      <c r="E5808" s="17">
        <v>45</v>
      </c>
      <c r="F5808" s="2" t="s">
        <v>8</v>
      </c>
      <c r="G5808" s="2" t="s">
        <v>1903</v>
      </c>
      <c r="H5808" s="2" t="s">
        <v>1610</v>
      </c>
      <c r="I5808" s="2" t="s">
        <v>1820</v>
      </c>
    </row>
    <row r="5809" spans="1:9">
      <c r="A5809" s="79">
        <v>42516</v>
      </c>
      <c r="B5809" s="3">
        <v>5.7125000000000004</v>
      </c>
      <c r="C5809" s="7">
        <v>132</v>
      </c>
      <c r="D5809" s="7">
        <v>1</v>
      </c>
      <c r="E5809" s="17">
        <v>45</v>
      </c>
      <c r="F5809" s="2" t="s">
        <v>8</v>
      </c>
      <c r="G5809" s="2" t="s">
        <v>1909</v>
      </c>
      <c r="H5809" s="2" t="s">
        <v>1316</v>
      </c>
      <c r="I5809" s="2" t="s">
        <v>1809</v>
      </c>
    </row>
    <row r="5810" spans="1:9">
      <c r="A5810" s="79">
        <v>42516</v>
      </c>
      <c r="B5810" s="3">
        <v>5.716054607508533</v>
      </c>
      <c r="C5810" s="7">
        <v>132</v>
      </c>
      <c r="D5810" s="7">
        <v>1</v>
      </c>
      <c r="E5810" s="17">
        <v>45</v>
      </c>
      <c r="F5810" s="2" t="s">
        <v>8</v>
      </c>
      <c r="G5810" s="2" t="s">
        <v>1903</v>
      </c>
      <c r="H5810" s="2" t="s">
        <v>1877</v>
      </c>
      <c r="I5810" s="2" t="s">
        <v>1797</v>
      </c>
    </row>
    <row r="5811" spans="1:9">
      <c r="A5811" s="79">
        <v>42516</v>
      </c>
      <c r="B5811" s="3">
        <v>5.7279999999999998</v>
      </c>
      <c r="C5811" s="7">
        <v>132</v>
      </c>
      <c r="D5811" s="7">
        <v>1</v>
      </c>
      <c r="E5811" s="17">
        <v>45</v>
      </c>
      <c r="F5811" s="2" t="s">
        <v>8</v>
      </c>
      <c r="G5811" s="2" t="s">
        <v>1909</v>
      </c>
      <c r="H5811" s="2" t="s">
        <v>1880</v>
      </c>
      <c r="I5811" s="2" t="s">
        <v>1807</v>
      </c>
    </row>
    <row r="5812" spans="1:9">
      <c r="A5812" s="79">
        <v>42516</v>
      </c>
      <c r="B5812" s="3">
        <v>5.7422576396206537</v>
      </c>
      <c r="C5812" s="7">
        <v>132</v>
      </c>
      <c r="D5812" s="7">
        <v>1</v>
      </c>
      <c r="E5812" s="17">
        <v>45</v>
      </c>
      <c r="F5812" s="2" t="s">
        <v>8</v>
      </c>
      <c r="G5812" s="2" t="s">
        <v>1909</v>
      </c>
      <c r="H5812" s="2" t="s">
        <v>1343</v>
      </c>
      <c r="I5812" s="2" t="s">
        <v>1810</v>
      </c>
    </row>
    <row r="5813" spans="1:9">
      <c r="A5813" s="79">
        <v>42516</v>
      </c>
      <c r="B5813" s="3">
        <v>5.7501210710128055</v>
      </c>
      <c r="C5813" s="7">
        <v>132</v>
      </c>
      <c r="D5813" s="7">
        <v>1</v>
      </c>
      <c r="E5813" s="17">
        <v>45</v>
      </c>
      <c r="F5813" s="2" t="s">
        <v>8</v>
      </c>
      <c r="G5813" s="2" t="s">
        <v>1909</v>
      </c>
      <c r="H5813" s="2" t="s">
        <v>1386</v>
      </c>
      <c r="I5813" s="2" t="s">
        <v>1808</v>
      </c>
    </row>
    <row r="5814" spans="1:9">
      <c r="A5814" s="79">
        <v>42516</v>
      </c>
      <c r="B5814" s="3">
        <v>5.7514903299203644</v>
      </c>
      <c r="C5814" s="7">
        <v>132</v>
      </c>
      <c r="D5814" s="7">
        <v>1</v>
      </c>
      <c r="E5814" s="17">
        <v>45</v>
      </c>
      <c r="F5814" s="2" t="s">
        <v>8</v>
      </c>
      <c r="G5814" s="2" t="s">
        <v>1909</v>
      </c>
      <c r="H5814" s="2" t="s">
        <v>273</v>
      </c>
      <c r="I5814" s="2" t="s">
        <v>1793</v>
      </c>
    </row>
    <row r="5815" spans="1:9">
      <c r="A5815" s="79">
        <v>42516</v>
      </c>
      <c r="B5815" s="3">
        <v>5.7514903299203644</v>
      </c>
      <c r="C5815" s="7">
        <v>132</v>
      </c>
      <c r="D5815" s="7">
        <v>1</v>
      </c>
      <c r="E5815" s="17">
        <v>45</v>
      </c>
      <c r="F5815" s="2" t="s">
        <v>8</v>
      </c>
      <c r="G5815" s="2" t="s">
        <v>1909</v>
      </c>
      <c r="H5815" s="2" t="s">
        <v>1174</v>
      </c>
      <c r="I5815" s="2" t="s">
        <v>1794</v>
      </c>
    </row>
    <row r="5816" spans="1:9">
      <c r="A5816" s="79">
        <v>42516</v>
      </c>
      <c r="B5816" s="3">
        <v>5.7514903299203644</v>
      </c>
      <c r="C5816" s="7">
        <v>132</v>
      </c>
      <c r="D5816" s="7">
        <v>1</v>
      </c>
      <c r="E5816" s="17">
        <v>45</v>
      </c>
      <c r="F5816" s="2" t="s">
        <v>8</v>
      </c>
      <c r="G5816" s="2" t="s">
        <v>1909</v>
      </c>
      <c r="H5816" s="2" t="s">
        <v>395</v>
      </c>
      <c r="I5816" s="2" t="s">
        <v>1795</v>
      </c>
    </row>
    <row r="5817" spans="1:9">
      <c r="A5817" s="79">
        <v>42516</v>
      </c>
      <c r="B5817" s="3">
        <v>5.7514903299203644</v>
      </c>
      <c r="C5817" s="7">
        <v>132</v>
      </c>
      <c r="D5817" s="7">
        <v>1</v>
      </c>
      <c r="E5817" s="17">
        <v>45</v>
      </c>
      <c r="F5817" s="2" t="s">
        <v>8</v>
      </c>
      <c r="G5817" s="2" t="s">
        <v>1909</v>
      </c>
      <c r="H5817" s="2" t="s">
        <v>1330</v>
      </c>
      <c r="I5817" s="2" t="s">
        <v>1805</v>
      </c>
    </row>
    <row r="5818" spans="1:9">
      <c r="A5818" s="79">
        <v>42516</v>
      </c>
      <c r="B5818" s="3">
        <v>5.7514903299203644</v>
      </c>
      <c r="C5818" s="7">
        <v>132</v>
      </c>
      <c r="D5818" s="7">
        <v>1</v>
      </c>
      <c r="E5818" s="17">
        <v>45</v>
      </c>
      <c r="F5818" s="2" t="s">
        <v>8</v>
      </c>
      <c r="G5818" s="2" t="s">
        <v>1909</v>
      </c>
      <c r="H5818" s="2" t="s">
        <v>1365</v>
      </c>
      <c r="I5818" s="2" t="s">
        <v>1806</v>
      </c>
    </row>
    <row r="5819" spans="1:9">
      <c r="A5819" s="79">
        <v>42516</v>
      </c>
      <c r="B5819" s="3">
        <v>5.7514903299203644</v>
      </c>
      <c r="C5819" s="7">
        <v>132</v>
      </c>
      <c r="D5819" s="7">
        <v>1</v>
      </c>
      <c r="E5819" s="17">
        <v>45</v>
      </c>
      <c r="F5819" s="2" t="s">
        <v>8</v>
      </c>
      <c r="G5819" s="2" t="s">
        <v>1909</v>
      </c>
      <c r="H5819" s="2" t="s">
        <v>1882</v>
      </c>
      <c r="I5819" s="2" t="s">
        <v>1815</v>
      </c>
    </row>
    <row r="5820" spans="1:9">
      <c r="A5820" s="79">
        <v>42516</v>
      </c>
      <c r="B5820" s="3">
        <v>5.7616557566422797</v>
      </c>
      <c r="C5820" s="7">
        <v>132</v>
      </c>
      <c r="D5820" s="7">
        <v>1</v>
      </c>
      <c r="E5820" s="17">
        <v>45</v>
      </c>
      <c r="F5820" s="2" t="s">
        <v>8</v>
      </c>
      <c r="G5820" s="2" t="s">
        <v>1909</v>
      </c>
      <c r="H5820" s="2" t="s">
        <v>296</v>
      </c>
      <c r="I5820" s="2" t="s">
        <v>1812</v>
      </c>
    </row>
    <row r="5821" spans="1:9">
      <c r="A5821" s="79">
        <v>42516</v>
      </c>
      <c r="B5821" s="3">
        <v>5.7812610704659226</v>
      </c>
      <c r="C5821" s="7">
        <v>132</v>
      </c>
      <c r="D5821" s="7">
        <v>1</v>
      </c>
      <c r="E5821" s="17">
        <v>45</v>
      </c>
      <c r="F5821" s="2" t="s">
        <v>8</v>
      </c>
      <c r="G5821" s="2" t="s">
        <v>1903</v>
      </c>
      <c r="H5821" s="2" t="s">
        <v>1876</v>
      </c>
      <c r="I5821" s="2" t="s">
        <v>1796</v>
      </c>
    </row>
    <row r="5822" spans="1:9">
      <c r="A5822" s="79">
        <v>42517</v>
      </c>
      <c r="B5822" s="3">
        <v>5.4755795574288726</v>
      </c>
      <c r="C5822" s="7">
        <v>132</v>
      </c>
      <c r="D5822" s="7">
        <v>1</v>
      </c>
      <c r="E5822" s="17">
        <v>45</v>
      </c>
      <c r="F5822" s="2" t="s">
        <v>8</v>
      </c>
      <c r="G5822" s="2" t="s">
        <v>1909</v>
      </c>
      <c r="H5822" s="2" t="s">
        <v>1173</v>
      </c>
      <c r="I5822" s="2" t="s">
        <v>1787</v>
      </c>
    </row>
    <row r="5823" spans="1:9">
      <c r="A5823" s="79">
        <v>42517</v>
      </c>
      <c r="B5823" s="3">
        <v>5.61</v>
      </c>
      <c r="C5823" s="7">
        <v>132</v>
      </c>
      <c r="D5823" s="7">
        <v>1</v>
      </c>
      <c r="E5823" s="17">
        <v>45</v>
      </c>
      <c r="F5823" s="2" t="s">
        <v>8</v>
      </c>
      <c r="G5823" s="2" t="s">
        <v>1909</v>
      </c>
      <c r="H5823" s="2" t="s">
        <v>1872</v>
      </c>
      <c r="I5823" s="2" t="s">
        <v>1785</v>
      </c>
    </row>
    <row r="5824" spans="1:9">
      <c r="A5824" s="79">
        <v>42517</v>
      </c>
      <c r="B5824" s="3">
        <v>5.6183884007029876</v>
      </c>
      <c r="C5824" s="7">
        <v>132</v>
      </c>
      <c r="D5824" s="7">
        <v>1</v>
      </c>
      <c r="E5824" s="17">
        <v>45</v>
      </c>
      <c r="F5824" s="2" t="s">
        <v>8</v>
      </c>
      <c r="G5824" s="2" t="s">
        <v>1903</v>
      </c>
      <c r="H5824" s="2" t="s">
        <v>1874</v>
      </c>
      <c r="I5824" s="2" t="s">
        <v>1790</v>
      </c>
    </row>
    <row r="5825" spans="1:9">
      <c r="A5825" s="79">
        <v>42517</v>
      </c>
      <c r="B5825" s="3">
        <v>5.7125000000000004</v>
      </c>
      <c r="C5825" s="7">
        <v>132</v>
      </c>
      <c r="D5825" s="7">
        <v>1</v>
      </c>
      <c r="E5825" s="17">
        <v>45</v>
      </c>
      <c r="F5825" s="2" t="s">
        <v>8</v>
      </c>
      <c r="G5825" s="2" t="s">
        <v>1909</v>
      </c>
      <c r="H5825" s="2" t="s">
        <v>1873</v>
      </c>
      <c r="I5825" s="2" t="s">
        <v>1788</v>
      </c>
    </row>
    <row r="5826" spans="1:9">
      <c r="A5826" s="79">
        <v>42518</v>
      </c>
      <c r="B5826" s="3">
        <v>5.5129806598407285</v>
      </c>
      <c r="C5826" s="7">
        <v>132</v>
      </c>
      <c r="D5826" s="7">
        <v>1</v>
      </c>
      <c r="E5826" s="17">
        <v>45</v>
      </c>
      <c r="F5826" s="2" t="s">
        <v>8</v>
      </c>
      <c r="G5826" s="2" t="s">
        <v>1909</v>
      </c>
      <c r="H5826" s="2" t="s">
        <v>1627</v>
      </c>
      <c r="I5826" s="2" t="s">
        <v>1784</v>
      </c>
    </row>
    <row r="5827" spans="1:9">
      <c r="A5827" s="79">
        <v>42518</v>
      </c>
      <c r="B5827" s="3">
        <v>5.5580181683351872</v>
      </c>
      <c r="C5827" s="7">
        <v>132</v>
      </c>
      <c r="D5827" s="7">
        <v>1</v>
      </c>
      <c r="E5827" s="17">
        <v>45</v>
      </c>
      <c r="F5827" s="2" t="s">
        <v>8</v>
      </c>
      <c r="G5827" s="2" t="s">
        <v>1909</v>
      </c>
      <c r="H5827" s="2" t="s">
        <v>328</v>
      </c>
      <c r="I5827" s="2" t="s">
        <v>1783</v>
      </c>
    </row>
    <row r="5828" spans="1:9">
      <c r="A5828" s="79">
        <v>42518</v>
      </c>
      <c r="B5828" s="3">
        <v>5.7125000000000004</v>
      </c>
      <c r="C5828" s="7">
        <v>132</v>
      </c>
      <c r="D5828" s="7">
        <v>1</v>
      </c>
      <c r="E5828" s="17">
        <v>45</v>
      </c>
      <c r="F5828" s="2" t="s">
        <v>8</v>
      </c>
      <c r="G5828" s="2" t="s">
        <v>1909</v>
      </c>
      <c r="H5828" s="2" t="s">
        <v>291</v>
      </c>
      <c r="I5828" s="2" t="s">
        <v>1782</v>
      </c>
    </row>
    <row r="5829" spans="1:9">
      <c r="A5829" s="79">
        <v>42518</v>
      </c>
      <c r="B5829" s="3">
        <v>5.7514903299203644</v>
      </c>
      <c r="C5829" s="7">
        <v>132</v>
      </c>
      <c r="D5829" s="7">
        <v>1</v>
      </c>
      <c r="E5829" s="17">
        <v>45</v>
      </c>
      <c r="F5829" s="2" t="s">
        <v>8</v>
      </c>
      <c r="G5829" s="2" t="s">
        <v>1909</v>
      </c>
      <c r="H5829" s="2" t="s">
        <v>1870</v>
      </c>
      <c r="I5829" s="2" t="s">
        <v>1780</v>
      </c>
    </row>
    <row r="5830" spans="1:9">
      <c r="A5830" s="79">
        <v>42519</v>
      </c>
      <c r="B5830" s="3">
        <v>5.7467993672554707</v>
      </c>
      <c r="C5830" s="7">
        <v>132</v>
      </c>
      <c r="D5830" s="7">
        <v>1</v>
      </c>
      <c r="E5830" s="17">
        <v>45</v>
      </c>
      <c r="F5830" s="2" t="s">
        <v>8</v>
      </c>
      <c r="G5830" s="2" t="s">
        <v>1909</v>
      </c>
      <c r="H5830" s="2" t="s">
        <v>1869</v>
      </c>
      <c r="I5830" s="2" t="s">
        <v>1779</v>
      </c>
    </row>
    <row r="5831" spans="1:9">
      <c r="A5831" s="79">
        <v>42520</v>
      </c>
      <c r="B5831" s="3">
        <v>5.716054607508533</v>
      </c>
      <c r="C5831" s="7">
        <v>132</v>
      </c>
      <c r="D5831" s="7">
        <v>1</v>
      </c>
      <c r="E5831" s="17">
        <v>45</v>
      </c>
      <c r="F5831" s="2" t="s">
        <v>8</v>
      </c>
      <c r="G5831" s="2" t="s">
        <v>1903</v>
      </c>
      <c r="H5831" s="2" t="s">
        <v>1328</v>
      </c>
      <c r="I5831" s="2" t="s">
        <v>1778</v>
      </c>
    </row>
    <row r="5832" spans="1:9">
      <c r="A5832" s="79">
        <v>42521</v>
      </c>
      <c r="B5832" s="3">
        <v>5.6825000000000001</v>
      </c>
      <c r="C5832" s="7">
        <v>132</v>
      </c>
      <c r="D5832" s="7">
        <v>1</v>
      </c>
      <c r="E5832" s="17">
        <v>45</v>
      </c>
      <c r="F5832" s="2" t="s">
        <v>8</v>
      </c>
      <c r="G5832" s="2" t="s">
        <v>1903</v>
      </c>
      <c r="H5832" s="2" t="s">
        <v>1868</v>
      </c>
      <c r="I5832" s="2" t="s">
        <v>1777</v>
      </c>
    </row>
    <row r="5833" spans="1:9">
      <c r="A5833" s="79">
        <v>42522</v>
      </c>
      <c r="B5833" s="3">
        <v>5.7760227531285553</v>
      </c>
      <c r="C5833" s="7">
        <v>132</v>
      </c>
      <c r="D5833" s="7">
        <v>1</v>
      </c>
      <c r="E5833" s="17">
        <v>45</v>
      </c>
      <c r="F5833" s="2" t="s">
        <v>8</v>
      </c>
      <c r="G5833" s="2" t="s">
        <v>1903</v>
      </c>
    </row>
    <row r="5834" spans="1:9">
      <c r="A5834" s="79">
        <v>42522</v>
      </c>
      <c r="B5834" s="3">
        <v>5.7839370222060431</v>
      </c>
      <c r="C5834" s="7">
        <v>132</v>
      </c>
      <c r="D5834" s="7">
        <v>1</v>
      </c>
      <c r="E5834" s="17">
        <v>45</v>
      </c>
      <c r="F5834" s="2" t="s">
        <v>8</v>
      </c>
      <c r="G5834" s="2" t="s">
        <v>1909</v>
      </c>
    </row>
    <row r="5835" spans="1:9">
      <c r="A5835" s="79">
        <v>42522</v>
      </c>
      <c r="B5835" s="3">
        <v>5.7853020365895755</v>
      </c>
      <c r="C5835" s="7">
        <v>132</v>
      </c>
      <c r="D5835" s="7">
        <v>1</v>
      </c>
      <c r="E5835" s="17">
        <v>45</v>
      </c>
      <c r="F5835" s="2" t="s">
        <v>8</v>
      </c>
      <c r="G5835" s="2" t="s">
        <v>1909</v>
      </c>
    </row>
    <row r="5836" spans="1:9">
      <c r="A5836" s="79">
        <v>42523</v>
      </c>
      <c r="B5836" s="3">
        <v>5.6362362362362362</v>
      </c>
      <c r="C5836" s="7">
        <v>132</v>
      </c>
      <c r="D5836" s="7">
        <v>1</v>
      </c>
      <c r="E5836" s="17">
        <v>45</v>
      </c>
      <c r="F5836" s="2" t="s">
        <v>8</v>
      </c>
      <c r="G5836" s="2" t="s">
        <v>2057</v>
      </c>
    </row>
    <row r="5837" spans="1:9">
      <c r="A5837" s="79">
        <v>42523</v>
      </c>
      <c r="B5837" s="3">
        <v>5.7296430171769979</v>
      </c>
      <c r="C5837" s="7">
        <v>132</v>
      </c>
      <c r="D5837" s="7">
        <v>1</v>
      </c>
      <c r="E5837" s="17">
        <v>45</v>
      </c>
      <c r="F5837" s="2" t="s">
        <v>8</v>
      </c>
      <c r="G5837" s="2" t="s">
        <v>1909</v>
      </c>
    </row>
    <row r="5838" spans="1:9">
      <c r="A5838" s="79">
        <v>42523</v>
      </c>
      <c r="B5838" s="3">
        <v>5.733714155666819</v>
      </c>
      <c r="C5838" s="7">
        <v>132</v>
      </c>
      <c r="D5838" s="7">
        <v>1</v>
      </c>
      <c r="E5838" s="17">
        <v>45</v>
      </c>
      <c r="F5838" s="2" t="s">
        <v>8</v>
      </c>
      <c r="G5838" s="2" t="s">
        <v>2057</v>
      </c>
    </row>
    <row r="5839" spans="1:9">
      <c r="A5839" s="79">
        <v>42524</v>
      </c>
      <c r="B5839" s="3">
        <v>23.008798283261804</v>
      </c>
      <c r="C5839" s="7">
        <v>132</v>
      </c>
      <c r="D5839" s="7">
        <v>4</v>
      </c>
      <c r="E5839" s="17">
        <v>45</v>
      </c>
      <c r="F5839" s="2" t="s">
        <v>8</v>
      </c>
      <c r="G5839" s="2" t="s">
        <v>2057</v>
      </c>
    </row>
    <row r="5840" spans="1:9">
      <c r="A5840" s="79">
        <v>42524</v>
      </c>
      <c r="B5840" s="3">
        <v>5.7795240040858022</v>
      </c>
      <c r="C5840" s="7">
        <v>132</v>
      </c>
      <c r="D5840" s="7">
        <v>1</v>
      </c>
      <c r="E5840" s="17">
        <v>45</v>
      </c>
      <c r="F5840" s="2" t="s">
        <v>8</v>
      </c>
      <c r="G5840" s="2" t="s">
        <v>2057</v>
      </c>
    </row>
    <row r="5841" spans="1:8">
      <c r="A5841" s="79">
        <v>42525</v>
      </c>
      <c r="B5841" s="3">
        <v>5.7401042970379645</v>
      </c>
      <c r="C5841" s="7">
        <v>132</v>
      </c>
      <c r="D5841" s="7">
        <v>1</v>
      </c>
      <c r="E5841" s="17">
        <v>45</v>
      </c>
      <c r="F5841" s="2" t="s">
        <v>8</v>
      </c>
      <c r="G5841" s="2" t="s">
        <v>2057</v>
      </c>
    </row>
    <row r="5842" spans="1:8">
      <c r="A5842" s="79">
        <v>42525</v>
      </c>
      <c r="B5842" s="3">
        <v>5.776071428571429</v>
      </c>
      <c r="C5842" s="7">
        <v>132</v>
      </c>
      <c r="D5842" s="7">
        <v>1</v>
      </c>
      <c r="E5842" s="17">
        <v>45</v>
      </c>
      <c r="F5842" s="2" t="s">
        <v>8</v>
      </c>
      <c r="G5842" s="2" t="s">
        <v>2057</v>
      </c>
    </row>
    <row r="5843" spans="1:8">
      <c r="A5843" s="79">
        <v>42531</v>
      </c>
      <c r="B5843" s="3">
        <v>5.759543321864248</v>
      </c>
      <c r="C5843" s="7">
        <v>132</v>
      </c>
      <c r="D5843" s="7">
        <v>1</v>
      </c>
      <c r="E5843" s="17">
        <v>45</v>
      </c>
      <c r="F5843" s="2" t="s">
        <v>8</v>
      </c>
      <c r="G5843" s="2" t="s">
        <v>2057</v>
      </c>
    </row>
    <row r="5844" spans="1:8">
      <c r="A5844" s="79">
        <v>42532</v>
      </c>
      <c r="B5844" s="3">
        <v>5.769141427442718</v>
      </c>
      <c r="C5844" s="7">
        <v>132</v>
      </c>
      <c r="D5844" s="7">
        <v>1</v>
      </c>
      <c r="E5844" s="17">
        <v>45</v>
      </c>
      <c r="F5844" s="2" t="s">
        <v>8</v>
      </c>
      <c r="G5844" s="2" t="s">
        <v>2057</v>
      </c>
    </row>
    <row r="5845" spans="1:8">
      <c r="A5845" s="79">
        <v>42538</v>
      </c>
      <c r="B5845" s="3">
        <v>5.776071428571429</v>
      </c>
      <c r="C5845" s="7">
        <v>132</v>
      </c>
      <c r="D5845" s="7">
        <v>1</v>
      </c>
      <c r="E5845" s="17">
        <v>45</v>
      </c>
      <c r="F5845" s="2" t="s">
        <v>8</v>
      </c>
      <c r="G5845" s="2" t="s">
        <v>2057</v>
      </c>
    </row>
    <row r="5846" spans="1:8">
      <c r="A5846" s="79">
        <v>42542</v>
      </c>
      <c r="B5846" s="3">
        <v>5.7244915102770335</v>
      </c>
      <c r="C5846" s="7">
        <v>132</v>
      </c>
      <c r="D5846" s="7">
        <v>1</v>
      </c>
      <c r="E5846" s="17">
        <v>45</v>
      </c>
      <c r="F5846" s="2" t="s">
        <v>8</v>
      </c>
      <c r="G5846" s="2" t="s">
        <v>2057</v>
      </c>
    </row>
    <row r="5847" spans="1:8">
      <c r="A5847" s="79">
        <v>42548</v>
      </c>
      <c r="B5847" s="3">
        <v>5.7833333333333332</v>
      </c>
      <c r="C5847" s="7">
        <v>132</v>
      </c>
      <c r="D5847" s="7">
        <v>1</v>
      </c>
      <c r="E5847" s="17">
        <v>45</v>
      </c>
      <c r="F5847" s="2" t="s">
        <v>8</v>
      </c>
      <c r="G5847" s="2" t="s">
        <v>2057</v>
      </c>
    </row>
    <row r="5848" spans="1:8">
      <c r="A5848" s="79">
        <v>42551</v>
      </c>
      <c r="B5848" s="3">
        <v>5.692213876967096</v>
      </c>
      <c r="C5848" s="7">
        <v>132</v>
      </c>
      <c r="D5848" s="7">
        <v>1</v>
      </c>
      <c r="E5848" s="17">
        <v>45</v>
      </c>
      <c r="F5848" s="2" t="s">
        <v>8</v>
      </c>
      <c r="G5848" s="2" t="s">
        <v>2057</v>
      </c>
    </row>
    <row r="5849" spans="1:8">
      <c r="A5849" s="79">
        <v>42555</v>
      </c>
      <c r="B5849" s="3">
        <v>5.5305495134516311</v>
      </c>
      <c r="C5849" s="7">
        <v>132</v>
      </c>
      <c r="D5849" s="7">
        <v>1</v>
      </c>
      <c r="E5849" s="17">
        <v>45</v>
      </c>
      <c r="F5849" s="2" t="s">
        <v>8</v>
      </c>
      <c r="G5849" s="2" t="s">
        <v>2057</v>
      </c>
      <c r="H5849" s="2" t="s">
        <v>2293</v>
      </c>
    </row>
    <row r="5850" spans="1:8">
      <c r="A5850" s="79">
        <v>42558</v>
      </c>
      <c r="B5850" s="3">
        <v>5.4</v>
      </c>
      <c r="C5850" s="7">
        <v>132</v>
      </c>
      <c r="D5850" s="7">
        <v>1</v>
      </c>
      <c r="E5850" s="17">
        <v>45</v>
      </c>
      <c r="F5850" s="2" t="s">
        <v>8</v>
      </c>
      <c r="G5850" s="2" t="s">
        <v>2057</v>
      </c>
      <c r="H5850" s="2" t="s">
        <v>2302</v>
      </c>
    </row>
    <row r="5851" spans="1:8">
      <c r="A5851" s="79">
        <v>42558</v>
      </c>
      <c r="B5851" s="3">
        <v>5.7499799649386425</v>
      </c>
      <c r="C5851" s="7">
        <v>132</v>
      </c>
      <c r="D5851" s="7">
        <v>1</v>
      </c>
      <c r="E5851" s="17">
        <v>45</v>
      </c>
      <c r="F5851" s="2" t="s">
        <v>8</v>
      </c>
      <c r="G5851" s="2" t="s">
        <v>2057</v>
      </c>
      <c r="H5851" s="2" t="s">
        <v>2286</v>
      </c>
    </row>
    <row r="5852" spans="1:8">
      <c r="A5852" s="79">
        <v>42585</v>
      </c>
      <c r="B5852" s="3">
        <v>5.4134364111498261</v>
      </c>
      <c r="C5852" s="7">
        <v>132</v>
      </c>
      <c r="D5852" s="7">
        <v>1</v>
      </c>
      <c r="E5852" s="17">
        <v>45</v>
      </c>
      <c r="F5852" s="2" t="s">
        <v>8</v>
      </c>
      <c r="G5852" s="2" t="s">
        <v>2057</v>
      </c>
      <c r="H5852" s="2" t="s">
        <v>2285</v>
      </c>
    </row>
    <row r="5853" spans="1:8">
      <c r="A5853" s="79">
        <v>42586</v>
      </c>
      <c r="B5853" s="3">
        <v>5.4037446808510641</v>
      </c>
      <c r="C5853" s="7">
        <v>132</v>
      </c>
      <c r="D5853" s="7">
        <v>1</v>
      </c>
      <c r="E5853" s="17">
        <v>45</v>
      </c>
      <c r="F5853" s="2" t="s">
        <v>8</v>
      </c>
      <c r="G5853" s="2" t="s">
        <v>2057</v>
      </c>
      <c r="H5853" s="2" t="s">
        <v>2301</v>
      </c>
    </row>
    <row r="5854" spans="1:8">
      <c r="A5854" s="79">
        <v>42586</v>
      </c>
      <c r="B5854" s="3">
        <v>5.7251571675302246</v>
      </c>
      <c r="C5854" s="7">
        <v>132</v>
      </c>
      <c r="D5854" s="7">
        <v>1</v>
      </c>
      <c r="E5854" s="17">
        <v>45</v>
      </c>
      <c r="F5854" s="2" t="s">
        <v>8</v>
      </c>
      <c r="G5854" s="2" t="s">
        <v>2057</v>
      </c>
      <c r="H5854" s="2" t="s">
        <v>2290</v>
      </c>
    </row>
    <row r="5855" spans="1:8">
      <c r="A5855" s="79">
        <v>42590</v>
      </c>
      <c r="B5855" s="3">
        <v>5.61</v>
      </c>
      <c r="C5855" s="7">
        <v>132</v>
      </c>
      <c r="D5855" s="7">
        <v>1</v>
      </c>
      <c r="E5855" s="17">
        <v>45</v>
      </c>
      <c r="F5855" s="2" t="s">
        <v>8</v>
      </c>
      <c r="G5855" s="2" t="s">
        <v>2057</v>
      </c>
      <c r="H5855" s="2" t="s">
        <v>2300</v>
      </c>
    </row>
    <row r="5856" spans="1:8">
      <c r="A5856" s="79">
        <v>42592</v>
      </c>
      <c r="B5856" s="3">
        <v>5.6766666666666667</v>
      </c>
      <c r="C5856" s="7">
        <v>132</v>
      </c>
      <c r="D5856" s="7">
        <v>1</v>
      </c>
      <c r="E5856" s="17">
        <v>45</v>
      </c>
      <c r="F5856" s="2" t="s">
        <v>8</v>
      </c>
      <c r="G5856" s="2" t="s">
        <v>2057</v>
      </c>
      <c r="H5856" s="2" t="s">
        <v>2299</v>
      </c>
    </row>
    <row r="5857" spans="1:8">
      <c r="A5857" s="79">
        <v>42595</v>
      </c>
      <c r="B5857" s="3">
        <v>5.7676118114315322</v>
      </c>
      <c r="C5857" s="7">
        <v>132</v>
      </c>
      <c r="D5857" s="7">
        <v>1</v>
      </c>
      <c r="E5857" s="17">
        <v>45</v>
      </c>
      <c r="F5857" s="2" t="s">
        <v>8</v>
      </c>
      <c r="G5857" s="2" t="s">
        <v>2057</v>
      </c>
      <c r="H5857" s="2" t="s">
        <v>2254</v>
      </c>
    </row>
    <row r="5858" spans="1:8">
      <c r="A5858" s="79">
        <v>42599</v>
      </c>
      <c r="B5858" s="3">
        <v>5.6766666666666667</v>
      </c>
      <c r="C5858" s="7">
        <v>132</v>
      </c>
      <c r="D5858" s="7">
        <v>1</v>
      </c>
      <c r="E5858" s="17">
        <v>45</v>
      </c>
      <c r="F5858" s="2" t="s">
        <v>8</v>
      </c>
      <c r="G5858" s="2" t="s">
        <v>2057</v>
      </c>
      <c r="H5858" s="2" t="s">
        <v>2298</v>
      </c>
    </row>
    <row r="5859" spans="1:8">
      <c r="A5859" s="79">
        <v>42614</v>
      </c>
      <c r="B5859" s="3">
        <v>5.7050000000000001</v>
      </c>
      <c r="C5859" s="7">
        <v>132</v>
      </c>
      <c r="D5859" s="7">
        <v>1</v>
      </c>
      <c r="E5859" s="17">
        <v>45</v>
      </c>
      <c r="F5859" s="2" t="s">
        <v>8</v>
      </c>
      <c r="G5859" s="2" t="s">
        <v>2057</v>
      </c>
      <c r="H5859" s="2" t="s">
        <v>2297</v>
      </c>
    </row>
    <row r="5860" spans="1:8">
      <c r="A5860" s="79">
        <v>42631</v>
      </c>
      <c r="B5860" s="3">
        <v>5.7168186874304787</v>
      </c>
      <c r="C5860" s="7">
        <v>132</v>
      </c>
      <c r="D5860" s="7">
        <v>1</v>
      </c>
      <c r="E5860" s="17">
        <v>45</v>
      </c>
      <c r="F5860" s="2" t="s">
        <v>8</v>
      </c>
      <c r="G5860" s="2" t="s">
        <v>2057</v>
      </c>
      <c r="H5860" s="2" t="s">
        <v>2296</v>
      </c>
    </row>
    <row r="5861" spans="1:8">
      <c r="A5861" s="79">
        <v>42655.662280092591</v>
      </c>
      <c r="B5861" s="3">
        <v>5.66629</v>
      </c>
      <c r="C5861" s="7">
        <v>132</v>
      </c>
      <c r="D5861" s="7">
        <v>1</v>
      </c>
      <c r="E5861" s="17">
        <v>45</v>
      </c>
      <c r="F5861" s="2" t="s">
        <v>8</v>
      </c>
      <c r="G5861" s="2" t="s">
        <v>2869</v>
      </c>
      <c r="H5861" s="2" t="s">
        <v>2870</v>
      </c>
    </row>
    <row r="5862" spans="1:8">
      <c r="A5862" s="79">
        <v>42679.07240740741</v>
      </c>
      <c r="B5862" s="3">
        <v>5.7723964973131414</v>
      </c>
      <c r="C5862" s="7">
        <v>132</v>
      </c>
      <c r="D5862" s="7">
        <v>1</v>
      </c>
      <c r="E5862" s="17">
        <v>45</v>
      </c>
      <c r="F5862" s="2" t="s">
        <v>8</v>
      </c>
      <c r="G5862" s="2" t="s">
        <v>2869</v>
      </c>
      <c r="H5862" s="2" t="s">
        <v>2753</v>
      </c>
    </row>
    <row r="5863" spans="1:8">
      <c r="A5863" s="79">
        <v>42682.641018518516</v>
      </c>
      <c r="B5863" s="3">
        <v>5.7964061825726141</v>
      </c>
      <c r="C5863" s="7">
        <v>132</v>
      </c>
      <c r="D5863" s="7">
        <v>1</v>
      </c>
      <c r="E5863" s="17">
        <v>45</v>
      </c>
      <c r="F5863" s="2" t="s">
        <v>8</v>
      </c>
      <c r="G5863" s="2" t="s">
        <v>2869</v>
      </c>
      <c r="H5863" s="2" t="s">
        <v>2719</v>
      </c>
    </row>
    <row r="5864" spans="1:8">
      <c r="A5864" s="79">
        <v>42705.942430555559</v>
      </c>
      <c r="B5864" s="3">
        <v>5.7779989281909225</v>
      </c>
      <c r="C5864" s="7">
        <v>132</v>
      </c>
      <c r="D5864" s="7">
        <v>1</v>
      </c>
      <c r="E5864" s="17">
        <v>45</v>
      </c>
      <c r="F5864" s="2" t="s">
        <v>8</v>
      </c>
      <c r="G5864" s="2" t="s">
        <v>2869</v>
      </c>
      <c r="H5864" s="2" t="s">
        <v>2842</v>
      </c>
    </row>
    <row r="5865" spans="1:8">
      <c r="A5865" s="79">
        <v>42717.059710648151</v>
      </c>
      <c r="B5865" s="3">
        <v>5.7542388950276244</v>
      </c>
      <c r="C5865" s="7">
        <v>132</v>
      </c>
      <c r="D5865" s="7">
        <v>1</v>
      </c>
      <c r="E5865" s="17">
        <v>45</v>
      </c>
      <c r="F5865" s="2" t="s">
        <v>8</v>
      </c>
      <c r="G5865" s="2" t="s">
        <v>2869</v>
      </c>
      <c r="H5865" s="2" t="s">
        <v>2868</v>
      </c>
    </row>
    <row r="5866" spans="1:8">
      <c r="A5866" s="79">
        <v>42747.293090277781</v>
      </c>
      <c r="B5866" s="3">
        <v>5.7520655539671193</v>
      </c>
      <c r="C5866" s="7">
        <v>132</v>
      </c>
      <c r="D5866" s="7">
        <v>1</v>
      </c>
      <c r="E5866" s="17">
        <v>45</v>
      </c>
      <c r="F5866" s="2" t="s">
        <v>8</v>
      </c>
      <c r="G5866" s="2" t="s">
        <v>3618</v>
      </c>
    </row>
    <row r="5867" spans="1:8">
      <c r="A5867" s="79">
        <v>42747.972002314818</v>
      </c>
      <c r="B5867" s="3">
        <v>5.7542388950276244</v>
      </c>
      <c r="C5867" s="7">
        <v>132</v>
      </c>
      <c r="D5867" s="7">
        <v>1</v>
      </c>
      <c r="E5867" s="17">
        <v>45</v>
      </c>
      <c r="F5867" s="2" t="s">
        <v>8</v>
      </c>
      <c r="G5867" s="2" t="s">
        <v>3555</v>
      </c>
    </row>
    <row r="5868" spans="1:8">
      <c r="A5868" s="79">
        <v>42748.980798611112</v>
      </c>
      <c r="B5868" s="3">
        <v>5.7744701256690716</v>
      </c>
      <c r="C5868" s="7">
        <v>132</v>
      </c>
      <c r="D5868" s="7">
        <v>1</v>
      </c>
      <c r="E5868" s="17">
        <v>45</v>
      </c>
      <c r="F5868" s="2" t="s">
        <v>8</v>
      </c>
      <c r="G5868" s="2" t="s">
        <v>3623</v>
      </c>
    </row>
    <row r="5869" spans="1:8">
      <c r="A5869" s="79">
        <v>42749.382835648146</v>
      </c>
      <c r="B5869" s="3">
        <v>5.7344966454255806</v>
      </c>
      <c r="C5869" s="7">
        <v>132</v>
      </c>
      <c r="D5869" s="7">
        <v>1</v>
      </c>
      <c r="E5869" s="17">
        <v>45</v>
      </c>
      <c r="F5869" s="2" t="s">
        <v>8</v>
      </c>
      <c r="G5869" s="2" t="s">
        <v>3622</v>
      </c>
    </row>
    <row r="5870" spans="1:8">
      <c r="A5870" s="79">
        <v>42760.895381944443</v>
      </c>
      <c r="B5870" s="3">
        <v>5.7723964973131414</v>
      </c>
      <c r="C5870" s="7">
        <v>132</v>
      </c>
      <c r="D5870" s="7">
        <v>1</v>
      </c>
      <c r="E5870" s="17">
        <v>45</v>
      </c>
      <c r="F5870" s="2" t="s">
        <v>8</v>
      </c>
      <c r="G5870" s="2" t="s">
        <v>3577</v>
      </c>
    </row>
    <row r="5871" spans="1:8">
      <c r="A5871" s="79">
        <v>42762.755011574074</v>
      </c>
      <c r="B5871" s="3">
        <v>5.7542388950276244</v>
      </c>
      <c r="C5871" s="7">
        <v>132</v>
      </c>
      <c r="D5871" s="7">
        <v>1</v>
      </c>
      <c r="E5871" s="17">
        <v>45</v>
      </c>
      <c r="F5871" s="2" t="s">
        <v>8</v>
      </c>
      <c r="G5871" s="2" t="s">
        <v>3590</v>
      </c>
    </row>
    <row r="5872" spans="1:8">
      <c r="A5872" s="79">
        <v>42776.355011574073</v>
      </c>
      <c r="B5872" s="3">
        <v>5.7563500400266845</v>
      </c>
      <c r="C5872" s="7">
        <v>132</v>
      </c>
      <c r="D5872" s="7">
        <v>1</v>
      </c>
      <c r="E5872" s="17">
        <v>45</v>
      </c>
      <c r="F5872" s="2" t="s">
        <v>8</v>
      </c>
      <c r="G5872" s="2" t="s">
        <v>3621</v>
      </c>
    </row>
    <row r="5873" spans="1:9">
      <c r="A5873" s="79">
        <v>42788.693206018521</v>
      </c>
      <c r="B5873" s="3">
        <v>5.7923204121648659</v>
      </c>
      <c r="C5873" s="7">
        <v>132</v>
      </c>
      <c r="D5873" s="7">
        <v>1</v>
      </c>
      <c r="E5873" s="17">
        <v>45</v>
      </c>
      <c r="F5873" s="2" t="s">
        <v>8</v>
      </c>
      <c r="G5873" s="2" t="s">
        <v>3619</v>
      </c>
    </row>
    <row r="5874" spans="1:9">
      <c r="A5874" s="79">
        <v>42807.949293981481</v>
      </c>
      <c r="B5874" s="3">
        <v>5.7826697942001877</v>
      </c>
      <c r="C5874" s="7">
        <v>132</v>
      </c>
      <c r="D5874" s="7">
        <v>1</v>
      </c>
      <c r="E5874" s="17">
        <v>45</v>
      </c>
      <c r="F5874" s="2" t="s">
        <v>8</v>
      </c>
      <c r="G5874" s="2" t="s">
        <v>3564</v>
      </c>
    </row>
    <row r="5875" spans="1:9">
      <c r="A5875" s="79">
        <v>42826.752858796295</v>
      </c>
      <c r="B5875" s="3">
        <v>5.764873690987125</v>
      </c>
      <c r="C5875" s="7">
        <v>132</v>
      </c>
      <c r="D5875" s="7">
        <v>1</v>
      </c>
      <c r="E5875" s="17">
        <v>45</v>
      </c>
      <c r="F5875" s="2" t="s">
        <v>8</v>
      </c>
      <c r="G5875" s="2" t="s">
        <v>2869</v>
      </c>
      <c r="H5875" s="2" t="s">
        <v>4449</v>
      </c>
    </row>
    <row r="5876" spans="1:9">
      <c r="A5876" s="79">
        <v>42828.300729166665</v>
      </c>
      <c r="B5876" s="3">
        <v>5.7542388950276244</v>
      </c>
      <c r="C5876" s="7">
        <v>132</v>
      </c>
      <c r="D5876" s="7">
        <v>1</v>
      </c>
      <c r="E5876" s="17">
        <v>45</v>
      </c>
      <c r="F5876" s="2" t="s">
        <v>8</v>
      </c>
      <c r="G5876" s="2" t="s">
        <v>2869</v>
      </c>
      <c r="H5876" s="2" t="s">
        <v>4436</v>
      </c>
    </row>
    <row r="5877" spans="1:9">
      <c r="A5877" s="79">
        <v>42832.658541666664</v>
      </c>
      <c r="B5877" s="3">
        <v>5.703836933667084</v>
      </c>
      <c r="C5877" s="7">
        <v>132</v>
      </c>
      <c r="D5877" s="7">
        <v>1</v>
      </c>
      <c r="E5877" s="17">
        <v>45</v>
      </c>
      <c r="F5877" s="2" t="s">
        <v>8</v>
      </c>
      <c r="G5877" s="2" t="s">
        <v>2869</v>
      </c>
      <c r="H5877" s="2" t="s">
        <v>4503</v>
      </c>
    </row>
    <row r="5878" spans="1:9">
      <c r="A5878" s="79">
        <v>42846.367835648147</v>
      </c>
      <c r="B5878" s="3">
        <v>5.7344966454255806</v>
      </c>
      <c r="C5878" s="7">
        <v>132</v>
      </c>
      <c r="D5878" s="7">
        <v>1</v>
      </c>
      <c r="E5878" s="17">
        <v>45</v>
      </c>
      <c r="F5878" s="2" t="s">
        <v>8</v>
      </c>
      <c r="G5878" s="2" t="s">
        <v>2869</v>
      </c>
      <c r="H5878" s="2" t="s">
        <v>4435</v>
      </c>
    </row>
    <row r="5879" spans="1:9">
      <c r="A5879" s="79">
        <v>42846.988483796296</v>
      </c>
      <c r="B5879" s="3">
        <v>5.5593922158684776</v>
      </c>
      <c r="C5879" s="7">
        <v>132</v>
      </c>
      <c r="D5879" s="7">
        <v>1</v>
      </c>
      <c r="E5879" s="17">
        <v>45</v>
      </c>
      <c r="F5879" s="2" t="s">
        <v>8</v>
      </c>
      <c r="G5879" s="2" t="s">
        <v>2869</v>
      </c>
      <c r="H5879" s="2" t="s">
        <v>4501</v>
      </c>
    </row>
    <row r="5880" spans="1:9">
      <c r="A5880" s="79">
        <v>42854.649143518516</v>
      </c>
      <c r="B5880" s="3">
        <v>5.6364101201201207</v>
      </c>
      <c r="C5880" s="7">
        <v>132</v>
      </c>
      <c r="D5880" s="7">
        <v>1</v>
      </c>
      <c r="E5880" s="17">
        <v>45</v>
      </c>
      <c r="F5880" s="2" t="s">
        <v>8</v>
      </c>
      <c r="G5880" s="2" t="s">
        <v>2869</v>
      </c>
      <c r="H5880" s="2" t="s">
        <v>4499</v>
      </c>
    </row>
    <row r="5881" spans="1:9">
      <c r="A5881" s="79">
        <v>42893.725243055553</v>
      </c>
      <c r="B5881" s="3">
        <v>5.7633748056537106</v>
      </c>
      <c r="C5881" s="7">
        <v>132</v>
      </c>
      <c r="D5881" s="7">
        <v>1</v>
      </c>
      <c r="E5881" s="17">
        <v>45</v>
      </c>
      <c r="F5881" s="2" t="s">
        <v>8</v>
      </c>
      <c r="G5881" s="2" t="s">
        <v>2869</v>
      </c>
      <c r="H5881" s="2" t="s">
        <v>4487</v>
      </c>
    </row>
    <row r="5882" spans="1:9">
      <c r="A5882" s="79">
        <v>42458</v>
      </c>
      <c r="B5882" s="3">
        <v>11.65654</v>
      </c>
      <c r="C5882" s="7">
        <v>133</v>
      </c>
      <c r="D5882" s="7">
        <v>2</v>
      </c>
      <c r="E5882" s="17">
        <v>45</v>
      </c>
      <c r="F5882" s="2" t="s">
        <v>8</v>
      </c>
      <c r="G5882" s="2" t="s">
        <v>1350</v>
      </c>
      <c r="H5882" s="2" t="s">
        <v>1351</v>
      </c>
      <c r="I5882" s="2" t="s">
        <v>1298</v>
      </c>
    </row>
    <row r="5883" spans="1:9">
      <c r="A5883" s="79">
        <v>42458</v>
      </c>
      <c r="B5883" s="3">
        <v>11.65654</v>
      </c>
      <c r="C5883" s="7">
        <v>133</v>
      </c>
      <c r="D5883" s="7">
        <v>2</v>
      </c>
      <c r="E5883" s="17">
        <v>45</v>
      </c>
      <c r="F5883" s="2" t="s">
        <v>8</v>
      </c>
      <c r="G5883" s="2" t="s">
        <v>1362</v>
      </c>
      <c r="H5883" s="2" t="s">
        <v>1363</v>
      </c>
      <c r="I5883" s="2" t="s">
        <v>1298</v>
      </c>
    </row>
    <row r="5884" spans="1:9">
      <c r="A5884" s="79">
        <v>42458</v>
      </c>
      <c r="B5884" s="3">
        <v>11.65654</v>
      </c>
      <c r="C5884" s="7">
        <v>133</v>
      </c>
      <c r="D5884" s="7">
        <v>2</v>
      </c>
      <c r="E5884" s="17">
        <v>45</v>
      </c>
      <c r="F5884" s="2" t="s">
        <v>8</v>
      </c>
      <c r="G5884" s="2" t="s">
        <v>301</v>
      </c>
      <c r="H5884" s="2" t="s">
        <v>1364</v>
      </c>
      <c r="I5884" s="2" t="s">
        <v>1298</v>
      </c>
    </row>
    <row r="5885" spans="1:9">
      <c r="A5885" s="79">
        <v>42458</v>
      </c>
      <c r="B5885" s="3">
        <v>11.65654</v>
      </c>
      <c r="C5885" s="7">
        <v>133</v>
      </c>
      <c r="D5885" s="7">
        <v>2</v>
      </c>
      <c r="E5885" s="17">
        <v>45</v>
      </c>
      <c r="F5885" s="2" t="s">
        <v>8</v>
      </c>
      <c r="G5885" s="2" t="s">
        <v>1171</v>
      </c>
      <c r="H5885" s="2" t="s">
        <v>1375</v>
      </c>
      <c r="I5885" s="2" t="s">
        <v>1298</v>
      </c>
    </row>
    <row r="5886" spans="1:9">
      <c r="A5886" s="79">
        <v>42458</v>
      </c>
      <c r="B5886" s="3">
        <v>4.85527</v>
      </c>
      <c r="C5886" s="7">
        <v>133</v>
      </c>
      <c r="D5886" s="7">
        <v>1</v>
      </c>
      <c r="E5886" s="17">
        <v>45</v>
      </c>
      <c r="F5886" s="2" t="s">
        <v>8</v>
      </c>
      <c r="G5886" s="2" t="s">
        <v>1336</v>
      </c>
      <c r="H5886" s="2" t="s">
        <v>1337</v>
      </c>
      <c r="I5886" s="2" t="s">
        <v>1298</v>
      </c>
    </row>
    <row r="5887" spans="1:9">
      <c r="A5887" s="79">
        <v>42458</v>
      </c>
      <c r="B5887" s="3">
        <v>4.85527</v>
      </c>
      <c r="C5887" s="7">
        <v>133</v>
      </c>
      <c r="D5887" s="7">
        <v>1</v>
      </c>
      <c r="E5887" s="17">
        <v>45</v>
      </c>
      <c r="F5887" s="2" t="s">
        <v>8</v>
      </c>
      <c r="G5887" s="2" t="s">
        <v>1378</v>
      </c>
      <c r="H5887" s="2" t="s">
        <v>1379</v>
      </c>
      <c r="I5887" s="2" t="s">
        <v>1298</v>
      </c>
    </row>
    <row r="5888" spans="1:9">
      <c r="A5888" s="79">
        <v>42458</v>
      </c>
      <c r="B5888" s="3">
        <v>5.8282699999999998</v>
      </c>
      <c r="C5888" s="7">
        <v>133</v>
      </c>
      <c r="D5888" s="7">
        <v>1</v>
      </c>
      <c r="E5888" s="17">
        <v>45</v>
      </c>
      <c r="F5888" s="2" t="s">
        <v>8</v>
      </c>
      <c r="G5888" s="2" t="s">
        <v>1306</v>
      </c>
      <c r="H5888" s="2" t="s">
        <v>1327</v>
      </c>
      <c r="I5888" s="2" t="s">
        <v>1298</v>
      </c>
    </row>
    <row r="5889" spans="1:9">
      <c r="A5889" s="79">
        <v>42458</v>
      </c>
      <c r="B5889" s="3">
        <v>5.8282699999999998</v>
      </c>
      <c r="C5889" s="7">
        <v>133</v>
      </c>
      <c r="D5889" s="7">
        <v>1</v>
      </c>
      <c r="E5889" s="17">
        <v>45</v>
      </c>
      <c r="F5889" s="2" t="s">
        <v>8</v>
      </c>
      <c r="G5889" s="2" t="s">
        <v>1328</v>
      </c>
      <c r="H5889" s="2" t="s">
        <v>1329</v>
      </c>
      <c r="I5889" s="2" t="s">
        <v>1298</v>
      </c>
    </row>
    <row r="5890" spans="1:9">
      <c r="A5890" s="79">
        <v>42458</v>
      </c>
      <c r="B5890" s="3">
        <v>5.8282699999999998</v>
      </c>
      <c r="C5890" s="7">
        <v>133</v>
      </c>
      <c r="D5890" s="7">
        <v>1</v>
      </c>
      <c r="E5890" s="17">
        <v>45</v>
      </c>
      <c r="F5890" s="2" t="s">
        <v>8</v>
      </c>
      <c r="G5890" s="2" t="s">
        <v>1330</v>
      </c>
      <c r="H5890" s="2" t="s">
        <v>1331</v>
      </c>
      <c r="I5890" s="2" t="s">
        <v>1298</v>
      </c>
    </row>
    <row r="5891" spans="1:9">
      <c r="A5891" s="79">
        <v>42458</v>
      </c>
      <c r="B5891" s="3">
        <v>5.8282699999999998</v>
      </c>
      <c r="C5891" s="7">
        <v>133</v>
      </c>
      <c r="D5891" s="7">
        <v>1</v>
      </c>
      <c r="E5891" s="17">
        <v>45</v>
      </c>
      <c r="F5891" s="2" t="s">
        <v>8</v>
      </c>
      <c r="G5891" s="2" t="s">
        <v>298</v>
      </c>
      <c r="H5891" s="2" t="s">
        <v>1332</v>
      </c>
      <c r="I5891" s="2" t="s">
        <v>1298</v>
      </c>
    </row>
    <row r="5892" spans="1:9">
      <c r="A5892" s="79">
        <v>42458</v>
      </c>
      <c r="B5892" s="3">
        <v>5.8282699999999998</v>
      </c>
      <c r="C5892" s="7">
        <v>133</v>
      </c>
      <c r="D5892" s="7">
        <v>1</v>
      </c>
      <c r="E5892" s="17">
        <v>45</v>
      </c>
      <c r="F5892" s="2" t="s">
        <v>8</v>
      </c>
      <c r="G5892" s="2" t="s">
        <v>290</v>
      </c>
      <c r="H5892" s="2" t="s">
        <v>1333</v>
      </c>
      <c r="I5892" s="2" t="s">
        <v>1298</v>
      </c>
    </row>
    <row r="5893" spans="1:9">
      <c r="A5893" s="79">
        <v>42458</v>
      </c>
      <c r="B5893" s="3">
        <v>5.8282699999999998</v>
      </c>
      <c r="C5893" s="7">
        <v>133</v>
      </c>
      <c r="D5893" s="7">
        <v>1</v>
      </c>
      <c r="E5893" s="17">
        <v>45</v>
      </c>
      <c r="F5893" s="2" t="s">
        <v>8</v>
      </c>
      <c r="G5893" s="2" t="s">
        <v>1334</v>
      </c>
      <c r="H5893" s="2" t="s">
        <v>1335</v>
      </c>
      <c r="I5893" s="2" t="s">
        <v>1298</v>
      </c>
    </row>
    <row r="5894" spans="1:9">
      <c r="A5894" s="79">
        <v>42458</v>
      </c>
      <c r="B5894" s="3">
        <v>5.8282699999999998</v>
      </c>
      <c r="C5894" s="7">
        <v>133</v>
      </c>
      <c r="D5894" s="7">
        <v>1</v>
      </c>
      <c r="E5894" s="17">
        <v>45</v>
      </c>
      <c r="F5894" s="2" t="s">
        <v>8</v>
      </c>
      <c r="G5894" s="2" t="s">
        <v>1338</v>
      </c>
      <c r="H5894" s="2" t="s">
        <v>1339</v>
      </c>
      <c r="I5894" s="2" t="s">
        <v>1298</v>
      </c>
    </row>
    <row r="5895" spans="1:9">
      <c r="A5895" s="79">
        <v>42458</v>
      </c>
      <c r="B5895" s="3">
        <v>5.8282699999999998</v>
      </c>
      <c r="C5895" s="7">
        <v>133</v>
      </c>
      <c r="D5895" s="7">
        <v>1</v>
      </c>
      <c r="E5895" s="17">
        <v>45</v>
      </c>
      <c r="F5895" s="2" t="s">
        <v>8</v>
      </c>
      <c r="G5895" s="2" t="s">
        <v>273</v>
      </c>
      <c r="H5895" s="2" t="s">
        <v>1340</v>
      </c>
      <c r="I5895" s="2" t="s">
        <v>1298</v>
      </c>
    </row>
    <row r="5896" spans="1:9">
      <c r="A5896" s="79">
        <v>42458</v>
      </c>
      <c r="B5896" s="3">
        <v>5.8282699999999998</v>
      </c>
      <c r="C5896" s="7">
        <v>133</v>
      </c>
      <c r="D5896" s="7">
        <v>1</v>
      </c>
      <c r="E5896" s="17">
        <v>45</v>
      </c>
      <c r="F5896" s="2" t="s">
        <v>8</v>
      </c>
      <c r="G5896" s="2" t="s">
        <v>1341</v>
      </c>
      <c r="H5896" s="2" t="s">
        <v>1342</v>
      </c>
      <c r="I5896" s="2" t="s">
        <v>1298</v>
      </c>
    </row>
    <row r="5897" spans="1:9">
      <c r="A5897" s="79">
        <v>42458</v>
      </c>
      <c r="B5897" s="3">
        <v>5.8282699999999998</v>
      </c>
      <c r="C5897" s="7">
        <v>133</v>
      </c>
      <c r="D5897" s="7">
        <v>1</v>
      </c>
      <c r="E5897" s="17">
        <v>45</v>
      </c>
      <c r="F5897" s="2" t="s">
        <v>8</v>
      </c>
      <c r="G5897" s="2" t="s">
        <v>1343</v>
      </c>
      <c r="H5897" s="2" t="s">
        <v>1344</v>
      </c>
      <c r="I5897" s="2" t="s">
        <v>1298</v>
      </c>
    </row>
    <row r="5898" spans="1:9">
      <c r="A5898" s="79">
        <v>42458</v>
      </c>
      <c r="B5898" s="3">
        <v>5.8282699999999998</v>
      </c>
      <c r="C5898" s="7">
        <v>133</v>
      </c>
      <c r="D5898" s="7">
        <v>1</v>
      </c>
      <c r="E5898" s="17">
        <v>45</v>
      </c>
      <c r="F5898" s="2" t="s">
        <v>8</v>
      </c>
      <c r="G5898" s="2" t="s">
        <v>928</v>
      </c>
      <c r="H5898" s="2" t="s">
        <v>1345</v>
      </c>
      <c r="I5898" s="2" t="s">
        <v>1298</v>
      </c>
    </row>
    <row r="5899" spans="1:9">
      <c r="A5899" s="79">
        <v>42458</v>
      </c>
      <c r="B5899" s="3">
        <v>5.8282699999999998</v>
      </c>
      <c r="C5899" s="7">
        <v>133</v>
      </c>
      <c r="D5899" s="7">
        <v>1</v>
      </c>
      <c r="E5899" s="17">
        <v>45</v>
      </c>
      <c r="F5899" s="2" t="s">
        <v>8</v>
      </c>
      <c r="G5899" s="2" t="s">
        <v>1346</v>
      </c>
      <c r="H5899" s="2" t="s">
        <v>1347</v>
      </c>
      <c r="I5899" s="2" t="s">
        <v>1298</v>
      </c>
    </row>
    <row r="5900" spans="1:9">
      <c r="A5900" s="79">
        <v>42458</v>
      </c>
      <c r="B5900" s="3">
        <v>5.8282699999999998</v>
      </c>
      <c r="C5900" s="7">
        <v>133</v>
      </c>
      <c r="D5900" s="7">
        <v>1</v>
      </c>
      <c r="E5900" s="17">
        <v>45</v>
      </c>
      <c r="F5900" s="2" t="s">
        <v>8</v>
      </c>
      <c r="G5900" s="2" t="s">
        <v>1348</v>
      </c>
      <c r="H5900" s="2" t="s">
        <v>1349</v>
      </c>
      <c r="I5900" s="2" t="s">
        <v>1298</v>
      </c>
    </row>
    <row r="5901" spans="1:9">
      <c r="A5901" s="79">
        <v>42458</v>
      </c>
      <c r="B5901" s="3">
        <v>5.8282699999999998</v>
      </c>
      <c r="C5901" s="7">
        <v>133</v>
      </c>
      <c r="D5901" s="7">
        <v>1</v>
      </c>
      <c r="E5901" s="17">
        <v>45</v>
      </c>
      <c r="F5901" s="2" t="s">
        <v>8</v>
      </c>
      <c r="G5901" s="2" t="s">
        <v>299</v>
      </c>
      <c r="H5901" s="2" t="s">
        <v>1352</v>
      </c>
      <c r="I5901" s="2" t="s">
        <v>1298</v>
      </c>
    </row>
    <row r="5902" spans="1:9">
      <c r="A5902" s="79">
        <v>42458</v>
      </c>
      <c r="B5902" s="3">
        <v>5.8282699999999998</v>
      </c>
      <c r="C5902" s="7">
        <v>133</v>
      </c>
      <c r="D5902" s="7">
        <v>1</v>
      </c>
      <c r="E5902" s="17">
        <v>45</v>
      </c>
      <c r="F5902" s="2" t="s">
        <v>8</v>
      </c>
      <c r="G5902" s="2" t="s">
        <v>1353</v>
      </c>
      <c r="H5902" s="2" t="s">
        <v>1354</v>
      </c>
      <c r="I5902" s="2" t="s">
        <v>1298</v>
      </c>
    </row>
    <row r="5903" spans="1:9">
      <c r="A5903" s="79">
        <v>42458</v>
      </c>
      <c r="B5903" s="3">
        <v>5.8282699999999998</v>
      </c>
      <c r="C5903" s="7">
        <v>133</v>
      </c>
      <c r="D5903" s="7">
        <v>1</v>
      </c>
      <c r="E5903" s="17">
        <v>45</v>
      </c>
      <c r="F5903" s="2" t="s">
        <v>8</v>
      </c>
      <c r="G5903" s="2" t="s">
        <v>1355</v>
      </c>
      <c r="H5903" s="2" t="s">
        <v>1356</v>
      </c>
      <c r="I5903" s="2" t="s">
        <v>1298</v>
      </c>
    </row>
    <row r="5904" spans="1:9">
      <c r="A5904" s="79">
        <v>42458</v>
      </c>
      <c r="B5904" s="3">
        <v>5.8282699999999998</v>
      </c>
      <c r="C5904" s="7">
        <v>133</v>
      </c>
      <c r="D5904" s="7">
        <v>1</v>
      </c>
      <c r="E5904" s="17">
        <v>45</v>
      </c>
      <c r="F5904" s="2" t="s">
        <v>8</v>
      </c>
      <c r="G5904" s="2" t="s">
        <v>1357</v>
      </c>
      <c r="H5904" s="2" t="s">
        <v>1358</v>
      </c>
      <c r="I5904" s="2" t="s">
        <v>1298</v>
      </c>
    </row>
    <row r="5905" spans="1:9">
      <c r="A5905" s="79">
        <v>42458</v>
      </c>
      <c r="B5905" s="3">
        <v>5.8282699999999998</v>
      </c>
      <c r="C5905" s="7">
        <v>133</v>
      </c>
      <c r="D5905" s="7">
        <v>1</v>
      </c>
      <c r="E5905" s="17">
        <v>45</v>
      </c>
      <c r="F5905" s="2" t="s">
        <v>8</v>
      </c>
      <c r="G5905" s="2" t="s">
        <v>1359</v>
      </c>
      <c r="H5905" s="2" t="s">
        <v>1360</v>
      </c>
      <c r="I5905" s="2" t="s">
        <v>1298</v>
      </c>
    </row>
    <row r="5906" spans="1:9">
      <c r="A5906" s="79">
        <v>42458</v>
      </c>
      <c r="B5906" s="3">
        <v>5.8282699999999998</v>
      </c>
      <c r="C5906" s="7">
        <v>133</v>
      </c>
      <c r="D5906" s="7">
        <v>1</v>
      </c>
      <c r="E5906" s="17">
        <v>45</v>
      </c>
      <c r="F5906" s="2" t="s">
        <v>8</v>
      </c>
      <c r="G5906" s="2" t="s">
        <v>302</v>
      </c>
      <c r="H5906" s="2" t="s">
        <v>1361</v>
      </c>
      <c r="I5906" s="2" t="s">
        <v>1298</v>
      </c>
    </row>
    <row r="5907" spans="1:9">
      <c r="A5907" s="79">
        <v>42458</v>
      </c>
      <c r="B5907" s="3">
        <v>5.8282699999999998</v>
      </c>
      <c r="C5907" s="7">
        <v>133</v>
      </c>
      <c r="D5907" s="7">
        <v>1</v>
      </c>
      <c r="E5907" s="17">
        <v>45</v>
      </c>
      <c r="F5907" s="2" t="s">
        <v>8</v>
      </c>
      <c r="G5907" s="2" t="s">
        <v>1365</v>
      </c>
      <c r="H5907" s="2" t="s">
        <v>1366</v>
      </c>
      <c r="I5907" s="2" t="s">
        <v>1298</v>
      </c>
    </row>
    <row r="5908" spans="1:9">
      <c r="A5908" s="79">
        <v>42458</v>
      </c>
      <c r="B5908" s="3">
        <v>5.8282699999999998</v>
      </c>
      <c r="C5908" s="7">
        <v>133</v>
      </c>
      <c r="D5908" s="7">
        <v>1</v>
      </c>
      <c r="E5908" s="17">
        <v>45</v>
      </c>
      <c r="F5908" s="2" t="s">
        <v>8</v>
      </c>
      <c r="G5908" s="2" t="s">
        <v>261</v>
      </c>
      <c r="H5908" s="2" t="s">
        <v>1367</v>
      </c>
      <c r="I5908" s="2" t="s">
        <v>1298</v>
      </c>
    </row>
    <row r="5909" spans="1:9">
      <c r="A5909" s="79">
        <v>42458</v>
      </c>
      <c r="B5909" s="3">
        <v>5.8282699999999998</v>
      </c>
      <c r="C5909" s="7">
        <v>133</v>
      </c>
      <c r="D5909" s="7">
        <v>1</v>
      </c>
      <c r="E5909" s="17">
        <v>45</v>
      </c>
      <c r="F5909" s="2" t="s">
        <v>8</v>
      </c>
      <c r="G5909" s="2" t="s">
        <v>305</v>
      </c>
      <c r="H5909" s="2" t="s">
        <v>1368</v>
      </c>
      <c r="I5909" s="2" t="s">
        <v>1298</v>
      </c>
    </row>
    <row r="5910" spans="1:9">
      <c r="A5910" s="79">
        <v>42458</v>
      </c>
      <c r="B5910" s="3">
        <v>5.8282699999999998</v>
      </c>
      <c r="C5910" s="7">
        <v>133</v>
      </c>
      <c r="D5910" s="7">
        <v>1</v>
      </c>
      <c r="E5910" s="17">
        <v>45</v>
      </c>
      <c r="F5910" s="2" t="s">
        <v>8</v>
      </c>
      <c r="G5910" s="2" t="s">
        <v>1369</v>
      </c>
      <c r="H5910" s="2" t="s">
        <v>1370</v>
      </c>
      <c r="I5910" s="2" t="s">
        <v>1298</v>
      </c>
    </row>
    <row r="5911" spans="1:9">
      <c r="A5911" s="79">
        <v>42458</v>
      </c>
      <c r="B5911" s="3">
        <v>5.8282699999999998</v>
      </c>
      <c r="C5911" s="7">
        <v>133</v>
      </c>
      <c r="D5911" s="7">
        <v>1</v>
      </c>
      <c r="E5911" s="17">
        <v>45</v>
      </c>
      <c r="F5911" s="2" t="s">
        <v>8</v>
      </c>
      <c r="G5911" s="2" t="s">
        <v>1371</v>
      </c>
      <c r="H5911" s="2" t="s">
        <v>1372</v>
      </c>
      <c r="I5911" s="2" t="s">
        <v>1298</v>
      </c>
    </row>
    <row r="5912" spans="1:9">
      <c r="A5912" s="79">
        <v>42458</v>
      </c>
      <c r="B5912" s="3">
        <v>5.8282699999999998</v>
      </c>
      <c r="C5912" s="7">
        <v>133</v>
      </c>
      <c r="D5912" s="7">
        <v>1</v>
      </c>
      <c r="E5912" s="17">
        <v>45</v>
      </c>
      <c r="F5912" s="2" t="s">
        <v>8</v>
      </c>
      <c r="G5912" s="2" t="s">
        <v>1373</v>
      </c>
      <c r="H5912" s="2" t="s">
        <v>1374</v>
      </c>
      <c r="I5912" s="2" t="s">
        <v>1298</v>
      </c>
    </row>
    <row r="5913" spans="1:9">
      <c r="A5913" s="79">
        <v>42458</v>
      </c>
      <c r="B5913" s="3">
        <v>5.8282699999999998</v>
      </c>
      <c r="C5913" s="7">
        <v>133</v>
      </c>
      <c r="D5913" s="7">
        <v>1</v>
      </c>
      <c r="E5913" s="17">
        <v>45</v>
      </c>
      <c r="F5913" s="2" t="s">
        <v>8</v>
      </c>
      <c r="G5913" s="2" t="s">
        <v>316</v>
      </c>
      <c r="H5913" s="2" t="s">
        <v>1376</v>
      </c>
      <c r="I5913" s="2" t="s">
        <v>1298</v>
      </c>
    </row>
    <row r="5914" spans="1:9">
      <c r="A5914" s="79">
        <v>42458</v>
      </c>
      <c r="B5914" s="3">
        <v>5.8282699999999998</v>
      </c>
      <c r="C5914" s="7">
        <v>133</v>
      </c>
      <c r="D5914" s="7">
        <v>1</v>
      </c>
      <c r="E5914" s="17">
        <v>45</v>
      </c>
      <c r="F5914" s="2" t="s">
        <v>8</v>
      </c>
      <c r="G5914" s="2" t="s">
        <v>284</v>
      </c>
      <c r="H5914" s="2" t="s">
        <v>1377</v>
      </c>
      <c r="I5914" s="2" t="s">
        <v>1298</v>
      </c>
    </row>
    <row r="5915" spans="1:9">
      <c r="A5915" s="79">
        <v>42458</v>
      </c>
      <c r="B5915" s="3">
        <v>5.8282699999999998</v>
      </c>
      <c r="C5915" s="7">
        <v>133</v>
      </c>
      <c r="D5915" s="7">
        <v>1</v>
      </c>
      <c r="E5915" s="17">
        <v>45</v>
      </c>
      <c r="F5915" s="2" t="s">
        <v>8</v>
      </c>
      <c r="G5915" s="2" t="s">
        <v>1378</v>
      </c>
      <c r="H5915" s="2" t="s">
        <v>1379</v>
      </c>
      <c r="I5915" s="2" t="s">
        <v>1298</v>
      </c>
    </row>
    <row r="5916" spans="1:9">
      <c r="A5916" s="79">
        <v>42458</v>
      </c>
      <c r="B5916" s="3">
        <v>5.8282699999999998</v>
      </c>
      <c r="C5916" s="7">
        <v>133</v>
      </c>
      <c r="D5916" s="7">
        <v>1</v>
      </c>
      <c r="E5916" s="17">
        <v>45</v>
      </c>
      <c r="F5916" s="2" t="s">
        <v>8</v>
      </c>
      <c r="G5916" s="2" t="s">
        <v>1018</v>
      </c>
      <c r="H5916" s="2" t="s">
        <v>1380</v>
      </c>
      <c r="I5916" s="2" t="s">
        <v>1298</v>
      </c>
    </row>
    <row r="5917" spans="1:9">
      <c r="A5917" s="79">
        <v>42458</v>
      </c>
      <c r="B5917" s="3">
        <v>5.8282699999999998</v>
      </c>
      <c r="C5917" s="7">
        <v>133</v>
      </c>
      <c r="D5917" s="7">
        <v>1</v>
      </c>
      <c r="E5917" s="17">
        <v>45</v>
      </c>
      <c r="F5917" s="2" t="s">
        <v>8</v>
      </c>
      <c r="G5917" s="2" t="s">
        <v>374</v>
      </c>
      <c r="H5917" s="2" t="s">
        <v>1381</v>
      </c>
      <c r="I5917" s="2" t="s">
        <v>1298</v>
      </c>
    </row>
    <row r="5918" spans="1:9">
      <c r="A5918" s="79">
        <v>42458</v>
      </c>
      <c r="B5918" s="3">
        <v>5.8282699999999998</v>
      </c>
      <c r="C5918" s="7">
        <v>133</v>
      </c>
      <c r="D5918" s="7">
        <v>1</v>
      </c>
      <c r="E5918" s="17">
        <v>45</v>
      </c>
      <c r="F5918" s="2" t="s">
        <v>8</v>
      </c>
      <c r="G5918" s="2" t="s">
        <v>304</v>
      </c>
      <c r="H5918" s="2" t="s">
        <v>1382</v>
      </c>
      <c r="I5918" s="2" t="s">
        <v>1298</v>
      </c>
    </row>
    <row r="5919" spans="1:9">
      <c r="A5919" s="79">
        <v>42458</v>
      </c>
      <c r="B5919" s="3">
        <v>5.8282699999999998</v>
      </c>
      <c r="C5919" s="7">
        <v>133</v>
      </c>
      <c r="D5919" s="7">
        <v>1</v>
      </c>
      <c r="E5919" s="17">
        <v>45</v>
      </c>
      <c r="F5919" s="2" t="s">
        <v>8</v>
      </c>
      <c r="G5919" s="2" t="s">
        <v>1305</v>
      </c>
      <c r="H5919" s="2" t="s">
        <v>1383</v>
      </c>
      <c r="I5919" s="2" t="s">
        <v>1298</v>
      </c>
    </row>
    <row r="5920" spans="1:9">
      <c r="A5920" s="79">
        <v>42458</v>
      </c>
      <c r="B5920" s="3">
        <v>5.8282699999999998</v>
      </c>
      <c r="C5920" s="7">
        <v>133</v>
      </c>
      <c r="D5920" s="7">
        <v>1</v>
      </c>
      <c r="E5920" s="17">
        <v>45</v>
      </c>
      <c r="F5920" s="2" t="s">
        <v>8</v>
      </c>
      <c r="G5920" s="2" t="s">
        <v>395</v>
      </c>
      <c r="H5920" s="2" t="s">
        <v>1384</v>
      </c>
      <c r="I5920" s="2" t="s">
        <v>1298</v>
      </c>
    </row>
    <row r="5921" spans="1:9">
      <c r="A5921" s="79">
        <v>42458</v>
      </c>
      <c r="B5921" s="3">
        <v>5.8282699999999998</v>
      </c>
      <c r="C5921" s="7">
        <v>133</v>
      </c>
      <c r="D5921" s="7">
        <v>1</v>
      </c>
      <c r="E5921" s="17">
        <v>45</v>
      </c>
      <c r="F5921" s="2" t="s">
        <v>8</v>
      </c>
      <c r="G5921" s="2" t="s">
        <v>260</v>
      </c>
      <c r="H5921" s="2" t="s">
        <v>1385</v>
      </c>
      <c r="I5921" s="2" t="s">
        <v>1298</v>
      </c>
    </row>
    <row r="5922" spans="1:9">
      <c r="A5922" s="79">
        <v>42458</v>
      </c>
      <c r="B5922" s="3">
        <v>5.8282699999999998</v>
      </c>
      <c r="C5922" s="7">
        <v>133</v>
      </c>
      <c r="D5922" s="7">
        <v>1</v>
      </c>
      <c r="E5922" s="17">
        <v>45</v>
      </c>
      <c r="F5922" s="2" t="s">
        <v>8</v>
      </c>
      <c r="G5922" s="2" t="s">
        <v>1386</v>
      </c>
      <c r="H5922" s="2" t="s">
        <v>1387</v>
      </c>
      <c r="I5922" s="2" t="s">
        <v>1298</v>
      </c>
    </row>
    <row r="5923" spans="1:9">
      <c r="A5923" s="79">
        <v>42458</v>
      </c>
      <c r="B5923" s="3">
        <v>5.8282699999999998</v>
      </c>
      <c r="C5923" s="7">
        <v>133</v>
      </c>
      <c r="D5923" s="7">
        <v>1</v>
      </c>
      <c r="E5923" s="17">
        <v>45</v>
      </c>
      <c r="F5923" s="2" t="s">
        <v>8</v>
      </c>
      <c r="G5923" s="2" t="s">
        <v>307</v>
      </c>
      <c r="H5923" s="2" t="s">
        <v>1388</v>
      </c>
      <c r="I5923" s="2" t="s">
        <v>1298</v>
      </c>
    </row>
    <row r="5924" spans="1:9">
      <c r="A5924" s="79">
        <v>42458</v>
      </c>
      <c r="B5924" s="3">
        <v>5.8282699999999998</v>
      </c>
      <c r="C5924" s="7">
        <v>133</v>
      </c>
      <c r="D5924" s="7">
        <v>1</v>
      </c>
      <c r="E5924" s="17">
        <v>45</v>
      </c>
      <c r="F5924" s="2" t="s">
        <v>8</v>
      </c>
      <c r="G5924" s="2" t="s">
        <v>1391</v>
      </c>
      <c r="H5924" s="2" t="s">
        <v>1392</v>
      </c>
      <c r="I5924" s="2" t="s">
        <v>1298</v>
      </c>
    </row>
    <row r="5925" spans="1:9">
      <c r="A5925" s="79">
        <v>42459</v>
      </c>
      <c r="B5925" s="3">
        <v>58.282699999999998</v>
      </c>
      <c r="C5925" s="7">
        <v>133</v>
      </c>
      <c r="D5925" s="7">
        <v>12</v>
      </c>
      <c r="E5925" s="7">
        <v>45</v>
      </c>
      <c r="F5925" s="2" t="s">
        <v>8</v>
      </c>
      <c r="G5925" s="2" t="s">
        <v>262</v>
      </c>
      <c r="H5925" s="2" t="s">
        <v>1326</v>
      </c>
      <c r="I5925" s="2" t="s">
        <v>1298</v>
      </c>
    </row>
    <row r="5926" spans="1:9">
      <c r="A5926" s="79">
        <v>42459</v>
      </c>
      <c r="B5926" s="3">
        <v>5.8282699999999998</v>
      </c>
      <c r="C5926" s="7">
        <v>133</v>
      </c>
      <c r="D5926" s="7">
        <v>1</v>
      </c>
      <c r="E5926" s="17">
        <v>45</v>
      </c>
      <c r="F5926" s="2" t="s">
        <v>8</v>
      </c>
      <c r="G5926" s="2" t="s">
        <v>294</v>
      </c>
      <c r="H5926" s="2" t="s">
        <v>1304</v>
      </c>
      <c r="I5926" s="2" t="s">
        <v>1295</v>
      </c>
    </row>
    <row r="5927" spans="1:9">
      <c r="A5927" s="79">
        <v>42459</v>
      </c>
      <c r="B5927" s="3">
        <v>5.8282699999999998</v>
      </c>
      <c r="C5927" s="7">
        <v>133</v>
      </c>
      <c r="D5927" s="7">
        <v>1</v>
      </c>
      <c r="E5927" s="17">
        <v>45</v>
      </c>
      <c r="F5927" s="2" t="s">
        <v>8</v>
      </c>
      <c r="G5927" s="2" t="s">
        <v>293</v>
      </c>
      <c r="H5927" s="2" t="s">
        <v>1307</v>
      </c>
      <c r="I5927" s="2" t="s">
        <v>1298</v>
      </c>
    </row>
    <row r="5928" spans="1:9">
      <c r="A5928" s="79">
        <v>42459</v>
      </c>
      <c r="B5928" s="3">
        <v>5.8282699999999998</v>
      </c>
      <c r="C5928" s="7">
        <v>133</v>
      </c>
      <c r="D5928" s="7">
        <v>1</v>
      </c>
      <c r="E5928" s="17">
        <v>45</v>
      </c>
      <c r="F5928" s="2" t="s">
        <v>8</v>
      </c>
      <c r="G5928" s="2" t="s">
        <v>1308</v>
      </c>
      <c r="H5928" s="2" t="s">
        <v>1309</v>
      </c>
      <c r="I5928" s="2" t="s">
        <v>1295</v>
      </c>
    </row>
    <row r="5929" spans="1:9">
      <c r="A5929" s="79">
        <v>42459</v>
      </c>
      <c r="B5929" s="3">
        <v>5.8282699999999998</v>
      </c>
      <c r="C5929" s="7">
        <v>133</v>
      </c>
      <c r="D5929" s="7">
        <v>1</v>
      </c>
      <c r="E5929" s="17">
        <v>45</v>
      </c>
      <c r="F5929" s="2" t="s">
        <v>8</v>
      </c>
      <c r="G5929" s="2" t="s">
        <v>328</v>
      </c>
      <c r="H5929" s="2" t="s">
        <v>1310</v>
      </c>
      <c r="I5929" s="2" t="s">
        <v>1298</v>
      </c>
    </row>
    <row r="5930" spans="1:9">
      <c r="A5930" s="79">
        <v>42459</v>
      </c>
      <c r="B5930" s="3">
        <v>5.8282699999999998</v>
      </c>
      <c r="C5930" s="7">
        <v>133</v>
      </c>
      <c r="D5930" s="7">
        <v>1</v>
      </c>
      <c r="E5930" s="17">
        <v>45</v>
      </c>
      <c r="F5930" s="2" t="s">
        <v>8</v>
      </c>
      <c r="G5930" s="2" t="s">
        <v>1311</v>
      </c>
      <c r="H5930" s="2" t="s">
        <v>1312</v>
      </c>
      <c r="I5930" s="2" t="s">
        <v>1298</v>
      </c>
    </row>
    <row r="5931" spans="1:9">
      <c r="A5931" s="79">
        <v>42459</v>
      </c>
      <c r="B5931" s="3">
        <v>5.8282699999999998</v>
      </c>
      <c r="C5931" s="7">
        <v>133</v>
      </c>
      <c r="D5931" s="7">
        <v>1</v>
      </c>
      <c r="E5931" s="17">
        <v>45</v>
      </c>
      <c r="F5931" s="2" t="s">
        <v>8</v>
      </c>
      <c r="G5931" s="2" t="s">
        <v>319</v>
      </c>
      <c r="H5931" s="2" t="s">
        <v>1313</v>
      </c>
      <c r="I5931" s="2" t="s">
        <v>1298</v>
      </c>
    </row>
    <row r="5932" spans="1:9">
      <c r="A5932" s="79">
        <v>42459</v>
      </c>
      <c r="B5932" s="3">
        <v>5.8282699999999998</v>
      </c>
      <c r="C5932" s="7">
        <v>133</v>
      </c>
      <c r="D5932" s="7">
        <v>1</v>
      </c>
      <c r="E5932" s="17">
        <v>45</v>
      </c>
      <c r="F5932" s="2" t="s">
        <v>8</v>
      </c>
      <c r="G5932" s="2" t="s">
        <v>1314</v>
      </c>
      <c r="H5932" s="2" t="s">
        <v>1315</v>
      </c>
      <c r="I5932" s="2" t="s">
        <v>1298</v>
      </c>
    </row>
    <row r="5933" spans="1:9">
      <c r="A5933" s="79">
        <v>42459</v>
      </c>
      <c r="B5933" s="3">
        <v>5.8282699999999998</v>
      </c>
      <c r="C5933" s="7">
        <v>133</v>
      </c>
      <c r="D5933" s="7">
        <v>1</v>
      </c>
      <c r="E5933" s="17">
        <v>45</v>
      </c>
      <c r="F5933" s="2" t="s">
        <v>8</v>
      </c>
      <c r="G5933" s="2" t="s">
        <v>1316</v>
      </c>
      <c r="H5933" s="2" t="s">
        <v>1317</v>
      </c>
      <c r="I5933" s="2" t="s">
        <v>1298</v>
      </c>
    </row>
    <row r="5934" spans="1:9">
      <c r="A5934" s="79">
        <v>42459</v>
      </c>
      <c r="B5934" s="3">
        <v>5.8282699999999998</v>
      </c>
      <c r="C5934" s="7">
        <v>133</v>
      </c>
      <c r="D5934" s="7">
        <v>1</v>
      </c>
      <c r="E5934" s="17">
        <v>45</v>
      </c>
      <c r="F5934" s="2" t="s">
        <v>8</v>
      </c>
      <c r="G5934" s="2" t="s">
        <v>300</v>
      </c>
      <c r="H5934" s="2" t="s">
        <v>1318</v>
      </c>
      <c r="I5934" s="2" t="s">
        <v>1298</v>
      </c>
    </row>
    <row r="5935" spans="1:9">
      <c r="A5935" s="79">
        <v>42459</v>
      </c>
      <c r="B5935" s="3">
        <v>5.8282699999999998</v>
      </c>
      <c r="C5935" s="7">
        <v>133</v>
      </c>
      <c r="D5935" s="7">
        <v>1</v>
      </c>
      <c r="E5935" s="17">
        <v>45</v>
      </c>
      <c r="F5935" s="2" t="s">
        <v>8</v>
      </c>
      <c r="G5935" s="2" t="s">
        <v>1319</v>
      </c>
      <c r="H5935" s="2" t="s">
        <v>1320</v>
      </c>
      <c r="I5935" s="2" t="s">
        <v>1298</v>
      </c>
    </row>
    <row r="5936" spans="1:9">
      <c r="A5936" s="79">
        <v>42459</v>
      </c>
      <c r="B5936" s="3">
        <v>5.8282699999999998</v>
      </c>
      <c r="C5936" s="7">
        <v>133</v>
      </c>
      <c r="D5936" s="7">
        <v>1</v>
      </c>
      <c r="E5936" s="17">
        <v>45</v>
      </c>
      <c r="F5936" s="2" t="s">
        <v>8</v>
      </c>
      <c r="G5936" s="2" t="s">
        <v>1174</v>
      </c>
      <c r="H5936" s="2" t="s">
        <v>1321</v>
      </c>
      <c r="I5936" s="2" t="s">
        <v>1298</v>
      </c>
    </row>
    <row r="5937" spans="1:9">
      <c r="A5937" s="79">
        <v>42459</v>
      </c>
      <c r="B5937" s="3">
        <v>5.8282699999999998</v>
      </c>
      <c r="C5937" s="7">
        <v>133</v>
      </c>
      <c r="D5937" s="7">
        <v>1</v>
      </c>
      <c r="E5937" s="17">
        <v>45</v>
      </c>
      <c r="F5937" s="2" t="s">
        <v>8</v>
      </c>
      <c r="G5937" s="2" t="s">
        <v>296</v>
      </c>
      <c r="H5937" s="2" t="s">
        <v>1323</v>
      </c>
      <c r="I5937" s="2" t="s">
        <v>1298</v>
      </c>
    </row>
    <row r="5938" spans="1:9">
      <c r="A5938" s="79">
        <v>42460</v>
      </c>
      <c r="B5938" s="3">
        <v>11.65654</v>
      </c>
      <c r="C5938" s="7">
        <v>133</v>
      </c>
      <c r="D5938" s="7">
        <v>2</v>
      </c>
      <c r="E5938" s="17">
        <v>45</v>
      </c>
      <c r="F5938" s="2" t="s">
        <v>8</v>
      </c>
      <c r="G5938" s="2" t="s">
        <v>329</v>
      </c>
      <c r="H5938" s="2" t="s">
        <v>1297</v>
      </c>
      <c r="I5938" s="2" t="s">
        <v>1298</v>
      </c>
    </row>
    <row r="5939" spans="1:9">
      <c r="A5939" s="79">
        <v>42460</v>
      </c>
      <c r="B5939" s="3">
        <v>11.65654</v>
      </c>
      <c r="C5939" s="7">
        <v>133</v>
      </c>
      <c r="D5939" s="7">
        <v>2</v>
      </c>
      <c r="E5939" s="17">
        <v>45</v>
      </c>
      <c r="F5939" s="2" t="s">
        <v>8</v>
      </c>
      <c r="G5939" s="2" t="s">
        <v>1299</v>
      </c>
      <c r="H5939" s="2" t="s">
        <v>1300</v>
      </c>
      <c r="I5939" s="2" t="s">
        <v>1298</v>
      </c>
    </row>
    <row r="5940" spans="1:9">
      <c r="A5940" s="79">
        <v>42460</v>
      </c>
      <c r="B5940" s="3">
        <v>5.8282699999999998</v>
      </c>
      <c r="C5940" s="7">
        <v>133</v>
      </c>
      <c r="D5940" s="7">
        <v>1</v>
      </c>
      <c r="E5940" s="17">
        <v>45</v>
      </c>
      <c r="F5940" s="2" t="s">
        <v>8</v>
      </c>
      <c r="G5940" s="2" t="s">
        <v>1292</v>
      </c>
      <c r="H5940" s="2" t="s">
        <v>1293</v>
      </c>
      <c r="I5940" s="2" t="s">
        <v>1295</v>
      </c>
    </row>
    <row r="5941" spans="1:9">
      <c r="A5941" s="79">
        <v>42460</v>
      </c>
      <c r="B5941" s="3">
        <v>5.8282699999999998</v>
      </c>
      <c r="C5941" s="7">
        <v>133</v>
      </c>
      <c r="D5941" s="7">
        <v>1</v>
      </c>
      <c r="E5941" s="17">
        <v>45</v>
      </c>
      <c r="F5941" s="2" t="s">
        <v>8</v>
      </c>
      <c r="G5941" s="2" t="s">
        <v>684</v>
      </c>
      <c r="H5941" s="2" t="s">
        <v>1301</v>
      </c>
      <c r="I5941" s="2" t="s">
        <v>1295</v>
      </c>
    </row>
    <row r="5942" spans="1:9">
      <c r="A5942" s="79">
        <v>42461</v>
      </c>
      <c r="B5942" s="3">
        <v>5.8282699999999998</v>
      </c>
      <c r="C5942" s="7">
        <v>133</v>
      </c>
      <c r="D5942" s="7">
        <v>1</v>
      </c>
      <c r="E5942" s="17">
        <v>45</v>
      </c>
      <c r="F5942" s="2" t="s">
        <v>8</v>
      </c>
      <c r="G5942" s="2" t="s">
        <v>1595</v>
      </c>
      <c r="H5942" s="2" t="s">
        <v>1298</v>
      </c>
    </row>
    <row r="5943" spans="1:9">
      <c r="A5943" s="79">
        <v>42461</v>
      </c>
      <c r="B5943" s="3">
        <v>5.8282699999999998</v>
      </c>
      <c r="C5943" s="7">
        <v>133</v>
      </c>
      <c r="D5943" s="7">
        <v>1</v>
      </c>
      <c r="E5943" s="17">
        <v>45</v>
      </c>
      <c r="F5943" s="2" t="s">
        <v>8</v>
      </c>
      <c r="G5943" s="2" t="s">
        <v>1626</v>
      </c>
      <c r="H5943" s="2" t="s">
        <v>1298</v>
      </c>
    </row>
    <row r="5944" spans="1:9">
      <c r="A5944" s="79">
        <v>42461</v>
      </c>
      <c r="B5944" s="3">
        <v>5.8282699999999998</v>
      </c>
      <c r="C5944" s="7">
        <v>133</v>
      </c>
      <c r="D5944" s="7">
        <v>1</v>
      </c>
      <c r="E5944" s="17">
        <v>45</v>
      </c>
      <c r="F5944" s="2" t="s">
        <v>8</v>
      </c>
      <c r="G5944" s="2" t="s">
        <v>1627</v>
      </c>
      <c r="H5944" s="2" t="s">
        <v>1298</v>
      </c>
    </row>
    <row r="5945" spans="1:9">
      <c r="A5945" s="79">
        <v>42461</v>
      </c>
      <c r="B5945" s="3">
        <v>5.8282699999999998</v>
      </c>
      <c r="C5945" s="7">
        <v>133</v>
      </c>
      <c r="D5945" s="7">
        <v>1</v>
      </c>
      <c r="E5945" s="17">
        <v>45</v>
      </c>
      <c r="F5945" s="2" t="s">
        <v>8</v>
      </c>
      <c r="G5945" s="2" t="s">
        <v>1628</v>
      </c>
      <c r="H5945" s="2" t="s">
        <v>1298</v>
      </c>
    </row>
    <row r="5946" spans="1:9">
      <c r="A5946" s="79">
        <v>42462</v>
      </c>
      <c r="B5946" s="3">
        <v>11.65654</v>
      </c>
      <c r="C5946" s="7">
        <v>133</v>
      </c>
      <c r="D5946" s="7">
        <v>2</v>
      </c>
      <c r="E5946" s="17">
        <v>45</v>
      </c>
      <c r="F5946" s="2" t="s">
        <v>8</v>
      </c>
      <c r="G5946" s="2" t="s">
        <v>1625</v>
      </c>
      <c r="H5946" s="2" t="s">
        <v>1298</v>
      </c>
    </row>
    <row r="5947" spans="1:9">
      <c r="A5947" s="79">
        <v>42462</v>
      </c>
      <c r="B5947" s="3">
        <v>5.8282699999999998</v>
      </c>
      <c r="C5947" s="7">
        <v>133</v>
      </c>
      <c r="D5947" s="7">
        <v>1</v>
      </c>
      <c r="E5947" s="17">
        <v>45</v>
      </c>
      <c r="F5947" s="2" t="s">
        <v>8</v>
      </c>
      <c r="G5947" s="2" t="s">
        <v>1621</v>
      </c>
      <c r="H5947" s="2" t="s">
        <v>1298</v>
      </c>
    </row>
    <row r="5948" spans="1:9">
      <c r="A5948" s="79">
        <v>42462</v>
      </c>
      <c r="B5948" s="3">
        <v>5.8282699999999998</v>
      </c>
      <c r="C5948" s="7">
        <v>133</v>
      </c>
      <c r="D5948" s="7">
        <v>1</v>
      </c>
      <c r="E5948" s="17">
        <v>45</v>
      </c>
      <c r="F5948" s="2" t="s">
        <v>8</v>
      </c>
      <c r="G5948" s="2" t="s">
        <v>1622</v>
      </c>
      <c r="H5948" s="2" t="s">
        <v>1298</v>
      </c>
    </row>
    <row r="5949" spans="1:9">
      <c r="A5949" s="79">
        <v>42462</v>
      </c>
      <c r="B5949" s="3">
        <v>5.8282699999999998</v>
      </c>
      <c r="C5949" s="7">
        <v>133</v>
      </c>
      <c r="D5949" s="7">
        <v>1</v>
      </c>
      <c r="E5949" s="17">
        <v>45</v>
      </c>
      <c r="F5949" s="2" t="s">
        <v>8</v>
      </c>
      <c r="G5949" s="2" t="s">
        <v>1623</v>
      </c>
      <c r="H5949" s="2" t="s">
        <v>1298</v>
      </c>
    </row>
    <row r="5950" spans="1:9">
      <c r="A5950" s="79">
        <v>42462</v>
      </c>
      <c r="B5950" s="3">
        <v>5.8282699999999998</v>
      </c>
      <c r="C5950" s="7">
        <v>133</v>
      </c>
      <c r="D5950" s="7">
        <v>1</v>
      </c>
      <c r="E5950" s="17">
        <v>45</v>
      </c>
      <c r="F5950" s="2" t="s">
        <v>8</v>
      </c>
      <c r="G5950" s="2" t="s">
        <v>1624</v>
      </c>
      <c r="H5950" s="2" t="s">
        <v>1298</v>
      </c>
    </row>
    <row r="5951" spans="1:9">
      <c r="A5951" s="79">
        <v>42463</v>
      </c>
      <c r="B5951" s="3">
        <v>4.85527</v>
      </c>
      <c r="C5951" s="7">
        <v>133</v>
      </c>
      <c r="D5951" s="7">
        <v>1</v>
      </c>
      <c r="E5951" s="17">
        <v>45</v>
      </c>
      <c r="F5951" s="2" t="s">
        <v>8</v>
      </c>
      <c r="G5951" s="2" t="s">
        <v>306</v>
      </c>
      <c r="H5951" s="2" t="s">
        <v>1298</v>
      </c>
    </row>
    <row r="5952" spans="1:9">
      <c r="A5952" s="79">
        <v>42463</v>
      </c>
      <c r="B5952" s="3">
        <v>5.8282699999999998</v>
      </c>
      <c r="C5952" s="7">
        <v>133</v>
      </c>
      <c r="D5952" s="7">
        <v>1</v>
      </c>
      <c r="E5952" s="17">
        <v>45</v>
      </c>
      <c r="F5952" s="2" t="s">
        <v>8</v>
      </c>
      <c r="G5952" s="2" t="s">
        <v>1618</v>
      </c>
      <c r="H5952" s="2" t="s">
        <v>1298</v>
      </c>
    </row>
    <row r="5953" spans="1:8">
      <c r="A5953" s="79">
        <v>42463</v>
      </c>
      <c r="B5953" s="3">
        <v>5.8282699999999998</v>
      </c>
      <c r="C5953" s="7">
        <v>133</v>
      </c>
      <c r="D5953" s="7">
        <v>1</v>
      </c>
      <c r="E5953" s="17">
        <v>45</v>
      </c>
      <c r="F5953" s="2" t="s">
        <v>8</v>
      </c>
      <c r="G5953" s="2" t="s">
        <v>306</v>
      </c>
      <c r="H5953" s="2" t="s">
        <v>1298</v>
      </c>
    </row>
    <row r="5954" spans="1:8">
      <c r="A5954" s="79">
        <v>42463</v>
      </c>
      <c r="B5954" s="3">
        <v>5.8282699999999998</v>
      </c>
      <c r="C5954" s="7">
        <v>133</v>
      </c>
      <c r="D5954" s="7">
        <v>1</v>
      </c>
      <c r="E5954" s="17">
        <v>45</v>
      </c>
      <c r="F5954" s="2" t="s">
        <v>8</v>
      </c>
      <c r="G5954" s="2" t="s">
        <v>1038</v>
      </c>
      <c r="H5954" s="2" t="s">
        <v>1298</v>
      </c>
    </row>
    <row r="5955" spans="1:8">
      <c r="A5955" s="79">
        <v>42463</v>
      </c>
      <c r="B5955" s="3">
        <v>5.8282699999999998</v>
      </c>
      <c r="C5955" s="7">
        <v>133</v>
      </c>
      <c r="D5955" s="7">
        <v>1</v>
      </c>
      <c r="E5955" s="17">
        <v>45</v>
      </c>
      <c r="F5955" s="2" t="s">
        <v>8</v>
      </c>
      <c r="G5955" s="2" t="s">
        <v>1619</v>
      </c>
      <c r="H5955" s="2" t="s">
        <v>1298</v>
      </c>
    </row>
    <row r="5956" spans="1:8">
      <c r="A5956" s="79">
        <v>42463</v>
      </c>
      <c r="B5956" s="3">
        <v>5.8282699999999998</v>
      </c>
      <c r="C5956" s="7">
        <v>133</v>
      </c>
      <c r="D5956" s="7">
        <v>1</v>
      </c>
      <c r="E5956" s="17">
        <v>45</v>
      </c>
      <c r="F5956" s="2" t="s">
        <v>8</v>
      </c>
      <c r="G5956" s="2" t="s">
        <v>985</v>
      </c>
      <c r="H5956" s="2" t="s">
        <v>1298</v>
      </c>
    </row>
    <row r="5957" spans="1:8">
      <c r="A5957" s="79">
        <v>42463</v>
      </c>
      <c r="B5957" s="3">
        <v>5.8282699999999998</v>
      </c>
      <c r="C5957" s="7">
        <v>133</v>
      </c>
      <c r="D5957" s="7">
        <v>1</v>
      </c>
      <c r="E5957" s="17">
        <v>45</v>
      </c>
      <c r="F5957" s="2" t="s">
        <v>8</v>
      </c>
      <c r="G5957" s="2" t="s">
        <v>1041</v>
      </c>
      <c r="H5957" s="2" t="s">
        <v>1298</v>
      </c>
    </row>
    <row r="5958" spans="1:8">
      <c r="A5958" s="79">
        <v>42463</v>
      </c>
      <c r="B5958" s="3">
        <v>5.8282699999999998</v>
      </c>
      <c r="C5958" s="7">
        <v>133</v>
      </c>
      <c r="D5958" s="7">
        <v>1</v>
      </c>
      <c r="E5958" s="17">
        <v>45</v>
      </c>
      <c r="F5958" s="2" t="s">
        <v>8</v>
      </c>
      <c r="G5958" s="2" t="s">
        <v>1620</v>
      </c>
      <c r="H5958" s="2" t="s">
        <v>1298</v>
      </c>
    </row>
    <row r="5959" spans="1:8">
      <c r="A5959" s="79">
        <v>42463</v>
      </c>
      <c r="B5959" s="3">
        <v>5.8282699999999998</v>
      </c>
      <c r="C5959" s="7">
        <v>133</v>
      </c>
      <c r="D5959" s="7">
        <v>1</v>
      </c>
      <c r="E5959" s="17">
        <v>45</v>
      </c>
      <c r="F5959" s="2" t="s">
        <v>8</v>
      </c>
      <c r="G5959" s="2" t="s">
        <v>324</v>
      </c>
      <c r="H5959" s="2" t="s">
        <v>1298</v>
      </c>
    </row>
    <row r="5960" spans="1:8">
      <c r="A5960" s="79">
        <v>42464</v>
      </c>
      <c r="B5960" s="3">
        <v>9.7105399999999999</v>
      </c>
      <c r="C5960" s="7">
        <v>133</v>
      </c>
      <c r="D5960" s="7">
        <v>2</v>
      </c>
      <c r="E5960" s="17">
        <v>45</v>
      </c>
      <c r="F5960" s="2" t="s">
        <v>8</v>
      </c>
      <c r="G5960" s="2" t="s">
        <v>1616</v>
      </c>
      <c r="H5960" s="2" t="s">
        <v>1298</v>
      </c>
    </row>
    <row r="5961" spans="1:8">
      <c r="A5961" s="79">
        <v>42464</v>
      </c>
      <c r="B5961" s="3">
        <v>11.65654</v>
      </c>
      <c r="C5961" s="7">
        <v>133</v>
      </c>
      <c r="D5961" s="7">
        <v>2</v>
      </c>
      <c r="E5961" s="17">
        <v>45</v>
      </c>
      <c r="F5961" s="2" t="s">
        <v>8</v>
      </c>
      <c r="G5961" s="2" t="s">
        <v>275</v>
      </c>
      <c r="H5961" s="2" t="s">
        <v>1298</v>
      </c>
    </row>
    <row r="5962" spans="1:8">
      <c r="A5962" s="79">
        <v>42464</v>
      </c>
      <c r="B5962" s="3">
        <v>11.65654</v>
      </c>
      <c r="C5962" s="7">
        <v>133</v>
      </c>
      <c r="D5962" s="7">
        <v>2</v>
      </c>
      <c r="E5962" s="17">
        <v>45</v>
      </c>
      <c r="F5962" s="2" t="s">
        <v>8</v>
      </c>
      <c r="G5962" s="2" t="s">
        <v>930</v>
      </c>
      <c r="H5962" s="2" t="s">
        <v>1298</v>
      </c>
    </row>
    <row r="5963" spans="1:8">
      <c r="A5963" s="79">
        <v>42464</v>
      </c>
      <c r="B5963" s="3">
        <v>11.65654</v>
      </c>
      <c r="C5963" s="7">
        <v>133</v>
      </c>
      <c r="D5963" s="7">
        <v>2</v>
      </c>
      <c r="E5963" s="17">
        <v>45</v>
      </c>
      <c r="F5963" s="2" t="s">
        <v>8</v>
      </c>
      <c r="G5963" s="2" t="s">
        <v>1617</v>
      </c>
      <c r="H5963" s="2" t="s">
        <v>1298</v>
      </c>
    </row>
    <row r="5964" spans="1:8">
      <c r="A5964" s="79">
        <v>42464</v>
      </c>
      <c r="B5964" s="3">
        <v>5.8282699999999998</v>
      </c>
      <c r="C5964" s="7">
        <v>133</v>
      </c>
      <c r="D5964" s="7">
        <v>1</v>
      </c>
      <c r="E5964" s="17">
        <v>45</v>
      </c>
      <c r="F5964" s="2" t="s">
        <v>8</v>
      </c>
      <c r="G5964" s="2" t="s">
        <v>1614</v>
      </c>
      <c r="H5964" s="2" t="s">
        <v>1298</v>
      </c>
    </row>
    <row r="5965" spans="1:8">
      <c r="A5965" s="79">
        <v>42464</v>
      </c>
      <c r="B5965" s="3">
        <v>5.8282699999999998</v>
      </c>
      <c r="C5965" s="7">
        <v>133</v>
      </c>
      <c r="D5965" s="7">
        <v>1</v>
      </c>
      <c r="E5965" s="17">
        <v>45</v>
      </c>
      <c r="F5965" s="2" t="s">
        <v>8</v>
      </c>
      <c r="G5965" s="2" t="s">
        <v>1615</v>
      </c>
      <c r="H5965" s="2" t="s">
        <v>1298</v>
      </c>
    </row>
    <row r="5966" spans="1:8">
      <c r="A5966" s="79">
        <v>42464</v>
      </c>
      <c r="B5966" s="3">
        <v>5.8282699999999998</v>
      </c>
      <c r="C5966" s="7">
        <v>133</v>
      </c>
      <c r="D5966" s="7">
        <v>1</v>
      </c>
      <c r="E5966" s="17">
        <v>45</v>
      </c>
      <c r="F5966" s="2" t="s">
        <v>8</v>
      </c>
      <c r="G5966" s="2" t="s">
        <v>280</v>
      </c>
      <c r="H5966" s="2" t="s">
        <v>1298</v>
      </c>
    </row>
    <row r="5967" spans="1:8">
      <c r="A5967" s="79">
        <v>42464</v>
      </c>
      <c r="B5967" s="3">
        <v>5.8282699999999998</v>
      </c>
      <c r="C5967" s="7">
        <v>133</v>
      </c>
      <c r="D5967" s="7">
        <v>1</v>
      </c>
      <c r="E5967" s="17">
        <v>45</v>
      </c>
      <c r="F5967" s="2" t="s">
        <v>8</v>
      </c>
      <c r="G5967" s="2" t="s">
        <v>394</v>
      </c>
      <c r="H5967" s="2" t="s">
        <v>1298</v>
      </c>
    </row>
    <row r="5968" spans="1:8">
      <c r="A5968" s="79">
        <v>42465</v>
      </c>
      <c r="B5968" s="3">
        <v>11.65654</v>
      </c>
      <c r="C5968" s="7">
        <v>133</v>
      </c>
      <c r="D5968" s="7">
        <v>2</v>
      </c>
      <c r="E5968" s="17">
        <v>45</v>
      </c>
      <c r="F5968" s="2" t="s">
        <v>8</v>
      </c>
      <c r="G5968" s="2" t="s">
        <v>1241</v>
      </c>
      <c r="H5968" s="2" t="s">
        <v>1298</v>
      </c>
    </row>
    <row r="5969" spans="1:8">
      <c r="A5969" s="79">
        <v>42465</v>
      </c>
      <c r="B5969" s="3">
        <v>4.85527</v>
      </c>
      <c r="C5969" s="7">
        <v>133</v>
      </c>
      <c r="D5969" s="7">
        <v>1</v>
      </c>
      <c r="E5969" s="17">
        <v>45</v>
      </c>
      <c r="F5969" s="2" t="s">
        <v>8</v>
      </c>
      <c r="G5969" s="2" t="s">
        <v>1613</v>
      </c>
      <c r="H5969" s="2" t="s">
        <v>1298</v>
      </c>
    </row>
    <row r="5970" spans="1:8">
      <c r="A5970" s="79">
        <v>42465</v>
      </c>
      <c r="B5970" s="3">
        <v>5.8282699999999998</v>
      </c>
      <c r="C5970" s="7">
        <v>133</v>
      </c>
      <c r="D5970" s="7">
        <v>1</v>
      </c>
      <c r="E5970" s="17">
        <v>45</v>
      </c>
      <c r="F5970" s="2" t="s">
        <v>8</v>
      </c>
      <c r="G5970" s="2" t="s">
        <v>1610</v>
      </c>
      <c r="H5970" s="2" t="s">
        <v>1298</v>
      </c>
    </row>
    <row r="5971" spans="1:8">
      <c r="A5971" s="79">
        <v>42465</v>
      </c>
      <c r="B5971" s="3">
        <v>5.8282699999999998</v>
      </c>
      <c r="C5971" s="7">
        <v>133</v>
      </c>
      <c r="D5971" s="7">
        <v>1</v>
      </c>
      <c r="E5971" s="17">
        <v>45</v>
      </c>
      <c r="F5971" s="2" t="s">
        <v>8</v>
      </c>
      <c r="G5971" s="2" t="s">
        <v>1611</v>
      </c>
      <c r="H5971" s="2" t="s">
        <v>1295</v>
      </c>
    </row>
    <row r="5972" spans="1:8">
      <c r="A5972" s="79">
        <v>42465</v>
      </c>
      <c r="B5972" s="3">
        <v>5.8282699999999998</v>
      </c>
      <c r="C5972" s="7">
        <v>133</v>
      </c>
      <c r="D5972" s="7">
        <v>1</v>
      </c>
      <c r="E5972" s="17">
        <v>45</v>
      </c>
      <c r="F5972" s="2" t="s">
        <v>8</v>
      </c>
      <c r="G5972" s="2" t="s">
        <v>932</v>
      </c>
      <c r="H5972" s="2" t="s">
        <v>1298</v>
      </c>
    </row>
    <row r="5973" spans="1:8">
      <c r="A5973" s="79">
        <v>42465</v>
      </c>
      <c r="B5973" s="3">
        <v>5.8282699999999998</v>
      </c>
      <c r="C5973" s="7">
        <v>133</v>
      </c>
      <c r="D5973" s="7">
        <v>1</v>
      </c>
      <c r="E5973" s="17">
        <v>45</v>
      </c>
      <c r="F5973" s="2" t="s">
        <v>8</v>
      </c>
      <c r="G5973" s="2" t="s">
        <v>1612</v>
      </c>
      <c r="H5973" s="2" t="s">
        <v>1298</v>
      </c>
    </row>
    <row r="5974" spans="1:8">
      <c r="A5974" s="79">
        <v>42465</v>
      </c>
      <c r="B5974" s="3">
        <v>5.8282699999999998</v>
      </c>
      <c r="C5974" s="7">
        <v>133</v>
      </c>
      <c r="D5974" s="7">
        <v>1</v>
      </c>
      <c r="E5974" s="17">
        <v>45</v>
      </c>
      <c r="F5974" s="2" t="s">
        <v>8</v>
      </c>
      <c r="G5974" s="2" t="s">
        <v>1613</v>
      </c>
      <c r="H5974" s="2" t="s">
        <v>1298</v>
      </c>
    </row>
    <row r="5975" spans="1:8">
      <c r="A5975" s="79">
        <v>42466</v>
      </c>
      <c r="B5975" s="3">
        <v>5.8282699999999998</v>
      </c>
      <c r="C5975" s="7">
        <v>133</v>
      </c>
      <c r="D5975" s="7">
        <v>1</v>
      </c>
      <c r="E5975" s="17">
        <v>45</v>
      </c>
      <c r="F5975" s="2" t="s">
        <v>8</v>
      </c>
      <c r="G5975" s="2" t="s">
        <v>1608</v>
      </c>
      <c r="H5975" s="2" t="s">
        <v>1298</v>
      </c>
    </row>
    <row r="5976" spans="1:8">
      <c r="A5976" s="79">
        <v>42467</v>
      </c>
      <c r="B5976" s="3">
        <v>17.48481</v>
      </c>
      <c r="C5976" s="7">
        <v>133</v>
      </c>
      <c r="D5976" s="7">
        <v>3</v>
      </c>
      <c r="E5976" s="17">
        <v>45</v>
      </c>
      <c r="F5976" s="2" t="s">
        <v>8</v>
      </c>
      <c r="G5976" s="2" t="s">
        <v>1598</v>
      </c>
      <c r="H5976" s="2" t="s">
        <v>1298</v>
      </c>
    </row>
    <row r="5977" spans="1:8">
      <c r="A5977" s="79">
        <v>42467</v>
      </c>
      <c r="B5977" s="3">
        <v>11.65654</v>
      </c>
      <c r="C5977" s="7">
        <v>133</v>
      </c>
      <c r="D5977" s="7">
        <v>2</v>
      </c>
      <c r="E5977" s="17">
        <v>45</v>
      </c>
      <c r="F5977" s="2" t="s">
        <v>8</v>
      </c>
      <c r="G5977" s="2" t="s">
        <v>1601</v>
      </c>
      <c r="H5977" s="2" t="s">
        <v>1298</v>
      </c>
    </row>
    <row r="5978" spans="1:8">
      <c r="A5978" s="79">
        <v>42467</v>
      </c>
      <c r="B5978" s="3">
        <v>11.65654</v>
      </c>
      <c r="C5978" s="7">
        <v>133</v>
      </c>
      <c r="D5978" s="7">
        <v>2</v>
      </c>
      <c r="E5978" s="17">
        <v>45</v>
      </c>
      <c r="F5978" s="2" t="s">
        <v>8</v>
      </c>
      <c r="G5978" s="2" t="s">
        <v>1603</v>
      </c>
      <c r="H5978" s="2" t="s">
        <v>1298</v>
      </c>
    </row>
    <row r="5979" spans="1:8">
      <c r="A5979" s="79">
        <v>42467</v>
      </c>
      <c r="B5979" s="3">
        <v>11.65654</v>
      </c>
      <c r="C5979" s="7">
        <v>133</v>
      </c>
      <c r="D5979" s="7">
        <v>2</v>
      </c>
      <c r="E5979" s="17">
        <v>45</v>
      </c>
      <c r="F5979" s="2" t="s">
        <v>8</v>
      </c>
      <c r="G5979" s="2" t="s">
        <v>1605</v>
      </c>
      <c r="H5979" s="2" t="s">
        <v>1298</v>
      </c>
    </row>
    <row r="5980" spans="1:8">
      <c r="A5980" s="79">
        <v>42467</v>
      </c>
      <c r="B5980" s="3">
        <v>11.65654</v>
      </c>
      <c r="C5980" s="7">
        <v>133</v>
      </c>
      <c r="D5980" s="7">
        <v>2</v>
      </c>
      <c r="E5980" s="17">
        <v>45</v>
      </c>
      <c r="F5980" s="2" t="s">
        <v>8</v>
      </c>
      <c r="G5980" s="2" t="s">
        <v>1606</v>
      </c>
      <c r="H5980" s="2" t="s">
        <v>1298</v>
      </c>
    </row>
    <row r="5981" spans="1:8">
      <c r="A5981" s="79">
        <v>42467</v>
      </c>
      <c r="B5981" s="3">
        <v>11.65654</v>
      </c>
      <c r="C5981" s="7">
        <v>133</v>
      </c>
      <c r="D5981" s="7">
        <v>2</v>
      </c>
      <c r="E5981" s="17">
        <v>45</v>
      </c>
      <c r="F5981" s="2" t="s">
        <v>8</v>
      </c>
      <c r="G5981" s="2" t="s">
        <v>1607</v>
      </c>
      <c r="H5981" s="2" t="s">
        <v>1298</v>
      </c>
    </row>
    <row r="5982" spans="1:8">
      <c r="A5982" s="79">
        <v>42467</v>
      </c>
      <c r="B5982" s="3">
        <v>5.8282699999999998</v>
      </c>
      <c r="C5982" s="7">
        <v>133</v>
      </c>
      <c r="D5982" s="7">
        <v>1</v>
      </c>
      <c r="E5982" s="17">
        <v>45</v>
      </c>
      <c r="F5982" s="2" t="s">
        <v>8</v>
      </c>
      <c r="G5982" s="2" t="s">
        <v>1596</v>
      </c>
      <c r="H5982" s="2" t="s">
        <v>1298</v>
      </c>
    </row>
    <row r="5983" spans="1:8">
      <c r="A5983" s="79">
        <v>42467</v>
      </c>
      <c r="B5983" s="3">
        <v>5.8282699999999998</v>
      </c>
      <c r="C5983" s="7">
        <v>133</v>
      </c>
      <c r="D5983" s="7">
        <v>1</v>
      </c>
      <c r="E5983" s="17">
        <v>45</v>
      </c>
      <c r="F5983" s="2" t="s">
        <v>8</v>
      </c>
      <c r="G5983" s="2" t="s">
        <v>1597</v>
      </c>
      <c r="H5983" s="2" t="s">
        <v>1298</v>
      </c>
    </row>
    <row r="5984" spans="1:8">
      <c r="A5984" s="79">
        <v>42467</v>
      </c>
      <c r="B5984" s="3">
        <v>5.8282699999999998</v>
      </c>
      <c r="C5984" s="7">
        <v>133</v>
      </c>
      <c r="D5984" s="7">
        <v>1</v>
      </c>
      <c r="E5984" s="17">
        <v>45</v>
      </c>
      <c r="F5984" s="2" t="s">
        <v>8</v>
      </c>
      <c r="G5984" s="2" t="s">
        <v>1599</v>
      </c>
      <c r="H5984" s="2" t="s">
        <v>1298</v>
      </c>
    </row>
    <row r="5985" spans="1:9">
      <c r="A5985" s="79">
        <v>42467</v>
      </c>
      <c r="B5985" s="3">
        <v>5.8282699999999998</v>
      </c>
      <c r="C5985" s="7">
        <v>133</v>
      </c>
      <c r="D5985" s="7">
        <v>1</v>
      </c>
      <c r="E5985" s="17">
        <v>45</v>
      </c>
      <c r="F5985" s="2" t="s">
        <v>8</v>
      </c>
      <c r="G5985" s="2" t="s">
        <v>289</v>
      </c>
      <c r="H5985" s="2" t="s">
        <v>1298</v>
      </c>
    </row>
    <row r="5986" spans="1:9">
      <c r="A5986" s="79">
        <v>42468</v>
      </c>
      <c r="B5986" s="3">
        <v>5.8282699999999998</v>
      </c>
      <c r="C5986" s="7">
        <v>133</v>
      </c>
      <c r="D5986" s="7">
        <v>1</v>
      </c>
      <c r="E5986" s="17">
        <v>45</v>
      </c>
      <c r="F5986" s="2" t="s">
        <v>8</v>
      </c>
      <c r="G5986" s="2" t="s">
        <v>1591</v>
      </c>
      <c r="H5986" s="2" t="s">
        <v>1298</v>
      </c>
    </row>
    <row r="5987" spans="1:9">
      <c r="A5987" s="79">
        <v>42469</v>
      </c>
      <c r="B5987" s="3">
        <v>9.7105399999999999</v>
      </c>
      <c r="C5987" s="7">
        <v>133</v>
      </c>
      <c r="D5987" s="7">
        <v>2</v>
      </c>
      <c r="E5987" s="17">
        <v>45</v>
      </c>
      <c r="F5987" s="2" t="s">
        <v>8</v>
      </c>
      <c r="G5987" s="2" t="s">
        <v>1590</v>
      </c>
      <c r="H5987" s="2" t="s">
        <v>1298</v>
      </c>
    </row>
    <row r="5988" spans="1:9">
      <c r="A5988" s="79">
        <v>42470</v>
      </c>
      <c r="B5988" s="3">
        <v>5.8282699999999998</v>
      </c>
      <c r="C5988" s="7">
        <v>133</v>
      </c>
      <c r="D5988" s="7">
        <v>1</v>
      </c>
      <c r="E5988" s="17">
        <v>45</v>
      </c>
      <c r="F5988" s="2" t="s">
        <v>8</v>
      </c>
      <c r="G5988" s="2" t="s">
        <v>1316</v>
      </c>
      <c r="H5988" s="2" t="s">
        <v>1298</v>
      </c>
    </row>
    <row r="5989" spans="1:9">
      <c r="A5989" s="79">
        <v>42472</v>
      </c>
      <c r="B5989" s="3">
        <v>5.8282699999999998</v>
      </c>
      <c r="C5989" s="7">
        <v>133</v>
      </c>
      <c r="D5989" s="7">
        <v>1</v>
      </c>
      <c r="E5989" s="17">
        <v>45</v>
      </c>
      <c r="F5989" s="2" t="s">
        <v>8</v>
      </c>
      <c r="G5989" s="2" t="s">
        <v>981</v>
      </c>
      <c r="H5989" s="2" t="s">
        <v>1298</v>
      </c>
    </row>
    <row r="5990" spans="1:9">
      <c r="A5990" s="79">
        <v>42475</v>
      </c>
      <c r="B5990" s="3">
        <v>24.276349999999997</v>
      </c>
      <c r="C5990" s="7">
        <v>133</v>
      </c>
      <c r="D5990" s="7">
        <v>5</v>
      </c>
      <c r="E5990" s="17">
        <v>45</v>
      </c>
      <c r="F5990" s="2" t="s">
        <v>8</v>
      </c>
      <c r="G5990" s="2" t="s">
        <v>1585</v>
      </c>
      <c r="H5990" s="2" t="s">
        <v>1298</v>
      </c>
    </row>
    <row r="5991" spans="1:9">
      <c r="A5991" s="79">
        <v>42475</v>
      </c>
      <c r="B5991" s="3">
        <v>4.85527</v>
      </c>
      <c r="C5991" s="7">
        <v>133</v>
      </c>
      <c r="D5991" s="7">
        <v>1</v>
      </c>
      <c r="E5991" s="17">
        <v>45</v>
      </c>
      <c r="F5991" s="2" t="s">
        <v>8</v>
      </c>
      <c r="G5991" s="2" t="s">
        <v>1584</v>
      </c>
      <c r="H5991" s="2" t="s">
        <v>1298</v>
      </c>
    </row>
    <row r="5992" spans="1:9">
      <c r="A5992" s="79">
        <v>42479</v>
      </c>
      <c r="B5992" s="3">
        <v>46.626159999999999</v>
      </c>
      <c r="C5992" s="7">
        <v>133</v>
      </c>
      <c r="D5992" s="7">
        <v>9</v>
      </c>
      <c r="E5992" s="17">
        <v>45</v>
      </c>
      <c r="F5992" s="2" t="s">
        <v>8</v>
      </c>
      <c r="G5992" s="2" t="s">
        <v>1581</v>
      </c>
      <c r="H5992" s="2" t="s">
        <v>1298</v>
      </c>
    </row>
    <row r="5993" spans="1:9">
      <c r="A5993" s="79">
        <v>42480</v>
      </c>
      <c r="B5993" s="3">
        <v>9.7105399999999999</v>
      </c>
      <c r="C5993" s="7">
        <v>133</v>
      </c>
      <c r="D5993" s="7">
        <v>2</v>
      </c>
      <c r="E5993" s="17">
        <v>45</v>
      </c>
      <c r="F5993" s="2" t="s">
        <v>8</v>
      </c>
      <c r="G5993" s="2" t="s">
        <v>1577</v>
      </c>
      <c r="H5993" s="2" t="s">
        <v>1298</v>
      </c>
    </row>
    <row r="5994" spans="1:9">
      <c r="A5994" s="79">
        <v>42483</v>
      </c>
      <c r="B5994" s="3">
        <v>9.7105399999999999</v>
      </c>
      <c r="C5994" s="7">
        <v>133</v>
      </c>
      <c r="D5994" s="7">
        <v>2</v>
      </c>
      <c r="E5994" s="17">
        <v>45</v>
      </c>
      <c r="F5994" s="2" t="s">
        <v>8</v>
      </c>
      <c r="G5994" s="2" t="s">
        <v>1575</v>
      </c>
      <c r="H5994" s="2" t="s">
        <v>1298</v>
      </c>
    </row>
    <row r="5995" spans="1:9">
      <c r="A5995" s="79">
        <v>42486</v>
      </c>
      <c r="B5995" s="3">
        <v>4.85527</v>
      </c>
      <c r="C5995" s="7">
        <v>133</v>
      </c>
      <c r="D5995" s="7">
        <v>1</v>
      </c>
      <c r="E5995" s="17">
        <v>45</v>
      </c>
      <c r="F5995" s="2" t="s">
        <v>8</v>
      </c>
      <c r="G5995" s="2" t="s">
        <v>1574</v>
      </c>
      <c r="H5995" s="2" t="s">
        <v>1298</v>
      </c>
    </row>
    <row r="5996" spans="1:9">
      <c r="A5996" s="79">
        <v>42488</v>
      </c>
      <c r="B5996" s="3">
        <v>4.85527</v>
      </c>
      <c r="C5996" s="7">
        <v>133</v>
      </c>
      <c r="D5996" s="7">
        <v>1</v>
      </c>
      <c r="E5996" s="17">
        <v>45</v>
      </c>
      <c r="F5996" s="2" t="s">
        <v>8</v>
      </c>
      <c r="G5996" s="2" t="s">
        <v>1573</v>
      </c>
      <c r="H5996" s="2" t="s">
        <v>1298</v>
      </c>
    </row>
    <row r="5997" spans="1:9">
      <c r="A5997" s="79">
        <v>42489</v>
      </c>
      <c r="B5997" s="3">
        <v>9.7105399999999999</v>
      </c>
      <c r="C5997" s="7">
        <v>133</v>
      </c>
      <c r="D5997" s="7">
        <v>2</v>
      </c>
      <c r="E5997" s="17">
        <v>45</v>
      </c>
      <c r="F5997" s="2" t="s">
        <v>8</v>
      </c>
      <c r="G5997" s="2" t="s">
        <v>1571</v>
      </c>
      <c r="H5997" s="2" t="s">
        <v>1298</v>
      </c>
    </row>
    <row r="5998" spans="1:9">
      <c r="A5998" s="79">
        <v>42497</v>
      </c>
      <c r="B5998" s="3">
        <v>4.82738464092066</v>
      </c>
      <c r="C5998" s="7">
        <v>133</v>
      </c>
      <c r="D5998" s="7">
        <v>1</v>
      </c>
      <c r="E5998" s="17">
        <v>45</v>
      </c>
      <c r="F5998" s="2" t="s">
        <v>8</v>
      </c>
      <c r="G5998" s="2" t="s">
        <v>1298</v>
      </c>
      <c r="H5998" s="2" t="s">
        <v>1901</v>
      </c>
      <c r="I5998" s="2" t="s">
        <v>1867</v>
      </c>
    </row>
    <row r="5999" spans="1:9">
      <c r="A5999" s="79">
        <v>42500</v>
      </c>
      <c r="B5999" s="3">
        <v>4.43</v>
      </c>
      <c r="C5999" s="7">
        <v>133</v>
      </c>
      <c r="D5999" s="7">
        <v>1</v>
      </c>
      <c r="E5999" s="17">
        <v>45</v>
      </c>
      <c r="F5999" s="2" t="s">
        <v>8</v>
      </c>
      <c r="G5999" s="2" t="s">
        <v>1298</v>
      </c>
      <c r="H5999" s="2" t="s">
        <v>1899</v>
      </c>
      <c r="I5999" s="2" t="s">
        <v>1863</v>
      </c>
    </row>
    <row r="6000" spans="1:9">
      <c r="A6000" s="79">
        <v>42500</v>
      </c>
      <c r="B6000" s="3">
        <v>4.6349999999999998</v>
      </c>
      <c r="C6000" s="7">
        <v>133</v>
      </c>
      <c r="D6000" s="7">
        <v>1</v>
      </c>
      <c r="E6000" s="17">
        <v>45</v>
      </c>
      <c r="F6000" s="2" t="s">
        <v>8</v>
      </c>
      <c r="G6000" s="2" t="s">
        <v>1298</v>
      </c>
      <c r="H6000" s="2" t="s">
        <v>1893</v>
      </c>
      <c r="I6000" s="2" t="s">
        <v>1864</v>
      </c>
    </row>
    <row r="6001" spans="1:9">
      <c r="A6001" s="79">
        <v>42505</v>
      </c>
      <c r="B6001" s="3">
        <v>4.7560000000000002</v>
      </c>
      <c r="C6001" s="7">
        <v>133</v>
      </c>
      <c r="D6001" s="7">
        <v>1</v>
      </c>
      <c r="E6001" s="17">
        <v>45</v>
      </c>
      <c r="F6001" s="2" t="s">
        <v>8</v>
      </c>
      <c r="G6001" s="2" t="s">
        <v>1298</v>
      </c>
      <c r="H6001" s="2" t="s">
        <v>1896</v>
      </c>
      <c r="I6001" s="2" t="s">
        <v>1860</v>
      </c>
    </row>
    <row r="6002" spans="1:9">
      <c r="A6002" s="79">
        <v>42509</v>
      </c>
      <c r="B6002" s="3">
        <v>4.824782608695652</v>
      </c>
      <c r="C6002" s="7">
        <v>133</v>
      </c>
      <c r="D6002" s="7">
        <v>1</v>
      </c>
      <c r="E6002" s="17">
        <v>45</v>
      </c>
      <c r="F6002" s="2" t="s">
        <v>8</v>
      </c>
      <c r="G6002" s="2" t="s">
        <v>1298</v>
      </c>
      <c r="H6002" s="2" t="s">
        <v>1879</v>
      </c>
      <c r="I6002" s="2" t="s">
        <v>1858</v>
      </c>
    </row>
    <row r="6003" spans="1:9">
      <c r="A6003" s="79">
        <v>42512</v>
      </c>
      <c r="B6003" s="3">
        <v>4.7269530838165528</v>
      </c>
      <c r="C6003" s="7">
        <v>133</v>
      </c>
      <c r="D6003" s="7">
        <v>1</v>
      </c>
      <c r="E6003" s="17">
        <v>45</v>
      </c>
      <c r="F6003" s="2" t="s">
        <v>8</v>
      </c>
      <c r="G6003" s="2" t="s">
        <v>1298</v>
      </c>
      <c r="H6003" s="2" t="s">
        <v>1895</v>
      </c>
      <c r="I6003" s="2" t="s">
        <v>1857</v>
      </c>
    </row>
    <row r="6004" spans="1:9">
      <c r="A6004" s="79">
        <v>42516</v>
      </c>
      <c r="B6004" s="3">
        <v>4.43</v>
      </c>
      <c r="C6004" s="7">
        <v>133</v>
      </c>
      <c r="D6004" s="7">
        <v>1</v>
      </c>
      <c r="E6004" s="17">
        <v>45</v>
      </c>
      <c r="F6004" s="2" t="s">
        <v>8</v>
      </c>
      <c r="G6004" s="2" t="s">
        <v>1298</v>
      </c>
      <c r="H6004" s="2" t="s">
        <v>1878</v>
      </c>
      <c r="I6004" s="2" t="s">
        <v>1800</v>
      </c>
    </row>
    <row r="6005" spans="1:9">
      <c r="A6005" s="79">
        <v>42517</v>
      </c>
      <c r="B6005" s="3">
        <v>4.680427065026362</v>
      </c>
      <c r="C6005" s="7">
        <v>133</v>
      </c>
      <c r="D6005" s="7">
        <v>1</v>
      </c>
      <c r="E6005" s="17">
        <v>45</v>
      </c>
      <c r="F6005" s="2" t="s">
        <v>8</v>
      </c>
      <c r="G6005" s="2" t="s">
        <v>1298</v>
      </c>
      <c r="H6005" s="2" t="s">
        <v>1874</v>
      </c>
      <c r="I6005" s="2" t="s">
        <v>1790</v>
      </c>
    </row>
    <row r="6006" spans="1:9">
      <c r="A6006" s="79">
        <v>42519</v>
      </c>
      <c r="B6006" s="3">
        <v>4.7874004745583969</v>
      </c>
      <c r="C6006" s="7">
        <v>133</v>
      </c>
      <c r="D6006" s="7">
        <v>1</v>
      </c>
      <c r="E6006" s="17">
        <v>45</v>
      </c>
      <c r="F6006" s="2" t="s">
        <v>8</v>
      </c>
      <c r="G6006" s="2" t="s">
        <v>1298</v>
      </c>
      <c r="H6006" s="2" t="s">
        <v>1869</v>
      </c>
      <c r="I6006" s="2" t="s">
        <v>1779</v>
      </c>
    </row>
    <row r="6007" spans="1:9">
      <c r="A6007" s="79">
        <v>42541</v>
      </c>
      <c r="B6007" s="3">
        <v>11.495446841294299</v>
      </c>
      <c r="C6007" s="7">
        <v>133</v>
      </c>
      <c r="D6007" s="7">
        <v>2</v>
      </c>
      <c r="E6007" s="17">
        <v>45</v>
      </c>
      <c r="F6007" s="2" t="s">
        <v>8</v>
      </c>
      <c r="G6007" s="2" t="s">
        <v>1298</v>
      </c>
    </row>
    <row r="6008" spans="1:9">
      <c r="A6008" s="79">
        <v>42545</v>
      </c>
      <c r="B6008" s="3">
        <v>5.8008099847172696</v>
      </c>
      <c r="C6008" s="7">
        <v>133</v>
      </c>
      <c r="D6008" s="7">
        <v>1</v>
      </c>
      <c r="E6008" s="17">
        <v>45</v>
      </c>
      <c r="F6008" s="2" t="s">
        <v>8</v>
      </c>
      <c r="G6008" s="2" t="s">
        <v>1298</v>
      </c>
    </row>
    <row r="6009" spans="1:9">
      <c r="A6009" s="79">
        <v>42551</v>
      </c>
      <c r="B6009" s="3">
        <v>5.692213876967096</v>
      </c>
      <c r="C6009" s="7">
        <v>133</v>
      </c>
      <c r="D6009" s="7">
        <v>1</v>
      </c>
      <c r="E6009" s="17">
        <v>45</v>
      </c>
      <c r="F6009" s="2" t="s">
        <v>8</v>
      </c>
      <c r="G6009" s="2" t="s">
        <v>1298</v>
      </c>
    </row>
    <row r="6010" spans="1:9">
      <c r="A6010" s="79">
        <v>42553</v>
      </c>
      <c r="B6010" s="3">
        <v>5.6766666666666667</v>
      </c>
      <c r="C6010" s="7">
        <v>133</v>
      </c>
      <c r="D6010" s="7">
        <v>1</v>
      </c>
      <c r="E6010" s="17">
        <v>45</v>
      </c>
      <c r="F6010" s="2" t="s">
        <v>8</v>
      </c>
      <c r="G6010" s="2" t="s">
        <v>1298</v>
      </c>
      <c r="H6010" s="2" t="s">
        <v>2305</v>
      </c>
    </row>
    <row r="6011" spans="1:9">
      <c r="A6011" s="79">
        <v>42553</v>
      </c>
      <c r="B6011" s="3">
        <v>5.7709349658133249</v>
      </c>
      <c r="C6011" s="7">
        <v>133</v>
      </c>
      <c r="D6011" s="7">
        <v>1</v>
      </c>
      <c r="E6011" s="17">
        <v>45</v>
      </c>
      <c r="F6011" s="2" t="s">
        <v>8</v>
      </c>
      <c r="G6011" s="2" t="s">
        <v>1298</v>
      </c>
      <c r="H6011" s="2" t="s">
        <v>2260</v>
      </c>
    </row>
    <row r="6012" spans="1:9">
      <c r="A6012" s="79">
        <v>42555</v>
      </c>
      <c r="B6012" s="3">
        <v>5.5305495134516311</v>
      </c>
      <c r="C6012" s="7">
        <v>133</v>
      </c>
      <c r="D6012" s="7">
        <v>1</v>
      </c>
      <c r="E6012" s="17">
        <v>45</v>
      </c>
      <c r="F6012" s="2" t="s">
        <v>8</v>
      </c>
      <c r="G6012" s="2" t="s">
        <v>1298</v>
      </c>
      <c r="H6012" s="2" t="s">
        <v>2293</v>
      </c>
    </row>
    <row r="6013" spans="1:9">
      <c r="A6013" s="79">
        <v>42555</v>
      </c>
      <c r="B6013" s="3">
        <v>5.61</v>
      </c>
      <c r="C6013" s="7">
        <v>133</v>
      </c>
      <c r="D6013" s="7">
        <v>1</v>
      </c>
      <c r="E6013" s="17">
        <v>45</v>
      </c>
      <c r="F6013" s="2" t="s">
        <v>8</v>
      </c>
      <c r="G6013" s="2" t="s">
        <v>1298</v>
      </c>
      <c r="H6013" s="2" t="s">
        <v>2304</v>
      </c>
    </row>
    <row r="6014" spans="1:9">
      <c r="A6014" s="79">
        <v>42558</v>
      </c>
      <c r="B6014" s="3">
        <v>5.7499799649386425</v>
      </c>
      <c r="C6014" s="7">
        <v>133</v>
      </c>
      <c r="D6014" s="7">
        <v>1</v>
      </c>
      <c r="E6014" s="17">
        <v>45</v>
      </c>
      <c r="F6014" s="2" t="s">
        <v>8</v>
      </c>
      <c r="G6014" s="2" t="s">
        <v>1298</v>
      </c>
      <c r="H6014" s="2" t="s">
        <v>2286</v>
      </c>
    </row>
    <row r="6015" spans="1:9">
      <c r="A6015" s="79">
        <v>42586</v>
      </c>
      <c r="B6015" s="3">
        <v>5.7251571675302246</v>
      </c>
      <c r="C6015" s="7">
        <v>133</v>
      </c>
      <c r="D6015" s="7">
        <v>1</v>
      </c>
      <c r="E6015" s="17">
        <v>45</v>
      </c>
      <c r="F6015" s="2" t="s">
        <v>8</v>
      </c>
      <c r="G6015" s="2" t="s">
        <v>1298</v>
      </c>
      <c r="H6015" s="2" t="s">
        <v>2290</v>
      </c>
    </row>
    <row r="6016" spans="1:9">
      <c r="A6016" s="79">
        <v>42592</v>
      </c>
      <c r="B6016" s="3">
        <v>5.6766666666666667</v>
      </c>
      <c r="C6016" s="7">
        <v>133</v>
      </c>
      <c r="D6016" s="7">
        <v>1</v>
      </c>
      <c r="E6016" s="17">
        <v>45</v>
      </c>
      <c r="F6016" s="2" t="s">
        <v>8</v>
      </c>
      <c r="G6016" s="2" t="s">
        <v>1298</v>
      </c>
      <c r="H6016" s="2" t="s">
        <v>2303</v>
      </c>
    </row>
    <row r="6017" spans="1:8">
      <c r="A6017" s="79">
        <v>42595</v>
      </c>
      <c r="B6017" s="3">
        <v>5.7676118114315322</v>
      </c>
      <c r="C6017" s="7">
        <v>133</v>
      </c>
      <c r="D6017" s="7">
        <v>1</v>
      </c>
      <c r="E6017" s="17">
        <v>45</v>
      </c>
      <c r="F6017" s="2" t="s">
        <v>8</v>
      </c>
      <c r="G6017" s="2" t="s">
        <v>1298</v>
      </c>
      <c r="H6017" s="2" t="s">
        <v>2254</v>
      </c>
    </row>
    <row r="6018" spans="1:8">
      <c r="A6018" s="79">
        <v>42627</v>
      </c>
      <c r="B6018" s="3">
        <v>5.7199677996422187</v>
      </c>
      <c r="C6018" s="7">
        <v>133</v>
      </c>
      <c r="D6018" s="7">
        <v>1</v>
      </c>
      <c r="E6018" s="17">
        <v>45</v>
      </c>
      <c r="F6018" s="2" t="s">
        <v>8</v>
      </c>
      <c r="G6018" s="2" t="s">
        <v>1298</v>
      </c>
      <c r="H6018" s="2" t="s">
        <v>2261</v>
      </c>
    </row>
    <row r="6019" spans="1:8">
      <c r="A6019" s="79">
        <v>42632</v>
      </c>
      <c r="B6019" s="3">
        <v>23.188965993781157</v>
      </c>
      <c r="C6019" s="7">
        <v>133</v>
      </c>
      <c r="D6019" s="7">
        <v>4</v>
      </c>
      <c r="E6019" s="17">
        <v>45</v>
      </c>
      <c r="F6019" s="2" t="s">
        <v>8</v>
      </c>
      <c r="G6019" s="2" t="s">
        <v>1298</v>
      </c>
      <c r="H6019" s="2" t="s">
        <v>2252</v>
      </c>
    </row>
    <row r="6020" spans="1:8">
      <c r="A6020" s="79">
        <v>42635.973611111112</v>
      </c>
      <c r="B6020" s="3">
        <v>5.69</v>
      </c>
      <c r="C6020" s="7">
        <v>133</v>
      </c>
      <c r="D6020" s="7">
        <v>1</v>
      </c>
      <c r="E6020" s="17">
        <v>45</v>
      </c>
      <c r="F6020" s="2" t="s">
        <v>8</v>
      </c>
      <c r="G6020" s="2">
        <v>1</v>
      </c>
      <c r="H6020" s="2" t="s">
        <v>2237</v>
      </c>
    </row>
    <row r="6021" spans="1:8">
      <c r="A6021" s="79">
        <v>42636.469444444447</v>
      </c>
      <c r="B6021" s="3">
        <v>5.4</v>
      </c>
      <c r="C6021" s="7">
        <v>133</v>
      </c>
      <c r="D6021" s="7">
        <v>1</v>
      </c>
      <c r="E6021" s="17">
        <v>45</v>
      </c>
      <c r="F6021" s="2" t="s">
        <v>8</v>
      </c>
      <c r="G6021" s="2">
        <v>1</v>
      </c>
      <c r="H6021" s="2" t="s">
        <v>2237</v>
      </c>
    </row>
    <row r="6022" spans="1:8">
      <c r="A6022" s="79">
        <v>42641.686111111114</v>
      </c>
      <c r="B6022" s="3">
        <v>5.7</v>
      </c>
      <c r="C6022" s="7">
        <v>133</v>
      </c>
      <c r="D6022" s="7">
        <v>1</v>
      </c>
      <c r="E6022" s="17">
        <v>45</v>
      </c>
      <c r="F6022" s="2" t="s">
        <v>8</v>
      </c>
      <c r="G6022" s="2">
        <v>1</v>
      </c>
      <c r="H6022" s="2" t="s">
        <v>2237</v>
      </c>
    </row>
    <row r="6023" spans="1:8">
      <c r="A6023" s="79">
        <v>42643.814583333333</v>
      </c>
      <c r="B6023" s="3">
        <v>5.46</v>
      </c>
      <c r="C6023" s="7">
        <v>133</v>
      </c>
      <c r="D6023" s="7">
        <v>1</v>
      </c>
      <c r="E6023" s="17">
        <v>45</v>
      </c>
      <c r="F6023" s="2" t="s">
        <v>8</v>
      </c>
      <c r="G6023" s="2">
        <v>1</v>
      </c>
      <c r="H6023" s="2" t="s">
        <v>2237</v>
      </c>
    </row>
    <row r="6024" spans="1:8">
      <c r="A6024" s="79">
        <v>42645.508796296293</v>
      </c>
      <c r="B6024" s="3">
        <v>5.703836933667084</v>
      </c>
      <c r="C6024" s="7">
        <v>133</v>
      </c>
      <c r="D6024" s="7">
        <v>1</v>
      </c>
      <c r="E6024" s="17">
        <v>45</v>
      </c>
      <c r="F6024" s="2" t="s">
        <v>8</v>
      </c>
      <c r="G6024" s="2" t="s">
        <v>2237</v>
      </c>
      <c r="H6024" s="2" t="s">
        <v>2855</v>
      </c>
    </row>
    <row r="6025" spans="1:8">
      <c r="A6025" s="79">
        <v>42646.765497685185</v>
      </c>
      <c r="B6025" s="3">
        <v>5.7754212258357978</v>
      </c>
      <c r="C6025" s="7">
        <v>133</v>
      </c>
      <c r="D6025" s="7">
        <v>1</v>
      </c>
      <c r="E6025" s="17">
        <v>45</v>
      </c>
      <c r="F6025" s="2" t="s">
        <v>8</v>
      </c>
      <c r="G6025" s="2" t="s">
        <v>2237</v>
      </c>
      <c r="H6025" s="2" t="s">
        <v>2860</v>
      </c>
    </row>
    <row r="6026" spans="1:8">
      <c r="A6026" s="79">
        <v>42647.591435185182</v>
      </c>
      <c r="B6026" s="3">
        <v>5.7689631630234395</v>
      </c>
      <c r="C6026" s="7">
        <v>133</v>
      </c>
      <c r="D6026" s="7">
        <v>1</v>
      </c>
      <c r="E6026" s="17">
        <v>45</v>
      </c>
      <c r="F6026" s="2" t="s">
        <v>8</v>
      </c>
      <c r="G6026" s="2" t="s">
        <v>2237</v>
      </c>
      <c r="H6026" s="2" t="s">
        <v>2874</v>
      </c>
    </row>
    <row r="6027" spans="1:8">
      <c r="A6027" s="79">
        <v>42652.859293981484</v>
      </c>
      <c r="B6027" s="3">
        <v>5.7600986303939967</v>
      </c>
      <c r="C6027" s="7">
        <v>133</v>
      </c>
      <c r="D6027" s="7">
        <v>1</v>
      </c>
      <c r="E6027" s="17">
        <v>45</v>
      </c>
      <c r="F6027" s="2" t="s">
        <v>8</v>
      </c>
      <c r="G6027" s="2" t="s">
        <v>2237</v>
      </c>
      <c r="H6027" s="2" t="s">
        <v>2873</v>
      </c>
    </row>
    <row r="6028" spans="1:8">
      <c r="A6028" s="79">
        <v>42676.694374999999</v>
      </c>
      <c r="B6028" s="3">
        <v>5.7763122469410462</v>
      </c>
      <c r="C6028" s="7">
        <v>133</v>
      </c>
      <c r="D6028" s="7">
        <v>1</v>
      </c>
      <c r="E6028" s="17">
        <v>45</v>
      </c>
      <c r="F6028" s="2" t="s">
        <v>8</v>
      </c>
      <c r="G6028" s="2" t="s">
        <v>2237</v>
      </c>
      <c r="H6028" s="2" t="s">
        <v>2819</v>
      </c>
    </row>
    <row r="6029" spans="1:8">
      <c r="A6029" s="79">
        <v>42682.641018518516</v>
      </c>
      <c r="B6029" s="3">
        <v>5.7964061825726141</v>
      </c>
      <c r="C6029" s="7">
        <v>133</v>
      </c>
      <c r="D6029" s="7">
        <v>1</v>
      </c>
      <c r="E6029" s="17">
        <v>45</v>
      </c>
      <c r="F6029" s="2" t="s">
        <v>8</v>
      </c>
      <c r="G6029" s="2" t="s">
        <v>2237</v>
      </c>
      <c r="H6029" s="2" t="s">
        <v>2719</v>
      </c>
    </row>
    <row r="6030" spans="1:8">
      <c r="A6030" s="79">
        <v>42705.942430555559</v>
      </c>
      <c r="B6030" s="3">
        <v>5.7779989281909225</v>
      </c>
      <c r="C6030" s="7">
        <v>133</v>
      </c>
      <c r="D6030" s="7">
        <v>1</v>
      </c>
      <c r="E6030" s="17">
        <v>45</v>
      </c>
      <c r="F6030" s="2" t="s">
        <v>8</v>
      </c>
      <c r="G6030" s="2" t="s">
        <v>2237</v>
      </c>
      <c r="H6030" s="2" t="s">
        <v>2842</v>
      </c>
    </row>
    <row r="6031" spans="1:8">
      <c r="A6031" s="79">
        <v>42709.019618055558</v>
      </c>
      <c r="B6031" s="3">
        <v>5.7600986303939967</v>
      </c>
      <c r="C6031" s="7">
        <v>133</v>
      </c>
      <c r="D6031" s="7">
        <v>1</v>
      </c>
      <c r="E6031" s="17">
        <v>45</v>
      </c>
      <c r="F6031" s="2" t="s">
        <v>8</v>
      </c>
      <c r="G6031" s="2" t="s">
        <v>2237</v>
      </c>
      <c r="H6031" s="2" t="s">
        <v>2872</v>
      </c>
    </row>
    <row r="6032" spans="1:8">
      <c r="A6032" s="79">
        <v>42718.397511574076</v>
      </c>
      <c r="B6032" s="3">
        <v>5.7940856258495002</v>
      </c>
      <c r="C6032" s="7">
        <v>133</v>
      </c>
      <c r="D6032" s="7">
        <v>1</v>
      </c>
      <c r="E6032" s="17">
        <v>45</v>
      </c>
      <c r="F6032" s="2" t="s">
        <v>8</v>
      </c>
      <c r="G6032" s="2" t="s">
        <v>2237</v>
      </c>
      <c r="H6032" s="2" t="s">
        <v>2871</v>
      </c>
    </row>
    <row r="6033" spans="1:8">
      <c r="A6033" s="79">
        <v>42731.252685185187</v>
      </c>
      <c r="B6033" s="3">
        <v>5.7951313987990112</v>
      </c>
      <c r="C6033" s="7">
        <v>133</v>
      </c>
      <c r="D6033" s="7">
        <v>1</v>
      </c>
      <c r="E6033" s="17">
        <v>45</v>
      </c>
      <c r="F6033" s="2" t="s">
        <v>8</v>
      </c>
      <c r="G6033" s="2" t="s">
        <v>2237</v>
      </c>
      <c r="H6033" s="2" t="s">
        <v>2833</v>
      </c>
    </row>
    <row r="6034" spans="1:8">
      <c r="A6034" s="79">
        <v>42733.094074074077</v>
      </c>
      <c r="B6034" s="3">
        <v>5.791293477535123</v>
      </c>
      <c r="C6034" s="7">
        <v>133</v>
      </c>
      <c r="D6034" s="7">
        <v>1</v>
      </c>
      <c r="E6034" s="17">
        <v>45</v>
      </c>
      <c r="F6034" s="2" t="s">
        <v>8</v>
      </c>
      <c r="G6034" s="2" t="s">
        <v>2237</v>
      </c>
      <c r="H6034" s="2" t="s">
        <v>2725</v>
      </c>
    </row>
    <row r="6035" spans="1:8">
      <c r="A6035" s="79">
        <v>42745.826898148145</v>
      </c>
      <c r="B6035" s="3">
        <v>5.703836933667084</v>
      </c>
      <c r="C6035" s="7">
        <v>133</v>
      </c>
      <c r="D6035" s="7">
        <v>1</v>
      </c>
      <c r="E6035" s="17">
        <v>45</v>
      </c>
      <c r="F6035" s="2" t="s">
        <v>8</v>
      </c>
      <c r="G6035" s="2" t="s">
        <v>3605</v>
      </c>
    </row>
    <row r="6036" spans="1:8">
      <c r="A6036" s="79">
        <v>42749.434965277775</v>
      </c>
      <c r="B6036" s="3">
        <v>5.764873690987125</v>
      </c>
      <c r="C6036" s="7">
        <v>133</v>
      </c>
      <c r="D6036" s="7">
        <v>1</v>
      </c>
      <c r="E6036" s="17">
        <v>45</v>
      </c>
      <c r="F6036" s="2" t="s">
        <v>8</v>
      </c>
      <c r="G6036" s="2" t="s">
        <v>3617</v>
      </c>
    </row>
    <row r="6037" spans="1:8">
      <c r="A6037" s="79">
        <v>42760.110671296294</v>
      </c>
      <c r="B6037" s="3">
        <v>5.7810270486656199</v>
      </c>
      <c r="C6037" s="7">
        <v>133</v>
      </c>
      <c r="D6037" s="7">
        <v>1</v>
      </c>
      <c r="E6037" s="17">
        <v>45</v>
      </c>
      <c r="F6037" s="2" t="s">
        <v>8</v>
      </c>
      <c r="G6037" s="2" t="s">
        <v>3554</v>
      </c>
    </row>
    <row r="6038" spans="1:8">
      <c r="A6038" s="79">
        <v>42760.724618055552</v>
      </c>
      <c r="B6038" s="3">
        <v>5.7676567117726663</v>
      </c>
      <c r="C6038" s="7">
        <v>133</v>
      </c>
      <c r="D6038" s="7">
        <v>1</v>
      </c>
      <c r="E6038" s="17">
        <v>45</v>
      </c>
      <c r="F6038" s="2" t="s">
        <v>8</v>
      </c>
      <c r="G6038" s="2" t="s">
        <v>3582</v>
      </c>
    </row>
    <row r="6039" spans="1:8">
      <c r="A6039" s="79">
        <v>42762.755011574074</v>
      </c>
      <c r="B6039" s="3">
        <v>5.7542388950276244</v>
      </c>
      <c r="C6039" s="7">
        <v>133</v>
      </c>
      <c r="D6039" s="7">
        <v>1</v>
      </c>
      <c r="E6039" s="17">
        <v>45</v>
      </c>
      <c r="F6039" s="2" t="s">
        <v>8</v>
      </c>
      <c r="G6039" s="2" t="s">
        <v>3590</v>
      </c>
    </row>
    <row r="6040" spans="1:8">
      <c r="A6040" s="79">
        <v>42764.579386574071</v>
      </c>
      <c r="B6040" s="3">
        <v>5.7795640649908036</v>
      </c>
      <c r="C6040" s="7">
        <v>133</v>
      </c>
      <c r="D6040" s="7">
        <v>1</v>
      </c>
      <c r="E6040" s="17">
        <v>45</v>
      </c>
      <c r="F6040" s="2" t="s">
        <v>8</v>
      </c>
      <c r="G6040" s="2" t="s">
        <v>3565</v>
      </c>
    </row>
    <row r="6041" spans="1:8">
      <c r="A6041" s="79">
        <v>42766.659398148149</v>
      </c>
      <c r="B6041" s="3">
        <v>5.7413212891113892</v>
      </c>
      <c r="C6041" s="7">
        <v>133</v>
      </c>
      <c r="D6041" s="7">
        <v>1</v>
      </c>
      <c r="E6041" s="17">
        <v>45</v>
      </c>
      <c r="F6041" s="2" t="s">
        <v>8</v>
      </c>
      <c r="G6041" s="2" t="s">
        <v>3625</v>
      </c>
    </row>
    <row r="6042" spans="1:8">
      <c r="A6042" s="79">
        <v>42801.256273148145</v>
      </c>
      <c r="B6042" s="3">
        <v>5.703836933667084</v>
      </c>
      <c r="C6042" s="7">
        <v>133</v>
      </c>
      <c r="D6042" s="7">
        <v>1</v>
      </c>
      <c r="E6042" s="17">
        <v>45</v>
      </c>
      <c r="F6042" s="2" t="s">
        <v>8</v>
      </c>
      <c r="G6042" s="2" t="s">
        <v>3603</v>
      </c>
    </row>
    <row r="6043" spans="1:8">
      <c r="A6043" s="79">
        <v>42807.949293981481</v>
      </c>
      <c r="B6043" s="3">
        <v>5.7826697942001877</v>
      </c>
      <c r="C6043" s="7">
        <v>133</v>
      </c>
      <c r="D6043" s="7">
        <v>1</v>
      </c>
      <c r="E6043" s="17">
        <v>45</v>
      </c>
      <c r="F6043" s="2" t="s">
        <v>8</v>
      </c>
      <c r="G6043" s="2" t="s">
        <v>3564</v>
      </c>
    </row>
    <row r="6044" spans="1:8">
      <c r="A6044" s="79">
        <v>42822.843634259261</v>
      </c>
      <c r="B6044" s="3">
        <v>5.7795640649908036</v>
      </c>
      <c r="C6044" s="7">
        <v>133</v>
      </c>
      <c r="D6044" s="7">
        <v>1</v>
      </c>
      <c r="E6044" s="17">
        <v>45</v>
      </c>
      <c r="F6044" s="2" t="s">
        <v>8</v>
      </c>
      <c r="G6044" s="2" t="s">
        <v>3593</v>
      </c>
    </row>
    <row r="6045" spans="1:8">
      <c r="A6045" s="79">
        <v>42866.660358796296</v>
      </c>
      <c r="B6045" s="3">
        <v>5.703836933667084</v>
      </c>
      <c r="C6045" s="7">
        <v>133</v>
      </c>
      <c r="D6045" s="7">
        <v>1</v>
      </c>
      <c r="E6045" s="17">
        <v>45</v>
      </c>
      <c r="F6045" s="2" t="s">
        <v>8</v>
      </c>
      <c r="G6045" s="2" t="s">
        <v>2237</v>
      </c>
      <c r="H6045" s="2" t="s">
        <v>4505</v>
      </c>
    </row>
    <row r="6046" spans="1:8">
      <c r="A6046" s="79">
        <v>42880.579942129632</v>
      </c>
      <c r="B6046" s="3">
        <v>5.7938022012263799</v>
      </c>
      <c r="C6046" s="7">
        <v>133</v>
      </c>
      <c r="D6046" s="7">
        <v>1</v>
      </c>
      <c r="E6046" s="17">
        <v>45</v>
      </c>
      <c r="F6046" s="2" t="s">
        <v>8</v>
      </c>
      <c r="G6046" s="2" t="s">
        <v>2237</v>
      </c>
      <c r="H6046" s="2" t="s">
        <v>4438</v>
      </c>
    </row>
    <row r="6047" spans="1:8">
      <c r="A6047" s="79">
        <v>42893.50476851852</v>
      </c>
      <c r="B6047" s="3">
        <v>5.703836933667084</v>
      </c>
      <c r="C6047" s="7">
        <v>133</v>
      </c>
      <c r="D6047" s="7">
        <v>1</v>
      </c>
      <c r="E6047" s="17">
        <v>45</v>
      </c>
      <c r="F6047" s="2" t="s">
        <v>8</v>
      </c>
      <c r="G6047" s="2" t="s">
        <v>2237</v>
      </c>
      <c r="H6047" s="2" t="s">
        <v>4462</v>
      </c>
    </row>
    <row r="6048" spans="1:8">
      <c r="A6048" s="79">
        <v>42893.725243055553</v>
      </c>
      <c r="B6048" s="3">
        <v>5.7633748056537106</v>
      </c>
      <c r="C6048" s="7">
        <v>133</v>
      </c>
      <c r="D6048" s="7">
        <v>1</v>
      </c>
      <c r="E6048" s="17">
        <v>45</v>
      </c>
      <c r="F6048" s="2" t="s">
        <v>8</v>
      </c>
      <c r="G6048" s="2" t="s">
        <v>2237</v>
      </c>
      <c r="H6048" s="2" t="s">
        <v>4487</v>
      </c>
    </row>
    <row r="6049" spans="1:9">
      <c r="A6049" s="79">
        <v>42894.548750000002</v>
      </c>
      <c r="B6049" s="3">
        <v>5.6364101201201207</v>
      </c>
      <c r="C6049" s="7">
        <v>133</v>
      </c>
      <c r="D6049" s="7">
        <v>1</v>
      </c>
      <c r="E6049" s="17">
        <v>45</v>
      </c>
      <c r="F6049" s="2" t="s">
        <v>8</v>
      </c>
      <c r="G6049" s="2" t="s">
        <v>2237</v>
      </c>
      <c r="H6049" s="2" t="s">
        <v>4504</v>
      </c>
    </row>
    <row r="6050" spans="1:9">
      <c r="A6050" s="79">
        <v>42458</v>
      </c>
      <c r="B6050" s="3">
        <v>11.65654</v>
      </c>
      <c r="C6050" s="7">
        <v>134</v>
      </c>
      <c r="D6050" s="7">
        <v>2</v>
      </c>
      <c r="E6050" s="17">
        <v>45</v>
      </c>
      <c r="F6050" s="2" t="s">
        <v>8</v>
      </c>
      <c r="G6050" s="2" t="s">
        <v>1350</v>
      </c>
      <c r="H6050" s="2" t="s">
        <v>1351</v>
      </c>
      <c r="I6050" s="2" t="s">
        <v>1296</v>
      </c>
    </row>
    <row r="6051" spans="1:9">
      <c r="A6051" s="79">
        <v>42458</v>
      </c>
      <c r="B6051" s="3">
        <v>11.65654</v>
      </c>
      <c r="C6051" s="7">
        <v>134</v>
      </c>
      <c r="D6051" s="7">
        <v>2</v>
      </c>
      <c r="E6051" s="17">
        <v>45</v>
      </c>
      <c r="F6051" s="2" t="s">
        <v>8</v>
      </c>
      <c r="G6051" s="2" t="s">
        <v>1362</v>
      </c>
      <c r="H6051" s="2" t="s">
        <v>1363</v>
      </c>
      <c r="I6051" s="2" t="s">
        <v>1296</v>
      </c>
    </row>
    <row r="6052" spans="1:9">
      <c r="A6052" s="79">
        <v>42458</v>
      </c>
      <c r="B6052" s="3">
        <v>11.65654</v>
      </c>
      <c r="C6052" s="7">
        <v>134</v>
      </c>
      <c r="D6052" s="7">
        <v>2</v>
      </c>
      <c r="E6052" s="17">
        <v>45</v>
      </c>
      <c r="F6052" s="2" t="s">
        <v>8</v>
      </c>
      <c r="G6052" s="2" t="s">
        <v>301</v>
      </c>
      <c r="H6052" s="2" t="s">
        <v>1364</v>
      </c>
      <c r="I6052" s="2" t="s">
        <v>1296</v>
      </c>
    </row>
    <row r="6053" spans="1:9">
      <c r="A6053" s="79">
        <v>42458</v>
      </c>
      <c r="B6053" s="3">
        <v>11.65654</v>
      </c>
      <c r="C6053" s="7">
        <v>134</v>
      </c>
      <c r="D6053" s="7">
        <v>2</v>
      </c>
      <c r="E6053" s="17">
        <v>45</v>
      </c>
      <c r="F6053" s="2" t="s">
        <v>8</v>
      </c>
      <c r="G6053" s="2" t="s">
        <v>1171</v>
      </c>
      <c r="H6053" s="2" t="s">
        <v>1375</v>
      </c>
      <c r="I6053" s="2" t="s">
        <v>1296</v>
      </c>
    </row>
    <row r="6054" spans="1:9">
      <c r="A6054" s="79">
        <v>42458</v>
      </c>
      <c r="B6054" s="3">
        <v>4.85527</v>
      </c>
      <c r="C6054" s="7">
        <v>134</v>
      </c>
      <c r="D6054" s="7">
        <v>1</v>
      </c>
      <c r="E6054" s="17">
        <v>45</v>
      </c>
      <c r="F6054" s="2" t="s">
        <v>8</v>
      </c>
      <c r="G6054" s="2" t="s">
        <v>1378</v>
      </c>
      <c r="H6054" s="2" t="s">
        <v>1379</v>
      </c>
      <c r="I6054" s="2" t="s">
        <v>1296</v>
      </c>
    </row>
    <row r="6055" spans="1:9">
      <c r="A6055" s="79">
        <v>42458</v>
      </c>
      <c r="B6055" s="3">
        <v>5.8282699999999998</v>
      </c>
      <c r="C6055" s="7">
        <v>134</v>
      </c>
      <c r="D6055" s="7">
        <v>1</v>
      </c>
      <c r="E6055" s="17">
        <v>45</v>
      </c>
      <c r="F6055" s="2" t="s">
        <v>8</v>
      </c>
      <c r="G6055" s="2" t="s">
        <v>1306</v>
      </c>
      <c r="H6055" s="2" t="s">
        <v>1327</v>
      </c>
      <c r="I6055" s="2" t="s">
        <v>1296</v>
      </c>
    </row>
    <row r="6056" spans="1:9">
      <c r="A6056" s="79">
        <v>42458</v>
      </c>
      <c r="B6056" s="3">
        <v>5.8282699999999998</v>
      </c>
      <c r="C6056" s="7">
        <v>134</v>
      </c>
      <c r="D6056" s="7">
        <v>1</v>
      </c>
      <c r="E6056" s="17">
        <v>45</v>
      </c>
      <c r="F6056" s="2" t="s">
        <v>8</v>
      </c>
      <c r="G6056" s="2" t="s">
        <v>1328</v>
      </c>
      <c r="H6056" s="2" t="s">
        <v>1329</v>
      </c>
      <c r="I6056" s="2" t="s">
        <v>1296</v>
      </c>
    </row>
    <row r="6057" spans="1:9">
      <c r="A6057" s="79">
        <v>42458</v>
      </c>
      <c r="B6057" s="3">
        <v>5.8282699999999998</v>
      </c>
      <c r="C6057" s="7">
        <v>134</v>
      </c>
      <c r="D6057" s="7">
        <v>1</v>
      </c>
      <c r="E6057" s="17">
        <v>45</v>
      </c>
      <c r="F6057" s="2" t="s">
        <v>8</v>
      </c>
      <c r="G6057" s="2" t="s">
        <v>1330</v>
      </c>
      <c r="H6057" s="2" t="s">
        <v>1331</v>
      </c>
      <c r="I6057" s="2" t="s">
        <v>1296</v>
      </c>
    </row>
    <row r="6058" spans="1:9">
      <c r="A6058" s="79">
        <v>42458</v>
      </c>
      <c r="B6058" s="3">
        <v>5.8282699999999998</v>
      </c>
      <c r="C6058" s="7">
        <v>134</v>
      </c>
      <c r="D6058" s="7">
        <v>1</v>
      </c>
      <c r="E6058" s="17">
        <v>45</v>
      </c>
      <c r="F6058" s="2" t="s">
        <v>8</v>
      </c>
      <c r="G6058" s="2" t="s">
        <v>298</v>
      </c>
      <c r="H6058" s="2" t="s">
        <v>1332</v>
      </c>
      <c r="I6058" s="2" t="s">
        <v>1296</v>
      </c>
    </row>
    <row r="6059" spans="1:9">
      <c r="A6059" s="79">
        <v>42458</v>
      </c>
      <c r="B6059" s="3">
        <v>5.8282699999999998</v>
      </c>
      <c r="C6059" s="7">
        <v>134</v>
      </c>
      <c r="D6059" s="7">
        <v>1</v>
      </c>
      <c r="E6059" s="17">
        <v>45</v>
      </c>
      <c r="F6059" s="2" t="s">
        <v>8</v>
      </c>
      <c r="G6059" s="2" t="s">
        <v>290</v>
      </c>
      <c r="H6059" s="2" t="s">
        <v>1333</v>
      </c>
      <c r="I6059" s="2" t="s">
        <v>1296</v>
      </c>
    </row>
    <row r="6060" spans="1:9">
      <c r="A6060" s="79">
        <v>42458</v>
      </c>
      <c r="B6060" s="3">
        <v>5.8282699999999998</v>
      </c>
      <c r="C6060" s="7">
        <v>134</v>
      </c>
      <c r="D6060" s="7">
        <v>1</v>
      </c>
      <c r="E6060" s="17">
        <v>45</v>
      </c>
      <c r="F6060" s="2" t="s">
        <v>8</v>
      </c>
      <c r="G6060" s="2" t="s">
        <v>1334</v>
      </c>
      <c r="H6060" s="2" t="s">
        <v>1335</v>
      </c>
      <c r="I6060" s="2" t="s">
        <v>1296</v>
      </c>
    </row>
    <row r="6061" spans="1:9">
      <c r="A6061" s="79">
        <v>42458</v>
      </c>
      <c r="B6061" s="3">
        <v>5.8282699999999998</v>
      </c>
      <c r="C6061" s="7">
        <v>134</v>
      </c>
      <c r="D6061" s="7">
        <v>1</v>
      </c>
      <c r="E6061" s="17">
        <v>45</v>
      </c>
      <c r="F6061" s="2" t="s">
        <v>8</v>
      </c>
      <c r="G6061" s="2" t="s">
        <v>1336</v>
      </c>
      <c r="H6061" s="2" t="s">
        <v>1337</v>
      </c>
      <c r="I6061" s="2" t="s">
        <v>1296</v>
      </c>
    </row>
    <row r="6062" spans="1:9">
      <c r="A6062" s="79">
        <v>42458</v>
      </c>
      <c r="B6062" s="3">
        <v>5.8282699999999998</v>
      </c>
      <c r="C6062" s="7">
        <v>134</v>
      </c>
      <c r="D6062" s="7">
        <v>1</v>
      </c>
      <c r="E6062" s="17">
        <v>45</v>
      </c>
      <c r="F6062" s="2" t="s">
        <v>8</v>
      </c>
      <c r="G6062" s="2" t="s">
        <v>1338</v>
      </c>
      <c r="H6062" s="2" t="s">
        <v>1339</v>
      </c>
      <c r="I6062" s="2" t="s">
        <v>1296</v>
      </c>
    </row>
    <row r="6063" spans="1:9">
      <c r="A6063" s="79">
        <v>42458</v>
      </c>
      <c r="B6063" s="3">
        <v>5.8282699999999998</v>
      </c>
      <c r="C6063" s="7">
        <v>134</v>
      </c>
      <c r="D6063" s="7">
        <v>1</v>
      </c>
      <c r="E6063" s="17">
        <v>45</v>
      </c>
      <c r="F6063" s="2" t="s">
        <v>8</v>
      </c>
      <c r="G6063" s="2" t="s">
        <v>273</v>
      </c>
      <c r="H6063" s="2" t="s">
        <v>1340</v>
      </c>
      <c r="I6063" s="2" t="s">
        <v>1296</v>
      </c>
    </row>
    <row r="6064" spans="1:9">
      <c r="A6064" s="79">
        <v>42458</v>
      </c>
      <c r="B6064" s="3">
        <v>5.8282699999999998</v>
      </c>
      <c r="C6064" s="7">
        <v>134</v>
      </c>
      <c r="D6064" s="7">
        <v>1</v>
      </c>
      <c r="E6064" s="17">
        <v>45</v>
      </c>
      <c r="F6064" s="2" t="s">
        <v>8</v>
      </c>
      <c r="G6064" s="2" t="s">
        <v>1341</v>
      </c>
      <c r="H6064" s="2" t="s">
        <v>1342</v>
      </c>
      <c r="I6064" s="2" t="s">
        <v>1296</v>
      </c>
    </row>
    <row r="6065" spans="1:9">
      <c r="A6065" s="79">
        <v>42458</v>
      </c>
      <c r="B6065" s="3">
        <v>5.8282699999999998</v>
      </c>
      <c r="C6065" s="7">
        <v>134</v>
      </c>
      <c r="D6065" s="7">
        <v>1</v>
      </c>
      <c r="E6065" s="17">
        <v>45</v>
      </c>
      <c r="F6065" s="2" t="s">
        <v>8</v>
      </c>
      <c r="G6065" s="2" t="s">
        <v>1343</v>
      </c>
      <c r="H6065" s="2" t="s">
        <v>1344</v>
      </c>
      <c r="I6065" s="2" t="s">
        <v>1296</v>
      </c>
    </row>
    <row r="6066" spans="1:9">
      <c r="A6066" s="79">
        <v>42458</v>
      </c>
      <c r="B6066" s="3">
        <v>5.8282699999999998</v>
      </c>
      <c r="C6066" s="7">
        <v>134</v>
      </c>
      <c r="D6066" s="7">
        <v>1</v>
      </c>
      <c r="E6066" s="17">
        <v>45</v>
      </c>
      <c r="F6066" s="2" t="s">
        <v>8</v>
      </c>
      <c r="G6066" s="2" t="s">
        <v>928</v>
      </c>
      <c r="H6066" s="2" t="s">
        <v>1345</v>
      </c>
      <c r="I6066" s="2" t="s">
        <v>1296</v>
      </c>
    </row>
    <row r="6067" spans="1:9">
      <c r="A6067" s="79">
        <v>42458</v>
      </c>
      <c r="B6067" s="3">
        <v>5.8282699999999998</v>
      </c>
      <c r="C6067" s="7">
        <v>134</v>
      </c>
      <c r="D6067" s="7">
        <v>1</v>
      </c>
      <c r="E6067" s="17">
        <v>45</v>
      </c>
      <c r="F6067" s="2" t="s">
        <v>8</v>
      </c>
      <c r="G6067" s="2" t="s">
        <v>1346</v>
      </c>
      <c r="H6067" s="2" t="s">
        <v>1347</v>
      </c>
      <c r="I6067" s="2" t="s">
        <v>1296</v>
      </c>
    </row>
    <row r="6068" spans="1:9">
      <c r="A6068" s="79">
        <v>42458</v>
      </c>
      <c r="B6068" s="3">
        <v>5.8282699999999998</v>
      </c>
      <c r="C6068" s="7">
        <v>134</v>
      </c>
      <c r="D6068" s="7">
        <v>1</v>
      </c>
      <c r="E6068" s="17">
        <v>45</v>
      </c>
      <c r="F6068" s="2" t="s">
        <v>8</v>
      </c>
      <c r="G6068" s="2" t="s">
        <v>1348</v>
      </c>
      <c r="H6068" s="2" t="s">
        <v>1349</v>
      </c>
      <c r="I6068" s="2" t="s">
        <v>1296</v>
      </c>
    </row>
    <row r="6069" spans="1:9">
      <c r="A6069" s="79">
        <v>42458</v>
      </c>
      <c r="B6069" s="3">
        <v>5.8282699999999998</v>
      </c>
      <c r="C6069" s="7">
        <v>134</v>
      </c>
      <c r="D6069" s="7">
        <v>1</v>
      </c>
      <c r="E6069" s="17">
        <v>45</v>
      </c>
      <c r="F6069" s="2" t="s">
        <v>8</v>
      </c>
      <c r="G6069" s="2" t="s">
        <v>299</v>
      </c>
      <c r="H6069" s="2" t="s">
        <v>1352</v>
      </c>
      <c r="I6069" s="2" t="s">
        <v>1296</v>
      </c>
    </row>
    <row r="6070" spans="1:9">
      <c r="A6070" s="79">
        <v>42458</v>
      </c>
      <c r="B6070" s="3">
        <v>5.8282699999999998</v>
      </c>
      <c r="C6070" s="7">
        <v>134</v>
      </c>
      <c r="D6070" s="7">
        <v>1</v>
      </c>
      <c r="E6070" s="17">
        <v>45</v>
      </c>
      <c r="F6070" s="2" t="s">
        <v>8</v>
      </c>
      <c r="G6070" s="2" t="s">
        <v>1353</v>
      </c>
      <c r="H6070" s="2" t="s">
        <v>1354</v>
      </c>
      <c r="I6070" s="2" t="s">
        <v>1296</v>
      </c>
    </row>
    <row r="6071" spans="1:9">
      <c r="A6071" s="79">
        <v>42458</v>
      </c>
      <c r="B6071" s="3">
        <v>5.8282699999999998</v>
      </c>
      <c r="C6071" s="7">
        <v>134</v>
      </c>
      <c r="D6071" s="7">
        <v>1</v>
      </c>
      <c r="E6071" s="17">
        <v>45</v>
      </c>
      <c r="F6071" s="2" t="s">
        <v>8</v>
      </c>
      <c r="G6071" s="2" t="s">
        <v>1355</v>
      </c>
      <c r="H6071" s="2" t="s">
        <v>1356</v>
      </c>
      <c r="I6071" s="2" t="s">
        <v>1296</v>
      </c>
    </row>
    <row r="6072" spans="1:9">
      <c r="A6072" s="79">
        <v>42458</v>
      </c>
      <c r="B6072" s="3">
        <v>5.8282699999999998</v>
      </c>
      <c r="C6072" s="7">
        <v>134</v>
      </c>
      <c r="D6072" s="7">
        <v>1</v>
      </c>
      <c r="E6072" s="17">
        <v>45</v>
      </c>
      <c r="F6072" s="2" t="s">
        <v>8</v>
      </c>
      <c r="G6072" s="2" t="s">
        <v>1357</v>
      </c>
      <c r="H6072" s="2" t="s">
        <v>1358</v>
      </c>
      <c r="I6072" s="2" t="s">
        <v>1296</v>
      </c>
    </row>
    <row r="6073" spans="1:9">
      <c r="A6073" s="79">
        <v>42458</v>
      </c>
      <c r="B6073" s="3">
        <v>5.8282699999999998</v>
      </c>
      <c r="C6073" s="7">
        <v>134</v>
      </c>
      <c r="D6073" s="7">
        <v>1</v>
      </c>
      <c r="E6073" s="17">
        <v>45</v>
      </c>
      <c r="F6073" s="2" t="s">
        <v>8</v>
      </c>
      <c r="G6073" s="2" t="s">
        <v>1359</v>
      </c>
      <c r="H6073" s="2" t="s">
        <v>1360</v>
      </c>
      <c r="I6073" s="2" t="s">
        <v>1296</v>
      </c>
    </row>
    <row r="6074" spans="1:9">
      <c r="A6074" s="79">
        <v>42458</v>
      </c>
      <c r="B6074" s="3">
        <v>5.8282699999999998</v>
      </c>
      <c r="C6074" s="7">
        <v>134</v>
      </c>
      <c r="D6074" s="7">
        <v>1</v>
      </c>
      <c r="E6074" s="17">
        <v>45</v>
      </c>
      <c r="F6074" s="2" t="s">
        <v>8</v>
      </c>
      <c r="G6074" s="2" t="s">
        <v>302</v>
      </c>
      <c r="H6074" s="2" t="s">
        <v>1361</v>
      </c>
      <c r="I6074" s="2" t="s">
        <v>1296</v>
      </c>
    </row>
    <row r="6075" spans="1:9">
      <c r="A6075" s="79">
        <v>42458</v>
      </c>
      <c r="B6075" s="3">
        <v>5.8282699999999998</v>
      </c>
      <c r="C6075" s="7">
        <v>134</v>
      </c>
      <c r="D6075" s="7">
        <v>1</v>
      </c>
      <c r="E6075" s="17">
        <v>45</v>
      </c>
      <c r="F6075" s="2" t="s">
        <v>8</v>
      </c>
      <c r="G6075" s="2" t="s">
        <v>1365</v>
      </c>
      <c r="H6075" s="2" t="s">
        <v>1366</v>
      </c>
      <c r="I6075" s="2" t="s">
        <v>1296</v>
      </c>
    </row>
    <row r="6076" spans="1:9">
      <c r="A6076" s="79">
        <v>42458</v>
      </c>
      <c r="B6076" s="3">
        <v>5.8282699999999998</v>
      </c>
      <c r="C6076" s="7">
        <v>134</v>
      </c>
      <c r="D6076" s="7">
        <v>1</v>
      </c>
      <c r="E6076" s="17">
        <v>45</v>
      </c>
      <c r="F6076" s="2" t="s">
        <v>8</v>
      </c>
      <c r="G6076" s="2" t="s">
        <v>261</v>
      </c>
      <c r="H6076" s="2" t="s">
        <v>1367</v>
      </c>
      <c r="I6076" s="2" t="s">
        <v>1296</v>
      </c>
    </row>
    <row r="6077" spans="1:9">
      <c r="A6077" s="79">
        <v>42458</v>
      </c>
      <c r="B6077" s="3">
        <v>5.8282699999999998</v>
      </c>
      <c r="C6077" s="7">
        <v>134</v>
      </c>
      <c r="D6077" s="7">
        <v>1</v>
      </c>
      <c r="E6077" s="17">
        <v>45</v>
      </c>
      <c r="F6077" s="2" t="s">
        <v>8</v>
      </c>
      <c r="G6077" s="2" t="s">
        <v>305</v>
      </c>
      <c r="H6077" s="2" t="s">
        <v>1368</v>
      </c>
      <c r="I6077" s="2" t="s">
        <v>1296</v>
      </c>
    </row>
    <row r="6078" spans="1:9">
      <c r="A6078" s="79">
        <v>42458</v>
      </c>
      <c r="B6078" s="3">
        <v>5.8282699999999998</v>
      </c>
      <c r="C6078" s="7">
        <v>134</v>
      </c>
      <c r="D6078" s="7">
        <v>1</v>
      </c>
      <c r="E6078" s="17">
        <v>45</v>
      </c>
      <c r="F6078" s="2" t="s">
        <v>8</v>
      </c>
      <c r="G6078" s="2" t="s">
        <v>1369</v>
      </c>
      <c r="H6078" s="2" t="s">
        <v>1370</v>
      </c>
      <c r="I6078" s="2" t="s">
        <v>1296</v>
      </c>
    </row>
    <row r="6079" spans="1:9">
      <c r="A6079" s="79">
        <v>42458</v>
      </c>
      <c r="B6079" s="3">
        <v>5.8282699999999998</v>
      </c>
      <c r="C6079" s="7">
        <v>134</v>
      </c>
      <c r="D6079" s="7">
        <v>1</v>
      </c>
      <c r="E6079" s="17">
        <v>45</v>
      </c>
      <c r="F6079" s="2" t="s">
        <v>8</v>
      </c>
      <c r="G6079" s="2" t="s">
        <v>1371</v>
      </c>
      <c r="H6079" s="2" t="s">
        <v>1372</v>
      </c>
      <c r="I6079" s="2" t="s">
        <v>1296</v>
      </c>
    </row>
    <row r="6080" spans="1:9">
      <c r="A6080" s="79">
        <v>42458</v>
      </c>
      <c r="B6080" s="3">
        <v>5.8282699999999998</v>
      </c>
      <c r="C6080" s="7">
        <v>134</v>
      </c>
      <c r="D6080" s="7">
        <v>1</v>
      </c>
      <c r="E6080" s="17">
        <v>45</v>
      </c>
      <c r="F6080" s="2" t="s">
        <v>8</v>
      </c>
      <c r="G6080" s="2" t="s">
        <v>1373</v>
      </c>
      <c r="H6080" s="2" t="s">
        <v>1374</v>
      </c>
      <c r="I6080" s="2" t="s">
        <v>1296</v>
      </c>
    </row>
    <row r="6081" spans="1:9">
      <c r="A6081" s="79">
        <v>42458</v>
      </c>
      <c r="B6081" s="3">
        <v>5.8282699999999998</v>
      </c>
      <c r="C6081" s="7">
        <v>134</v>
      </c>
      <c r="D6081" s="7">
        <v>1</v>
      </c>
      <c r="E6081" s="17">
        <v>45</v>
      </c>
      <c r="F6081" s="2" t="s">
        <v>8</v>
      </c>
      <c r="G6081" s="2" t="s">
        <v>316</v>
      </c>
      <c r="H6081" s="2" t="s">
        <v>1376</v>
      </c>
      <c r="I6081" s="2" t="s">
        <v>1296</v>
      </c>
    </row>
    <row r="6082" spans="1:9">
      <c r="A6082" s="79">
        <v>42458</v>
      </c>
      <c r="B6082" s="3">
        <v>5.8282699999999998</v>
      </c>
      <c r="C6082" s="7">
        <v>134</v>
      </c>
      <c r="D6082" s="7">
        <v>1</v>
      </c>
      <c r="E6082" s="17">
        <v>45</v>
      </c>
      <c r="F6082" s="2" t="s">
        <v>8</v>
      </c>
      <c r="G6082" s="2" t="s">
        <v>284</v>
      </c>
      <c r="H6082" s="2" t="s">
        <v>1377</v>
      </c>
      <c r="I6082" s="2" t="s">
        <v>1296</v>
      </c>
    </row>
    <row r="6083" spans="1:9">
      <c r="A6083" s="79">
        <v>42458</v>
      </c>
      <c r="B6083" s="3">
        <v>5.8282699999999998</v>
      </c>
      <c r="C6083" s="7">
        <v>134</v>
      </c>
      <c r="D6083" s="7">
        <v>1</v>
      </c>
      <c r="E6083" s="17">
        <v>45</v>
      </c>
      <c r="F6083" s="2" t="s">
        <v>8</v>
      </c>
      <c r="G6083" s="2" t="s">
        <v>1378</v>
      </c>
      <c r="H6083" s="2" t="s">
        <v>1379</v>
      </c>
      <c r="I6083" s="2" t="s">
        <v>1296</v>
      </c>
    </row>
    <row r="6084" spans="1:9">
      <c r="A6084" s="79">
        <v>42458</v>
      </c>
      <c r="B6084" s="3">
        <v>5.8282699999999998</v>
      </c>
      <c r="C6084" s="7">
        <v>134</v>
      </c>
      <c r="D6084" s="7">
        <v>1</v>
      </c>
      <c r="E6084" s="17">
        <v>45</v>
      </c>
      <c r="F6084" s="2" t="s">
        <v>8</v>
      </c>
      <c r="G6084" s="2" t="s">
        <v>1018</v>
      </c>
      <c r="H6084" s="2" t="s">
        <v>1380</v>
      </c>
      <c r="I6084" s="2" t="s">
        <v>1296</v>
      </c>
    </row>
    <row r="6085" spans="1:9">
      <c r="A6085" s="79">
        <v>42458</v>
      </c>
      <c r="B6085" s="3">
        <v>5.8282699999999998</v>
      </c>
      <c r="C6085" s="7">
        <v>134</v>
      </c>
      <c r="D6085" s="7">
        <v>1</v>
      </c>
      <c r="E6085" s="17">
        <v>45</v>
      </c>
      <c r="F6085" s="2" t="s">
        <v>8</v>
      </c>
      <c r="G6085" s="2" t="s">
        <v>374</v>
      </c>
      <c r="H6085" s="2" t="s">
        <v>1381</v>
      </c>
      <c r="I6085" s="2" t="s">
        <v>1296</v>
      </c>
    </row>
    <row r="6086" spans="1:9">
      <c r="A6086" s="79">
        <v>42458</v>
      </c>
      <c r="B6086" s="3">
        <v>5.8282699999999998</v>
      </c>
      <c r="C6086" s="7">
        <v>134</v>
      </c>
      <c r="D6086" s="7">
        <v>1</v>
      </c>
      <c r="E6086" s="17">
        <v>45</v>
      </c>
      <c r="F6086" s="2" t="s">
        <v>8</v>
      </c>
      <c r="G6086" s="2" t="s">
        <v>304</v>
      </c>
      <c r="H6086" s="2" t="s">
        <v>1382</v>
      </c>
      <c r="I6086" s="2" t="s">
        <v>1296</v>
      </c>
    </row>
    <row r="6087" spans="1:9">
      <c r="A6087" s="79">
        <v>42458</v>
      </c>
      <c r="B6087" s="3">
        <v>5.8282699999999998</v>
      </c>
      <c r="C6087" s="7">
        <v>134</v>
      </c>
      <c r="D6087" s="7">
        <v>1</v>
      </c>
      <c r="E6087" s="17">
        <v>45</v>
      </c>
      <c r="F6087" s="2" t="s">
        <v>8</v>
      </c>
      <c r="G6087" s="2" t="s">
        <v>395</v>
      </c>
      <c r="H6087" s="2" t="s">
        <v>1384</v>
      </c>
      <c r="I6087" s="2" t="s">
        <v>1296</v>
      </c>
    </row>
    <row r="6088" spans="1:9">
      <c r="A6088" s="79">
        <v>42458</v>
      </c>
      <c r="B6088" s="3">
        <v>5.8282699999999998</v>
      </c>
      <c r="C6088" s="7">
        <v>134</v>
      </c>
      <c r="D6088" s="7">
        <v>1</v>
      </c>
      <c r="E6088" s="17">
        <v>45</v>
      </c>
      <c r="F6088" s="2" t="s">
        <v>8</v>
      </c>
      <c r="G6088" s="2" t="s">
        <v>260</v>
      </c>
      <c r="H6088" s="2" t="s">
        <v>1385</v>
      </c>
      <c r="I6088" s="2" t="s">
        <v>1296</v>
      </c>
    </row>
    <row r="6089" spans="1:9">
      <c r="A6089" s="79">
        <v>42458</v>
      </c>
      <c r="B6089" s="3">
        <v>5.8282699999999998</v>
      </c>
      <c r="C6089" s="7">
        <v>134</v>
      </c>
      <c r="D6089" s="7">
        <v>1</v>
      </c>
      <c r="E6089" s="17">
        <v>45</v>
      </c>
      <c r="F6089" s="2" t="s">
        <v>8</v>
      </c>
      <c r="G6089" s="2" t="s">
        <v>1386</v>
      </c>
      <c r="H6089" s="2" t="s">
        <v>1387</v>
      </c>
      <c r="I6089" s="2" t="s">
        <v>1296</v>
      </c>
    </row>
    <row r="6090" spans="1:9">
      <c r="A6090" s="79">
        <v>42458</v>
      </c>
      <c r="B6090" s="3">
        <v>5.8282699999999998</v>
      </c>
      <c r="C6090" s="7">
        <v>134</v>
      </c>
      <c r="D6090" s="7">
        <v>1</v>
      </c>
      <c r="E6090" s="17">
        <v>45</v>
      </c>
      <c r="F6090" s="2" t="s">
        <v>8</v>
      </c>
      <c r="G6090" s="2" t="s">
        <v>307</v>
      </c>
      <c r="H6090" s="2" t="s">
        <v>1388</v>
      </c>
      <c r="I6090" s="2" t="s">
        <v>1296</v>
      </c>
    </row>
    <row r="6091" spans="1:9">
      <c r="A6091" s="79">
        <v>42458</v>
      </c>
      <c r="B6091" s="3">
        <v>5.8282699999999998</v>
      </c>
      <c r="C6091" s="7">
        <v>134</v>
      </c>
      <c r="D6091" s="7">
        <v>1</v>
      </c>
      <c r="E6091" s="17">
        <v>45</v>
      </c>
      <c r="F6091" s="2" t="s">
        <v>8</v>
      </c>
      <c r="G6091" s="2" t="s">
        <v>1389</v>
      </c>
      <c r="H6091" s="2" t="s">
        <v>1390</v>
      </c>
      <c r="I6091" s="2" t="s">
        <v>1296</v>
      </c>
    </row>
    <row r="6092" spans="1:9">
      <c r="A6092" s="79">
        <v>42458</v>
      </c>
      <c r="B6092" s="3">
        <v>5.8282699999999998</v>
      </c>
      <c r="C6092" s="7">
        <v>134</v>
      </c>
      <c r="D6092" s="7">
        <v>1</v>
      </c>
      <c r="E6092" s="17">
        <v>45</v>
      </c>
      <c r="F6092" s="2" t="s">
        <v>8</v>
      </c>
      <c r="G6092" s="2" t="s">
        <v>1391</v>
      </c>
      <c r="H6092" s="2" t="s">
        <v>1392</v>
      </c>
      <c r="I6092" s="2" t="s">
        <v>1296</v>
      </c>
    </row>
    <row r="6093" spans="1:9">
      <c r="A6093" s="79">
        <v>42459</v>
      </c>
      <c r="B6093" s="3">
        <v>5.8282699999999998</v>
      </c>
      <c r="C6093" s="7">
        <v>134</v>
      </c>
      <c r="D6093" s="7">
        <v>1</v>
      </c>
      <c r="E6093" s="17">
        <v>45</v>
      </c>
      <c r="F6093" s="2" t="s">
        <v>8</v>
      </c>
      <c r="G6093" s="2" t="s">
        <v>294</v>
      </c>
      <c r="H6093" s="2" t="s">
        <v>1304</v>
      </c>
      <c r="I6093" s="2" t="s">
        <v>1294</v>
      </c>
    </row>
    <row r="6094" spans="1:9">
      <c r="A6094" s="79">
        <v>42459</v>
      </c>
      <c r="B6094" s="3">
        <v>5.8282699999999998</v>
      </c>
      <c r="C6094" s="7">
        <v>134</v>
      </c>
      <c r="D6094" s="7">
        <v>1</v>
      </c>
      <c r="E6094" s="17">
        <v>45</v>
      </c>
      <c r="F6094" s="2" t="s">
        <v>8</v>
      </c>
      <c r="G6094" s="2" t="s">
        <v>293</v>
      </c>
      <c r="H6094" s="2" t="s">
        <v>1307</v>
      </c>
      <c r="I6094" s="2" t="s">
        <v>1296</v>
      </c>
    </row>
    <row r="6095" spans="1:9">
      <c r="A6095" s="79">
        <v>42459</v>
      </c>
      <c r="B6095" s="3">
        <v>5.8282699999999998</v>
      </c>
      <c r="C6095" s="7">
        <v>134</v>
      </c>
      <c r="D6095" s="7">
        <v>1</v>
      </c>
      <c r="E6095" s="17">
        <v>45</v>
      </c>
      <c r="F6095" s="2" t="s">
        <v>8</v>
      </c>
      <c r="G6095" s="2" t="s">
        <v>1308</v>
      </c>
      <c r="H6095" s="2" t="s">
        <v>1309</v>
      </c>
      <c r="I6095" s="2" t="s">
        <v>1294</v>
      </c>
    </row>
    <row r="6096" spans="1:9">
      <c r="A6096" s="79">
        <v>42459</v>
      </c>
      <c r="B6096" s="3">
        <v>5.8282699999999998</v>
      </c>
      <c r="C6096" s="7">
        <v>134</v>
      </c>
      <c r="D6096" s="7">
        <v>1</v>
      </c>
      <c r="E6096" s="17">
        <v>45</v>
      </c>
      <c r="F6096" s="2" t="s">
        <v>8</v>
      </c>
      <c r="G6096" s="2" t="s">
        <v>328</v>
      </c>
      <c r="H6096" s="2" t="s">
        <v>1310</v>
      </c>
      <c r="I6096" s="2" t="s">
        <v>1296</v>
      </c>
    </row>
    <row r="6097" spans="1:9">
      <c r="A6097" s="79">
        <v>42459</v>
      </c>
      <c r="B6097" s="3">
        <v>5.8282699999999998</v>
      </c>
      <c r="C6097" s="7">
        <v>134</v>
      </c>
      <c r="D6097" s="7">
        <v>1</v>
      </c>
      <c r="E6097" s="17">
        <v>45</v>
      </c>
      <c r="F6097" s="2" t="s">
        <v>8</v>
      </c>
      <c r="G6097" s="2" t="s">
        <v>1311</v>
      </c>
      <c r="H6097" s="2" t="s">
        <v>1312</v>
      </c>
      <c r="I6097" s="2" t="s">
        <v>1296</v>
      </c>
    </row>
    <row r="6098" spans="1:9">
      <c r="A6098" s="79">
        <v>42459</v>
      </c>
      <c r="B6098" s="3">
        <v>5.8282699999999998</v>
      </c>
      <c r="C6098" s="7">
        <v>134</v>
      </c>
      <c r="D6098" s="7">
        <v>1</v>
      </c>
      <c r="E6098" s="17">
        <v>45</v>
      </c>
      <c r="F6098" s="2" t="s">
        <v>8</v>
      </c>
      <c r="G6098" s="2" t="s">
        <v>1314</v>
      </c>
      <c r="H6098" s="2" t="s">
        <v>1315</v>
      </c>
      <c r="I6098" s="2" t="s">
        <v>1296</v>
      </c>
    </row>
    <row r="6099" spans="1:9">
      <c r="A6099" s="79">
        <v>42459</v>
      </c>
      <c r="B6099" s="3">
        <v>5.8282699999999998</v>
      </c>
      <c r="C6099" s="7">
        <v>134</v>
      </c>
      <c r="D6099" s="7">
        <v>1</v>
      </c>
      <c r="E6099" s="17">
        <v>45</v>
      </c>
      <c r="F6099" s="2" t="s">
        <v>8</v>
      </c>
      <c r="G6099" s="2" t="s">
        <v>300</v>
      </c>
      <c r="H6099" s="2" t="s">
        <v>1318</v>
      </c>
      <c r="I6099" s="2" t="s">
        <v>1296</v>
      </c>
    </row>
    <row r="6100" spans="1:9">
      <c r="A6100" s="79">
        <v>42459</v>
      </c>
      <c r="B6100" s="3">
        <v>5.8282699999999998</v>
      </c>
      <c r="C6100" s="7">
        <v>134</v>
      </c>
      <c r="D6100" s="7">
        <v>1</v>
      </c>
      <c r="E6100" s="17">
        <v>45</v>
      </c>
      <c r="F6100" s="2" t="s">
        <v>8</v>
      </c>
      <c r="G6100" s="2" t="s">
        <v>1319</v>
      </c>
      <c r="H6100" s="2" t="s">
        <v>1320</v>
      </c>
      <c r="I6100" s="2" t="s">
        <v>1296</v>
      </c>
    </row>
    <row r="6101" spans="1:9">
      <c r="A6101" s="79">
        <v>42459</v>
      </c>
      <c r="B6101" s="3">
        <v>5.8282699999999998</v>
      </c>
      <c r="C6101" s="7">
        <v>134</v>
      </c>
      <c r="D6101" s="7">
        <v>1</v>
      </c>
      <c r="E6101" s="17">
        <v>45</v>
      </c>
      <c r="F6101" s="2" t="s">
        <v>8</v>
      </c>
      <c r="G6101" s="2" t="s">
        <v>1174</v>
      </c>
      <c r="H6101" s="2" t="s">
        <v>1321</v>
      </c>
      <c r="I6101" s="2" t="s">
        <v>1296</v>
      </c>
    </row>
    <row r="6102" spans="1:9">
      <c r="A6102" s="79">
        <v>42459</v>
      </c>
      <c r="B6102" s="3">
        <v>5.8282699999999998</v>
      </c>
      <c r="C6102" s="7">
        <v>134</v>
      </c>
      <c r="D6102" s="7">
        <v>1</v>
      </c>
      <c r="E6102" s="17">
        <v>45</v>
      </c>
      <c r="F6102" s="2" t="s">
        <v>8</v>
      </c>
      <c r="G6102" s="2" t="s">
        <v>296</v>
      </c>
      <c r="H6102" s="2" t="s">
        <v>1323</v>
      </c>
      <c r="I6102" s="2" t="s">
        <v>1296</v>
      </c>
    </row>
    <row r="6103" spans="1:9">
      <c r="A6103" s="79">
        <v>42460</v>
      </c>
      <c r="B6103" s="3">
        <v>11.65654</v>
      </c>
      <c r="C6103" s="7">
        <v>134</v>
      </c>
      <c r="D6103" s="7">
        <v>2</v>
      </c>
      <c r="E6103" s="17">
        <v>45</v>
      </c>
      <c r="F6103" s="2" t="s">
        <v>8</v>
      </c>
      <c r="G6103" s="2" t="s">
        <v>329</v>
      </c>
      <c r="H6103" s="2" t="s">
        <v>1297</v>
      </c>
      <c r="I6103" s="2" t="s">
        <v>1296</v>
      </c>
    </row>
    <row r="6104" spans="1:9">
      <c r="A6104" s="79">
        <v>42460</v>
      </c>
      <c r="B6104" s="3">
        <v>5.8282699999999998</v>
      </c>
      <c r="C6104" s="7">
        <v>134</v>
      </c>
      <c r="D6104" s="7">
        <v>1</v>
      </c>
      <c r="E6104" s="17">
        <v>45</v>
      </c>
      <c r="F6104" s="2" t="s">
        <v>8</v>
      </c>
      <c r="G6104" s="2" t="s">
        <v>1292</v>
      </c>
      <c r="H6104" s="2" t="s">
        <v>1293</v>
      </c>
      <c r="I6104" s="2" t="s">
        <v>1294</v>
      </c>
    </row>
    <row r="6105" spans="1:9">
      <c r="A6105" s="79">
        <v>42460</v>
      </c>
      <c r="B6105" s="3">
        <v>5.8282699999999998</v>
      </c>
      <c r="C6105" s="7">
        <v>134</v>
      </c>
      <c r="D6105" s="7">
        <v>1</v>
      </c>
      <c r="E6105" s="17">
        <v>45</v>
      </c>
      <c r="F6105" s="2" t="s">
        <v>8</v>
      </c>
      <c r="G6105" s="2" t="s">
        <v>684</v>
      </c>
      <c r="H6105" s="2" t="s">
        <v>1301</v>
      </c>
      <c r="I6105" s="2" t="s">
        <v>1294</v>
      </c>
    </row>
    <row r="6106" spans="1:9">
      <c r="A6106" s="79">
        <v>42461</v>
      </c>
      <c r="B6106" s="3">
        <v>5.8282699999999998</v>
      </c>
      <c r="C6106" s="7">
        <v>134</v>
      </c>
      <c r="D6106" s="7">
        <v>1</v>
      </c>
      <c r="E6106" s="17">
        <v>45</v>
      </c>
      <c r="F6106" s="2" t="s">
        <v>8</v>
      </c>
      <c r="G6106" s="2" t="s">
        <v>1595</v>
      </c>
      <c r="H6106" s="2" t="s">
        <v>1296</v>
      </c>
    </row>
    <row r="6107" spans="1:9">
      <c r="A6107" s="79">
        <v>42461</v>
      </c>
      <c r="B6107" s="3">
        <v>5.8282699999999998</v>
      </c>
      <c r="C6107" s="7">
        <v>134</v>
      </c>
      <c r="D6107" s="7">
        <v>1</v>
      </c>
      <c r="E6107" s="17">
        <v>45</v>
      </c>
      <c r="F6107" s="2" t="s">
        <v>8</v>
      </c>
      <c r="G6107" s="2" t="s">
        <v>1626</v>
      </c>
      <c r="H6107" s="2" t="s">
        <v>1296</v>
      </c>
    </row>
    <row r="6108" spans="1:9">
      <c r="A6108" s="79">
        <v>42461</v>
      </c>
      <c r="B6108" s="3">
        <v>5.8282699999999998</v>
      </c>
      <c r="C6108" s="7">
        <v>134</v>
      </c>
      <c r="D6108" s="7">
        <v>1</v>
      </c>
      <c r="E6108" s="17">
        <v>45</v>
      </c>
      <c r="F6108" s="2" t="s">
        <v>8</v>
      </c>
      <c r="G6108" s="2" t="s">
        <v>1627</v>
      </c>
      <c r="H6108" s="2" t="s">
        <v>1296</v>
      </c>
    </row>
    <row r="6109" spans="1:9">
      <c r="A6109" s="79">
        <v>42461</v>
      </c>
      <c r="B6109" s="3">
        <v>5.8282699999999998</v>
      </c>
      <c r="C6109" s="7">
        <v>134</v>
      </c>
      <c r="D6109" s="7">
        <v>1</v>
      </c>
      <c r="E6109" s="17">
        <v>45</v>
      </c>
      <c r="F6109" s="2" t="s">
        <v>8</v>
      </c>
      <c r="G6109" s="2" t="s">
        <v>1628</v>
      </c>
      <c r="H6109" s="2" t="s">
        <v>1296</v>
      </c>
    </row>
    <row r="6110" spans="1:9">
      <c r="A6110" s="79">
        <v>42462</v>
      </c>
      <c r="B6110" s="3">
        <v>11.65654</v>
      </c>
      <c r="C6110" s="7">
        <v>134</v>
      </c>
      <c r="D6110" s="7">
        <v>2</v>
      </c>
      <c r="E6110" s="17">
        <v>45</v>
      </c>
      <c r="F6110" s="2" t="s">
        <v>8</v>
      </c>
      <c r="G6110" s="2" t="s">
        <v>1622</v>
      </c>
      <c r="H6110" s="2" t="s">
        <v>1296</v>
      </c>
    </row>
    <row r="6111" spans="1:9">
      <c r="A6111" s="79">
        <v>42462</v>
      </c>
      <c r="B6111" s="3">
        <v>11.65654</v>
      </c>
      <c r="C6111" s="7">
        <v>134</v>
      </c>
      <c r="D6111" s="7">
        <v>2</v>
      </c>
      <c r="E6111" s="17">
        <v>45</v>
      </c>
      <c r="F6111" s="2" t="s">
        <v>8</v>
      </c>
      <c r="G6111" s="2" t="s">
        <v>1061</v>
      </c>
      <c r="H6111" s="2" t="s">
        <v>1296</v>
      </c>
    </row>
    <row r="6112" spans="1:9">
      <c r="A6112" s="79">
        <v>42462</v>
      </c>
      <c r="B6112" s="3">
        <v>5.8282699999999998</v>
      </c>
      <c r="C6112" s="7">
        <v>134</v>
      </c>
      <c r="D6112" s="7">
        <v>1</v>
      </c>
      <c r="E6112" s="17">
        <v>45</v>
      </c>
      <c r="F6112" s="2" t="s">
        <v>8</v>
      </c>
      <c r="G6112" s="2" t="s">
        <v>1621</v>
      </c>
      <c r="H6112" s="2" t="s">
        <v>1296</v>
      </c>
    </row>
    <row r="6113" spans="1:8">
      <c r="A6113" s="79">
        <v>42462</v>
      </c>
      <c r="B6113" s="3">
        <v>5.8282699999999998</v>
      </c>
      <c r="C6113" s="7">
        <v>134</v>
      </c>
      <c r="D6113" s="7">
        <v>1</v>
      </c>
      <c r="E6113" s="17">
        <v>45</v>
      </c>
      <c r="F6113" s="2" t="s">
        <v>8</v>
      </c>
      <c r="G6113" s="2" t="s">
        <v>1578</v>
      </c>
      <c r="H6113" s="2" t="s">
        <v>1296</v>
      </c>
    </row>
    <row r="6114" spans="1:8">
      <c r="A6114" s="79">
        <v>42462</v>
      </c>
      <c r="B6114" s="3">
        <v>5.8282699999999998</v>
      </c>
      <c r="C6114" s="7">
        <v>134</v>
      </c>
      <c r="D6114" s="7">
        <v>1</v>
      </c>
      <c r="E6114" s="17">
        <v>45</v>
      </c>
      <c r="F6114" s="2" t="s">
        <v>8</v>
      </c>
      <c r="G6114" s="2" t="s">
        <v>1623</v>
      </c>
      <c r="H6114" s="2" t="s">
        <v>1296</v>
      </c>
    </row>
    <row r="6115" spans="1:8">
      <c r="A6115" s="79">
        <v>42462</v>
      </c>
      <c r="B6115" s="3">
        <v>5.8282699999999998</v>
      </c>
      <c r="C6115" s="7">
        <v>134</v>
      </c>
      <c r="D6115" s="7">
        <v>1</v>
      </c>
      <c r="E6115" s="17">
        <v>45</v>
      </c>
      <c r="F6115" s="2" t="s">
        <v>8</v>
      </c>
      <c r="G6115" s="2" t="s">
        <v>1625</v>
      </c>
      <c r="H6115" s="2" t="s">
        <v>1296</v>
      </c>
    </row>
    <row r="6116" spans="1:8">
      <c r="A6116" s="79">
        <v>42462</v>
      </c>
      <c r="B6116" s="3">
        <v>5.8282699999999998</v>
      </c>
      <c r="C6116" s="7">
        <v>134</v>
      </c>
      <c r="D6116" s="7">
        <v>1</v>
      </c>
      <c r="E6116" s="17">
        <v>45</v>
      </c>
      <c r="F6116" s="2" t="s">
        <v>8</v>
      </c>
      <c r="G6116" s="2" t="s">
        <v>404</v>
      </c>
      <c r="H6116" s="2" t="s">
        <v>1296</v>
      </c>
    </row>
    <row r="6117" spans="1:8">
      <c r="A6117" s="79">
        <v>42463</v>
      </c>
      <c r="B6117" s="3">
        <v>17.48481</v>
      </c>
      <c r="C6117" s="7">
        <v>134</v>
      </c>
      <c r="D6117" s="7">
        <v>3</v>
      </c>
      <c r="E6117" s="17">
        <v>45</v>
      </c>
      <c r="F6117" s="2" t="s">
        <v>8</v>
      </c>
      <c r="G6117" s="2" t="s">
        <v>1038</v>
      </c>
      <c r="H6117" s="2" t="s">
        <v>1296</v>
      </c>
    </row>
    <row r="6118" spans="1:8">
      <c r="A6118" s="79">
        <v>42463</v>
      </c>
      <c r="B6118" s="3">
        <v>11.65654</v>
      </c>
      <c r="C6118" s="7">
        <v>134</v>
      </c>
      <c r="D6118" s="7">
        <v>2</v>
      </c>
      <c r="E6118" s="17">
        <v>45</v>
      </c>
      <c r="F6118" s="2" t="s">
        <v>8</v>
      </c>
      <c r="G6118" s="2" t="s">
        <v>1174</v>
      </c>
      <c r="H6118" s="2" t="s">
        <v>1296</v>
      </c>
    </row>
    <row r="6119" spans="1:8">
      <c r="A6119" s="79">
        <v>42463</v>
      </c>
      <c r="B6119" s="3">
        <v>4.85527</v>
      </c>
      <c r="C6119" s="7">
        <v>134</v>
      </c>
      <c r="D6119" s="7">
        <v>1</v>
      </c>
      <c r="E6119" s="17">
        <v>45</v>
      </c>
      <c r="F6119" s="2" t="s">
        <v>8</v>
      </c>
      <c r="G6119" s="2" t="s">
        <v>306</v>
      </c>
      <c r="H6119" s="2" t="s">
        <v>1296</v>
      </c>
    </row>
    <row r="6120" spans="1:8">
      <c r="A6120" s="79">
        <v>42463</v>
      </c>
      <c r="B6120" s="3">
        <v>5.8282699999999998</v>
      </c>
      <c r="C6120" s="7">
        <v>134</v>
      </c>
      <c r="D6120" s="7">
        <v>1</v>
      </c>
      <c r="E6120" s="17">
        <v>45</v>
      </c>
      <c r="F6120" s="2" t="s">
        <v>8</v>
      </c>
      <c r="G6120" s="2" t="s">
        <v>306</v>
      </c>
      <c r="H6120" s="2" t="s">
        <v>1296</v>
      </c>
    </row>
    <row r="6121" spans="1:8">
      <c r="A6121" s="79">
        <v>42463</v>
      </c>
      <c r="B6121" s="3">
        <v>5.8282699999999998</v>
      </c>
      <c r="C6121" s="7">
        <v>134</v>
      </c>
      <c r="D6121" s="7">
        <v>1</v>
      </c>
      <c r="E6121" s="17">
        <v>45</v>
      </c>
      <c r="F6121" s="2" t="s">
        <v>8</v>
      </c>
      <c r="G6121" s="2" t="s">
        <v>1619</v>
      </c>
      <c r="H6121" s="2" t="s">
        <v>1296</v>
      </c>
    </row>
    <row r="6122" spans="1:8">
      <c r="A6122" s="79">
        <v>42463</v>
      </c>
      <c r="B6122" s="3">
        <v>5.8282699999999998</v>
      </c>
      <c r="C6122" s="7">
        <v>134</v>
      </c>
      <c r="D6122" s="7">
        <v>1</v>
      </c>
      <c r="E6122" s="17">
        <v>45</v>
      </c>
      <c r="F6122" s="2" t="s">
        <v>8</v>
      </c>
      <c r="G6122" s="2" t="s">
        <v>985</v>
      </c>
      <c r="H6122" s="2" t="s">
        <v>1296</v>
      </c>
    </row>
    <row r="6123" spans="1:8">
      <c r="A6123" s="79">
        <v>42463</v>
      </c>
      <c r="B6123" s="3">
        <v>5.8282699999999998</v>
      </c>
      <c r="C6123" s="7">
        <v>134</v>
      </c>
      <c r="D6123" s="7">
        <v>1</v>
      </c>
      <c r="E6123" s="17">
        <v>45</v>
      </c>
      <c r="F6123" s="2" t="s">
        <v>8</v>
      </c>
      <c r="G6123" s="2" t="s">
        <v>1041</v>
      </c>
      <c r="H6123" s="2" t="s">
        <v>1296</v>
      </c>
    </row>
    <row r="6124" spans="1:8">
      <c r="A6124" s="79">
        <v>42463</v>
      </c>
      <c r="B6124" s="3">
        <v>5.8282699999999998</v>
      </c>
      <c r="C6124" s="7">
        <v>134</v>
      </c>
      <c r="D6124" s="7">
        <v>1</v>
      </c>
      <c r="E6124" s="17">
        <v>45</v>
      </c>
      <c r="F6124" s="2" t="s">
        <v>8</v>
      </c>
      <c r="G6124" s="2" t="s">
        <v>1620</v>
      </c>
      <c r="H6124" s="2" t="s">
        <v>1296</v>
      </c>
    </row>
    <row r="6125" spans="1:8">
      <c r="A6125" s="79">
        <v>42463</v>
      </c>
      <c r="B6125" s="3">
        <v>5.8282699999999998</v>
      </c>
      <c r="C6125" s="7">
        <v>134</v>
      </c>
      <c r="D6125" s="7">
        <v>1</v>
      </c>
      <c r="E6125" s="17">
        <v>45</v>
      </c>
      <c r="F6125" s="2" t="s">
        <v>8</v>
      </c>
      <c r="G6125" s="2" t="s">
        <v>324</v>
      </c>
      <c r="H6125" s="2" t="s">
        <v>1296</v>
      </c>
    </row>
    <row r="6126" spans="1:8">
      <c r="A6126" s="79">
        <v>42463</v>
      </c>
      <c r="B6126" s="3">
        <v>5.8282699999999998</v>
      </c>
      <c r="C6126" s="7">
        <v>134</v>
      </c>
      <c r="D6126" s="7">
        <v>1</v>
      </c>
      <c r="E6126" s="17">
        <v>45</v>
      </c>
      <c r="F6126" s="2" t="s">
        <v>8</v>
      </c>
      <c r="G6126" s="2" t="s">
        <v>973</v>
      </c>
      <c r="H6126" s="2" t="s">
        <v>1296</v>
      </c>
    </row>
    <row r="6127" spans="1:8">
      <c r="A6127" s="79">
        <v>42464</v>
      </c>
      <c r="B6127" s="3">
        <v>11.65654</v>
      </c>
      <c r="C6127" s="7">
        <v>134</v>
      </c>
      <c r="D6127" s="7">
        <v>2</v>
      </c>
      <c r="E6127" s="17">
        <v>45</v>
      </c>
      <c r="F6127" s="2" t="s">
        <v>8</v>
      </c>
      <c r="G6127" s="2" t="s">
        <v>275</v>
      </c>
      <c r="H6127" s="2" t="s">
        <v>1296</v>
      </c>
    </row>
    <row r="6128" spans="1:8">
      <c r="A6128" s="79">
        <v>42464</v>
      </c>
      <c r="B6128" s="3">
        <v>11.65654</v>
      </c>
      <c r="C6128" s="7">
        <v>134</v>
      </c>
      <c r="D6128" s="7">
        <v>2</v>
      </c>
      <c r="E6128" s="17">
        <v>45</v>
      </c>
      <c r="F6128" s="2" t="s">
        <v>8</v>
      </c>
      <c r="G6128" s="2" t="s">
        <v>930</v>
      </c>
      <c r="H6128" s="2" t="s">
        <v>1296</v>
      </c>
    </row>
    <row r="6129" spans="1:8">
      <c r="A6129" s="79">
        <v>42464</v>
      </c>
      <c r="B6129" s="3">
        <v>11.65654</v>
      </c>
      <c r="C6129" s="7">
        <v>134</v>
      </c>
      <c r="D6129" s="7">
        <v>2</v>
      </c>
      <c r="E6129" s="17">
        <v>45</v>
      </c>
      <c r="F6129" s="2" t="s">
        <v>8</v>
      </c>
      <c r="G6129" s="2" t="s">
        <v>1617</v>
      </c>
      <c r="H6129" s="2" t="s">
        <v>1296</v>
      </c>
    </row>
    <row r="6130" spans="1:8">
      <c r="A6130" s="79">
        <v>42464</v>
      </c>
      <c r="B6130" s="3">
        <v>5.8282699999999998</v>
      </c>
      <c r="C6130" s="7">
        <v>134</v>
      </c>
      <c r="D6130" s="7">
        <v>1</v>
      </c>
      <c r="E6130" s="17">
        <v>45</v>
      </c>
      <c r="F6130" s="2" t="s">
        <v>8</v>
      </c>
      <c r="G6130" s="2" t="s">
        <v>1614</v>
      </c>
      <c r="H6130" s="2" t="s">
        <v>1296</v>
      </c>
    </row>
    <row r="6131" spans="1:8">
      <c r="A6131" s="79">
        <v>42464</v>
      </c>
      <c r="B6131" s="3">
        <v>5.8282699999999998</v>
      </c>
      <c r="C6131" s="7">
        <v>134</v>
      </c>
      <c r="D6131" s="7">
        <v>1</v>
      </c>
      <c r="E6131" s="17">
        <v>45</v>
      </c>
      <c r="F6131" s="2" t="s">
        <v>8</v>
      </c>
      <c r="G6131" s="2" t="s">
        <v>280</v>
      </c>
      <c r="H6131" s="2" t="s">
        <v>1296</v>
      </c>
    </row>
    <row r="6132" spans="1:8">
      <c r="A6132" s="79">
        <v>42464</v>
      </c>
      <c r="B6132" s="3">
        <v>5.8282699999999998</v>
      </c>
      <c r="C6132" s="7">
        <v>134</v>
      </c>
      <c r="D6132" s="7">
        <v>1</v>
      </c>
      <c r="E6132" s="17">
        <v>45</v>
      </c>
      <c r="F6132" s="2" t="s">
        <v>8</v>
      </c>
      <c r="G6132" s="2" t="s">
        <v>394</v>
      </c>
      <c r="H6132" s="2" t="s">
        <v>1296</v>
      </c>
    </row>
    <row r="6133" spans="1:8">
      <c r="A6133" s="79">
        <v>42465</v>
      </c>
      <c r="B6133" s="3">
        <v>11.65654</v>
      </c>
      <c r="C6133" s="7">
        <v>134</v>
      </c>
      <c r="D6133" s="7">
        <v>2</v>
      </c>
      <c r="E6133" s="17">
        <v>45</v>
      </c>
      <c r="F6133" s="2" t="s">
        <v>8</v>
      </c>
      <c r="G6133" s="2" t="s">
        <v>1241</v>
      </c>
      <c r="H6133" s="2" t="s">
        <v>1296</v>
      </c>
    </row>
    <row r="6134" spans="1:8">
      <c r="A6134" s="79">
        <v>42465</v>
      </c>
      <c r="B6134" s="3">
        <v>5.8282699999999998</v>
      </c>
      <c r="C6134" s="7">
        <v>134</v>
      </c>
      <c r="D6134" s="7">
        <v>1</v>
      </c>
      <c r="E6134" s="17">
        <v>45</v>
      </c>
      <c r="F6134" s="2" t="s">
        <v>8</v>
      </c>
      <c r="G6134" s="2" t="s">
        <v>1610</v>
      </c>
      <c r="H6134" s="2" t="s">
        <v>1296</v>
      </c>
    </row>
    <row r="6135" spans="1:8">
      <c r="A6135" s="79">
        <v>42465</v>
      </c>
      <c r="B6135" s="3">
        <v>5.8282699999999998</v>
      </c>
      <c r="C6135" s="7">
        <v>134</v>
      </c>
      <c r="D6135" s="7">
        <v>1</v>
      </c>
      <c r="E6135" s="17">
        <v>45</v>
      </c>
      <c r="F6135" s="2" t="s">
        <v>8</v>
      </c>
      <c r="G6135" s="2" t="s">
        <v>1611</v>
      </c>
      <c r="H6135" s="2" t="s">
        <v>1294</v>
      </c>
    </row>
    <row r="6136" spans="1:8">
      <c r="A6136" s="79">
        <v>42465</v>
      </c>
      <c r="B6136" s="3">
        <v>5.8282699999999998</v>
      </c>
      <c r="C6136" s="7">
        <v>134</v>
      </c>
      <c r="D6136" s="7">
        <v>1</v>
      </c>
      <c r="E6136" s="17">
        <v>45</v>
      </c>
      <c r="F6136" s="2" t="s">
        <v>8</v>
      </c>
      <c r="G6136" s="2" t="s">
        <v>932</v>
      </c>
      <c r="H6136" s="2" t="s">
        <v>1296</v>
      </c>
    </row>
    <row r="6137" spans="1:8">
      <c r="A6137" s="79">
        <v>42465</v>
      </c>
      <c r="B6137" s="3">
        <v>5.8282699999999998</v>
      </c>
      <c r="C6137" s="7">
        <v>134</v>
      </c>
      <c r="D6137" s="7">
        <v>1</v>
      </c>
      <c r="E6137" s="17">
        <v>45</v>
      </c>
      <c r="F6137" s="2" t="s">
        <v>8</v>
      </c>
      <c r="G6137" s="2" t="s">
        <v>1612</v>
      </c>
      <c r="H6137" s="2" t="s">
        <v>1296</v>
      </c>
    </row>
    <row r="6138" spans="1:8">
      <c r="A6138" s="79">
        <v>42466</v>
      </c>
      <c r="B6138" s="3">
        <v>5.8282699999999998</v>
      </c>
      <c r="C6138" s="7">
        <v>134</v>
      </c>
      <c r="D6138" s="7">
        <v>1</v>
      </c>
      <c r="E6138" s="17">
        <v>45</v>
      </c>
      <c r="F6138" s="2" t="s">
        <v>8</v>
      </c>
      <c r="G6138" s="2" t="s">
        <v>1608</v>
      </c>
      <c r="H6138" s="2" t="s">
        <v>1296</v>
      </c>
    </row>
    <row r="6139" spans="1:8">
      <c r="A6139" s="79">
        <v>42466</v>
      </c>
      <c r="B6139" s="3">
        <v>5.8282699999999998</v>
      </c>
      <c r="C6139" s="7">
        <v>134</v>
      </c>
      <c r="D6139" s="7">
        <v>1</v>
      </c>
      <c r="E6139" s="17">
        <v>45</v>
      </c>
      <c r="F6139" s="2" t="s">
        <v>8</v>
      </c>
      <c r="G6139" s="2" t="s">
        <v>1609</v>
      </c>
      <c r="H6139" s="2" t="s">
        <v>1296</v>
      </c>
    </row>
    <row r="6140" spans="1:8">
      <c r="A6140" s="79">
        <v>42467</v>
      </c>
      <c r="B6140" s="3">
        <v>17.48481</v>
      </c>
      <c r="C6140" s="7">
        <v>134</v>
      </c>
      <c r="D6140" s="7">
        <v>3</v>
      </c>
      <c r="E6140" s="17">
        <v>45</v>
      </c>
      <c r="F6140" s="2" t="s">
        <v>8</v>
      </c>
      <c r="G6140" s="2" t="s">
        <v>1598</v>
      </c>
      <c r="H6140" s="2" t="s">
        <v>1296</v>
      </c>
    </row>
    <row r="6141" spans="1:8">
      <c r="A6141" s="79">
        <v>42467</v>
      </c>
      <c r="B6141" s="3">
        <v>5.8282699999999998</v>
      </c>
      <c r="C6141" s="7">
        <v>134</v>
      </c>
      <c r="D6141" s="7">
        <v>1</v>
      </c>
      <c r="E6141" s="17">
        <v>45</v>
      </c>
      <c r="F6141" s="2" t="s">
        <v>8</v>
      </c>
      <c r="G6141" s="2" t="s">
        <v>1596</v>
      </c>
      <c r="H6141" s="2" t="s">
        <v>1296</v>
      </c>
    </row>
    <row r="6142" spans="1:8">
      <c r="A6142" s="79">
        <v>42467</v>
      </c>
      <c r="B6142" s="3">
        <v>5.8282699999999998</v>
      </c>
      <c r="C6142" s="7">
        <v>134</v>
      </c>
      <c r="D6142" s="7">
        <v>1</v>
      </c>
      <c r="E6142" s="17">
        <v>45</v>
      </c>
      <c r="F6142" s="2" t="s">
        <v>8</v>
      </c>
      <c r="G6142" s="2" t="s">
        <v>1597</v>
      </c>
      <c r="H6142" s="2" t="s">
        <v>1296</v>
      </c>
    </row>
    <row r="6143" spans="1:8">
      <c r="A6143" s="79">
        <v>42467</v>
      </c>
      <c r="B6143" s="3">
        <v>5.8282699999999998</v>
      </c>
      <c r="C6143" s="7">
        <v>134</v>
      </c>
      <c r="D6143" s="7">
        <v>1</v>
      </c>
      <c r="E6143" s="17">
        <v>45</v>
      </c>
      <c r="F6143" s="2" t="s">
        <v>8</v>
      </c>
      <c r="G6143" s="2" t="s">
        <v>289</v>
      </c>
      <c r="H6143" s="2" t="s">
        <v>1296</v>
      </c>
    </row>
    <row r="6144" spans="1:8">
      <c r="A6144" s="79">
        <v>42468</v>
      </c>
      <c r="B6144" s="3">
        <v>5.8282699999999998</v>
      </c>
      <c r="C6144" s="7">
        <v>134</v>
      </c>
      <c r="D6144" s="7">
        <v>1</v>
      </c>
      <c r="E6144" s="17">
        <v>45</v>
      </c>
      <c r="F6144" s="2" t="s">
        <v>8</v>
      </c>
      <c r="G6144" s="2" t="s">
        <v>1591</v>
      </c>
      <c r="H6144" s="2" t="s">
        <v>1296</v>
      </c>
    </row>
    <row r="6145" spans="1:9">
      <c r="A6145" s="79">
        <v>42468</v>
      </c>
      <c r="B6145" s="3">
        <v>5.8282699999999998</v>
      </c>
      <c r="C6145" s="7">
        <v>134</v>
      </c>
      <c r="D6145" s="7">
        <v>1</v>
      </c>
      <c r="E6145" s="17">
        <v>45</v>
      </c>
      <c r="F6145" s="2" t="s">
        <v>8</v>
      </c>
      <c r="G6145" s="2" t="s">
        <v>1594</v>
      </c>
      <c r="H6145" s="2" t="s">
        <v>1296</v>
      </c>
    </row>
    <row r="6146" spans="1:9">
      <c r="A6146" s="79">
        <v>42470</v>
      </c>
      <c r="B6146" s="3">
        <v>5.8282699999999998</v>
      </c>
      <c r="C6146" s="7">
        <v>134</v>
      </c>
      <c r="D6146" s="7">
        <v>1</v>
      </c>
      <c r="E6146" s="17">
        <v>45</v>
      </c>
      <c r="F6146" s="2" t="s">
        <v>8</v>
      </c>
      <c r="G6146" s="2" t="s">
        <v>1316</v>
      </c>
      <c r="H6146" s="2" t="s">
        <v>1296</v>
      </c>
    </row>
    <row r="6147" spans="1:9">
      <c r="A6147" s="79">
        <v>42472</v>
      </c>
      <c r="B6147" s="3">
        <v>5.8282699999999998</v>
      </c>
      <c r="C6147" s="7">
        <v>134</v>
      </c>
      <c r="D6147" s="7">
        <v>1</v>
      </c>
      <c r="E6147" s="17">
        <v>45</v>
      </c>
      <c r="F6147" s="2" t="s">
        <v>8</v>
      </c>
      <c r="G6147" s="2" t="s">
        <v>981</v>
      </c>
      <c r="H6147" s="2" t="s">
        <v>1296</v>
      </c>
    </row>
    <row r="6148" spans="1:9">
      <c r="A6148" s="79">
        <v>42474</v>
      </c>
      <c r="B6148" s="3">
        <v>4.85527</v>
      </c>
      <c r="C6148" s="7">
        <v>134</v>
      </c>
      <c r="D6148" s="7">
        <v>1</v>
      </c>
      <c r="E6148" s="17">
        <v>45</v>
      </c>
      <c r="F6148" s="2" t="s">
        <v>8</v>
      </c>
      <c r="G6148" s="2" t="s">
        <v>1587</v>
      </c>
      <c r="H6148" s="2" t="s">
        <v>1296</v>
      </c>
    </row>
    <row r="6149" spans="1:9">
      <c r="A6149" s="79">
        <v>42475</v>
      </c>
      <c r="B6149" s="3">
        <v>4.85527</v>
      </c>
      <c r="C6149" s="7">
        <v>134</v>
      </c>
      <c r="D6149" s="7">
        <v>1</v>
      </c>
      <c r="E6149" s="17">
        <v>45</v>
      </c>
      <c r="F6149" s="2" t="s">
        <v>8</v>
      </c>
      <c r="G6149" s="2" t="s">
        <v>1584</v>
      </c>
      <c r="H6149" s="2" t="s">
        <v>1296</v>
      </c>
    </row>
    <row r="6150" spans="1:9">
      <c r="A6150" s="79">
        <v>42480</v>
      </c>
      <c r="B6150" s="3">
        <v>4.85527</v>
      </c>
      <c r="C6150" s="7">
        <v>134</v>
      </c>
      <c r="D6150" s="7">
        <v>1</v>
      </c>
      <c r="E6150" s="17">
        <v>45</v>
      </c>
      <c r="F6150" s="2" t="s">
        <v>8</v>
      </c>
      <c r="G6150" s="2" t="s">
        <v>1577</v>
      </c>
      <c r="H6150" s="2" t="s">
        <v>1296</v>
      </c>
    </row>
    <row r="6151" spans="1:9">
      <c r="A6151" s="79">
        <v>42483</v>
      </c>
      <c r="B6151" s="3">
        <v>4.85527</v>
      </c>
      <c r="C6151" s="7">
        <v>134</v>
      </c>
      <c r="D6151" s="7">
        <v>1</v>
      </c>
      <c r="E6151" s="17">
        <v>45</v>
      </c>
      <c r="F6151" s="2" t="s">
        <v>8</v>
      </c>
      <c r="G6151" s="2" t="s">
        <v>1575</v>
      </c>
      <c r="H6151" s="2" t="s">
        <v>1296</v>
      </c>
    </row>
    <row r="6152" spans="1:9">
      <c r="A6152" s="79">
        <v>42486</v>
      </c>
      <c r="B6152" s="3">
        <v>4.85527</v>
      </c>
      <c r="C6152" s="7">
        <v>134</v>
      </c>
      <c r="D6152" s="7">
        <v>1</v>
      </c>
      <c r="E6152" s="17">
        <v>45</v>
      </c>
      <c r="F6152" s="2" t="s">
        <v>8</v>
      </c>
      <c r="G6152" s="2" t="s">
        <v>1574</v>
      </c>
      <c r="H6152" s="2" t="s">
        <v>1296</v>
      </c>
    </row>
    <row r="6153" spans="1:9">
      <c r="A6153" s="79">
        <v>42487</v>
      </c>
      <c r="B6153" s="3">
        <v>4.85527</v>
      </c>
      <c r="C6153" s="7">
        <v>134</v>
      </c>
      <c r="D6153" s="7">
        <v>1</v>
      </c>
      <c r="E6153" s="17">
        <v>45</v>
      </c>
      <c r="F6153" s="2" t="s">
        <v>8</v>
      </c>
      <c r="G6153" s="2" t="s">
        <v>1208</v>
      </c>
      <c r="H6153" s="2" t="s">
        <v>1296</v>
      </c>
    </row>
    <row r="6154" spans="1:9">
      <c r="A6154" s="79">
        <v>42488</v>
      </c>
      <c r="B6154" s="3">
        <v>9.7105399999999999</v>
      </c>
      <c r="C6154" s="7">
        <v>134</v>
      </c>
      <c r="D6154" s="7">
        <v>2</v>
      </c>
      <c r="E6154" s="17">
        <v>45</v>
      </c>
      <c r="F6154" s="2" t="s">
        <v>8</v>
      </c>
      <c r="G6154" s="2" t="s">
        <v>1572</v>
      </c>
      <c r="H6154" s="2" t="s">
        <v>1296</v>
      </c>
    </row>
    <row r="6155" spans="1:9">
      <c r="A6155" s="79">
        <v>42488</v>
      </c>
      <c r="B6155" s="3">
        <v>4.85527</v>
      </c>
      <c r="C6155" s="7">
        <v>134</v>
      </c>
      <c r="D6155" s="7">
        <v>1</v>
      </c>
      <c r="E6155" s="17">
        <v>45</v>
      </c>
      <c r="F6155" s="2" t="s">
        <v>8</v>
      </c>
      <c r="G6155" s="2" t="s">
        <v>1573</v>
      </c>
      <c r="H6155" s="2" t="s">
        <v>1296</v>
      </c>
    </row>
    <row r="6156" spans="1:9">
      <c r="A6156" s="79">
        <v>42489</v>
      </c>
      <c r="B6156" s="3">
        <v>4.85527</v>
      </c>
      <c r="C6156" s="7">
        <v>134</v>
      </c>
      <c r="D6156" s="7">
        <v>1</v>
      </c>
      <c r="E6156" s="17">
        <v>45</v>
      </c>
      <c r="F6156" s="2" t="s">
        <v>8</v>
      </c>
      <c r="G6156" s="2" t="s">
        <v>1571</v>
      </c>
      <c r="H6156" s="2" t="s">
        <v>1296</v>
      </c>
    </row>
    <row r="6157" spans="1:9">
      <c r="A6157" s="79">
        <v>42497</v>
      </c>
      <c r="B6157" s="3">
        <v>4.82738464092066</v>
      </c>
      <c r="C6157" s="7">
        <v>134</v>
      </c>
      <c r="D6157" s="7">
        <v>1</v>
      </c>
      <c r="E6157" s="17">
        <v>45</v>
      </c>
      <c r="F6157" s="2" t="s">
        <v>8</v>
      </c>
      <c r="G6157" s="2" t="s">
        <v>1296</v>
      </c>
      <c r="H6157" s="2" t="s">
        <v>1901</v>
      </c>
      <c r="I6157" s="2" t="s">
        <v>1867</v>
      </c>
    </row>
    <row r="6158" spans="1:9">
      <c r="A6158" s="79">
        <v>42505</v>
      </c>
      <c r="B6158" s="3">
        <v>4.7560000000000002</v>
      </c>
      <c r="C6158" s="7">
        <v>134</v>
      </c>
      <c r="D6158" s="7">
        <v>1</v>
      </c>
      <c r="E6158" s="17">
        <v>45</v>
      </c>
      <c r="F6158" s="2" t="s">
        <v>8</v>
      </c>
      <c r="G6158" s="2" t="s">
        <v>1296</v>
      </c>
      <c r="H6158" s="2" t="s">
        <v>1896</v>
      </c>
      <c r="I6158" s="2" t="s">
        <v>1860</v>
      </c>
    </row>
    <row r="6159" spans="1:9">
      <c r="A6159" s="79">
        <v>42509</v>
      </c>
      <c r="B6159" s="3">
        <v>4.824782608695652</v>
      </c>
      <c r="C6159" s="7">
        <v>134</v>
      </c>
      <c r="D6159" s="7">
        <v>1</v>
      </c>
      <c r="E6159" s="17">
        <v>45</v>
      </c>
      <c r="F6159" s="2" t="s">
        <v>8</v>
      </c>
      <c r="G6159" s="2" t="s">
        <v>1296</v>
      </c>
      <c r="H6159" s="2" t="s">
        <v>1879</v>
      </c>
      <c r="I6159" s="2" t="s">
        <v>1858</v>
      </c>
    </row>
    <row r="6160" spans="1:9">
      <c r="A6160" s="79">
        <v>42515</v>
      </c>
      <c r="B6160" s="3">
        <v>4.7693713298791023</v>
      </c>
      <c r="C6160" s="7">
        <v>134</v>
      </c>
      <c r="D6160" s="7">
        <v>1</v>
      </c>
      <c r="E6160" s="17">
        <v>45</v>
      </c>
      <c r="F6160" s="2" t="s">
        <v>8</v>
      </c>
      <c r="G6160" s="2" t="s">
        <v>1296</v>
      </c>
      <c r="H6160" s="2" t="s">
        <v>1171</v>
      </c>
      <c r="I6160" s="2" t="s">
        <v>1851</v>
      </c>
    </row>
    <row r="6161" spans="1:9">
      <c r="A6161" s="79">
        <v>42517</v>
      </c>
      <c r="B6161" s="3">
        <v>4.680427065026362</v>
      </c>
      <c r="C6161" s="7">
        <v>134</v>
      </c>
      <c r="D6161" s="7">
        <v>1</v>
      </c>
      <c r="E6161" s="17">
        <v>45</v>
      </c>
      <c r="F6161" s="2" t="s">
        <v>8</v>
      </c>
      <c r="G6161" s="2" t="s">
        <v>1296</v>
      </c>
      <c r="H6161" s="2" t="s">
        <v>1874</v>
      </c>
      <c r="I6161" s="2" t="s">
        <v>1790</v>
      </c>
    </row>
    <row r="6162" spans="1:9">
      <c r="A6162" s="79">
        <v>42519</v>
      </c>
      <c r="B6162" s="3">
        <v>4.7874004745583969</v>
      </c>
      <c r="C6162" s="7">
        <v>134</v>
      </c>
      <c r="D6162" s="7">
        <v>1</v>
      </c>
      <c r="E6162" s="17">
        <v>45</v>
      </c>
      <c r="F6162" s="2" t="s">
        <v>8</v>
      </c>
      <c r="G6162" s="2" t="s">
        <v>1296</v>
      </c>
      <c r="H6162" s="2" t="s">
        <v>1869</v>
      </c>
      <c r="I6162" s="2" t="s">
        <v>1779</v>
      </c>
    </row>
    <row r="6163" spans="1:9">
      <c r="A6163" s="79">
        <v>42541</v>
      </c>
      <c r="B6163" s="3">
        <v>5.7542058011049724</v>
      </c>
      <c r="C6163" s="7">
        <v>134</v>
      </c>
      <c r="D6163" s="7">
        <v>1</v>
      </c>
      <c r="E6163" s="17">
        <v>45</v>
      </c>
      <c r="F6163" s="2" t="s">
        <v>8</v>
      </c>
      <c r="G6163" s="2" t="s">
        <v>1296</v>
      </c>
    </row>
    <row r="6164" spans="1:9">
      <c r="A6164" s="79">
        <v>42545</v>
      </c>
      <c r="B6164" s="3">
        <v>5.8008099847172696</v>
      </c>
      <c r="C6164" s="7">
        <v>134</v>
      </c>
      <c r="D6164" s="7">
        <v>1</v>
      </c>
      <c r="E6164" s="17">
        <v>45</v>
      </c>
      <c r="F6164" s="2" t="s">
        <v>8</v>
      </c>
      <c r="G6164" s="2" t="s">
        <v>1296</v>
      </c>
    </row>
    <row r="6165" spans="1:9">
      <c r="A6165" s="79">
        <v>42550</v>
      </c>
      <c r="B6165" s="3">
        <v>5.7609438543247347</v>
      </c>
      <c r="C6165" s="7">
        <v>134</v>
      </c>
      <c r="D6165" s="7">
        <v>1</v>
      </c>
      <c r="E6165" s="17">
        <v>45</v>
      </c>
      <c r="F6165" s="2" t="s">
        <v>8</v>
      </c>
      <c r="G6165" s="2" t="s">
        <v>1296</v>
      </c>
    </row>
    <row r="6166" spans="1:9">
      <c r="A6166" s="79">
        <v>42553</v>
      </c>
      <c r="B6166" s="3">
        <v>5.7709349658133249</v>
      </c>
      <c r="C6166" s="7">
        <v>134</v>
      </c>
      <c r="D6166" s="7">
        <v>1</v>
      </c>
      <c r="E6166" s="17">
        <v>45</v>
      </c>
      <c r="F6166" s="2" t="s">
        <v>8</v>
      </c>
      <c r="G6166" s="2" t="s">
        <v>1296</v>
      </c>
      <c r="H6166" s="2" t="s">
        <v>2260</v>
      </c>
    </row>
    <row r="6167" spans="1:9">
      <c r="A6167" s="79">
        <v>42555</v>
      </c>
      <c r="B6167" s="3">
        <v>5.5305495134516311</v>
      </c>
      <c r="C6167" s="7">
        <v>134</v>
      </c>
      <c r="D6167" s="7">
        <v>1</v>
      </c>
      <c r="E6167" s="17">
        <v>45</v>
      </c>
      <c r="F6167" s="2" t="s">
        <v>8</v>
      </c>
      <c r="G6167" s="2" t="s">
        <v>1296</v>
      </c>
      <c r="H6167" s="2" t="s">
        <v>2293</v>
      </c>
    </row>
    <row r="6168" spans="1:9">
      <c r="A6168" s="79">
        <v>42555</v>
      </c>
      <c r="B6168" s="3">
        <v>5.61</v>
      </c>
      <c r="C6168" s="7">
        <v>134</v>
      </c>
      <c r="D6168" s="7">
        <v>1</v>
      </c>
      <c r="E6168" s="17">
        <v>45</v>
      </c>
      <c r="F6168" s="2" t="s">
        <v>8</v>
      </c>
      <c r="G6168" s="2" t="s">
        <v>1296</v>
      </c>
      <c r="H6168" s="2" t="s">
        <v>2304</v>
      </c>
    </row>
    <row r="6169" spans="1:9">
      <c r="A6169" s="79">
        <v>42558</v>
      </c>
      <c r="B6169" s="3">
        <v>5.7499799649386425</v>
      </c>
      <c r="C6169" s="7">
        <v>134</v>
      </c>
      <c r="D6169" s="7">
        <v>1</v>
      </c>
      <c r="E6169" s="17">
        <v>45</v>
      </c>
      <c r="F6169" s="2" t="s">
        <v>8</v>
      </c>
      <c r="G6169" s="2" t="s">
        <v>1296</v>
      </c>
      <c r="H6169" s="2" t="s">
        <v>2286</v>
      </c>
    </row>
    <row r="6170" spans="1:9">
      <c r="A6170" s="79">
        <v>42585</v>
      </c>
      <c r="B6170" s="3">
        <v>5.4134364111498261</v>
      </c>
      <c r="C6170" s="7">
        <v>134</v>
      </c>
      <c r="D6170" s="7">
        <v>1</v>
      </c>
      <c r="E6170" s="17">
        <v>45</v>
      </c>
      <c r="F6170" s="2" t="s">
        <v>8</v>
      </c>
      <c r="G6170" s="2" t="s">
        <v>1296</v>
      </c>
      <c r="H6170" s="2" t="s">
        <v>2285</v>
      </c>
    </row>
    <row r="6171" spans="1:9">
      <c r="A6171" s="79">
        <v>42586</v>
      </c>
      <c r="B6171" s="3">
        <v>5.7251571675302246</v>
      </c>
      <c r="C6171" s="7">
        <v>134</v>
      </c>
      <c r="D6171" s="7">
        <v>1</v>
      </c>
      <c r="E6171" s="17">
        <v>45</v>
      </c>
      <c r="F6171" s="2" t="s">
        <v>8</v>
      </c>
      <c r="G6171" s="2" t="s">
        <v>1296</v>
      </c>
      <c r="H6171" s="2" t="s">
        <v>2290</v>
      </c>
    </row>
    <row r="6172" spans="1:9">
      <c r="A6172" s="79">
        <v>42595</v>
      </c>
      <c r="B6172" s="3">
        <v>5.7676118114315322</v>
      </c>
      <c r="C6172" s="7">
        <v>134</v>
      </c>
      <c r="D6172" s="7">
        <v>1</v>
      </c>
      <c r="E6172" s="17">
        <v>45</v>
      </c>
      <c r="F6172" s="2" t="s">
        <v>8</v>
      </c>
      <c r="G6172" s="2" t="s">
        <v>1296</v>
      </c>
      <c r="H6172" s="2" t="s">
        <v>2254</v>
      </c>
    </row>
    <row r="6173" spans="1:9">
      <c r="A6173" s="79">
        <v>42613</v>
      </c>
      <c r="B6173" s="3">
        <v>5.5469799691833597</v>
      </c>
      <c r="C6173" s="7">
        <v>134</v>
      </c>
      <c r="D6173" s="7">
        <v>1</v>
      </c>
      <c r="E6173" s="17">
        <v>45</v>
      </c>
      <c r="F6173" s="2" t="s">
        <v>8</v>
      </c>
      <c r="G6173" s="2" t="s">
        <v>1296</v>
      </c>
      <c r="H6173" s="2" t="s">
        <v>2306</v>
      </c>
    </row>
    <row r="6174" spans="1:9">
      <c r="A6174" s="79">
        <v>42642.65347222222</v>
      </c>
      <c r="B6174" s="3">
        <v>5.68</v>
      </c>
      <c r="C6174" s="7">
        <v>134</v>
      </c>
      <c r="D6174" s="7">
        <v>1</v>
      </c>
      <c r="E6174" s="17">
        <v>45</v>
      </c>
      <c r="F6174" s="2" t="s">
        <v>8</v>
      </c>
      <c r="G6174" s="2">
        <v>1</v>
      </c>
      <c r="H6174" s="2" t="s">
        <v>2244</v>
      </c>
    </row>
    <row r="6175" spans="1:9">
      <c r="A6175" s="79">
        <v>42650.367951388886</v>
      </c>
      <c r="B6175" s="3">
        <v>5.7754119290263874</v>
      </c>
      <c r="C6175" s="7">
        <v>134</v>
      </c>
      <c r="D6175" s="7">
        <v>1</v>
      </c>
      <c r="E6175" s="17">
        <v>45</v>
      </c>
      <c r="F6175" s="2" t="s">
        <v>8</v>
      </c>
      <c r="G6175" s="2" t="s">
        <v>2244</v>
      </c>
      <c r="H6175" s="2" t="s">
        <v>2877</v>
      </c>
    </row>
    <row r="6176" spans="1:9">
      <c r="A6176" s="79">
        <v>42657.146377314813</v>
      </c>
      <c r="B6176" s="3">
        <v>5.7803140240240243</v>
      </c>
      <c r="C6176" s="7">
        <v>134</v>
      </c>
      <c r="D6176" s="7">
        <v>1</v>
      </c>
      <c r="E6176" s="17">
        <v>45</v>
      </c>
      <c r="F6176" s="2" t="s">
        <v>8</v>
      </c>
      <c r="G6176" s="2" t="s">
        <v>2244</v>
      </c>
      <c r="H6176" s="2" t="s">
        <v>2876</v>
      </c>
    </row>
    <row r="6177" spans="1:9">
      <c r="A6177" s="79">
        <v>42682.641018518516</v>
      </c>
      <c r="B6177" s="3">
        <v>5.7964061825726141</v>
      </c>
      <c r="C6177" s="7">
        <v>134</v>
      </c>
      <c r="D6177" s="7">
        <v>1</v>
      </c>
      <c r="E6177" s="17">
        <v>45</v>
      </c>
      <c r="F6177" s="2" t="s">
        <v>8</v>
      </c>
      <c r="G6177" s="2" t="s">
        <v>2244</v>
      </c>
      <c r="H6177" s="2" t="s">
        <v>2719</v>
      </c>
    </row>
    <row r="6178" spans="1:9">
      <c r="A6178" s="79">
        <v>42703.779444444444</v>
      </c>
      <c r="B6178" s="3">
        <v>5.7412900000000002</v>
      </c>
      <c r="C6178" s="7">
        <v>134</v>
      </c>
      <c r="D6178" s="7">
        <v>1</v>
      </c>
      <c r="E6178" s="17">
        <v>45</v>
      </c>
      <c r="F6178" s="2" t="s">
        <v>8</v>
      </c>
      <c r="G6178" s="2" t="s">
        <v>2244</v>
      </c>
      <c r="H6178" s="2" t="s">
        <v>2717</v>
      </c>
    </row>
    <row r="6179" spans="1:9">
      <c r="A6179" s="79">
        <v>42727.815625000003</v>
      </c>
      <c r="B6179" s="3">
        <v>5.7881855270566156</v>
      </c>
      <c r="C6179" s="7">
        <v>134</v>
      </c>
      <c r="D6179" s="7">
        <v>1</v>
      </c>
      <c r="E6179" s="17">
        <v>45</v>
      </c>
      <c r="F6179" s="2" t="s">
        <v>8</v>
      </c>
      <c r="G6179" s="2" t="s">
        <v>2244</v>
      </c>
      <c r="H6179" s="2" t="s">
        <v>2817</v>
      </c>
    </row>
    <row r="6180" spans="1:9">
      <c r="A6180" s="79">
        <v>42729.092407407406</v>
      </c>
      <c r="B6180" s="3">
        <v>5.7803140240240243</v>
      </c>
      <c r="C6180" s="7">
        <v>134</v>
      </c>
      <c r="D6180" s="7">
        <v>1</v>
      </c>
      <c r="E6180" s="17">
        <v>45</v>
      </c>
      <c r="F6180" s="2" t="s">
        <v>8</v>
      </c>
      <c r="G6180" s="2" t="s">
        <v>2244</v>
      </c>
      <c r="H6180" s="2" t="s">
        <v>2875</v>
      </c>
    </row>
    <row r="6181" spans="1:9">
      <c r="A6181" s="79">
        <v>42731.252685185187</v>
      </c>
      <c r="B6181" s="3">
        <v>5.7951313987990112</v>
      </c>
      <c r="C6181" s="7">
        <v>134</v>
      </c>
      <c r="D6181" s="7">
        <v>1</v>
      </c>
      <c r="E6181" s="17">
        <v>45</v>
      </c>
      <c r="F6181" s="2" t="s">
        <v>8</v>
      </c>
      <c r="G6181" s="2" t="s">
        <v>2244</v>
      </c>
      <c r="H6181" s="2" t="s">
        <v>2833</v>
      </c>
    </row>
    <row r="6182" spans="1:9">
      <c r="A6182" s="79">
        <v>42737.385000000002</v>
      </c>
      <c r="B6182" s="3">
        <v>5.66629</v>
      </c>
      <c r="C6182" s="7">
        <v>134</v>
      </c>
      <c r="D6182" s="7">
        <v>1</v>
      </c>
      <c r="E6182" s="17">
        <v>45</v>
      </c>
      <c r="F6182" s="2" t="s">
        <v>8</v>
      </c>
      <c r="G6182" s="2" t="s">
        <v>3627</v>
      </c>
    </row>
    <row r="6183" spans="1:9">
      <c r="A6183" s="79">
        <v>42750.697233796294</v>
      </c>
      <c r="B6183" s="3">
        <v>5.7723964973131414</v>
      </c>
      <c r="C6183" s="7">
        <v>134</v>
      </c>
      <c r="D6183" s="7">
        <v>1</v>
      </c>
      <c r="E6183" s="17">
        <v>45</v>
      </c>
      <c r="F6183" s="2" t="s">
        <v>8</v>
      </c>
      <c r="G6183" s="2" t="s">
        <v>3615</v>
      </c>
    </row>
    <row r="6184" spans="1:9">
      <c r="A6184" s="79">
        <v>42764.965543981481</v>
      </c>
      <c r="B6184" s="3">
        <v>5.7413212891113892</v>
      </c>
      <c r="C6184" s="7">
        <v>134</v>
      </c>
      <c r="D6184" s="7">
        <v>1</v>
      </c>
      <c r="E6184" s="17">
        <v>45</v>
      </c>
      <c r="F6184" s="2" t="s">
        <v>8</v>
      </c>
      <c r="G6184" s="2" t="s">
        <v>3626</v>
      </c>
    </row>
    <row r="6185" spans="1:9">
      <c r="A6185" s="79">
        <v>42818.637696759259</v>
      </c>
      <c r="B6185" s="3">
        <v>5.7948639835459641</v>
      </c>
      <c r="C6185" s="7">
        <v>134</v>
      </c>
      <c r="D6185" s="7">
        <v>1</v>
      </c>
      <c r="E6185" s="17">
        <v>45</v>
      </c>
      <c r="F6185" s="2" t="s">
        <v>8</v>
      </c>
      <c r="G6185" s="2" t="s">
        <v>3581</v>
      </c>
    </row>
    <row r="6186" spans="1:9">
      <c r="A6186" s="79">
        <v>42838.516331018516</v>
      </c>
      <c r="B6186" s="3">
        <v>5.7542388950276244</v>
      </c>
      <c r="C6186" s="7">
        <v>134</v>
      </c>
      <c r="D6186" s="7">
        <v>1</v>
      </c>
      <c r="E6186" s="17">
        <v>45</v>
      </c>
      <c r="F6186" s="2" t="s">
        <v>8</v>
      </c>
      <c r="G6186" s="2" t="s">
        <v>2244</v>
      </c>
      <c r="H6186" s="2" t="s">
        <v>4507</v>
      </c>
    </row>
    <row r="6187" spans="1:9">
      <c r="A6187" s="79">
        <v>42848.881481481483</v>
      </c>
      <c r="B6187" s="3">
        <v>5.7971526198083065</v>
      </c>
      <c r="C6187" s="7">
        <v>134</v>
      </c>
      <c r="D6187" s="7">
        <v>1</v>
      </c>
      <c r="E6187" s="17">
        <v>45</v>
      </c>
      <c r="F6187" s="2" t="s">
        <v>8</v>
      </c>
      <c r="G6187" s="2" t="s">
        <v>2244</v>
      </c>
      <c r="H6187" s="2" t="s">
        <v>4477</v>
      </c>
    </row>
    <row r="6188" spans="1:9">
      <c r="A6188" s="79">
        <v>42515</v>
      </c>
      <c r="B6188" s="3">
        <v>11.568400455062571</v>
      </c>
      <c r="C6188" s="7">
        <v>135</v>
      </c>
      <c r="D6188" s="7">
        <v>2</v>
      </c>
      <c r="E6188" s="17">
        <v>45</v>
      </c>
      <c r="F6188" s="2" t="s">
        <v>8</v>
      </c>
      <c r="G6188" s="2" t="s">
        <v>1907</v>
      </c>
      <c r="H6188" s="2" t="s">
        <v>1241</v>
      </c>
      <c r="I6188" s="2" t="s">
        <v>1853</v>
      </c>
    </row>
    <row r="6189" spans="1:9">
      <c r="A6189" s="79">
        <v>42515</v>
      </c>
      <c r="B6189" s="3">
        <v>11.579549403622442</v>
      </c>
      <c r="C6189" s="7">
        <v>135</v>
      </c>
      <c r="D6189" s="7">
        <v>2</v>
      </c>
      <c r="E6189" s="17">
        <v>45</v>
      </c>
      <c r="F6189" s="2" t="s">
        <v>8</v>
      </c>
      <c r="G6189" s="2" t="s">
        <v>1902</v>
      </c>
      <c r="H6189" s="2" t="s">
        <v>275</v>
      </c>
      <c r="I6189" s="2" t="s">
        <v>1837</v>
      </c>
    </row>
    <row r="6190" spans="1:9">
      <c r="A6190" s="79">
        <v>42515</v>
      </c>
      <c r="B6190" s="3">
        <v>5.4940000000000007</v>
      </c>
      <c r="C6190" s="7">
        <v>135</v>
      </c>
      <c r="D6190" s="7">
        <v>1</v>
      </c>
      <c r="E6190" s="17">
        <v>45</v>
      </c>
      <c r="F6190" s="2" t="s">
        <v>8</v>
      </c>
      <c r="G6190" s="2" t="s">
        <v>1907</v>
      </c>
      <c r="H6190" s="2" t="s">
        <v>375</v>
      </c>
      <c r="I6190" s="2" t="s">
        <v>1845</v>
      </c>
    </row>
    <row r="6191" spans="1:9">
      <c r="A6191" s="79">
        <v>42515</v>
      </c>
      <c r="B6191" s="3">
        <v>5.6687919858573954</v>
      </c>
      <c r="C6191" s="7">
        <v>135</v>
      </c>
      <c r="D6191" s="7">
        <v>1</v>
      </c>
      <c r="E6191" s="17">
        <v>45</v>
      </c>
      <c r="F6191" s="2" t="s">
        <v>8</v>
      </c>
      <c r="G6191" s="2" t="s">
        <v>1907</v>
      </c>
      <c r="H6191" s="2" t="s">
        <v>1579</v>
      </c>
      <c r="I6191" s="2" t="s">
        <v>1832</v>
      </c>
    </row>
    <row r="6192" spans="1:9">
      <c r="A6192" s="79">
        <v>42515</v>
      </c>
      <c r="B6192" s="3">
        <v>5.6766666666666667</v>
      </c>
      <c r="C6192" s="7">
        <v>135</v>
      </c>
      <c r="D6192" s="7">
        <v>1</v>
      </c>
      <c r="E6192" s="17">
        <v>45</v>
      </c>
      <c r="F6192" s="2" t="s">
        <v>8</v>
      </c>
      <c r="G6192" s="2" t="s">
        <v>1907</v>
      </c>
      <c r="H6192" s="2" t="s">
        <v>299</v>
      </c>
      <c r="I6192" s="2" t="s">
        <v>1834</v>
      </c>
    </row>
    <row r="6193" spans="1:9">
      <c r="A6193" s="79">
        <v>42515</v>
      </c>
      <c r="B6193" s="3">
        <v>5.7125000000000004</v>
      </c>
      <c r="C6193" s="7">
        <v>135</v>
      </c>
      <c r="D6193" s="7">
        <v>1</v>
      </c>
      <c r="E6193" s="17">
        <v>45</v>
      </c>
      <c r="F6193" s="2" t="s">
        <v>8</v>
      </c>
      <c r="G6193" s="2" t="s">
        <v>1907</v>
      </c>
      <c r="H6193" s="2" t="s">
        <v>316</v>
      </c>
      <c r="I6193" s="2" t="s">
        <v>1824</v>
      </c>
    </row>
    <row r="6194" spans="1:9">
      <c r="A6194" s="79">
        <v>42515</v>
      </c>
      <c r="B6194" s="3">
        <v>5.7125000000000004</v>
      </c>
      <c r="C6194" s="7">
        <v>135</v>
      </c>
      <c r="D6194" s="7">
        <v>1</v>
      </c>
      <c r="E6194" s="17">
        <v>45</v>
      </c>
      <c r="F6194" s="2" t="s">
        <v>8</v>
      </c>
      <c r="G6194" s="2" t="s">
        <v>1907</v>
      </c>
      <c r="H6194" s="2" t="s">
        <v>397</v>
      </c>
      <c r="I6194" s="2" t="s">
        <v>1831</v>
      </c>
    </row>
    <row r="6195" spans="1:9">
      <c r="A6195" s="79">
        <v>42515</v>
      </c>
      <c r="B6195" s="3">
        <v>5.7166666666666668</v>
      </c>
      <c r="C6195" s="7">
        <v>135</v>
      </c>
      <c r="D6195" s="7">
        <v>1</v>
      </c>
      <c r="E6195" s="17">
        <v>45</v>
      </c>
      <c r="F6195" s="2" t="s">
        <v>8</v>
      </c>
      <c r="G6195" s="2" t="s">
        <v>1902</v>
      </c>
      <c r="H6195" s="2" t="s">
        <v>1894</v>
      </c>
      <c r="I6195" s="2" t="s">
        <v>1856</v>
      </c>
    </row>
    <row r="6196" spans="1:9">
      <c r="A6196" s="79">
        <v>42515</v>
      </c>
      <c r="B6196" s="3">
        <v>5.7251571675302246</v>
      </c>
      <c r="C6196" s="7">
        <v>135</v>
      </c>
      <c r="D6196" s="7">
        <v>1</v>
      </c>
      <c r="E6196" s="17">
        <v>45</v>
      </c>
      <c r="F6196" s="2" t="s">
        <v>8</v>
      </c>
      <c r="G6196" s="2" t="s">
        <v>1907</v>
      </c>
      <c r="H6196" s="2" t="s">
        <v>1171</v>
      </c>
      <c r="I6196" s="2" t="s">
        <v>1851</v>
      </c>
    </row>
    <row r="6197" spans="1:9">
      <c r="A6197" s="79">
        <v>42515</v>
      </c>
      <c r="B6197" s="3">
        <v>5.7422576396206537</v>
      </c>
      <c r="C6197" s="7">
        <v>135</v>
      </c>
      <c r="D6197" s="7">
        <v>1</v>
      </c>
      <c r="E6197" s="17">
        <v>45</v>
      </c>
      <c r="F6197" s="2" t="s">
        <v>8</v>
      </c>
      <c r="G6197" s="2" t="s">
        <v>1907</v>
      </c>
      <c r="H6197" s="2" t="s">
        <v>284</v>
      </c>
      <c r="I6197" s="2" t="s">
        <v>1843</v>
      </c>
    </row>
    <row r="6198" spans="1:9">
      <c r="A6198" s="79">
        <v>42515</v>
      </c>
      <c r="B6198" s="3">
        <v>5.7425000000000006</v>
      </c>
      <c r="C6198" s="7">
        <v>135</v>
      </c>
      <c r="D6198" s="7">
        <v>1</v>
      </c>
      <c r="E6198" s="17">
        <v>45</v>
      </c>
      <c r="F6198" s="2" t="s">
        <v>8</v>
      </c>
      <c r="G6198" s="2" t="s">
        <v>1902</v>
      </c>
      <c r="H6198" s="2" t="s">
        <v>1884</v>
      </c>
      <c r="I6198" s="2" t="s">
        <v>1825</v>
      </c>
    </row>
    <row r="6199" spans="1:9">
      <c r="A6199" s="79">
        <v>42515</v>
      </c>
      <c r="B6199" s="3">
        <v>5.7501210710128055</v>
      </c>
      <c r="C6199" s="7">
        <v>135</v>
      </c>
      <c r="D6199" s="7">
        <v>1</v>
      </c>
      <c r="E6199" s="17">
        <v>45</v>
      </c>
      <c r="F6199" s="2" t="s">
        <v>8</v>
      </c>
      <c r="G6199" s="2" t="s">
        <v>1907</v>
      </c>
      <c r="H6199" s="2" t="s">
        <v>1371</v>
      </c>
      <c r="I6199" s="2" t="s">
        <v>1848</v>
      </c>
    </row>
    <row r="6200" spans="1:9">
      <c r="A6200" s="79">
        <v>42515</v>
      </c>
      <c r="B6200" s="3">
        <v>5.7514903299203644</v>
      </c>
      <c r="C6200" s="7">
        <v>135</v>
      </c>
      <c r="D6200" s="7">
        <v>1</v>
      </c>
      <c r="E6200" s="17">
        <v>45</v>
      </c>
      <c r="F6200" s="2" t="s">
        <v>8</v>
      </c>
      <c r="G6200" s="2" t="s">
        <v>1907</v>
      </c>
      <c r="H6200" s="2" t="s">
        <v>1378</v>
      </c>
      <c r="I6200" s="2" t="s">
        <v>1822</v>
      </c>
    </row>
    <row r="6201" spans="1:9">
      <c r="A6201" s="79">
        <v>42515</v>
      </c>
      <c r="B6201" s="3">
        <v>5.7514903299203644</v>
      </c>
      <c r="C6201" s="7">
        <v>135</v>
      </c>
      <c r="D6201" s="7">
        <v>1</v>
      </c>
      <c r="E6201" s="17">
        <v>45</v>
      </c>
      <c r="F6201" s="2" t="s">
        <v>8</v>
      </c>
      <c r="G6201" s="2" t="s">
        <v>1907</v>
      </c>
      <c r="H6201" s="2" t="s">
        <v>1886</v>
      </c>
      <c r="I6201" s="2" t="s">
        <v>1828</v>
      </c>
    </row>
    <row r="6202" spans="1:9">
      <c r="A6202" s="79">
        <v>42515</v>
      </c>
      <c r="B6202" s="3">
        <v>5.7514903299203644</v>
      </c>
      <c r="C6202" s="7">
        <v>135</v>
      </c>
      <c r="D6202" s="7">
        <v>1</v>
      </c>
      <c r="E6202" s="17">
        <v>45</v>
      </c>
      <c r="F6202" s="2" t="s">
        <v>8</v>
      </c>
      <c r="G6202" s="2" t="s">
        <v>1907</v>
      </c>
      <c r="H6202" s="2" t="s">
        <v>1887</v>
      </c>
      <c r="I6202" s="2" t="s">
        <v>1830</v>
      </c>
    </row>
    <row r="6203" spans="1:9">
      <c r="A6203" s="79">
        <v>42515</v>
      </c>
      <c r="B6203" s="3">
        <v>5.7514903299203644</v>
      </c>
      <c r="C6203" s="7">
        <v>135</v>
      </c>
      <c r="D6203" s="7">
        <v>1</v>
      </c>
      <c r="E6203" s="17">
        <v>45</v>
      </c>
      <c r="F6203" s="2" t="s">
        <v>8</v>
      </c>
      <c r="G6203" s="2" t="s">
        <v>1907</v>
      </c>
      <c r="H6203" s="2" t="s">
        <v>304</v>
      </c>
      <c r="I6203" s="2" t="s">
        <v>1839</v>
      </c>
    </row>
    <row r="6204" spans="1:9">
      <c r="A6204" s="79">
        <v>42515</v>
      </c>
      <c r="B6204" s="3">
        <v>5.7514903299203644</v>
      </c>
      <c r="C6204" s="7">
        <v>135</v>
      </c>
      <c r="D6204" s="7">
        <v>1</v>
      </c>
      <c r="E6204" s="17">
        <v>45</v>
      </c>
      <c r="F6204" s="2" t="s">
        <v>8</v>
      </c>
      <c r="G6204" s="2" t="s">
        <v>1907</v>
      </c>
      <c r="H6204" s="2" t="s">
        <v>1353</v>
      </c>
      <c r="I6204" s="2" t="s">
        <v>1840</v>
      </c>
    </row>
    <row r="6205" spans="1:9">
      <c r="A6205" s="79">
        <v>42515</v>
      </c>
      <c r="B6205" s="3">
        <v>5.7514903299203644</v>
      </c>
      <c r="C6205" s="7">
        <v>135</v>
      </c>
      <c r="D6205" s="7">
        <v>1</v>
      </c>
      <c r="E6205" s="17">
        <v>45</v>
      </c>
      <c r="F6205" s="2" t="s">
        <v>8</v>
      </c>
      <c r="G6205" s="2" t="s">
        <v>1907</v>
      </c>
      <c r="H6205" s="2" t="s">
        <v>1346</v>
      </c>
      <c r="I6205" s="2" t="s">
        <v>1841</v>
      </c>
    </row>
    <row r="6206" spans="1:9">
      <c r="A6206" s="79">
        <v>42515</v>
      </c>
      <c r="B6206" s="3">
        <v>5.7514903299203644</v>
      </c>
      <c r="C6206" s="7">
        <v>135</v>
      </c>
      <c r="D6206" s="7">
        <v>1</v>
      </c>
      <c r="E6206" s="17">
        <v>45</v>
      </c>
      <c r="F6206" s="2" t="s">
        <v>8</v>
      </c>
      <c r="G6206" s="2" t="s">
        <v>1907</v>
      </c>
      <c r="H6206" s="2" t="s">
        <v>374</v>
      </c>
      <c r="I6206" s="2" t="s">
        <v>1842</v>
      </c>
    </row>
    <row r="6207" spans="1:9">
      <c r="A6207" s="79">
        <v>42515</v>
      </c>
      <c r="B6207" s="3">
        <v>5.7514903299203644</v>
      </c>
      <c r="C6207" s="7">
        <v>135</v>
      </c>
      <c r="D6207" s="7">
        <v>1</v>
      </c>
      <c r="E6207" s="17">
        <v>45</v>
      </c>
      <c r="F6207" s="2" t="s">
        <v>8</v>
      </c>
      <c r="G6207" s="2" t="s">
        <v>1907</v>
      </c>
      <c r="H6207" s="2" t="s">
        <v>1892</v>
      </c>
      <c r="I6207" s="2" t="s">
        <v>1850</v>
      </c>
    </row>
    <row r="6208" spans="1:9">
      <c r="A6208" s="79">
        <v>42515</v>
      </c>
      <c r="B6208" s="3">
        <v>5.7514903299203644</v>
      </c>
      <c r="C6208" s="7">
        <v>135</v>
      </c>
      <c r="D6208" s="7">
        <v>1</v>
      </c>
      <c r="E6208" s="17">
        <v>45</v>
      </c>
      <c r="F6208" s="2" t="s">
        <v>8</v>
      </c>
      <c r="G6208" s="2" t="s">
        <v>1907</v>
      </c>
      <c r="H6208" s="2" t="s">
        <v>307</v>
      </c>
      <c r="I6208" s="2" t="s">
        <v>1854</v>
      </c>
    </row>
    <row r="6209" spans="1:9">
      <c r="A6209" s="79">
        <v>42515</v>
      </c>
      <c r="B6209" s="3">
        <v>5.7555790671217295</v>
      </c>
      <c r="C6209" s="7">
        <v>135</v>
      </c>
      <c r="D6209" s="7">
        <v>1</v>
      </c>
      <c r="E6209" s="17">
        <v>45</v>
      </c>
      <c r="F6209" s="2" t="s">
        <v>8</v>
      </c>
      <c r="G6209" s="2" t="s">
        <v>1907</v>
      </c>
      <c r="H6209" s="2" t="s">
        <v>1359</v>
      </c>
      <c r="I6209" s="2" t="s">
        <v>1855</v>
      </c>
    </row>
    <row r="6210" spans="1:9">
      <c r="A6210" s="79">
        <v>42515</v>
      </c>
      <c r="B6210" s="3">
        <v>5.7597076491790151</v>
      </c>
      <c r="C6210" s="7">
        <v>135</v>
      </c>
      <c r="D6210" s="7">
        <v>1</v>
      </c>
      <c r="E6210" s="17">
        <v>45</v>
      </c>
      <c r="F6210" s="2" t="s">
        <v>8</v>
      </c>
      <c r="G6210" s="2" t="s">
        <v>1907</v>
      </c>
      <c r="H6210" s="2" t="s">
        <v>301</v>
      </c>
      <c r="I6210" s="2" t="s">
        <v>1838</v>
      </c>
    </row>
    <row r="6211" spans="1:9">
      <c r="A6211" s="79">
        <v>42515</v>
      </c>
      <c r="B6211" s="3">
        <v>5.7616557566422797</v>
      </c>
      <c r="C6211" s="7">
        <v>135</v>
      </c>
      <c r="D6211" s="7">
        <v>1</v>
      </c>
      <c r="E6211" s="17">
        <v>45</v>
      </c>
      <c r="F6211" s="2" t="s">
        <v>8</v>
      </c>
      <c r="G6211" s="2" t="s">
        <v>1907</v>
      </c>
      <c r="H6211" s="2" t="s">
        <v>1341</v>
      </c>
      <c r="I6211" s="2" t="s">
        <v>1847</v>
      </c>
    </row>
    <row r="6212" spans="1:9">
      <c r="A6212" s="79">
        <v>42515</v>
      </c>
      <c r="B6212" s="3">
        <v>5.7760227531285553</v>
      </c>
      <c r="C6212" s="7">
        <v>135</v>
      </c>
      <c r="D6212" s="7">
        <v>1</v>
      </c>
      <c r="E6212" s="17">
        <v>45</v>
      </c>
      <c r="F6212" s="2" t="s">
        <v>8</v>
      </c>
      <c r="G6212" s="2" t="s">
        <v>1902</v>
      </c>
      <c r="H6212" s="2" t="s">
        <v>290</v>
      </c>
      <c r="I6212" s="2" t="s">
        <v>1826</v>
      </c>
    </row>
    <row r="6213" spans="1:9">
      <c r="A6213" s="79">
        <v>42516</v>
      </c>
      <c r="B6213" s="3">
        <v>27.89</v>
      </c>
      <c r="C6213" s="7">
        <v>135</v>
      </c>
      <c r="D6213" s="7">
        <v>5</v>
      </c>
      <c r="E6213" s="17">
        <v>45</v>
      </c>
      <c r="F6213" s="2" t="s">
        <v>8</v>
      </c>
      <c r="G6213" s="2" t="s">
        <v>1907</v>
      </c>
      <c r="H6213" s="2" t="s">
        <v>262</v>
      </c>
      <c r="I6213" s="2" t="s">
        <v>1818</v>
      </c>
    </row>
    <row r="6214" spans="1:9">
      <c r="A6214" s="79">
        <v>42516</v>
      </c>
      <c r="B6214" s="3">
        <v>11.185</v>
      </c>
      <c r="C6214" s="7">
        <v>135</v>
      </c>
      <c r="D6214" s="7">
        <v>2</v>
      </c>
      <c r="E6214" s="17">
        <v>45</v>
      </c>
      <c r="F6214" s="2" t="s">
        <v>8</v>
      </c>
      <c r="G6214" s="2" t="s">
        <v>1907</v>
      </c>
      <c r="H6214" s="2" t="s">
        <v>1362</v>
      </c>
      <c r="I6214" s="2" t="s">
        <v>1799</v>
      </c>
    </row>
    <row r="6215" spans="1:9">
      <c r="A6215" s="79">
        <v>42516</v>
      </c>
      <c r="B6215" s="3">
        <v>5.4</v>
      </c>
      <c r="C6215" s="7">
        <v>135</v>
      </c>
      <c r="D6215" s="7">
        <v>1</v>
      </c>
      <c r="E6215" s="17">
        <v>45</v>
      </c>
      <c r="F6215" s="2" t="s">
        <v>8</v>
      </c>
      <c r="G6215" s="2" t="s">
        <v>1907</v>
      </c>
      <c r="H6215" s="2" t="s">
        <v>1584</v>
      </c>
      <c r="I6215" s="2" t="s">
        <v>1813</v>
      </c>
    </row>
    <row r="6216" spans="1:9">
      <c r="A6216" s="79">
        <v>42516</v>
      </c>
      <c r="B6216" s="3">
        <v>5.4275000000000002</v>
      </c>
      <c r="C6216" s="7">
        <v>135</v>
      </c>
      <c r="D6216" s="7">
        <v>1</v>
      </c>
      <c r="E6216" s="17">
        <v>45</v>
      </c>
      <c r="F6216" s="2" t="s">
        <v>8</v>
      </c>
      <c r="G6216" s="2" t="s">
        <v>1907</v>
      </c>
      <c r="H6216" s="2" t="s">
        <v>1391</v>
      </c>
      <c r="I6216" s="2" t="s">
        <v>1816</v>
      </c>
    </row>
    <row r="6217" spans="1:9">
      <c r="A6217" s="79">
        <v>42516</v>
      </c>
      <c r="B6217" s="3">
        <v>5.4755795574288726</v>
      </c>
      <c r="C6217" s="7">
        <v>135</v>
      </c>
      <c r="D6217" s="7">
        <v>1</v>
      </c>
      <c r="E6217" s="17">
        <v>45</v>
      </c>
      <c r="F6217" s="2" t="s">
        <v>8</v>
      </c>
      <c r="G6217" s="2" t="s">
        <v>1907</v>
      </c>
      <c r="H6217" s="2" t="s">
        <v>375</v>
      </c>
      <c r="I6217" s="2" t="s">
        <v>1819</v>
      </c>
    </row>
    <row r="6218" spans="1:9">
      <c r="A6218" s="79">
        <v>42516</v>
      </c>
      <c r="B6218" s="3">
        <v>5.6766666666666667</v>
      </c>
      <c r="C6218" s="7">
        <v>135</v>
      </c>
      <c r="D6218" s="7">
        <v>1</v>
      </c>
      <c r="E6218" s="17">
        <v>45</v>
      </c>
      <c r="F6218" s="2" t="s">
        <v>8</v>
      </c>
      <c r="G6218" s="2" t="s">
        <v>1907</v>
      </c>
      <c r="H6218" s="2" t="s">
        <v>1879</v>
      </c>
      <c r="I6218" s="2" t="s">
        <v>1803</v>
      </c>
    </row>
    <row r="6219" spans="1:9">
      <c r="A6219" s="79">
        <v>42516</v>
      </c>
      <c r="B6219" s="3">
        <v>5.6825000000000001</v>
      </c>
      <c r="C6219" s="7">
        <v>135</v>
      </c>
      <c r="D6219" s="7">
        <v>1</v>
      </c>
      <c r="E6219" s="17">
        <v>45</v>
      </c>
      <c r="F6219" s="2" t="s">
        <v>8</v>
      </c>
      <c r="G6219" s="2" t="s">
        <v>1902</v>
      </c>
      <c r="H6219" s="2" t="s">
        <v>1610</v>
      </c>
      <c r="I6219" s="2" t="s">
        <v>1820</v>
      </c>
    </row>
    <row r="6220" spans="1:9">
      <c r="A6220" s="79">
        <v>42516</v>
      </c>
      <c r="B6220" s="3">
        <v>5.7125000000000004</v>
      </c>
      <c r="C6220" s="7">
        <v>135</v>
      </c>
      <c r="D6220" s="7">
        <v>1</v>
      </c>
      <c r="E6220" s="17">
        <v>45</v>
      </c>
      <c r="F6220" s="2" t="s">
        <v>8</v>
      </c>
      <c r="G6220" s="2" t="s">
        <v>1907</v>
      </c>
      <c r="H6220" s="2" t="s">
        <v>1316</v>
      </c>
      <c r="I6220" s="2" t="s">
        <v>1809</v>
      </c>
    </row>
    <row r="6221" spans="1:9">
      <c r="A6221" s="79">
        <v>42516</v>
      </c>
      <c r="B6221" s="3">
        <v>5.716054607508533</v>
      </c>
      <c r="C6221" s="7">
        <v>135</v>
      </c>
      <c r="D6221" s="7">
        <v>1</v>
      </c>
      <c r="E6221" s="17">
        <v>45</v>
      </c>
      <c r="F6221" s="2" t="s">
        <v>8</v>
      </c>
      <c r="G6221" s="2" t="s">
        <v>1902</v>
      </c>
      <c r="H6221" s="2" t="s">
        <v>1877</v>
      </c>
      <c r="I6221" s="2" t="s">
        <v>1797</v>
      </c>
    </row>
    <row r="6222" spans="1:9">
      <c r="A6222" s="79">
        <v>42516</v>
      </c>
      <c r="B6222" s="3">
        <v>5.7260440660991492</v>
      </c>
      <c r="C6222" s="7">
        <v>135</v>
      </c>
      <c r="D6222" s="7">
        <v>1</v>
      </c>
      <c r="E6222" s="17">
        <v>45</v>
      </c>
      <c r="F6222" s="2" t="s">
        <v>8</v>
      </c>
      <c r="G6222" s="2" t="s">
        <v>1902</v>
      </c>
      <c r="H6222" s="2" t="s">
        <v>1881</v>
      </c>
      <c r="I6222" s="2" t="s">
        <v>1814</v>
      </c>
    </row>
    <row r="6223" spans="1:9">
      <c r="A6223" s="79">
        <v>42516</v>
      </c>
      <c r="B6223" s="3">
        <v>5.7279999999999998</v>
      </c>
      <c r="C6223" s="7">
        <v>135</v>
      </c>
      <c r="D6223" s="7">
        <v>1</v>
      </c>
      <c r="E6223" s="17">
        <v>45</v>
      </c>
      <c r="F6223" s="2" t="s">
        <v>8</v>
      </c>
      <c r="G6223" s="2" t="s">
        <v>1907</v>
      </c>
      <c r="H6223" s="2" t="s">
        <v>1880</v>
      </c>
      <c r="I6223" s="2" t="s">
        <v>1807</v>
      </c>
    </row>
    <row r="6224" spans="1:9">
      <c r="A6224" s="79">
        <v>42516</v>
      </c>
      <c r="B6224" s="3">
        <v>5.7422576396206537</v>
      </c>
      <c r="C6224" s="7">
        <v>135</v>
      </c>
      <c r="D6224" s="7">
        <v>1</v>
      </c>
      <c r="E6224" s="17">
        <v>45</v>
      </c>
      <c r="F6224" s="2" t="s">
        <v>8</v>
      </c>
      <c r="G6224" s="2" t="s">
        <v>1907</v>
      </c>
      <c r="H6224" s="2" t="s">
        <v>1343</v>
      </c>
      <c r="I6224" s="2" t="s">
        <v>1810</v>
      </c>
    </row>
    <row r="6225" spans="1:9">
      <c r="A6225" s="79">
        <v>42516</v>
      </c>
      <c r="B6225" s="3">
        <v>5.7501210710128055</v>
      </c>
      <c r="C6225" s="7">
        <v>135</v>
      </c>
      <c r="D6225" s="7">
        <v>1</v>
      </c>
      <c r="E6225" s="17">
        <v>45</v>
      </c>
      <c r="F6225" s="2" t="s">
        <v>8</v>
      </c>
      <c r="G6225" s="2" t="s">
        <v>1907</v>
      </c>
      <c r="H6225" s="2" t="s">
        <v>1314</v>
      </c>
      <c r="I6225" s="2" t="s">
        <v>1804</v>
      </c>
    </row>
    <row r="6226" spans="1:9">
      <c r="A6226" s="79">
        <v>42516</v>
      </c>
      <c r="B6226" s="3">
        <v>5.7501210710128055</v>
      </c>
      <c r="C6226" s="7">
        <v>135</v>
      </c>
      <c r="D6226" s="7">
        <v>1</v>
      </c>
      <c r="E6226" s="17">
        <v>45</v>
      </c>
      <c r="F6226" s="2" t="s">
        <v>8</v>
      </c>
      <c r="G6226" s="2" t="s">
        <v>1907</v>
      </c>
      <c r="H6226" s="2" t="s">
        <v>1386</v>
      </c>
      <c r="I6226" s="2" t="s">
        <v>1808</v>
      </c>
    </row>
    <row r="6227" spans="1:9">
      <c r="A6227" s="79">
        <v>42516</v>
      </c>
      <c r="B6227" s="3">
        <v>5.7514903299203644</v>
      </c>
      <c r="C6227" s="7">
        <v>135</v>
      </c>
      <c r="D6227" s="7">
        <v>1</v>
      </c>
      <c r="E6227" s="17">
        <v>45</v>
      </c>
      <c r="F6227" s="2" t="s">
        <v>8</v>
      </c>
      <c r="G6227" s="2" t="s">
        <v>1907</v>
      </c>
      <c r="H6227" s="2" t="s">
        <v>273</v>
      </c>
      <c r="I6227" s="2" t="s">
        <v>1793</v>
      </c>
    </row>
    <row r="6228" spans="1:9">
      <c r="A6228" s="79">
        <v>42516</v>
      </c>
      <c r="B6228" s="3">
        <v>5.7514903299203644</v>
      </c>
      <c r="C6228" s="7">
        <v>135</v>
      </c>
      <c r="D6228" s="7">
        <v>1</v>
      </c>
      <c r="E6228" s="17">
        <v>45</v>
      </c>
      <c r="F6228" s="2" t="s">
        <v>8</v>
      </c>
      <c r="G6228" s="2" t="s">
        <v>1907</v>
      </c>
      <c r="H6228" s="2" t="s">
        <v>1174</v>
      </c>
      <c r="I6228" s="2" t="s">
        <v>1794</v>
      </c>
    </row>
    <row r="6229" spans="1:9">
      <c r="A6229" s="79">
        <v>42516</v>
      </c>
      <c r="B6229" s="3">
        <v>5.7514903299203644</v>
      </c>
      <c r="C6229" s="7">
        <v>135</v>
      </c>
      <c r="D6229" s="7">
        <v>1</v>
      </c>
      <c r="E6229" s="17">
        <v>45</v>
      </c>
      <c r="F6229" s="2" t="s">
        <v>8</v>
      </c>
      <c r="G6229" s="2" t="s">
        <v>1907</v>
      </c>
      <c r="H6229" s="2" t="s">
        <v>395</v>
      </c>
      <c r="I6229" s="2" t="s">
        <v>1795</v>
      </c>
    </row>
    <row r="6230" spans="1:9">
      <c r="A6230" s="79">
        <v>42516</v>
      </c>
      <c r="B6230" s="3">
        <v>5.7514903299203644</v>
      </c>
      <c r="C6230" s="7">
        <v>135</v>
      </c>
      <c r="D6230" s="7">
        <v>1</v>
      </c>
      <c r="E6230" s="17">
        <v>45</v>
      </c>
      <c r="F6230" s="2" t="s">
        <v>8</v>
      </c>
      <c r="G6230" s="2" t="s">
        <v>1907</v>
      </c>
      <c r="H6230" s="2" t="s">
        <v>1330</v>
      </c>
      <c r="I6230" s="2" t="s">
        <v>1805</v>
      </c>
    </row>
    <row r="6231" spans="1:9">
      <c r="A6231" s="79">
        <v>42516</v>
      </c>
      <c r="B6231" s="3">
        <v>5.7514903299203644</v>
      </c>
      <c r="C6231" s="7">
        <v>135</v>
      </c>
      <c r="D6231" s="7">
        <v>1</v>
      </c>
      <c r="E6231" s="17">
        <v>45</v>
      </c>
      <c r="F6231" s="2" t="s">
        <v>8</v>
      </c>
      <c r="G6231" s="2" t="s">
        <v>1907</v>
      </c>
      <c r="H6231" s="2" t="s">
        <v>1365</v>
      </c>
      <c r="I6231" s="2" t="s">
        <v>1806</v>
      </c>
    </row>
    <row r="6232" spans="1:9">
      <c r="A6232" s="79">
        <v>42516</v>
      </c>
      <c r="B6232" s="3">
        <v>5.7514903299203644</v>
      </c>
      <c r="C6232" s="7">
        <v>135</v>
      </c>
      <c r="D6232" s="7">
        <v>1</v>
      </c>
      <c r="E6232" s="17">
        <v>45</v>
      </c>
      <c r="F6232" s="2" t="s">
        <v>8</v>
      </c>
      <c r="G6232" s="2" t="s">
        <v>1907</v>
      </c>
      <c r="H6232" s="2" t="s">
        <v>1882</v>
      </c>
      <c r="I6232" s="2" t="s">
        <v>1815</v>
      </c>
    </row>
    <row r="6233" spans="1:9">
      <c r="A6233" s="79">
        <v>42516</v>
      </c>
      <c r="B6233" s="3">
        <v>5.7616557566422797</v>
      </c>
      <c r="C6233" s="7">
        <v>135</v>
      </c>
      <c r="D6233" s="7">
        <v>1</v>
      </c>
      <c r="E6233" s="17">
        <v>45</v>
      </c>
      <c r="F6233" s="2" t="s">
        <v>8</v>
      </c>
      <c r="G6233" s="2" t="s">
        <v>1907</v>
      </c>
      <c r="H6233" s="2" t="s">
        <v>296</v>
      </c>
      <c r="I6233" s="2" t="s">
        <v>1812</v>
      </c>
    </row>
    <row r="6234" spans="1:9">
      <c r="A6234" s="79">
        <v>42516</v>
      </c>
      <c r="B6234" s="3">
        <v>5.7812610704659226</v>
      </c>
      <c r="C6234" s="7">
        <v>135</v>
      </c>
      <c r="D6234" s="7">
        <v>1</v>
      </c>
      <c r="E6234" s="17">
        <v>45</v>
      </c>
      <c r="F6234" s="2" t="s">
        <v>8</v>
      </c>
      <c r="G6234" s="2" t="s">
        <v>1902</v>
      </c>
      <c r="H6234" s="2" t="s">
        <v>1876</v>
      </c>
      <c r="I6234" s="2" t="s">
        <v>1796</v>
      </c>
    </row>
    <row r="6235" spans="1:9">
      <c r="A6235" s="79">
        <v>42517</v>
      </c>
      <c r="B6235" s="3">
        <v>11.425000000000001</v>
      </c>
      <c r="C6235" s="7">
        <v>135</v>
      </c>
      <c r="D6235" s="7">
        <v>2</v>
      </c>
      <c r="E6235" s="17">
        <v>45</v>
      </c>
      <c r="F6235" s="2" t="s">
        <v>8</v>
      </c>
      <c r="G6235" s="2" t="s">
        <v>1907</v>
      </c>
      <c r="H6235" s="2" t="s">
        <v>308</v>
      </c>
      <c r="I6235" s="2" t="s">
        <v>1786</v>
      </c>
    </row>
    <row r="6236" spans="1:9">
      <c r="A6236" s="79">
        <v>42517</v>
      </c>
      <c r="B6236" s="3">
        <v>5.4755795574288726</v>
      </c>
      <c r="C6236" s="7">
        <v>135</v>
      </c>
      <c r="D6236" s="7">
        <v>1</v>
      </c>
      <c r="E6236" s="17">
        <v>45</v>
      </c>
      <c r="F6236" s="2" t="s">
        <v>8</v>
      </c>
      <c r="G6236" s="2" t="s">
        <v>1907</v>
      </c>
      <c r="H6236" s="2" t="s">
        <v>1173</v>
      </c>
      <c r="I6236" s="2" t="s">
        <v>1787</v>
      </c>
    </row>
    <row r="6237" spans="1:9">
      <c r="A6237" s="79">
        <v>42517</v>
      </c>
      <c r="B6237" s="3">
        <v>5.6183884007029876</v>
      </c>
      <c r="C6237" s="7">
        <v>135</v>
      </c>
      <c r="D6237" s="7">
        <v>1</v>
      </c>
      <c r="E6237" s="17">
        <v>45</v>
      </c>
      <c r="F6237" s="2" t="s">
        <v>8</v>
      </c>
      <c r="G6237" s="2" t="s">
        <v>1902</v>
      </c>
      <c r="H6237" s="2" t="s">
        <v>1874</v>
      </c>
      <c r="I6237" s="2" t="s">
        <v>1790</v>
      </c>
    </row>
    <row r="6238" spans="1:9">
      <c r="A6238" s="79">
        <v>42517</v>
      </c>
      <c r="B6238" s="3">
        <v>5.7125000000000004</v>
      </c>
      <c r="C6238" s="7">
        <v>135</v>
      </c>
      <c r="D6238" s="7">
        <v>1</v>
      </c>
      <c r="E6238" s="17">
        <v>45</v>
      </c>
      <c r="F6238" s="2" t="s">
        <v>8</v>
      </c>
      <c r="G6238" s="2" t="s">
        <v>1907</v>
      </c>
      <c r="H6238" s="2" t="s">
        <v>1873</v>
      </c>
      <c r="I6238" s="2" t="s">
        <v>1788</v>
      </c>
    </row>
    <row r="6239" spans="1:9">
      <c r="A6239" s="79">
        <v>42518</v>
      </c>
      <c r="B6239" s="3">
        <v>5.5129806598407285</v>
      </c>
      <c r="C6239" s="7">
        <v>135</v>
      </c>
      <c r="D6239" s="7">
        <v>1</v>
      </c>
      <c r="E6239" s="17">
        <v>45</v>
      </c>
      <c r="F6239" s="2" t="s">
        <v>8</v>
      </c>
      <c r="G6239" s="2" t="s">
        <v>1907</v>
      </c>
      <c r="H6239" s="2" t="s">
        <v>1627</v>
      </c>
      <c r="I6239" s="2" t="s">
        <v>1784</v>
      </c>
    </row>
    <row r="6240" spans="1:9">
      <c r="A6240" s="79">
        <v>42518</v>
      </c>
      <c r="B6240" s="3">
        <v>5.5580181683351872</v>
      </c>
      <c r="C6240" s="7">
        <v>135</v>
      </c>
      <c r="D6240" s="7">
        <v>1</v>
      </c>
      <c r="E6240" s="17">
        <v>45</v>
      </c>
      <c r="F6240" s="2" t="s">
        <v>8</v>
      </c>
      <c r="G6240" s="2" t="s">
        <v>1907</v>
      </c>
      <c r="H6240" s="2" t="s">
        <v>328</v>
      </c>
      <c r="I6240" s="2" t="s">
        <v>1783</v>
      </c>
    </row>
    <row r="6241" spans="1:9">
      <c r="A6241" s="79">
        <v>42518</v>
      </c>
      <c r="B6241" s="3">
        <v>5.61</v>
      </c>
      <c r="C6241" s="7">
        <v>135</v>
      </c>
      <c r="D6241" s="7">
        <v>1</v>
      </c>
      <c r="E6241" s="17">
        <v>45</v>
      </c>
      <c r="F6241" s="2" t="s">
        <v>8</v>
      </c>
      <c r="G6241" s="2" t="s">
        <v>1907</v>
      </c>
      <c r="H6241" s="2" t="s">
        <v>1871</v>
      </c>
      <c r="I6241" s="2" t="s">
        <v>1781</v>
      </c>
    </row>
    <row r="6242" spans="1:9">
      <c r="A6242" s="79">
        <v>42518</v>
      </c>
      <c r="B6242" s="3">
        <v>5.7125000000000004</v>
      </c>
      <c r="C6242" s="7">
        <v>135</v>
      </c>
      <c r="D6242" s="7">
        <v>1</v>
      </c>
      <c r="E6242" s="17">
        <v>45</v>
      </c>
      <c r="F6242" s="2" t="s">
        <v>8</v>
      </c>
      <c r="G6242" s="2" t="s">
        <v>1907</v>
      </c>
      <c r="H6242" s="2" t="s">
        <v>291</v>
      </c>
      <c r="I6242" s="2" t="s">
        <v>1782</v>
      </c>
    </row>
    <row r="6243" spans="1:9">
      <c r="A6243" s="79">
        <v>42518</v>
      </c>
      <c r="B6243" s="3">
        <v>5.7514903299203644</v>
      </c>
      <c r="C6243" s="7">
        <v>135</v>
      </c>
      <c r="D6243" s="7">
        <v>1</v>
      </c>
      <c r="E6243" s="17">
        <v>45</v>
      </c>
      <c r="F6243" s="2" t="s">
        <v>8</v>
      </c>
      <c r="G6243" s="2" t="s">
        <v>1907</v>
      </c>
      <c r="H6243" s="2" t="s">
        <v>1870</v>
      </c>
      <c r="I6243" s="2" t="s">
        <v>1780</v>
      </c>
    </row>
    <row r="6244" spans="1:9">
      <c r="A6244" s="79">
        <v>42519</v>
      </c>
      <c r="B6244" s="3">
        <v>5.7467993672554707</v>
      </c>
      <c r="C6244" s="7">
        <v>135</v>
      </c>
      <c r="D6244" s="7">
        <v>1</v>
      </c>
      <c r="E6244" s="17">
        <v>45</v>
      </c>
      <c r="F6244" s="2" t="s">
        <v>8</v>
      </c>
      <c r="G6244" s="2" t="s">
        <v>1907</v>
      </c>
      <c r="H6244" s="2" t="s">
        <v>1869</v>
      </c>
      <c r="I6244" s="2" t="s">
        <v>1779</v>
      </c>
    </row>
    <row r="6245" spans="1:9">
      <c r="A6245" s="79">
        <v>42520</v>
      </c>
      <c r="B6245" s="3">
        <v>5.716054607508533</v>
      </c>
      <c r="C6245" s="7">
        <v>135</v>
      </c>
      <c r="D6245" s="7">
        <v>1</v>
      </c>
      <c r="E6245" s="17">
        <v>45</v>
      </c>
      <c r="F6245" s="2" t="s">
        <v>8</v>
      </c>
      <c r="G6245" s="2" t="s">
        <v>1902</v>
      </c>
      <c r="H6245" s="2" t="s">
        <v>1328</v>
      </c>
      <c r="I6245" s="2" t="s">
        <v>1778</v>
      </c>
    </row>
    <row r="6246" spans="1:9">
      <c r="A6246" s="79">
        <v>42521</v>
      </c>
      <c r="B6246" s="3">
        <v>5.6825000000000001</v>
      </c>
      <c r="C6246" s="7">
        <v>135</v>
      </c>
      <c r="D6246" s="7">
        <v>1</v>
      </c>
      <c r="E6246" s="17">
        <v>45</v>
      </c>
      <c r="F6246" s="2" t="s">
        <v>8</v>
      </c>
      <c r="G6246" s="2" t="s">
        <v>1902</v>
      </c>
      <c r="H6246" s="2" t="s">
        <v>1868</v>
      </c>
      <c r="I6246" s="2" t="s">
        <v>1777</v>
      </c>
    </row>
    <row r="6247" spans="1:9">
      <c r="A6247" s="79">
        <v>42522</v>
      </c>
      <c r="B6247" s="3">
        <v>5.7760227531285553</v>
      </c>
      <c r="C6247" s="7">
        <v>135</v>
      </c>
      <c r="D6247" s="7">
        <v>1</v>
      </c>
      <c r="E6247" s="17">
        <v>45</v>
      </c>
      <c r="F6247" s="2" t="s">
        <v>8</v>
      </c>
      <c r="G6247" s="2" t="s">
        <v>1902</v>
      </c>
    </row>
    <row r="6248" spans="1:9">
      <c r="A6248" s="79">
        <v>42522</v>
      </c>
      <c r="B6248" s="3">
        <v>5.7839370222060431</v>
      </c>
      <c r="C6248" s="7">
        <v>135</v>
      </c>
      <c r="D6248" s="7">
        <v>1</v>
      </c>
      <c r="E6248" s="17">
        <v>45</v>
      </c>
      <c r="F6248" s="2" t="s">
        <v>8</v>
      </c>
      <c r="G6248" s="2" t="s">
        <v>1907</v>
      </c>
    </row>
    <row r="6249" spans="1:9">
      <c r="A6249" s="79">
        <v>42522</v>
      </c>
      <c r="B6249" s="3">
        <v>5.7853020365895755</v>
      </c>
      <c r="C6249" s="7">
        <v>135</v>
      </c>
      <c r="D6249" s="7">
        <v>1</v>
      </c>
      <c r="E6249" s="17">
        <v>45</v>
      </c>
      <c r="F6249" s="2" t="s">
        <v>8</v>
      </c>
      <c r="G6249" s="2" t="s">
        <v>1907</v>
      </c>
    </row>
    <row r="6250" spans="1:9">
      <c r="A6250" s="79">
        <v>42523</v>
      </c>
      <c r="B6250" s="3">
        <v>5.7296430171769979</v>
      </c>
      <c r="C6250" s="7">
        <v>135</v>
      </c>
      <c r="D6250" s="7">
        <v>1</v>
      </c>
      <c r="E6250" s="17">
        <v>45</v>
      </c>
      <c r="F6250" s="2" t="s">
        <v>8</v>
      </c>
      <c r="G6250" s="2" t="s">
        <v>1907</v>
      </c>
    </row>
    <row r="6251" spans="1:9">
      <c r="A6251" s="79">
        <v>42523</v>
      </c>
      <c r="B6251" s="3">
        <v>5.733714155666819</v>
      </c>
      <c r="C6251" s="7">
        <v>135</v>
      </c>
      <c r="D6251" s="7">
        <v>1</v>
      </c>
      <c r="E6251" s="17">
        <v>45</v>
      </c>
      <c r="F6251" s="2" t="s">
        <v>8</v>
      </c>
      <c r="G6251" s="2" t="s">
        <v>1907</v>
      </c>
    </row>
    <row r="6252" spans="1:9">
      <c r="A6252" s="79">
        <v>42524</v>
      </c>
      <c r="B6252" s="3">
        <v>11.410237797246559</v>
      </c>
      <c r="C6252" s="7">
        <v>135</v>
      </c>
      <c r="D6252" s="7">
        <v>2</v>
      </c>
      <c r="E6252" s="17">
        <v>45</v>
      </c>
      <c r="F6252" s="2" t="s">
        <v>8</v>
      </c>
      <c r="G6252" s="2" t="s">
        <v>1907</v>
      </c>
    </row>
    <row r="6253" spans="1:9">
      <c r="A6253" s="79">
        <v>42524</v>
      </c>
      <c r="B6253" s="3">
        <v>5.6362362362362362</v>
      </c>
      <c r="C6253" s="7">
        <v>135</v>
      </c>
      <c r="D6253" s="7">
        <v>1</v>
      </c>
      <c r="E6253" s="17">
        <v>45</v>
      </c>
      <c r="F6253" s="2" t="s">
        <v>8</v>
      </c>
      <c r="G6253" s="2" t="s">
        <v>1907</v>
      </c>
    </row>
    <row r="6254" spans="1:9">
      <c r="A6254" s="79">
        <v>42524</v>
      </c>
      <c r="B6254" s="3">
        <v>5.6362362362362362</v>
      </c>
      <c r="C6254" s="7">
        <v>135</v>
      </c>
      <c r="D6254" s="7">
        <v>1</v>
      </c>
      <c r="E6254" s="17">
        <v>45</v>
      </c>
      <c r="F6254" s="2" t="s">
        <v>8</v>
      </c>
      <c r="G6254" s="2" t="s">
        <v>1907</v>
      </c>
    </row>
    <row r="6255" spans="1:9">
      <c r="A6255" s="79">
        <v>42524</v>
      </c>
      <c r="B6255" s="3">
        <v>5.6362362362362362</v>
      </c>
      <c r="C6255" s="7">
        <v>135</v>
      </c>
      <c r="D6255" s="7">
        <v>1</v>
      </c>
      <c r="E6255" s="17">
        <v>45</v>
      </c>
      <c r="F6255" s="2" t="s">
        <v>8</v>
      </c>
      <c r="G6255" s="2" t="s">
        <v>1907</v>
      </c>
    </row>
    <row r="6256" spans="1:9">
      <c r="A6256" s="79">
        <v>42524</v>
      </c>
      <c r="B6256" s="3">
        <v>5.6362362362362362</v>
      </c>
      <c r="C6256" s="7">
        <v>135</v>
      </c>
      <c r="D6256" s="7">
        <v>1</v>
      </c>
      <c r="E6256" s="17">
        <v>45</v>
      </c>
      <c r="F6256" s="2" t="s">
        <v>8</v>
      </c>
      <c r="G6256" s="2" t="s">
        <v>1907</v>
      </c>
    </row>
    <row r="6257" spans="1:7">
      <c r="A6257" s="79">
        <v>42524</v>
      </c>
      <c r="B6257" s="3">
        <v>5.6362362362362362</v>
      </c>
      <c r="C6257" s="7">
        <v>135</v>
      </c>
      <c r="D6257" s="7">
        <v>1</v>
      </c>
      <c r="E6257" s="17">
        <v>45</v>
      </c>
      <c r="F6257" s="2" t="s">
        <v>8</v>
      </c>
      <c r="G6257" s="2" t="s">
        <v>1907</v>
      </c>
    </row>
    <row r="6258" spans="1:7">
      <c r="A6258" s="79">
        <v>42524</v>
      </c>
      <c r="B6258" s="3">
        <v>5.769141427442718</v>
      </c>
      <c r="C6258" s="7">
        <v>135</v>
      </c>
      <c r="D6258" s="7">
        <v>1</v>
      </c>
      <c r="E6258" s="17">
        <v>45</v>
      </c>
      <c r="F6258" s="2" t="s">
        <v>8</v>
      </c>
      <c r="G6258" s="2" t="s">
        <v>1907</v>
      </c>
    </row>
    <row r="6259" spans="1:7">
      <c r="A6259" s="79">
        <v>42524</v>
      </c>
      <c r="B6259" s="3">
        <v>5.7795240040858022</v>
      </c>
      <c r="C6259" s="7">
        <v>135</v>
      </c>
      <c r="D6259" s="7">
        <v>1</v>
      </c>
      <c r="E6259" s="17">
        <v>45</v>
      </c>
      <c r="F6259" s="2" t="s">
        <v>8</v>
      </c>
      <c r="G6259" s="2" t="s">
        <v>1907</v>
      </c>
    </row>
    <row r="6260" spans="1:7">
      <c r="A6260" s="79">
        <v>42525</v>
      </c>
      <c r="B6260" s="3">
        <v>5.769141427442718</v>
      </c>
      <c r="C6260" s="7">
        <v>135</v>
      </c>
      <c r="D6260" s="7">
        <v>1</v>
      </c>
      <c r="E6260" s="17">
        <v>45</v>
      </c>
      <c r="F6260" s="2" t="s">
        <v>8</v>
      </c>
      <c r="G6260" s="2" t="s">
        <v>1907</v>
      </c>
    </row>
    <row r="6261" spans="1:7">
      <c r="A6261" s="79">
        <v>42525</v>
      </c>
      <c r="B6261" s="3">
        <v>5.776071428571429</v>
      </c>
      <c r="C6261" s="7">
        <v>135</v>
      </c>
      <c r="D6261" s="7">
        <v>1</v>
      </c>
      <c r="E6261" s="17">
        <v>45</v>
      </c>
      <c r="F6261" s="2" t="s">
        <v>8</v>
      </c>
      <c r="G6261" s="2" t="s">
        <v>1907</v>
      </c>
    </row>
    <row r="6262" spans="1:7">
      <c r="A6262" s="79">
        <v>42527</v>
      </c>
      <c r="B6262" s="3">
        <v>5.6362362362362362</v>
      </c>
      <c r="C6262" s="7">
        <v>135</v>
      </c>
      <c r="D6262" s="7">
        <v>1</v>
      </c>
      <c r="E6262" s="17">
        <v>45</v>
      </c>
      <c r="F6262" s="2" t="s">
        <v>8</v>
      </c>
      <c r="G6262" s="2" t="s">
        <v>1907</v>
      </c>
    </row>
    <row r="6263" spans="1:7">
      <c r="A6263" s="79">
        <v>42527</v>
      </c>
      <c r="B6263" s="3">
        <v>5.6362362362362362</v>
      </c>
      <c r="C6263" s="7">
        <v>135</v>
      </c>
      <c r="D6263" s="7">
        <v>1</v>
      </c>
      <c r="E6263" s="17">
        <v>45</v>
      </c>
      <c r="F6263" s="2" t="s">
        <v>8</v>
      </c>
      <c r="G6263" s="2" t="s">
        <v>1907</v>
      </c>
    </row>
    <row r="6264" spans="1:7">
      <c r="A6264" s="79">
        <v>42528</v>
      </c>
      <c r="B6264" s="3">
        <v>11.410237797246559</v>
      </c>
      <c r="C6264" s="7">
        <v>135</v>
      </c>
      <c r="D6264" s="7">
        <v>2</v>
      </c>
      <c r="E6264" s="17">
        <v>45</v>
      </c>
      <c r="F6264" s="2" t="s">
        <v>8</v>
      </c>
      <c r="G6264" s="2" t="s">
        <v>1907</v>
      </c>
    </row>
    <row r="6265" spans="1:7">
      <c r="A6265" s="79">
        <v>42529</v>
      </c>
      <c r="B6265" s="3">
        <v>5.6362362362362362</v>
      </c>
      <c r="C6265" s="7">
        <v>135</v>
      </c>
      <c r="D6265" s="7">
        <v>1</v>
      </c>
      <c r="E6265" s="17">
        <v>45</v>
      </c>
      <c r="F6265" s="2" t="s">
        <v>8</v>
      </c>
      <c r="G6265" s="2" t="s">
        <v>1907</v>
      </c>
    </row>
    <row r="6266" spans="1:7">
      <c r="A6266" s="79">
        <v>42530</v>
      </c>
      <c r="B6266" s="3">
        <v>5.733714155666819</v>
      </c>
      <c r="C6266" s="7">
        <v>135</v>
      </c>
      <c r="D6266" s="7">
        <v>1</v>
      </c>
      <c r="E6266" s="17">
        <v>45</v>
      </c>
      <c r="F6266" s="2" t="s">
        <v>8</v>
      </c>
      <c r="G6266" s="2" t="s">
        <v>1907</v>
      </c>
    </row>
    <row r="6267" spans="1:7">
      <c r="A6267" s="79">
        <v>42530</v>
      </c>
      <c r="B6267" s="3">
        <v>5.769141427442718</v>
      </c>
      <c r="C6267" s="7">
        <v>135</v>
      </c>
      <c r="D6267" s="7">
        <v>1</v>
      </c>
      <c r="E6267" s="17">
        <v>45</v>
      </c>
      <c r="F6267" s="2" t="s">
        <v>8</v>
      </c>
      <c r="G6267" s="2" t="s">
        <v>1907</v>
      </c>
    </row>
    <row r="6268" spans="1:7">
      <c r="A6268" s="79">
        <v>42531</v>
      </c>
      <c r="B6268" s="3">
        <v>5.733714155666819</v>
      </c>
      <c r="C6268" s="7">
        <v>135</v>
      </c>
      <c r="D6268" s="7">
        <v>1</v>
      </c>
      <c r="E6268" s="17">
        <v>45</v>
      </c>
      <c r="F6268" s="2" t="s">
        <v>8</v>
      </c>
      <c r="G6268" s="2" t="s">
        <v>1907</v>
      </c>
    </row>
    <row r="6269" spans="1:7">
      <c r="A6269" s="79">
        <v>42533</v>
      </c>
      <c r="B6269" s="3">
        <v>5.769141427442718</v>
      </c>
      <c r="C6269" s="7">
        <v>135</v>
      </c>
      <c r="D6269" s="7">
        <v>1</v>
      </c>
      <c r="E6269" s="17">
        <v>45</v>
      </c>
      <c r="F6269" s="2" t="s">
        <v>8</v>
      </c>
      <c r="G6269" s="2" t="s">
        <v>1907</v>
      </c>
    </row>
    <row r="6270" spans="1:7">
      <c r="A6270" s="79">
        <v>42536</v>
      </c>
      <c r="B6270" s="3">
        <v>5.7834865616311397</v>
      </c>
      <c r="C6270" s="7">
        <v>135</v>
      </c>
      <c r="D6270" s="7">
        <v>1</v>
      </c>
      <c r="E6270" s="17">
        <v>45</v>
      </c>
      <c r="F6270" s="2" t="s">
        <v>8</v>
      </c>
      <c r="G6270" s="2" t="s">
        <v>1907</v>
      </c>
    </row>
    <row r="6271" spans="1:7">
      <c r="A6271" s="79">
        <v>42538</v>
      </c>
      <c r="B6271" s="3">
        <v>5.6877311248073958</v>
      </c>
      <c r="C6271" s="7">
        <v>135</v>
      </c>
      <c r="D6271" s="7">
        <v>1</v>
      </c>
      <c r="E6271" s="17">
        <v>45</v>
      </c>
      <c r="F6271" s="2" t="s">
        <v>8</v>
      </c>
      <c r="G6271" s="2" t="s">
        <v>1907</v>
      </c>
    </row>
    <row r="6272" spans="1:7">
      <c r="A6272" s="79">
        <v>42538</v>
      </c>
      <c r="B6272" s="3">
        <v>5.7300619933237957</v>
      </c>
      <c r="C6272" s="7">
        <v>135</v>
      </c>
      <c r="D6272" s="7">
        <v>1</v>
      </c>
      <c r="E6272" s="17">
        <v>45</v>
      </c>
      <c r="F6272" s="2" t="s">
        <v>8</v>
      </c>
      <c r="G6272" s="2" t="s">
        <v>1907</v>
      </c>
    </row>
    <row r="6273" spans="1:8">
      <c r="A6273" s="79">
        <v>42538</v>
      </c>
      <c r="B6273" s="3">
        <v>5.776071428571429</v>
      </c>
      <c r="C6273" s="7">
        <v>135</v>
      </c>
      <c r="D6273" s="7">
        <v>1</v>
      </c>
      <c r="E6273" s="17">
        <v>45</v>
      </c>
      <c r="F6273" s="2" t="s">
        <v>8</v>
      </c>
      <c r="G6273" s="2" t="s">
        <v>1907</v>
      </c>
    </row>
    <row r="6274" spans="1:8">
      <c r="A6274" s="79">
        <v>42541</v>
      </c>
      <c r="B6274" s="3">
        <v>5.7196180555555554</v>
      </c>
      <c r="C6274" s="7">
        <v>135</v>
      </c>
      <c r="D6274" s="7">
        <v>1</v>
      </c>
      <c r="E6274" s="17">
        <v>45</v>
      </c>
      <c r="F6274" s="2" t="s">
        <v>8</v>
      </c>
      <c r="G6274" s="2" t="s">
        <v>1907</v>
      </c>
    </row>
    <row r="6275" spans="1:8">
      <c r="A6275" s="79">
        <v>42541</v>
      </c>
      <c r="B6275" s="3">
        <v>5.7542058011049724</v>
      </c>
      <c r="C6275" s="7">
        <v>135</v>
      </c>
      <c r="D6275" s="7">
        <v>1</v>
      </c>
      <c r="E6275" s="17">
        <v>45</v>
      </c>
      <c r="F6275" s="2" t="s">
        <v>8</v>
      </c>
      <c r="G6275" s="2" t="s">
        <v>1907</v>
      </c>
    </row>
    <row r="6276" spans="1:8">
      <c r="A6276" s="79">
        <v>42542</v>
      </c>
      <c r="B6276" s="3">
        <v>5.7244915102770335</v>
      </c>
      <c r="C6276" s="7">
        <v>135</v>
      </c>
      <c r="D6276" s="7">
        <v>1</v>
      </c>
      <c r="E6276" s="17">
        <v>45</v>
      </c>
      <c r="F6276" s="2" t="s">
        <v>8</v>
      </c>
      <c r="G6276" s="2" t="s">
        <v>1907</v>
      </c>
    </row>
    <row r="6277" spans="1:8">
      <c r="A6277" s="79">
        <v>42542</v>
      </c>
      <c r="B6277" s="3">
        <v>5.7244915102770335</v>
      </c>
      <c r="C6277" s="7">
        <v>135</v>
      </c>
      <c r="D6277" s="7">
        <v>1</v>
      </c>
      <c r="E6277" s="17">
        <v>45</v>
      </c>
      <c r="F6277" s="2" t="s">
        <v>8</v>
      </c>
      <c r="G6277" s="2" t="s">
        <v>1907</v>
      </c>
    </row>
    <row r="6278" spans="1:8">
      <c r="A6278" s="79">
        <v>42548</v>
      </c>
      <c r="B6278" s="3">
        <v>5.7833333333333332</v>
      </c>
      <c r="C6278" s="7">
        <v>135</v>
      </c>
      <c r="D6278" s="7">
        <v>1</v>
      </c>
      <c r="E6278" s="17">
        <v>45</v>
      </c>
      <c r="F6278" s="2" t="s">
        <v>8</v>
      </c>
      <c r="G6278" s="2" t="s">
        <v>1907</v>
      </c>
    </row>
    <row r="6279" spans="1:8">
      <c r="A6279" s="79">
        <v>42550</v>
      </c>
      <c r="B6279" s="3">
        <v>5.7609438543247347</v>
      </c>
      <c r="C6279" s="7">
        <v>135</v>
      </c>
      <c r="D6279" s="7">
        <v>1</v>
      </c>
      <c r="E6279" s="17">
        <v>45</v>
      </c>
      <c r="F6279" s="2" t="s">
        <v>8</v>
      </c>
      <c r="G6279" s="2" t="s">
        <v>1907</v>
      </c>
    </row>
    <row r="6280" spans="1:8">
      <c r="A6280" s="79">
        <v>42551</v>
      </c>
      <c r="B6280" s="3">
        <v>11.418536071616641</v>
      </c>
      <c r="C6280" s="7">
        <v>135</v>
      </c>
      <c r="D6280" s="7">
        <v>2</v>
      </c>
      <c r="E6280" s="17">
        <v>45</v>
      </c>
      <c r="F6280" s="2" t="s">
        <v>8</v>
      </c>
      <c r="G6280" s="2" t="s">
        <v>1907</v>
      </c>
    </row>
    <row r="6281" spans="1:8">
      <c r="A6281" s="79">
        <v>42551</v>
      </c>
      <c r="B6281" s="3">
        <v>5.692213876967096</v>
      </c>
      <c r="C6281" s="7">
        <v>135</v>
      </c>
      <c r="D6281" s="7">
        <v>1</v>
      </c>
      <c r="E6281" s="17">
        <v>45</v>
      </c>
      <c r="F6281" s="2" t="s">
        <v>8</v>
      </c>
      <c r="G6281" s="2" t="s">
        <v>1907</v>
      </c>
    </row>
    <row r="6282" spans="1:8">
      <c r="A6282" s="79">
        <v>42553</v>
      </c>
      <c r="B6282" s="3">
        <v>5.6766666666666667</v>
      </c>
      <c r="C6282" s="7">
        <v>135</v>
      </c>
      <c r="D6282" s="7">
        <v>1</v>
      </c>
      <c r="E6282" s="17">
        <v>45</v>
      </c>
      <c r="F6282" s="2" t="s">
        <v>8</v>
      </c>
      <c r="G6282" s="2" t="s">
        <v>1907</v>
      </c>
      <c r="H6282" s="2" t="s">
        <v>2305</v>
      </c>
    </row>
    <row r="6283" spans="1:8">
      <c r="A6283" s="79">
        <v>42555</v>
      </c>
      <c r="B6283" s="3">
        <v>5.5305495134516311</v>
      </c>
      <c r="C6283" s="7">
        <v>135</v>
      </c>
      <c r="D6283" s="7">
        <v>1</v>
      </c>
      <c r="E6283" s="17">
        <v>45</v>
      </c>
      <c r="F6283" s="2" t="s">
        <v>8</v>
      </c>
      <c r="G6283" s="2" t="s">
        <v>1907</v>
      </c>
      <c r="H6283" s="2" t="s">
        <v>2293</v>
      </c>
    </row>
    <row r="6284" spans="1:8">
      <c r="A6284" s="79">
        <v>42555</v>
      </c>
      <c r="B6284" s="3">
        <v>5.6753344164635795</v>
      </c>
      <c r="C6284" s="7">
        <v>135</v>
      </c>
      <c r="D6284" s="7">
        <v>1</v>
      </c>
      <c r="E6284" s="17">
        <v>45</v>
      </c>
      <c r="F6284" s="2" t="s">
        <v>8</v>
      </c>
      <c r="G6284" s="2" t="s">
        <v>1907</v>
      </c>
      <c r="H6284" s="2" t="s">
        <v>2259</v>
      </c>
    </row>
    <row r="6285" spans="1:8">
      <c r="A6285" s="79">
        <v>42557</v>
      </c>
      <c r="B6285" s="3">
        <v>4.83</v>
      </c>
      <c r="C6285" s="7">
        <v>135</v>
      </c>
      <c r="D6285" s="7">
        <v>1</v>
      </c>
      <c r="E6285" s="17">
        <v>45</v>
      </c>
      <c r="F6285" s="2" t="s">
        <v>8</v>
      </c>
      <c r="G6285" s="2" t="s">
        <v>1907</v>
      </c>
      <c r="H6285" s="2" t="s">
        <v>2312</v>
      </c>
    </row>
    <row r="6286" spans="1:8">
      <c r="A6286" s="79">
        <v>42558</v>
      </c>
      <c r="B6286" s="3">
        <v>5.7499799649386425</v>
      </c>
      <c r="C6286" s="7">
        <v>135</v>
      </c>
      <c r="D6286" s="7">
        <v>1</v>
      </c>
      <c r="E6286" s="17">
        <v>45</v>
      </c>
      <c r="F6286" s="2" t="s">
        <v>8</v>
      </c>
      <c r="G6286" s="2" t="s">
        <v>1907</v>
      </c>
      <c r="H6286" s="2" t="s">
        <v>2286</v>
      </c>
    </row>
    <row r="6287" spans="1:8">
      <c r="A6287" s="79">
        <v>42562</v>
      </c>
      <c r="B6287" s="3">
        <v>5.4</v>
      </c>
      <c r="C6287" s="7">
        <v>135</v>
      </c>
      <c r="D6287" s="7">
        <v>1</v>
      </c>
      <c r="E6287" s="17">
        <v>45</v>
      </c>
      <c r="F6287" s="2" t="s">
        <v>8</v>
      </c>
      <c r="G6287" s="2" t="s">
        <v>1907</v>
      </c>
      <c r="H6287" s="2" t="s">
        <v>2311</v>
      </c>
    </row>
    <row r="6288" spans="1:8">
      <c r="A6288" s="79">
        <v>42562</v>
      </c>
      <c r="B6288" s="3">
        <v>5.7130057803468208</v>
      </c>
      <c r="C6288" s="7">
        <v>135</v>
      </c>
      <c r="D6288" s="7">
        <v>1</v>
      </c>
      <c r="E6288" s="17">
        <v>45</v>
      </c>
      <c r="F6288" s="2" t="s">
        <v>8</v>
      </c>
      <c r="G6288" s="2" t="s">
        <v>1907</v>
      </c>
      <c r="H6288" s="2" t="s">
        <v>2258</v>
      </c>
    </row>
    <row r="6289" spans="1:8">
      <c r="A6289" s="79">
        <v>42579</v>
      </c>
      <c r="B6289" s="3">
        <v>17.258741058655222</v>
      </c>
      <c r="C6289" s="7">
        <v>135</v>
      </c>
      <c r="D6289" s="7">
        <v>3</v>
      </c>
      <c r="E6289" s="17">
        <v>45</v>
      </c>
      <c r="F6289" s="2" t="s">
        <v>8</v>
      </c>
      <c r="G6289" s="2" t="s">
        <v>1907</v>
      </c>
      <c r="H6289" s="2" t="s">
        <v>2310</v>
      </c>
    </row>
    <row r="6290" spans="1:8">
      <c r="A6290" s="79">
        <v>42579</v>
      </c>
      <c r="B6290" s="3">
        <v>11.407185792349727</v>
      </c>
      <c r="C6290" s="7">
        <v>135</v>
      </c>
      <c r="D6290" s="7">
        <v>2</v>
      </c>
      <c r="E6290" s="17">
        <v>45</v>
      </c>
      <c r="F6290" s="2" t="s">
        <v>8</v>
      </c>
      <c r="G6290" s="2" t="s">
        <v>1907</v>
      </c>
      <c r="H6290" s="2" t="s">
        <v>2269</v>
      </c>
    </row>
    <row r="6291" spans="1:8">
      <c r="A6291" s="79">
        <v>42585</v>
      </c>
      <c r="B6291" s="3">
        <v>5.4134364111498261</v>
      </c>
      <c r="C6291" s="7">
        <v>135</v>
      </c>
      <c r="D6291" s="7">
        <v>1</v>
      </c>
      <c r="E6291" s="17">
        <v>45</v>
      </c>
      <c r="F6291" s="2" t="s">
        <v>8</v>
      </c>
      <c r="G6291" s="2" t="s">
        <v>1907</v>
      </c>
      <c r="H6291" s="2" t="s">
        <v>2285</v>
      </c>
    </row>
    <row r="6292" spans="1:8">
      <c r="A6292" s="79">
        <v>42586</v>
      </c>
      <c r="B6292" s="3">
        <v>11.22</v>
      </c>
      <c r="C6292" s="7">
        <v>135</v>
      </c>
      <c r="D6292" s="7">
        <v>2</v>
      </c>
      <c r="E6292" s="17">
        <v>45</v>
      </c>
      <c r="F6292" s="2" t="s">
        <v>8</v>
      </c>
      <c r="G6292" s="2" t="s">
        <v>1907</v>
      </c>
      <c r="H6292" s="2" t="s">
        <v>2309</v>
      </c>
    </row>
    <row r="6293" spans="1:8">
      <c r="A6293" s="79">
        <v>42586</v>
      </c>
      <c r="B6293" s="3">
        <v>5.4037446808510641</v>
      </c>
      <c r="C6293" s="7">
        <v>135</v>
      </c>
      <c r="D6293" s="7">
        <v>1</v>
      </c>
      <c r="E6293" s="17">
        <v>45</v>
      </c>
      <c r="F6293" s="2" t="s">
        <v>8</v>
      </c>
      <c r="G6293" s="2" t="s">
        <v>1907</v>
      </c>
      <c r="H6293" s="2" t="s">
        <v>2301</v>
      </c>
    </row>
    <row r="6294" spans="1:8">
      <c r="A6294" s="79">
        <v>42586</v>
      </c>
      <c r="B6294" s="3">
        <v>5.7251571675302246</v>
      </c>
      <c r="C6294" s="7">
        <v>135</v>
      </c>
      <c r="D6294" s="7">
        <v>1</v>
      </c>
      <c r="E6294" s="17">
        <v>45</v>
      </c>
      <c r="F6294" s="2" t="s">
        <v>8</v>
      </c>
      <c r="G6294" s="2" t="s">
        <v>1907</v>
      </c>
      <c r="H6294" s="2" t="s">
        <v>2290</v>
      </c>
    </row>
    <row r="6295" spans="1:8">
      <c r="A6295" s="79">
        <v>42590</v>
      </c>
      <c r="B6295" s="3">
        <v>5.61</v>
      </c>
      <c r="C6295" s="7">
        <v>135</v>
      </c>
      <c r="D6295" s="7">
        <v>1</v>
      </c>
      <c r="E6295" s="17">
        <v>45</v>
      </c>
      <c r="F6295" s="2" t="s">
        <v>8</v>
      </c>
      <c r="G6295" s="2" t="s">
        <v>1907</v>
      </c>
      <c r="H6295" s="2" t="s">
        <v>2308</v>
      </c>
    </row>
    <row r="6296" spans="1:8">
      <c r="A6296" s="79">
        <v>42592</v>
      </c>
      <c r="B6296" s="3">
        <v>5.6766666666666667</v>
      </c>
      <c r="C6296" s="7">
        <v>135</v>
      </c>
      <c r="D6296" s="7">
        <v>1</v>
      </c>
      <c r="E6296" s="17">
        <v>45</v>
      </c>
      <c r="F6296" s="2" t="s">
        <v>8</v>
      </c>
      <c r="G6296" s="2" t="s">
        <v>1907</v>
      </c>
      <c r="H6296" s="2" t="s">
        <v>2303</v>
      </c>
    </row>
    <row r="6297" spans="1:8">
      <c r="A6297" s="79">
        <v>42592</v>
      </c>
      <c r="B6297" s="3">
        <v>5.6766666666666667</v>
      </c>
      <c r="C6297" s="7">
        <v>135</v>
      </c>
      <c r="D6297" s="7">
        <v>1</v>
      </c>
      <c r="E6297" s="17">
        <v>45</v>
      </c>
      <c r="F6297" s="2" t="s">
        <v>8</v>
      </c>
      <c r="G6297" s="2" t="s">
        <v>1907</v>
      </c>
      <c r="H6297" s="2" t="s">
        <v>2299</v>
      </c>
    </row>
    <row r="6298" spans="1:8">
      <c r="A6298" s="79">
        <v>42594</v>
      </c>
      <c r="B6298" s="3">
        <v>5.6599311208515966</v>
      </c>
      <c r="C6298" s="7">
        <v>135</v>
      </c>
      <c r="D6298" s="7">
        <v>1</v>
      </c>
      <c r="E6298" s="17">
        <v>45</v>
      </c>
      <c r="F6298" s="2" t="s">
        <v>8</v>
      </c>
      <c r="G6298" s="2" t="s">
        <v>1907</v>
      </c>
      <c r="H6298" s="2" t="s">
        <v>2255</v>
      </c>
    </row>
    <row r="6299" spans="1:8">
      <c r="A6299" s="79">
        <v>42595</v>
      </c>
      <c r="B6299" s="3">
        <v>5.7676118114315322</v>
      </c>
      <c r="C6299" s="7">
        <v>135</v>
      </c>
      <c r="D6299" s="7">
        <v>1</v>
      </c>
      <c r="E6299" s="17">
        <v>45</v>
      </c>
      <c r="F6299" s="2" t="s">
        <v>8</v>
      </c>
      <c r="G6299" s="2" t="s">
        <v>1907</v>
      </c>
      <c r="H6299" s="2" t="s">
        <v>2254</v>
      </c>
    </row>
    <row r="6300" spans="1:8">
      <c r="A6300" s="79">
        <v>42599</v>
      </c>
      <c r="B6300" s="3">
        <v>5.6766666666666667</v>
      </c>
      <c r="C6300" s="7">
        <v>135</v>
      </c>
      <c r="D6300" s="7">
        <v>1</v>
      </c>
      <c r="E6300" s="17">
        <v>45</v>
      </c>
      <c r="F6300" s="2" t="s">
        <v>8</v>
      </c>
      <c r="G6300" s="2" t="s">
        <v>1907</v>
      </c>
      <c r="H6300" s="2" t="s">
        <v>2298</v>
      </c>
    </row>
    <row r="6301" spans="1:8">
      <c r="A6301" s="79">
        <v>42607</v>
      </c>
      <c r="B6301" s="3">
        <v>5.4</v>
      </c>
      <c r="C6301" s="7">
        <v>135</v>
      </c>
      <c r="D6301" s="7">
        <v>1</v>
      </c>
      <c r="E6301" s="17">
        <v>45</v>
      </c>
      <c r="F6301" s="2" t="s">
        <v>8</v>
      </c>
      <c r="G6301" s="2" t="s">
        <v>1907</v>
      </c>
      <c r="H6301" s="2" t="s">
        <v>2307</v>
      </c>
    </row>
    <row r="6302" spans="1:8">
      <c r="A6302" s="79">
        <v>42614</v>
      </c>
      <c r="B6302" s="3">
        <v>5.7050000000000001</v>
      </c>
      <c r="C6302" s="7">
        <v>135</v>
      </c>
      <c r="D6302" s="7">
        <v>1</v>
      </c>
      <c r="E6302" s="17">
        <v>45</v>
      </c>
      <c r="F6302" s="2" t="s">
        <v>8</v>
      </c>
      <c r="G6302" s="2" t="s">
        <v>1907</v>
      </c>
      <c r="H6302" s="2" t="s">
        <v>2297</v>
      </c>
    </row>
    <row r="6303" spans="1:8">
      <c r="A6303" s="79">
        <v>42631</v>
      </c>
      <c r="B6303" s="3">
        <v>5.7168186874304787</v>
      </c>
      <c r="C6303" s="7">
        <v>135</v>
      </c>
      <c r="D6303" s="7">
        <v>1</v>
      </c>
      <c r="E6303" s="17">
        <v>45</v>
      </c>
      <c r="F6303" s="2" t="s">
        <v>8</v>
      </c>
      <c r="G6303" s="2" t="s">
        <v>1907</v>
      </c>
      <c r="H6303" s="2" t="s">
        <v>2296</v>
      </c>
    </row>
    <row r="6304" spans="1:8">
      <c r="A6304" s="79">
        <v>42632</v>
      </c>
      <c r="B6304" s="3">
        <v>5.7972414984452891</v>
      </c>
      <c r="C6304" s="7">
        <v>135</v>
      </c>
      <c r="D6304" s="7">
        <v>1</v>
      </c>
      <c r="E6304" s="17">
        <v>45</v>
      </c>
      <c r="F6304" s="2" t="s">
        <v>8</v>
      </c>
      <c r="G6304" s="2" t="s">
        <v>1907</v>
      </c>
      <c r="H6304" s="2" t="s">
        <v>2252</v>
      </c>
    </row>
    <row r="6305" spans="1:8">
      <c r="A6305" s="79">
        <v>42634.618750000001</v>
      </c>
      <c r="B6305" s="3">
        <v>5.75</v>
      </c>
      <c r="C6305" s="7">
        <v>135</v>
      </c>
      <c r="D6305" s="7">
        <v>1</v>
      </c>
      <c r="E6305" s="17">
        <v>45</v>
      </c>
      <c r="F6305" s="2" t="s">
        <v>8</v>
      </c>
      <c r="G6305" s="2">
        <v>1</v>
      </c>
      <c r="H6305" s="2" t="s">
        <v>2226</v>
      </c>
    </row>
    <row r="6306" spans="1:8">
      <c r="A6306" s="79">
        <v>42634.631944444445</v>
      </c>
      <c r="B6306" s="3">
        <v>5.46</v>
      </c>
      <c r="C6306" s="7">
        <v>135</v>
      </c>
      <c r="D6306" s="7">
        <v>1</v>
      </c>
      <c r="E6306" s="17">
        <v>45</v>
      </c>
      <c r="F6306" s="2" t="s">
        <v>8</v>
      </c>
      <c r="G6306" s="2">
        <v>1</v>
      </c>
      <c r="H6306" s="2" t="s">
        <v>2226</v>
      </c>
    </row>
    <row r="6307" spans="1:8">
      <c r="A6307" s="79">
        <v>42636.79583333333</v>
      </c>
      <c r="B6307" s="3">
        <v>5.73</v>
      </c>
      <c r="C6307" s="7">
        <v>135</v>
      </c>
      <c r="D6307" s="7">
        <v>1</v>
      </c>
      <c r="E6307" s="17">
        <v>45</v>
      </c>
      <c r="F6307" s="2" t="s">
        <v>8</v>
      </c>
      <c r="G6307" s="2">
        <v>1</v>
      </c>
      <c r="H6307" s="2" t="s">
        <v>2226</v>
      </c>
    </row>
    <row r="6308" spans="1:8">
      <c r="A6308" s="79">
        <v>42685.679224537038</v>
      </c>
      <c r="B6308" s="3">
        <v>5.7780315371513735</v>
      </c>
      <c r="C6308" s="7">
        <v>135</v>
      </c>
      <c r="D6308" s="7">
        <v>1</v>
      </c>
      <c r="E6308" s="17">
        <v>45</v>
      </c>
      <c r="F6308" s="2" t="s">
        <v>8</v>
      </c>
      <c r="G6308" s="2" t="s">
        <v>2226</v>
      </c>
      <c r="H6308" s="2" t="s">
        <v>2880</v>
      </c>
    </row>
    <row r="6309" spans="1:8">
      <c r="A6309" s="79">
        <v>42705.942430555559</v>
      </c>
      <c r="B6309" s="3">
        <v>5.7779989281909225</v>
      </c>
      <c r="C6309" s="7">
        <v>135</v>
      </c>
      <c r="D6309" s="7">
        <v>1</v>
      </c>
      <c r="E6309" s="17">
        <v>45</v>
      </c>
      <c r="F6309" s="2" t="s">
        <v>8</v>
      </c>
      <c r="G6309" s="2" t="s">
        <v>2226</v>
      </c>
      <c r="H6309" s="2" t="s">
        <v>2842</v>
      </c>
    </row>
    <row r="6310" spans="1:8">
      <c r="A6310" s="79">
        <v>42717.521157407406</v>
      </c>
      <c r="B6310" s="3">
        <v>5.7600810541132317</v>
      </c>
      <c r="C6310" s="7">
        <v>135</v>
      </c>
      <c r="D6310" s="7">
        <v>1</v>
      </c>
      <c r="E6310" s="17">
        <v>45</v>
      </c>
      <c r="F6310" s="2" t="s">
        <v>8</v>
      </c>
      <c r="G6310" s="2" t="s">
        <v>2226</v>
      </c>
      <c r="H6310" s="2" t="s">
        <v>2879</v>
      </c>
    </row>
    <row r="6311" spans="1:8">
      <c r="A6311" s="79">
        <v>42718.397511574076</v>
      </c>
      <c r="B6311" s="3">
        <v>5.7940856258495002</v>
      </c>
      <c r="C6311" s="7">
        <v>135</v>
      </c>
      <c r="D6311" s="7">
        <v>1</v>
      </c>
      <c r="E6311" s="17">
        <v>45</v>
      </c>
      <c r="F6311" s="2" t="s">
        <v>8</v>
      </c>
      <c r="G6311" s="2" t="s">
        <v>2226</v>
      </c>
      <c r="H6311" s="2" t="s">
        <v>2871</v>
      </c>
    </row>
    <row r="6312" spans="1:8">
      <c r="A6312" s="79">
        <v>42731.252685185187</v>
      </c>
      <c r="B6312" s="3">
        <v>5.7951313987990112</v>
      </c>
      <c r="C6312" s="7">
        <v>135</v>
      </c>
      <c r="D6312" s="7">
        <v>1</v>
      </c>
      <c r="E6312" s="17">
        <v>45</v>
      </c>
      <c r="F6312" s="2" t="s">
        <v>8</v>
      </c>
      <c r="G6312" s="2" t="s">
        <v>2226</v>
      </c>
      <c r="H6312" s="2" t="s">
        <v>2833</v>
      </c>
    </row>
    <row r="6313" spans="1:8">
      <c r="A6313" s="79">
        <v>42732.593344907407</v>
      </c>
      <c r="B6313" s="3">
        <v>5.7582848353776628</v>
      </c>
      <c r="C6313" s="7">
        <v>135</v>
      </c>
      <c r="D6313" s="7">
        <v>1</v>
      </c>
      <c r="E6313" s="17">
        <v>45</v>
      </c>
      <c r="F6313" s="2" t="s">
        <v>8</v>
      </c>
      <c r="G6313" s="2" t="s">
        <v>2226</v>
      </c>
      <c r="H6313" s="2" t="s">
        <v>2878</v>
      </c>
    </row>
    <row r="6314" spans="1:8">
      <c r="A6314" s="79">
        <v>42733.094074074077</v>
      </c>
      <c r="B6314" s="3">
        <v>5.791293477535123</v>
      </c>
      <c r="C6314" s="7">
        <v>135</v>
      </c>
      <c r="D6314" s="7">
        <v>1</v>
      </c>
      <c r="E6314" s="17">
        <v>45</v>
      </c>
      <c r="F6314" s="2" t="s">
        <v>8</v>
      </c>
      <c r="G6314" s="2" t="s">
        <v>2226</v>
      </c>
      <c r="H6314" s="2" t="s">
        <v>2725</v>
      </c>
    </row>
    <row r="6315" spans="1:8">
      <c r="A6315" s="79">
        <v>42742.958113425928</v>
      </c>
      <c r="B6315" s="3">
        <v>5.703836933667084</v>
      </c>
      <c r="C6315" s="7">
        <v>135</v>
      </c>
      <c r="D6315" s="7">
        <v>1</v>
      </c>
      <c r="E6315" s="17">
        <v>45</v>
      </c>
      <c r="F6315" s="2" t="s">
        <v>8</v>
      </c>
      <c r="G6315" s="2" t="s">
        <v>3633</v>
      </c>
    </row>
    <row r="6316" spans="1:8">
      <c r="A6316" s="79">
        <v>42743.579965277779</v>
      </c>
      <c r="B6316" s="3">
        <v>5.8065167906673194</v>
      </c>
      <c r="C6316" s="7">
        <v>135</v>
      </c>
      <c r="D6316" s="7">
        <v>1</v>
      </c>
      <c r="E6316" s="17">
        <v>45</v>
      </c>
      <c r="F6316" s="2" t="s">
        <v>8</v>
      </c>
      <c r="G6316" s="2" t="s">
        <v>3632</v>
      </c>
    </row>
    <row r="6317" spans="1:8">
      <c r="A6317" s="79">
        <v>42745.573657407411</v>
      </c>
      <c r="B6317" s="3">
        <v>5.7582848353776628</v>
      </c>
      <c r="C6317" s="7">
        <v>135</v>
      </c>
      <c r="D6317" s="7">
        <v>1</v>
      </c>
      <c r="E6317" s="17">
        <v>45</v>
      </c>
      <c r="F6317" s="2" t="s">
        <v>8</v>
      </c>
      <c r="G6317" s="2" t="s">
        <v>3631</v>
      </c>
    </row>
    <row r="6318" spans="1:8">
      <c r="A6318" s="79">
        <v>42748.019490740742</v>
      </c>
      <c r="B6318" s="3">
        <v>5.703836933667084</v>
      </c>
      <c r="C6318" s="7">
        <v>135</v>
      </c>
      <c r="D6318" s="7">
        <v>1</v>
      </c>
      <c r="E6318" s="17">
        <v>45</v>
      </c>
      <c r="F6318" s="2" t="s">
        <v>8</v>
      </c>
      <c r="G6318" s="2" t="s">
        <v>3630</v>
      </c>
    </row>
    <row r="6319" spans="1:8">
      <c r="A6319" s="79">
        <v>42748.549016203702</v>
      </c>
      <c r="B6319" s="3">
        <v>5.7906038936535165</v>
      </c>
      <c r="C6319" s="7">
        <v>135</v>
      </c>
      <c r="D6319" s="7">
        <v>1</v>
      </c>
      <c r="E6319" s="17">
        <v>45</v>
      </c>
      <c r="F6319" s="2" t="s">
        <v>8</v>
      </c>
      <c r="G6319" s="2" t="s">
        <v>3629</v>
      </c>
    </row>
    <row r="6320" spans="1:8">
      <c r="A6320" s="79">
        <v>42750.697233796294</v>
      </c>
      <c r="B6320" s="3">
        <v>5.7723964973131414</v>
      </c>
      <c r="C6320" s="7">
        <v>135</v>
      </c>
      <c r="D6320" s="7">
        <v>1</v>
      </c>
      <c r="E6320" s="17">
        <v>45</v>
      </c>
      <c r="F6320" s="2" t="s">
        <v>8</v>
      </c>
      <c r="G6320" s="2" t="s">
        <v>3615</v>
      </c>
    </row>
    <row r="6321" spans="1:9">
      <c r="A6321" s="79">
        <v>42760.110671296294</v>
      </c>
      <c r="B6321" s="3">
        <v>5.7810270486656199</v>
      </c>
      <c r="C6321" s="7">
        <v>135</v>
      </c>
      <c r="D6321" s="7">
        <v>1</v>
      </c>
      <c r="E6321" s="17">
        <v>45</v>
      </c>
      <c r="F6321" s="2" t="s">
        <v>8</v>
      </c>
      <c r="G6321" s="2" t="s">
        <v>3554</v>
      </c>
    </row>
    <row r="6322" spans="1:9">
      <c r="A6322" s="79">
        <v>42767.944513888891</v>
      </c>
      <c r="B6322" s="3">
        <v>5.8014215571735894</v>
      </c>
      <c r="C6322" s="7">
        <v>135</v>
      </c>
      <c r="D6322" s="7">
        <v>1</v>
      </c>
      <c r="E6322" s="17">
        <v>45</v>
      </c>
      <c r="F6322" s="2" t="s">
        <v>8</v>
      </c>
      <c r="G6322" s="2" t="s">
        <v>3553</v>
      </c>
    </row>
    <row r="6323" spans="1:9">
      <c r="A6323" s="79">
        <v>42772.658807870372</v>
      </c>
      <c r="B6323" s="3">
        <v>5.7829844676118993</v>
      </c>
      <c r="C6323" s="7">
        <v>135</v>
      </c>
      <c r="D6323" s="7">
        <v>1</v>
      </c>
      <c r="E6323" s="17">
        <v>45</v>
      </c>
      <c r="F6323" s="2" t="s">
        <v>8</v>
      </c>
      <c r="G6323" s="2" t="s">
        <v>3567</v>
      </c>
    </row>
    <row r="6324" spans="1:9">
      <c r="A6324" s="79">
        <v>42773.441620370373</v>
      </c>
      <c r="B6324" s="3">
        <v>5.7984732242712669</v>
      </c>
      <c r="C6324" s="7">
        <v>135</v>
      </c>
      <c r="D6324" s="7">
        <v>1</v>
      </c>
      <c r="E6324" s="17">
        <v>45</v>
      </c>
      <c r="F6324" s="2" t="s">
        <v>8</v>
      </c>
      <c r="G6324" s="2" t="s">
        <v>3551</v>
      </c>
    </row>
    <row r="6325" spans="1:9">
      <c r="A6325" s="79">
        <v>42807.348877314813</v>
      </c>
      <c r="B6325" s="3">
        <v>5.7163456173526139</v>
      </c>
      <c r="C6325" s="7">
        <v>135</v>
      </c>
      <c r="D6325" s="7">
        <v>1</v>
      </c>
      <c r="E6325" s="17">
        <v>45</v>
      </c>
      <c r="F6325" s="2" t="s">
        <v>8</v>
      </c>
      <c r="G6325" s="2" t="s">
        <v>3628</v>
      </c>
    </row>
    <row r="6326" spans="1:9">
      <c r="A6326" s="79">
        <v>42807.949293981481</v>
      </c>
      <c r="B6326" s="3">
        <v>5.7826697942001877</v>
      </c>
      <c r="C6326" s="7">
        <v>135</v>
      </c>
      <c r="D6326" s="7">
        <v>1</v>
      </c>
      <c r="E6326" s="17">
        <v>45</v>
      </c>
      <c r="F6326" s="2" t="s">
        <v>8</v>
      </c>
      <c r="G6326" s="2" t="s">
        <v>3564</v>
      </c>
    </row>
    <row r="6327" spans="1:9">
      <c r="A6327" s="79">
        <v>42848.881481481483</v>
      </c>
      <c r="B6327" s="3">
        <v>5.7971526198083065</v>
      </c>
      <c r="C6327" s="7">
        <v>135</v>
      </c>
      <c r="D6327" s="7">
        <v>1</v>
      </c>
      <c r="E6327" s="17">
        <v>45</v>
      </c>
      <c r="F6327" s="2" t="s">
        <v>8</v>
      </c>
      <c r="G6327" s="2" t="s">
        <v>2226</v>
      </c>
      <c r="H6327" s="2" t="s">
        <v>4477</v>
      </c>
    </row>
    <row r="6328" spans="1:9">
      <c r="A6328" s="79">
        <v>42856.606585648151</v>
      </c>
      <c r="B6328" s="3">
        <v>5.7723964973131414</v>
      </c>
      <c r="C6328" s="7">
        <v>135</v>
      </c>
      <c r="D6328" s="7">
        <v>1</v>
      </c>
      <c r="E6328" s="17">
        <v>45</v>
      </c>
      <c r="F6328" s="2" t="s">
        <v>8</v>
      </c>
      <c r="G6328" s="2" t="s">
        <v>2226</v>
      </c>
      <c r="H6328" s="2" t="s">
        <v>4509</v>
      </c>
    </row>
    <row r="6329" spans="1:9">
      <c r="A6329" s="79">
        <v>42880.579942129632</v>
      </c>
      <c r="B6329" s="3">
        <v>5.7938022012263799</v>
      </c>
      <c r="C6329" s="7">
        <v>135</v>
      </c>
      <c r="D6329" s="7">
        <v>1</v>
      </c>
      <c r="E6329" s="17">
        <v>45</v>
      </c>
      <c r="F6329" s="2" t="s">
        <v>8</v>
      </c>
      <c r="G6329" s="2" t="s">
        <v>2226</v>
      </c>
      <c r="H6329" s="2" t="s">
        <v>4438</v>
      </c>
    </row>
    <row r="6330" spans="1:9">
      <c r="A6330" s="79">
        <v>42894.410381944443</v>
      </c>
      <c r="B6330" s="3">
        <v>5.7520770287654104</v>
      </c>
      <c r="C6330" s="7">
        <v>135</v>
      </c>
      <c r="D6330" s="7">
        <v>1</v>
      </c>
      <c r="E6330" s="17">
        <v>45</v>
      </c>
      <c r="F6330" s="2" t="s">
        <v>8</v>
      </c>
      <c r="G6330" s="2" t="s">
        <v>2226</v>
      </c>
      <c r="H6330" s="2" t="s">
        <v>4458</v>
      </c>
    </row>
    <row r="6331" spans="1:9">
      <c r="A6331" s="79">
        <v>42515</v>
      </c>
      <c r="B6331" s="3">
        <v>11.51941529835803</v>
      </c>
      <c r="C6331" s="7">
        <v>136</v>
      </c>
      <c r="D6331" s="7">
        <v>2</v>
      </c>
      <c r="E6331" s="17">
        <v>45</v>
      </c>
      <c r="F6331" s="2" t="s">
        <v>8</v>
      </c>
      <c r="G6331" s="2" t="s">
        <v>1908</v>
      </c>
      <c r="H6331" s="2" t="s">
        <v>301</v>
      </c>
      <c r="I6331" s="2" t="s">
        <v>1838</v>
      </c>
    </row>
    <row r="6332" spans="1:9">
      <c r="A6332" s="79">
        <v>42515</v>
      </c>
      <c r="B6332" s="3">
        <v>11.568400455062571</v>
      </c>
      <c r="C6332" s="7">
        <v>136</v>
      </c>
      <c r="D6332" s="7">
        <v>2</v>
      </c>
      <c r="E6332" s="17">
        <v>45</v>
      </c>
      <c r="F6332" s="2" t="s">
        <v>8</v>
      </c>
      <c r="G6332" s="2" t="s">
        <v>1908</v>
      </c>
      <c r="H6332" s="2" t="s">
        <v>1241</v>
      </c>
      <c r="I6332" s="2" t="s">
        <v>1853</v>
      </c>
    </row>
    <row r="6333" spans="1:9">
      <c r="A6333" s="79">
        <v>42515</v>
      </c>
      <c r="B6333" s="3">
        <v>11.579549403622442</v>
      </c>
      <c r="C6333" s="7">
        <v>136</v>
      </c>
      <c r="D6333" s="7">
        <v>2</v>
      </c>
      <c r="E6333" s="17">
        <v>45</v>
      </c>
      <c r="F6333" s="2" t="s">
        <v>8</v>
      </c>
      <c r="G6333" s="2" t="s">
        <v>1904</v>
      </c>
      <c r="H6333" s="2" t="s">
        <v>275</v>
      </c>
      <c r="I6333" s="2" t="s">
        <v>1837</v>
      </c>
    </row>
    <row r="6334" spans="1:9">
      <c r="A6334" s="79">
        <v>42515</v>
      </c>
      <c r="B6334" s="3">
        <v>5.4</v>
      </c>
      <c r="C6334" s="7">
        <v>136</v>
      </c>
      <c r="D6334" s="7">
        <v>1</v>
      </c>
      <c r="E6334" s="17">
        <v>45</v>
      </c>
      <c r="F6334" s="2" t="s">
        <v>8</v>
      </c>
      <c r="G6334" s="2" t="s">
        <v>1908</v>
      </c>
      <c r="H6334" s="2" t="s">
        <v>1883</v>
      </c>
      <c r="I6334" s="2" t="s">
        <v>1821</v>
      </c>
    </row>
    <row r="6335" spans="1:9">
      <c r="A6335" s="79">
        <v>42515</v>
      </c>
      <c r="B6335" s="3">
        <v>5.4</v>
      </c>
      <c r="C6335" s="7">
        <v>136</v>
      </c>
      <c r="D6335" s="7">
        <v>1</v>
      </c>
      <c r="E6335" s="17">
        <v>45</v>
      </c>
      <c r="F6335" s="2" t="s">
        <v>8</v>
      </c>
      <c r="G6335" s="2" t="s">
        <v>1908</v>
      </c>
      <c r="H6335" s="2" t="s">
        <v>1609</v>
      </c>
      <c r="I6335" s="2" t="s">
        <v>1844</v>
      </c>
    </row>
    <row r="6336" spans="1:9">
      <c r="A6336" s="79">
        <v>42515</v>
      </c>
      <c r="B6336" s="3">
        <v>5.4940000000000007</v>
      </c>
      <c r="C6336" s="7">
        <v>136</v>
      </c>
      <c r="D6336" s="7">
        <v>1</v>
      </c>
      <c r="E6336" s="17">
        <v>45</v>
      </c>
      <c r="F6336" s="2" t="s">
        <v>8</v>
      </c>
      <c r="G6336" s="2" t="s">
        <v>1908</v>
      </c>
      <c r="H6336" s="2" t="s">
        <v>375</v>
      </c>
      <c r="I6336" s="2" t="s">
        <v>1845</v>
      </c>
    </row>
    <row r="6337" spans="1:9">
      <c r="A6337" s="79">
        <v>42515</v>
      </c>
      <c r="B6337" s="3">
        <v>5.61</v>
      </c>
      <c r="C6337" s="7">
        <v>136</v>
      </c>
      <c r="D6337" s="7">
        <v>1</v>
      </c>
      <c r="E6337" s="17">
        <v>45</v>
      </c>
      <c r="F6337" s="2" t="s">
        <v>8</v>
      </c>
      <c r="G6337" s="2" t="s">
        <v>1908</v>
      </c>
      <c r="H6337" s="2" t="s">
        <v>1085</v>
      </c>
      <c r="I6337" s="2" t="s">
        <v>1849</v>
      </c>
    </row>
    <row r="6338" spans="1:9">
      <c r="A6338" s="79">
        <v>42515</v>
      </c>
      <c r="B6338" s="3">
        <v>5.61</v>
      </c>
      <c r="C6338" s="7">
        <v>136</v>
      </c>
      <c r="D6338" s="7">
        <v>1</v>
      </c>
      <c r="E6338" s="17">
        <v>45</v>
      </c>
      <c r="F6338" s="2" t="s">
        <v>8</v>
      </c>
      <c r="G6338" s="2" t="s">
        <v>1908</v>
      </c>
      <c r="H6338" s="2" t="s">
        <v>1893</v>
      </c>
      <c r="I6338" s="2" t="s">
        <v>1852</v>
      </c>
    </row>
    <row r="6339" spans="1:9">
      <c r="A6339" s="79">
        <v>42515</v>
      </c>
      <c r="B6339" s="3">
        <v>5.665</v>
      </c>
      <c r="C6339" s="7">
        <v>136</v>
      </c>
      <c r="D6339" s="7">
        <v>1</v>
      </c>
      <c r="E6339" s="17">
        <v>45</v>
      </c>
      <c r="F6339" s="2" t="s">
        <v>8</v>
      </c>
      <c r="G6339" s="2" t="s">
        <v>1904</v>
      </c>
      <c r="H6339" s="2" t="s">
        <v>1169</v>
      </c>
      <c r="I6339" s="2" t="s">
        <v>1823</v>
      </c>
    </row>
    <row r="6340" spans="1:9">
      <c r="A6340" s="79">
        <v>42515</v>
      </c>
      <c r="B6340" s="3">
        <v>5.6687919858573954</v>
      </c>
      <c r="C6340" s="7">
        <v>136</v>
      </c>
      <c r="D6340" s="7">
        <v>1</v>
      </c>
      <c r="E6340" s="17">
        <v>45</v>
      </c>
      <c r="F6340" s="2" t="s">
        <v>8</v>
      </c>
      <c r="G6340" s="2" t="s">
        <v>1908</v>
      </c>
      <c r="H6340" s="2" t="s">
        <v>1579</v>
      </c>
      <c r="I6340" s="2" t="s">
        <v>1832</v>
      </c>
    </row>
    <row r="6341" spans="1:9">
      <c r="A6341" s="79">
        <v>42515</v>
      </c>
      <c r="B6341" s="3">
        <v>5.6766666666666667</v>
      </c>
      <c r="C6341" s="7">
        <v>136</v>
      </c>
      <c r="D6341" s="7">
        <v>1</v>
      </c>
      <c r="E6341" s="17">
        <v>45</v>
      </c>
      <c r="F6341" s="2" t="s">
        <v>8</v>
      </c>
      <c r="G6341" s="2" t="s">
        <v>1908</v>
      </c>
      <c r="H6341" s="2" t="s">
        <v>299</v>
      </c>
      <c r="I6341" s="2" t="s">
        <v>1834</v>
      </c>
    </row>
    <row r="6342" spans="1:9">
      <c r="A6342" s="79">
        <v>42515</v>
      </c>
      <c r="B6342" s="3">
        <v>5.7125000000000004</v>
      </c>
      <c r="C6342" s="7">
        <v>136</v>
      </c>
      <c r="D6342" s="7">
        <v>1</v>
      </c>
      <c r="E6342" s="17">
        <v>45</v>
      </c>
      <c r="F6342" s="2" t="s">
        <v>8</v>
      </c>
      <c r="G6342" s="2" t="s">
        <v>1908</v>
      </c>
      <c r="H6342" s="2" t="s">
        <v>316</v>
      </c>
      <c r="I6342" s="2" t="s">
        <v>1824</v>
      </c>
    </row>
    <row r="6343" spans="1:9">
      <c r="A6343" s="79">
        <v>42515</v>
      </c>
      <c r="B6343" s="3">
        <v>5.7125000000000004</v>
      </c>
      <c r="C6343" s="7">
        <v>136</v>
      </c>
      <c r="D6343" s="7">
        <v>1</v>
      </c>
      <c r="E6343" s="17">
        <v>45</v>
      </c>
      <c r="F6343" s="2" t="s">
        <v>8</v>
      </c>
      <c r="G6343" s="2" t="s">
        <v>1908</v>
      </c>
      <c r="H6343" s="2" t="s">
        <v>397</v>
      </c>
      <c r="I6343" s="2" t="s">
        <v>1831</v>
      </c>
    </row>
    <row r="6344" spans="1:9">
      <c r="A6344" s="79">
        <v>42515</v>
      </c>
      <c r="B6344" s="3">
        <v>5.7166666666666668</v>
      </c>
      <c r="C6344" s="7">
        <v>136</v>
      </c>
      <c r="D6344" s="7">
        <v>1</v>
      </c>
      <c r="E6344" s="17">
        <v>45</v>
      </c>
      <c r="F6344" s="2" t="s">
        <v>8</v>
      </c>
      <c r="G6344" s="2" t="s">
        <v>1904</v>
      </c>
      <c r="H6344" s="2" t="s">
        <v>1894</v>
      </c>
      <c r="I6344" s="2" t="s">
        <v>1856</v>
      </c>
    </row>
    <row r="6345" spans="1:9">
      <c r="A6345" s="79">
        <v>42515</v>
      </c>
      <c r="B6345" s="3">
        <v>5.7251571675302246</v>
      </c>
      <c r="C6345" s="7">
        <v>136</v>
      </c>
      <c r="D6345" s="7">
        <v>1</v>
      </c>
      <c r="E6345" s="17">
        <v>45</v>
      </c>
      <c r="F6345" s="2" t="s">
        <v>8</v>
      </c>
      <c r="G6345" s="2" t="s">
        <v>1908</v>
      </c>
      <c r="H6345" s="2" t="s">
        <v>1171</v>
      </c>
      <c r="I6345" s="2" t="s">
        <v>1851</v>
      </c>
    </row>
    <row r="6346" spans="1:9">
      <c r="A6346" s="79">
        <v>42515</v>
      </c>
      <c r="B6346" s="3">
        <v>5.7422576396206537</v>
      </c>
      <c r="C6346" s="7">
        <v>136</v>
      </c>
      <c r="D6346" s="7">
        <v>1</v>
      </c>
      <c r="E6346" s="17">
        <v>45</v>
      </c>
      <c r="F6346" s="2" t="s">
        <v>8</v>
      </c>
      <c r="G6346" s="2" t="s">
        <v>1908</v>
      </c>
      <c r="H6346" s="2" t="s">
        <v>1888</v>
      </c>
      <c r="I6346" s="2" t="s">
        <v>1833</v>
      </c>
    </row>
    <row r="6347" spans="1:9">
      <c r="A6347" s="79">
        <v>42515</v>
      </c>
      <c r="B6347" s="3">
        <v>5.7422576396206537</v>
      </c>
      <c r="C6347" s="7">
        <v>136</v>
      </c>
      <c r="D6347" s="7">
        <v>1</v>
      </c>
      <c r="E6347" s="17">
        <v>45</v>
      </c>
      <c r="F6347" s="2" t="s">
        <v>8</v>
      </c>
      <c r="G6347" s="2" t="s">
        <v>1908</v>
      </c>
      <c r="H6347" s="2" t="s">
        <v>284</v>
      </c>
      <c r="I6347" s="2" t="s">
        <v>1843</v>
      </c>
    </row>
    <row r="6348" spans="1:9">
      <c r="A6348" s="79">
        <v>42515</v>
      </c>
      <c r="B6348" s="3">
        <v>5.7425000000000006</v>
      </c>
      <c r="C6348" s="7">
        <v>136</v>
      </c>
      <c r="D6348" s="7">
        <v>1</v>
      </c>
      <c r="E6348" s="17">
        <v>45</v>
      </c>
      <c r="F6348" s="2" t="s">
        <v>8</v>
      </c>
      <c r="G6348" s="2" t="s">
        <v>1904</v>
      </c>
      <c r="H6348" s="2" t="s">
        <v>1884</v>
      </c>
      <c r="I6348" s="2" t="s">
        <v>1825</v>
      </c>
    </row>
    <row r="6349" spans="1:9">
      <c r="A6349" s="79">
        <v>42515</v>
      </c>
      <c r="B6349" s="3">
        <v>5.7501210710128055</v>
      </c>
      <c r="C6349" s="7">
        <v>136</v>
      </c>
      <c r="D6349" s="7">
        <v>1</v>
      </c>
      <c r="E6349" s="17">
        <v>45</v>
      </c>
      <c r="F6349" s="2" t="s">
        <v>8</v>
      </c>
      <c r="G6349" s="2" t="s">
        <v>1908</v>
      </c>
      <c r="H6349" s="2" t="s">
        <v>1371</v>
      </c>
      <c r="I6349" s="2" t="s">
        <v>1848</v>
      </c>
    </row>
    <row r="6350" spans="1:9">
      <c r="A6350" s="79">
        <v>42515</v>
      </c>
      <c r="B6350" s="3">
        <v>5.7514903299203644</v>
      </c>
      <c r="C6350" s="7">
        <v>136</v>
      </c>
      <c r="D6350" s="7">
        <v>1</v>
      </c>
      <c r="E6350" s="17">
        <v>45</v>
      </c>
      <c r="F6350" s="2" t="s">
        <v>8</v>
      </c>
      <c r="G6350" s="2" t="s">
        <v>1908</v>
      </c>
      <c r="H6350" s="2" t="s">
        <v>1378</v>
      </c>
      <c r="I6350" s="2" t="s">
        <v>1822</v>
      </c>
    </row>
    <row r="6351" spans="1:9">
      <c r="A6351" s="79">
        <v>42515</v>
      </c>
      <c r="B6351" s="3">
        <v>5.7514903299203644</v>
      </c>
      <c r="C6351" s="7">
        <v>136</v>
      </c>
      <c r="D6351" s="7">
        <v>1</v>
      </c>
      <c r="E6351" s="17">
        <v>45</v>
      </c>
      <c r="F6351" s="2" t="s">
        <v>8</v>
      </c>
      <c r="G6351" s="2" t="s">
        <v>1908</v>
      </c>
      <c r="H6351" s="2" t="s">
        <v>1886</v>
      </c>
      <c r="I6351" s="2" t="s">
        <v>1828</v>
      </c>
    </row>
    <row r="6352" spans="1:9">
      <c r="A6352" s="79">
        <v>42515</v>
      </c>
      <c r="B6352" s="3">
        <v>5.7514903299203644</v>
      </c>
      <c r="C6352" s="7">
        <v>136</v>
      </c>
      <c r="D6352" s="7">
        <v>1</v>
      </c>
      <c r="E6352" s="17">
        <v>45</v>
      </c>
      <c r="F6352" s="2" t="s">
        <v>8</v>
      </c>
      <c r="G6352" s="2" t="s">
        <v>1908</v>
      </c>
      <c r="H6352" s="2" t="s">
        <v>1887</v>
      </c>
      <c r="I6352" s="2" t="s">
        <v>1830</v>
      </c>
    </row>
    <row r="6353" spans="1:9">
      <c r="A6353" s="79">
        <v>42515</v>
      </c>
      <c r="B6353" s="3">
        <v>5.7514903299203644</v>
      </c>
      <c r="C6353" s="7">
        <v>136</v>
      </c>
      <c r="D6353" s="7">
        <v>1</v>
      </c>
      <c r="E6353" s="17">
        <v>45</v>
      </c>
      <c r="F6353" s="2" t="s">
        <v>8</v>
      </c>
      <c r="G6353" s="2" t="s">
        <v>1908</v>
      </c>
      <c r="H6353" s="2" t="s">
        <v>304</v>
      </c>
      <c r="I6353" s="2" t="s">
        <v>1839</v>
      </c>
    </row>
    <row r="6354" spans="1:9">
      <c r="A6354" s="79">
        <v>42515</v>
      </c>
      <c r="B6354" s="3">
        <v>5.7514903299203644</v>
      </c>
      <c r="C6354" s="7">
        <v>136</v>
      </c>
      <c r="D6354" s="7">
        <v>1</v>
      </c>
      <c r="E6354" s="17">
        <v>45</v>
      </c>
      <c r="F6354" s="2" t="s">
        <v>8</v>
      </c>
      <c r="G6354" s="2" t="s">
        <v>1908</v>
      </c>
      <c r="H6354" s="2" t="s">
        <v>1353</v>
      </c>
      <c r="I6354" s="2" t="s">
        <v>1840</v>
      </c>
    </row>
    <row r="6355" spans="1:9">
      <c r="A6355" s="79">
        <v>42515</v>
      </c>
      <c r="B6355" s="3">
        <v>5.7514903299203644</v>
      </c>
      <c r="C6355" s="7">
        <v>136</v>
      </c>
      <c r="D6355" s="7">
        <v>1</v>
      </c>
      <c r="E6355" s="17">
        <v>45</v>
      </c>
      <c r="F6355" s="2" t="s">
        <v>8</v>
      </c>
      <c r="G6355" s="2" t="s">
        <v>1908</v>
      </c>
      <c r="H6355" s="2" t="s">
        <v>1346</v>
      </c>
      <c r="I6355" s="2" t="s">
        <v>1841</v>
      </c>
    </row>
    <row r="6356" spans="1:9">
      <c r="A6356" s="79">
        <v>42515</v>
      </c>
      <c r="B6356" s="3">
        <v>5.7514903299203644</v>
      </c>
      <c r="C6356" s="7">
        <v>136</v>
      </c>
      <c r="D6356" s="7">
        <v>1</v>
      </c>
      <c r="E6356" s="17">
        <v>45</v>
      </c>
      <c r="F6356" s="2" t="s">
        <v>8</v>
      </c>
      <c r="G6356" s="2" t="s">
        <v>1908</v>
      </c>
      <c r="H6356" s="2" t="s">
        <v>374</v>
      </c>
      <c r="I6356" s="2" t="s">
        <v>1842</v>
      </c>
    </row>
    <row r="6357" spans="1:9">
      <c r="A6357" s="79">
        <v>42515</v>
      </c>
      <c r="B6357" s="3">
        <v>5.7514903299203644</v>
      </c>
      <c r="C6357" s="7">
        <v>136</v>
      </c>
      <c r="D6357" s="7">
        <v>1</v>
      </c>
      <c r="E6357" s="17">
        <v>45</v>
      </c>
      <c r="F6357" s="2" t="s">
        <v>8</v>
      </c>
      <c r="G6357" s="2" t="s">
        <v>1908</v>
      </c>
      <c r="H6357" s="2" t="s">
        <v>1892</v>
      </c>
      <c r="I6357" s="2" t="s">
        <v>1850</v>
      </c>
    </row>
    <row r="6358" spans="1:9">
      <c r="A6358" s="79">
        <v>42515</v>
      </c>
      <c r="B6358" s="3">
        <v>5.7514903299203644</v>
      </c>
      <c r="C6358" s="7">
        <v>136</v>
      </c>
      <c r="D6358" s="7">
        <v>1</v>
      </c>
      <c r="E6358" s="17">
        <v>45</v>
      </c>
      <c r="F6358" s="2" t="s">
        <v>8</v>
      </c>
      <c r="G6358" s="2" t="s">
        <v>1908</v>
      </c>
      <c r="H6358" s="2" t="s">
        <v>307</v>
      </c>
      <c r="I6358" s="2" t="s">
        <v>1854</v>
      </c>
    </row>
    <row r="6359" spans="1:9">
      <c r="A6359" s="79">
        <v>42515</v>
      </c>
      <c r="B6359" s="3">
        <v>5.7555790671217295</v>
      </c>
      <c r="C6359" s="7">
        <v>136</v>
      </c>
      <c r="D6359" s="7">
        <v>1</v>
      </c>
      <c r="E6359" s="17">
        <v>45</v>
      </c>
      <c r="F6359" s="2" t="s">
        <v>8</v>
      </c>
      <c r="G6359" s="2" t="s">
        <v>1908</v>
      </c>
      <c r="H6359" s="2" t="s">
        <v>1359</v>
      </c>
      <c r="I6359" s="2" t="s">
        <v>1855</v>
      </c>
    </row>
    <row r="6360" spans="1:9">
      <c r="A6360" s="79">
        <v>42515</v>
      </c>
      <c r="B6360" s="3">
        <v>5.759543321864248</v>
      </c>
      <c r="C6360" s="7">
        <v>136</v>
      </c>
      <c r="D6360" s="7">
        <v>1</v>
      </c>
      <c r="E6360" s="17">
        <v>45</v>
      </c>
      <c r="F6360" s="2" t="s">
        <v>8</v>
      </c>
      <c r="G6360" s="2" t="s">
        <v>1904</v>
      </c>
      <c r="H6360" s="2" t="s">
        <v>1889</v>
      </c>
      <c r="I6360" s="2" t="s">
        <v>1835</v>
      </c>
    </row>
    <row r="6361" spans="1:9">
      <c r="A6361" s="79">
        <v>42515</v>
      </c>
      <c r="B6361" s="3">
        <v>5.7616557566422797</v>
      </c>
      <c r="C6361" s="7">
        <v>136</v>
      </c>
      <c r="D6361" s="7">
        <v>1</v>
      </c>
      <c r="E6361" s="17">
        <v>45</v>
      </c>
      <c r="F6361" s="2" t="s">
        <v>8</v>
      </c>
      <c r="G6361" s="2" t="s">
        <v>1908</v>
      </c>
      <c r="H6361" s="2" t="s">
        <v>1341</v>
      </c>
      <c r="I6361" s="2" t="s">
        <v>1847</v>
      </c>
    </row>
    <row r="6362" spans="1:9">
      <c r="A6362" s="79">
        <v>42515</v>
      </c>
      <c r="B6362" s="3">
        <v>5.7760227531285553</v>
      </c>
      <c r="C6362" s="7">
        <v>136</v>
      </c>
      <c r="D6362" s="7">
        <v>1</v>
      </c>
      <c r="E6362" s="17">
        <v>45</v>
      </c>
      <c r="F6362" s="2" t="s">
        <v>8</v>
      </c>
      <c r="G6362" s="2" t="s">
        <v>1904</v>
      </c>
      <c r="H6362" s="2" t="s">
        <v>290</v>
      </c>
      <c r="I6362" s="2" t="s">
        <v>1826</v>
      </c>
    </row>
    <row r="6363" spans="1:9">
      <c r="A6363" s="79">
        <v>42516</v>
      </c>
      <c r="B6363" s="3">
        <v>11.185</v>
      </c>
      <c r="C6363" s="7">
        <v>136</v>
      </c>
      <c r="D6363" s="7">
        <v>2</v>
      </c>
      <c r="E6363" s="17">
        <v>45</v>
      </c>
      <c r="F6363" s="2" t="s">
        <v>8</v>
      </c>
      <c r="G6363" s="2" t="s">
        <v>1908</v>
      </c>
      <c r="H6363" s="2" t="s">
        <v>1362</v>
      </c>
      <c r="I6363" s="2" t="s">
        <v>1799</v>
      </c>
    </row>
    <row r="6364" spans="1:9">
      <c r="A6364" s="79">
        <v>42516</v>
      </c>
      <c r="B6364" s="3">
        <v>5.2949999999999999</v>
      </c>
      <c r="C6364" s="7">
        <v>136</v>
      </c>
      <c r="D6364" s="7">
        <v>1</v>
      </c>
      <c r="E6364" s="17">
        <v>45</v>
      </c>
      <c r="F6364" s="2" t="s">
        <v>8</v>
      </c>
      <c r="G6364" s="2" t="s">
        <v>1908</v>
      </c>
      <c r="H6364" s="2" t="s">
        <v>1369</v>
      </c>
      <c r="I6364" s="2" t="s">
        <v>1817</v>
      </c>
    </row>
    <row r="6365" spans="1:9">
      <c r="A6365" s="79">
        <v>42516</v>
      </c>
      <c r="B6365" s="3">
        <v>5.4275000000000002</v>
      </c>
      <c r="C6365" s="7">
        <v>136</v>
      </c>
      <c r="D6365" s="7">
        <v>1</v>
      </c>
      <c r="E6365" s="17">
        <v>45</v>
      </c>
      <c r="F6365" s="2" t="s">
        <v>8</v>
      </c>
      <c r="G6365" s="2" t="s">
        <v>1908</v>
      </c>
      <c r="H6365" s="2" t="s">
        <v>1391</v>
      </c>
      <c r="I6365" s="2" t="s">
        <v>1816</v>
      </c>
    </row>
    <row r="6366" spans="1:9">
      <c r="A6366" s="79">
        <v>42516</v>
      </c>
      <c r="B6366" s="3">
        <v>5.46</v>
      </c>
      <c r="C6366" s="7">
        <v>136</v>
      </c>
      <c r="D6366" s="7">
        <v>1</v>
      </c>
      <c r="E6366" s="17">
        <v>45</v>
      </c>
      <c r="F6366" s="2" t="s">
        <v>8</v>
      </c>
      <c r="G6366" s="2" t="s">
        <v>1904</v>
      </c>
      <c r="H6366" s="2" t="s">
        <v>294</v>
      </c>
      <c r="I6366" s="2" t="s">
        <v>1811</v>
      </c>
    </row>
    <row r="6367" spans="1:9">
      <c r="A6367" s="79">
        <v>42516</v>
      </c>
      <c r="B6367" s="3">
        <v>5.4755795574288726</v>
      </c>
      <c r="C6367" s="7">
        <v>136</v>
      </c>
      <c r="D6367" s="7">
        <v>1</v>
      </c>
      <c r="E6367" s="17">
        <v>45</v>
      </c>
      <c r="F6367" s="2" t="s">
        <v>8</v>
      </c>
      <c r="G6367" s="2" t="s">
        <v>1908</v>
      </c>
      <c r="H6367" s="2" t="s">
        <v>375</v>
      </c>
      <c r="I6367" s="2" t="s">
        <v>1819</v>
      </c>
    </row>
    <row r="6368" spans="1:9">
      <c r="A6368" s="79">
        <v>42516</v>
      </c>
      <c r="B6368" s="3">
        <v>5.6766666666666667</v>
      </c>
      <c r="C6368" s="7">
        <v>136</v>
      </c>
      <c r="D6368" s="7">
        <v>1</v>
      </c>
      <c r="E6368" s="17">
        <v>45</v>
      </c>
      <c r="F6368" s="2" t="s">
        <v>8</v>
      </c>
      <c r="G6368" s="2" t="s">
        <v>1908</v>
      </c>
      <c r="H6368" s="2" t="s">
        <v>1879</v>
      </c>
      <c r="I6368" s="2" t="s">
        <v>1803</v>
      </c>
    </row>
    <row r="6369" spans="1:9">
      <c r="A6369" s="79">
        <v>42516</v>
      </c>
      <c r="B6369" s="3">
        <v>5.6825000000000001</v>
      </c>
      <c r="C6369" s="7">
        <v>136</v>
      </c>
      <c r="D6369" s="7">
        <v>1</v>
      </c>
      <c r="E6369" s="17">
        <v>45</v>
      </c>
      <c r="F6369" s="2" t="s">
        <v>8</v>
      </c>
      <c r="G6369" s="2" t="s">
        <v>1904</v>
      </c>
      <c r="H6369" s="2" t="s">
        <v>1610</v>
      </c>
      <c r="I6369" s="2" t="s">
        <v>1820</v>
      </c>
    </row>
    <row r="6370" spans="1:9">
      <c r="A6370" s="79">
        <v>42516</v>
      </c>
      <c r="B6370" s="3">
        <v>5.7125000000000004</v>
      </c>
      <c r="C6370" s="7">
        <v>136</v>
      </c>
      <c r="D6370" s="7">
        <v>1</v>
      </c>
      <c r="E6370" s="17">
        <v>45</v>
      </c>
      <c r="F6370" s="2" t="s">
        <v>8</v>
      </c>
      <c r="G6370" s="2" t="s">
        <v>1908</v>
      </c>
      <c r="H6370" s="2" t="s">
        <v>1316</v>
      </c>
      <c r="I6370" s="2" t="s">
        <v>1809</v>
      </c>
    </row>
    <row r="6371" spans="1:9">
      <c r="A6371" s="79">
        <v>42516</v>
      </c>
      <c r="B6371" s="3">
        <v>5.716054607508533</v>
      </c>
      <c r="C6371" s="7">
        <v>136</v>
      </c>
      <c r="D6371" s="7">
        <v>1</v>
      </c>
      <c r="E6371" s="17">
        <v>45</v>
      </c>
      <c r="F6371" s="2" t="s">
        <v>8</v>
      </c>
      <c r="G6371" s="2" t="s">
        <v>1904</v>
      </c>
      <c r="H6371" s="2" t="s">
        <v>1877</v>
      </c>
      <c r="I6371" s="2" t="s">
        <v>1797</v>
      </c>
    </row>
    <row r="6372" spans="1:9">
      <c r="A6372" s="79">
        <v>42516</v>
      </c>
      <c r="B6372" s="3">
        <v>5.7260440660991492</v>
      </c>
      <c r="C6372" s="7">
        <v>136</v>
      </c>
      <c r="D6372" s="7">
        <v>1</v>
      </c>
      <c r="E6372" s="17">
        <v>45</v>
      </c>
      <c r="F6372" s="2" t="s">
        <v>8</v>
      </c>
      <c r="G6372" s="2" t="s">
        <v>1904</v>
      </c>
      <c r="H6372" s="2" t="s">
        <v>1881</v>
      </c>
      <c r="I6372" s="2" t="s">
        <v>1814</v>
      </c>
    </row>
    <row r="6373" spans="1:9">
      <c r="A6373" s="79">
        <v>42516</v>
      </c>
      <c r="B6373" s="3">
        <v>5.7279999999999998</v>
      </c>
      <c r="C6373" s="7">
        <v>136</v>
      </c>
      <c r="D6373" s="7">
        <v>1</v>
      </c>
      <c r="E6373" s="17">
        <v>45</v>
      </c>
      <c r="F6373" s="2" t="s">
        <v>8</v>
      </c>
      <c r="G6373" s="2" t="s">
        <v>1908</v>
      </c>
      <c r="H6373" s="2" t="s">
        <v>1880</v>
      </c>
      <c r="I6373" s="2" t="s">
        <v>1807</v>
      </c>
    </row>
    <row r="6374" spans="1:9">
      <c r="A6374" s="79">
        <v>42516</v>
      </c>
      <c r="B6374" s="3">
        <v>5.7422576396206537</v>
      </c>
      <c r="C6374" s="7">
        <v>136</v>
      </c>
      <c r="D6374" s="7">
        <v>1</v>
      </c>
      <c r="E6374" s="17">
        <v>45</v>
      </c>
      <c r="F6374" s="2" t="s">
        <v>8</v>
      </c>
      <c r="G6374" s="2" t="s">
        <v>1908</v>
      </c>
      <c r="H6374" s="2" t="s">
        <v>1343</v>
      </c>
      <c r="I6374" s="2" t="s">
        <v>1810</v>
      </c>
    </row>
    <row r="6375" spans="1:9">
      <c r="A6375" s="79">
        <v>42516</v>
      </c>
      <c r="B6375" s="3">
        <v>5.7501210710128055</v>
      </c>
      <c r="C6375" s="7">
        <v>136</v>
      </c>
      <c r="D6375" s="7">
        <v>1</v>
      </c>
      <c r="E6375" s="17">
        <v>45</v>
      </c>
      <c r="F6375" s="2" t="s">
        <v>8</v>
      </c>
      <c r="G6375" s="2" t="s">
        <v>1908</v>
      </c>
      <c r="H6375" s="2" t="s">
        <v>1314</v>
      </c>
      <c r="I6375" s="2" t="s">
        <v>1804</v>
      </c>
    </row>
    <row r="6376" spans="1:9">
      <c r="A6376" s="79">
        <v>42516</v>
      </c>
      <c r="B6376" s="3">
        <v>5.7501210710128055</v>
      </c>
      <c r="C6376" s="7">
        <v>136</v>
      </c>
      <c r="D6376" s="7">
        <v>1</v>
      </c>
      <c r="E6376" s="17">
        <v>45</v>
      </c>
      <c r="F6376" s="2" t="s">
        <v>8</v>
      </c>
      <c r="G6376" s="2" t="s">
        <v>1908</v>
      </c>
      <c r="H6376" s="2" t="s">
        <v>1386</v>
      </c>
      <c r="I6376" s="2" t="s">
        <v>1808</v>
      </c>
    </row>
    <row r="6377" spans="1:9">
      <c r="A6377" s="79">
        <v>42516</v>
      </c>
      <c r="B6377" s="3">
        <v>5.7514903299203644</v>
      </c>
      <c r="C6377" s="7">
        <v>136</v>
      </c>
      <c r="D6377" s="7">
        <v>1</v>
      </c>
      <c r="E6377" s="17">
        <v>45</v>
      </c>
      <c r="F6377" s="2" t="s">
        <v>8</v>
      </c>
      <c r="G6377" s="2" t="s">
        <v>1908</v>
      </c>
      <c r="H6377" s="2" t="s">
        <v>273</v>
      </c>
      <c r="I6377" s="2" t="s">
        <v>1793</v>
      </c>
    </row>
    <row r="6378" spans="1:9">
      <c r="A6378" s="79">
        <v>42516</v>
      </c>
      <c r="B6378" s="3">
        <v>5.7514903299203644</v>
      </c>
      <c r="C6378" s="7">
        <v>136</v>
      </c>
      <c r="D6378" s="7">
        <v>1</v>
      </c>
      <c r="E6378" s="17">
        <v>45</v>
      </c>
      <c r="F6378" s="2" t="s">
        <v>8</v>
      </c>
      <c r="G6378" s="2" t="s">
        <v>1908</v>
      </c>
      <c r="H6378" s="2" t="s">
        <v>1174</v>
      </c>
      <c r="I6378" s="2" t="s">
        <v>1794</v>
      </c>
    </row>
    <row r="6379" spans="1:9">
      <c r="A6379" s="79">
        <v>42516</v>
      </c>
      <c r="B6379" s="3">
        <v>5.7514903299203644</v>
      </c>
      <c r="C6379" s="7">
        <v>136</v>
      </c>
      <c r="D6379" s="7">
        <v>1</v>
      </c>
      <c r="E6379" s="17">
        <v>45</v>
      </c>
      <c r="F6379" s="2" t="s">
        <v>8</v>
      </c>
      <c r="G6379" s="2" t="s">
        <v>1908</v>
      </c>
      <c r="H6379" s="2" t="s">
        <v>395</v>
      </c>
      <c r="I6379" s="2" t="s">
        <v>1795</v>
      </c>
    </row>
    <row r="6380" spans="1:9">
      <c r="A6380" s="79">
        <v>42516</v>
      </c>
      <c r="B6380" s="3">
        <v>5.7514903299203644</v>
      </c>
      <c r="C6380" s="7">
        <v>136</v>
      </c>
      <c r="D6380" s="7">
        <v>1</v>
      </c>
      <c r="E6380" s="17">
        <v>45</v>
      </c>
      <c r="F6380" s="2" t="s">
        <v>8</v>
      </c>
      <c r="G6380" s="2" t="s">
        <v>1908</v>
      </c>
      <c r="H6380" s="2" t="s">
        <v>1330</v>
      </c>
      <c r="I6380" s="2" t="s">
        <v>1805</v>
      </c>
    </row>
    <row r="6381" spans="1:9">
      <c r="A6381" s="79">
        <v>42516</v>
      </c>
      <c r="B6381" s="3">
        <v>5.7514903299203644</v>
      </c>
      <c r="C6381" s="7">
        <v>136</v>
      </c>
      <c r="D6381" s="7">
        <v>1</v>
      </c>
      <c r="E6381" s="17">
        <v>45</v>
      </c>
      <c r="F6381" s="2" t="s">
        <v>8</v>
      </c>
      <c r="G6381" s="2" t="s">
        <v>1908</v>
      </c>
      <c r="H6381" s="2" t="s">
        <v>1365</v>
      </c>
      <c r="I6381" s="2" t="s">
        <v>1806</v>
      </c>
    </row>
    <row r="6382" spans="1:9">
      <c r="A6382" s="79">
        <v>42516</v>
      </c>
      <c r="B6382" s="3">
        <v>5.7514903299203644</v>
      </c>
      <c r="C6382" s="7">
        <v>136</v>
      </c>
      <c r="D6382" s="7">
        <v>1</v>
      </c>
      <c r="E6382" s="17">
        <v>45</v>
      </c>
      <c r="F6382" s="2" t="s">
        <v>8</v>
      </c>
      <c r="G6382" s="2" t="s">
        <v>1908</v>
      </c>
      <c r="H6382" s="2" t="s">
        <v>1882</v>
      </c>
      <c r="I6382" s="2" t="s">
        <v>1815</v>
      </c>
    </row>
    <row r="6383" spans="1:9">
      <c r="A6383" s="79">
        <v>42516</v>
      </c>
      <c r="B6383" s="3">
        <v>5.7616557566422797</v>
      </c>
      <c r="C6383" s="7">
        <v>136</v>
      </c>
      <c r="D6383" s="7">
        <v>1</v>
      </c>
      <c r="E6383" s="17">
        <v>45</v>
      </c>
      <c r="F6383" s="2" t="s">
        <v>8</v>
      </c>
      <c r="G6383" s="2" t="s">
        <v>1908</v>
      </c>
      <c r="H6383" s="2" t="s">
        <v>296</v>
      </c>
      <c r="I6383" s="2" t="s">
        <v>1812</v>
      </c>
    </row>
    <row r="6384" spans="1:9">
      <c r="A6384" s="79">
        <v>42516</v>
      </c>
      <c r="B6384" s="3">
        <v>5.7812610704659226</v>
      </c>
      <c r="C6384" s="7">
        <v>136</v>
      </c>
      <c r="D6384" s="7">
        <v>1</v>
      </c>
      <c r="E6384" s="17">
        <v>45</v>
      </c>
      <c r="F6384" s="2" t="s">
        <v>8</v>
      </c>
      <c r="G6384" s="2" t="s">
        <v>1904</v>
      </c>
      <c r="H6384" s="2" t="s">
        <v>1876</v>
      </c>
      <c r="I6384" s="2" t="s">
        <v>1796</v>
      </c>
    </row>
    <row r="6385" spans="1:9">
      <c r="A6385" s="79">
        <v>42517</v>
      </c>
      <c r="B6385" s="3">
        <v>11.425000000000001</v>
      </c>
      <c r="C6385" s="7">
        <v>136</v>
      </c>
      <c r="D6385" s="7">
        <v>2</v>
      </c>
      <c r="E6385" s="17">
        <v>45</v>
      </c>
      <c r="F6385" s="2" t="s">
        <v>8</v>
      </c>
      <c r="G6385" s="2" t="s">
        <v>1908</v>
      </c>
      <c r="H6385" s="2" t="s">
        <v>308</v>
      </c>
      <c r="I6385" s="2" t="s">
        <v>1786</v>
      </c>
    </row>
    <row r="6386" spans="1:9">
      <c r="A6386" s="79">
        <v>42517</v>
      </c>
      <c r="B6386" s="3">
        <v>5.4755795574288726</v>
      </c>
      <c r="C6386" s="7">
        <v>136</v>
      </c>
      <c r="D6386" s="7">
        <v>1</v>
      </c>
      <c r="E6386" s="17">
        <v>45</v>
      </c>
      <c r="F6386" s="2" t="s">
        <v>8</v>
      </c>
      <c r="G6386" s="2" t="s">
        <v>1908</v>
      </c>
      <c r="H6386" s="2" t="s">
        <v>1173</v>
      </c>
      <c r="I6386" s="2" t="s">
        <v>1787</v>
      </c>
    </row>
    <row r="6387" spans="1:9">
      <c r="A6387" s="79">
        <v>42517</v>
      </c>
      <c r="B6387" s="3">
        <v>5.6183884007029876</v>
      </c>
      <c r="C6387" s="7">
        <v>136</v>
      </c>
      <c r="D6387" s="7">
        <v>1</v>
      </c>
      <c r="E6387" s="17">
        <v>45</v>
      </c>
      <c r="F6387" s="2" t="s">
        <v>8</v>
      </c>
      <c r="G6387" s="2" t="s">
        <v>1904</v>
      </c>
      <c r="H6387" s="2" t="s">
        <v>1874</v>
      </c>
      <c r="I6387" s="2" t="s">
        <v>1790</v>
      </c>
    </row>
    <row r="6388" spans="1:9">
      <c r="A6388" s="79">
        <v>42517</v>
      </c>
      <c r="B6388" s="3">
        <v>5.7064087759815241</v>
      </c>
      <c r="C6388" s="7">
        <v>136</v>
      </c>
      <c r="D6388" s="7">
        <v>1</v>
      </c>
      <c r="E6388" s="17">
        <v>45</v>
      </c>
      <c r="F6388" s="2" t="s">
        <v>8</v>
      </c>
      <c r="G6388" s="2" t="s">
        <v>1908</v>
      </c>
      <c r="H6388" s="2" t="s">
        <v>300</v>
      </c>
      <c r="I6388" s="2" t="s">
        <v>1789</v>
      </c>
    </row>
    <row r="6389" spans="1:9">
      <c r="A6389" s="79">
        <v>42517</v>
      </c>
      <c r="B6389" s="3">
        <v>5.7125000000000004</v>
      </c>
      <c r="C6389" s="7">
        <v>136</v>
      </c>
      <c r="D6389" s="7">
        <v>1</v>
      </c>
      <c r="E6389" s="17">
        <v>45</v>
      </c>
      <c r="F6389" s="2" t="s">
        <v>8</v>
      </c>
      <c r="G6389" s="2" t="s">
        <v>1908</v>
      </c>
      <c r="H6389" s="2" t="s">
        <v>1873</v>
      </c>
      <c r="I6389" s="2" t="s">
        <v>1788</v>
      </c>
    </row>
    <row r="6390" spans="1:9">
      <c r="A6390" s="79">
        <v>42518</v>
      </c>
      <c r="B6390" s="3">
        <v>5.5129806598407285</v>
      </c>
      <c r="C6390" s="7">
        <v>136</v>
      </c>
      <c r="D6390" s="7">
        <v>1</v>
      </c>
      <c r="E6390" s="17">
        <v>45</v>
      </c>
      <c r="F6390" s="2" t="s">
        <v>8</v>
      </c>
      <c r="G6390" s="2" t="s">
        <v>1908</v>
      </c>
      <c r="H6390" s="2" t="s">
        <v>1627</v>
      </c>
      <c r="I6390" s="2" t="s">
        <v>1784</v>
      </c>
    </row>
    <row r="6391" spans="1:9">
      <c r="A6391" s="79">
        <v>42518</v>
      </c>
      <c r="B6391" s="3">
        <v>5.5580181683351872</v>
      </c>
      <c r="C6391" s="7">
        <v>136</v>
      </c>
      <c r="D6391" s="7">
        <v>1</v>
      </c>
      <c r="E6391" s="17">
        <v>45</v>
      </c>
      <c r="F6391" s="2" t="s">
        <v>8</v>
      </c>
      <c r="G6391" s="2" t="s">
        <v>1908</v>
      </c>
      <c r="H6391" s="2" t="s">
        <v>328</v>
      </c>
      <c r="I6391" s="2" t="s">
        <v>1783</v>
      </c>
    </row>
    <row r="6392" spans="1:9">
      <c r="A6392" s="79">
        <v>42518</v>
      </c>
      <c r="B6392" s="3">
        <v>5.61</v>
      </c>
      <c r="C6392" s="7">
        <v>136</v>
      </c>
      <c r="D6392" s="7">
        <v>1</v>
      </c>
      <c r="E6392" s="17">
        <v>45</v>
      </c>
      <c r="F6392" s="2" t="s">
        <v>8</v>
      </c>
      <c r="G6392" s="2" t="s">
        <v>1908</v>
      </c>
      <c r="H6392" s="2" t="s">
        <v>1871</v>
      </c>
      <c r="I6392" s="2" t="s">
        <v>1781</v>
      </c>
    </row>
    <row r="6393" spans="1:9">
      <c r="A6393" s="79">
        <v>42518</v>
      </c>
      <c r="B6393" s="3">
        <v>5.7125000000000004</v>
      </c>
      <c r="C6393" s="7">
        <v>136</v>
      </c>
      <c r="D6393" s="7">
        <v>1</v>
      </c>
      <c r="E6393" s="17">
        <v>45</v>
      </c>
      <c r="F6393" s="2" t="s">
        <v>8</v>
      </c>
      <c r="G6393" s="2" t="s">
        <v>1908</v>
      </c>
      <c r="H6393" s="2" t="s">
        <v>291</v>
      </c>
      <c r="I6393" s="2" t="s">
        <v>1782</v>
      </c>
    </row>
    <row r="6394" spans="1:9">
      <c r="A6394" s="79">
        <v>42518</v>
      </c>
      <c r="B6394" s="3">
        <v>5.7514903299203644</v>
      </c>
      <c r="C6394" s="7">
        <v>136</v>
      </c>
      <c r="D6394" s="7">
        <v>1</v>
      </c>
      <c r="E6394" s="17">
        <v>45</v>
      </c>
      <c r="F6394" s="2" t="s">
        <v>8</v>
      </c>
      <c r="G6394" s="2" t="s">
        <v>1908</v>
      </c>
      <c r="H6394" s="2" t="s">
        <v>1870</v>
      </c>
      <c r="I6394" s="2" t="s">
        <v>1780</v>
      </c>
    </row>
    <row r="6395" spans="1:9">
      <c r="A6395" s="79">
        <v>42519</v>
      </c>
      <c r="B6395" s="3">
        <v>5.7467993672554707</v>
      </c>
      <c r="C6395" s="7">
        <v>136</v>
      </c>
      <c r="D6395" s="7">
        <v>1</v>
      </c>
      <c r="E6395" s="17">
        <v>45</v>
      </c>
      <c r="F6395" s="2" t="s">
        <v>8</v>
      </c>
      <c r="G6395" s="2" t="s">
        <v>1908</v>
      </c>
      <c r="H6395" s="2" t="s">
        <v>1869</v>
      </c>
      <c r="I6395" s="2" t="s">
        <v>1779</v>
      </c>
    </row>
    <row r="6396" spans="1:9">
      <c r="A6396" s="79">
        <v>42520</v>
      </c>
      <c r="B6396" s="3">
        <v>5.716054607508533</v>
      </c>
      <c r="C6396" s="7">
        <v>136</v>
      </c>
      <c r="D6396" s="7">
        <v>1</v>
      </c>
      <c r="E6396" s="17">
        <v>45</v>
      </c>
      <c r="F6396" s="2" t="s">
        <v>8</v>
      </c>
      <c r="G6396" s="2" t="s">
        <v>1904</v>
      </c>
      <c r="H6396" s="2" t="s">
        <v>1328</v>
      </c>
      <c r="I6396" s="2" t="s">
        <v>1778</v>
      </c>
    </row>
    <row r="6397" spans="1:9">
      <c r="A6397" s="79">
        <v>42521</v>
      </c>
      <c r="B6397" s="3">
        <v>5.6825000000000001</v>
      </c>
      <c r="C6397" s="7">
        <v>136</v>
      </c>
      <c r="D6397" s="7">
        <v>1</v>
      </c>
      <c r="E6397" s="17">
        <v>45</v>
      </c>
      <c r="F6397" s="2" t="s">
        <v>8</v>
      </c>
      <c r="G6397" s="2" t="s">
        <v>1904</v>
      </c>
      <c r="H6397" s="2" t="s">
        <v>1868</v>
      </c>
      <c r="I6397" s="2" t="s">
        <v>1777</v>
      </c>
    </row>
    <row r="6398" spans="1:9">
      <c r="A6398" s="79">
        <v>42522</v>
      </c>
      <c r="B6398" s="3">
        <v>5.7760227531285553</v>
      </c>
      <c r="C6398" s="7">
        <v>136</v>
      </c>
      <c r="D6398" s="7">
        <v>1</v>
      </c>
      <c r="E6398" s="17">
        <v>45</v>
      </c>
      <c r="F6398" s="2" t="s">
        <v>8</v>
      </c>
      <c r="G6398" s="2" t="s">
        <v>1904</v>
      </c>
    </row>
    <row r="6399" spans="1:9">
      <c r="A6399" s="79">
        <v>42522</v>
      </c>
      <c r="B6399" s="3">
        <v>5.7839370222060431</v>
      </c>
      <c r="C6399" s="7">
        <v>136</v>
      </c>
      <c r="D6399" s="7">
        <v>1</v>
      </c>
      <c r="E6399" s="17">
        <v>45</v>
      </c>
      <c r="F6399" s="2" t="s">
        <v>8</v>
      </c>
      <c r="G6399" s="2" t="s">
        <v>1908</v>
      </c>
    </row>
    <row r="6400" spans="1:9">
      <c r="A6400" s="79">
        <v>42522</v>
      </c>
      <c r="B6400" s="3">
        <v>5.7853020365895755</v>
      </c>
      <c r="C6400" s="7">
        <v>136</v>
      </c>
      <c r="D6400" s="7">
        <v>1</v>
      </c>
      <c r="E6400" s="17">
        <v>45</v>
      </c>
      <c r="F6400" s="2" t="s">
        <v>8</v>
      </c>
      <c r="G6400" s="2" t="s">
        <v>1908</v>
      </c>
    </row>
    <row r="6401" spans="1:7">
      <c r="A6401" s="79">
        <v>42523</v>
      </c>
      <c r="B6401" s="3">
        <v>5.7296430171769979</v>
      </c>
      <c r="C6401" s="7">
        <v>136</v>
      </c>
      <c r="D6401" s="7">
        <v>1</v>
      </c>
      <c r="E6401" s="17">
        <v>45</v>
      </c>
      <c r="F6401" s="2" t="s">
        <v>8</v>
      </c>
      <c r="G6401" s="2" t="s">
        <v>1908</v>
      </c>
    </row>
    <row r="6402" spans="1:7">
      <c r="A6402" s="79">
        <v>42523</v>
      </c>
      <c r="B6402" s="3">
        <v>5.733714155666819</v>
      </c>
      <c r="C6402" s="7">
        <v>136</v>
      </c>
      <c r="D6402" s="7">
        <v>1</v>
      </c>
      <c r="E6402" s="17">
        <v>45</v>
      </c>
      <c r="F6402" s="2" t="s">
        <v>8</v>
      </c>
      <c r="G6402" s="2" t="s">
        <v>1908</v>
      </c>
    </row>
    <row r="6403" spans="1:7">
      <c r="A6403" s="79">
        <v>42523</v>
      </c>
      <c r="B6403" s="3">
        <v>5.7700282485875709</v>
      </c>
      <c r="C6403" s="7">
        <v>136</v>
      </c>
      <c r="D6403" s="7">
        <v>1</v>
      </c>
      <c r="E6403" s="17">
        <v>45</v>
      </c>
      <c r="F6403" s="2" t="s">
        <v>8</v>
      </c>
      <c r="G6403" s="2" t="s">
        <v>1908</v>
      </c>
    </row>
    <row r="6404" spans="1:7">
      <c r="A6404" s="79">
        <v>42524</v>
      </c>
      <c r="B6404" s="3">
        <v>5.769141427442718</v>
      </c>
      <c r="C6404" s="7">
        <v>136</v>
      </c>
      <c r="D6404" s="7">
        <v>1</v>
      </c>
      <c r="E6404" s="17">
        <v>45</v>
      </c>
      <c r="F6404" s="2" t="s">
        <v>8</v>
      </c>
      <c r="G6404" s="2" t="s">
        <v>1908</v>
      </c>
    </row>
    <row r="6405" spans="1:7">
      <c r="A6405" s="79">
        <v>42524</v>
      </c>
      <c r="B6405" s="3">
        <v>5.7795240040858022</v>
      </c>
      <c r="C6405" s="7">
        <v>136</v>
      </c>
      <c r="D6405" s="7">
        <v>1</v>
      </c>
      <c r="E6405" s="17">
        <v>45</v>
      </c>
      <c r="F6405" s="2" t="s">
        <v>8</v>
      </c>
      <c r="G6405" s="2" t="s">
        <v>1908</v>
      </c>
    </row>
    <row r="6406" spans="1:7">
      <c r="A6406" s="79">
        <v>42525</v>
      </c>
      <c r="B6406" s="3">
        <v>5.7401042970379645</v>
      </c>
      <c r="C6406" s="7">
        <v>136</v>
      </c>
      <c r="D6406" s="7">
        <v>1</v>
      </c>
      <c r="E6406" s="17">
        <v>45</v>
      </c>
      <c r="F6406" s="2" t="s">
        <v>8</v>
      </c>
      <c r="G6406" s="2" t="s">
        <v>1908</v>
      </c>
    </row>
    <row r="6407" spans="1:7">
      <c r="A6407" s="79">
        <v>42525</v>
      </c>
      <c r="B6407" s="3">
        <v>5.769141427442718</v>
      </c>
      <c r="C6407" s="7">
        <v>136</v>
      </c>
      <c r="D6407" s="7">
        <v>1</v>
      </c>
      <c r="E6407" s="17">
        <v>45</v>
      </c>
      <c r="F6407" s="2" t="s">
        <v>8</v>
      </c>
      <c r="G6407" s="2" t="s">
        <v>1908</v>
      </c>
    </row>
    <row r="6408" spans="1:7">
      <c r="A6408" s="79">
        <v>42525</v>
      </c>
      <c r="B6408" s="3">
        <v>5.776071428571429</v>
      </c>
      <c r="C6408" s="7">
        <v>136</v>
      </c>
      <c r="D6408" s="7">
        <v>1</v>
      </c>
      <c r="E6408" s="17">
        <v>45</v>
      </c>
      <c r="F6408" s="2" t="s">
        <v>8</v>
      </c>
      <c r="G6408" s="2" t="s">
        <v>1908</v>
      </c>
    </row>
    <row r="6409" spans="1:7">
      <c r="A6409" s="79">
        <v>42526</v>
      </c>
      <c r="B6409" s="3">
        <v>5.6362362362362362</v>
      </c>
      <c r="C6409" s="7">
        <v>136</v>
      </c>
      <c r="D6409" s="7">
        <v>1</v>
      </c>
      <c r="E6409" s="17">
        <v>45</v>
      </c>
      <c r="F6409" s="2" t="s">
        <v>8</v>
      </c>
      <c r="G6409" s="2" t="s">
        <v>1908</v>
      </c>
    </row>
    <row r="6410" spans="1:7">
      <c r="A6410" s="79">
        <v>42530</v>
      </c>
      <c r="B6410" s="3">
        <v>11.467428311333638</v>
      </c>
      <c r="C6410" s="7">
        <v>136</v>
      </c>
      <c r="D6410" s="7">
        <v>2</v>
      </c>
      <c r="E6410" s="17">
        <v>45</v>
      </c>
      <c r="F6410" s="2" t="s">
        <v>8</v>
      </c>
      <c r="G6410" s="2" t="s">
        <v>1908</v>
      </c>
    </row>
    <row r="6411" spans="1:7">
      <c r="A6411" s="79">
        <v>42530</v>
      </c>
      <c r="B6411" s="3">
        <v>5.769141427442718</v>
      </c>
      <c r="C6411" s="7">
        <v>136</v>
      </c>
      <c r="D6411" s="7">
        <v>1</v>
      </c>
      <c r="E6411" s="17">
        <v>45</v>
      </c>
      <c r="F6411" s="2" t="s">
        <v>8</v>
      </c>
      <c r="G6411" s="2" t="s">
        <v>1908</v>
      </c>
    </row>
    <row r="6412" spans="1:7">
      <c r="A6412" s="79">
        <v>42531</v>
      </c>
      <c r="B6412" s="3">
        <v>5.733714155666819</v>
      </c>
      <c r="C6412" s="7">
        <v>136</v>
      </c>
      <c r="D6412" s="7">
        <v>1</v>
      </c>
      <c r="E6412" s="17">
        <v>45</v>
      </c>
      <c r="F6412" s="2" t="s">
        <v>8</v>
      </c>
      <c r="G6412" s="2" t="s">
        <v>1908</v>
      </c>
    </row>
    <row r="6413" spans="1:7">
      <c r="A6413" s="79">
        <v>42531</v>
      </c>
      <c r="B6413" s="3">
        <v>5.759543321864248</v>
      </c>
      <c r="C6413" s="7">
        <v>136</v>
      </c>
      <c r="D6413" s="7">
        <v>1</v>
      </c>
      <c r="E6413" s="17">
        <v>45</v>
      </c>
      <c r="F6413" s="2" t="s">
        <v>8</v>
      </c>
      <c r="G6413" s="2" t="s">
        <v>1908</v>
      </c>
    </row>
    <row r="6414" spans="1:7">
      <c r="A6414" s="79">
        <v>42532</v>
      </c>
      <c r="B6414" s="3">
        <v>5.769141427442718</v>
      </c>
      <c r="C6414" s="7">
        <v>136</v>
      </c>
      <c r="D6414" s="7">
        <v>1</v>
      </c>
      <c r="E6414" s="17">
        <v>45</v>
      </c>
      <c r="F6414" s="2" t="s">
        <v>8</v>
      </c>
      <c r="G6414" s="2" t="s">
        <v>1908</v>
      </c>
    </row>
    <row r="6415" spans="1:7">
      <c r="A6415" s="79">
        <v>42533</v>
      </c>
      <c r="B6415" s="3">
        <v>5.769141427442718</v>
      </c>
      <c r="C6415" s="7">
        <v>136</v>
      </c>
      <c r="D6415" s="7">
        <v>1</v>
      </c>
      <c r="E6415" s="17">
        <v>45</v>
      </c>
      <c r="F6415" s="2" t="s">
        <v>8</v>
      </c>
      <c r="G6415" s="2" t="s">
        <v>1908</v>
      </c>
    </row>
    <row r="6416" spans="1:7">
      <c r="A6416" s="79">
        <v>42536</v>
      </c>
      <c r="B6416" s="3">
        <v>5.7834865616311397</v>
      </c>
      <c r="C6416" s="7">
        <v>136</v>
      </c>
      <c r="D6416" s="7">
        <v>1</v>
      </c>
      <c r="E6416" s="17">
        <v>45</v>
      </c>
      <c r="F6416" s="2" t="s">
        <v>8</v>
      </c>
      <c r="G6416" s="2" t="s">
        <v>1908</v>
      </c>
    </row>
    <row r="6417" spans="1:8">
      <c r="A6417" s="79">
        <v>42538</v>
      </c>
      <c r="B6417" s="3">
        <v>5.6877311248073958</v>
      </c>
      <c r="C6417" s="7">
        <v>136</v>
      </c>
      <c r="D6417" s="7">
        <v>1</v>
      </c>
      <c r="E6417" s="17">
        <v>45</v>
      </c>
      <c r="F6417" s="2" t="s">
        <v>8</v>
      </c>
      <c r="G6417" s="2" t="s">
        <v>1908</v>
      </c>
    </row>
    <row r="6418" spans="1:8">
      <c r="A6418" s="79">
        <v>42538</v>
      </c>
      <c r="B6418" s="3">
        <v>5.7300619933237957</v>
      </c>
      <c r="C6418" s="7">
        <v>136</v>
      </c>
      <c r="D6418" s="7">
        <v>1</v>
      </c>
      <c r="E6418" s="17">
        <v>45</v>
      </c>
      <c r="F6418" s="2" t="s">
        <v>8</v>
      </c>
      <c r="G6418" s="2" t="s">
        <v>1908</v>
      </c>
    </row>
    <row r="6419" spans="1:8">
      <c r="A6419" s="79">
        <v>42538</v>
      </c>
      <c r="B6419" s="3">
        <v>5.776071428571429</v>
      </c>
      <c r="C6419" s="7">
        <v>136</v>
      </c>
      <c r="D6419" s="7">
        <v>1</v>
      </c>
      <c r="E6419" s="17">
        <v>45</v>
      </c>
      <c r="F6419" s="2" t="s">
        <v>8</v>
      </c>
      <c r="G6419" s="2" t="s">
        <v>1908</v>
      </c>
    </row>
    <row r="6420" spans="1:8">
      <c r="A6420" s="79">
        <v>42541</v>
      </c>
      <c r="B6420" s="3">
        <v>11.439236111111111</v>
      </c>
      <c r="C6420" s="7">
        <v>136</v>
      </c>
      <c r="D6420" s="7">
        <v>2</v>
      </c>
      <c r="E6420" s="17">
        <v>45</v>
      </c>
      <c r="F6420" s="2" t="s">
        <v>8</v>
      </c>
      <c r="G6420" s="2" t="s">
        <v>1908</v>
      </c>
    </row>
    <row r="6421" spans="1:8">
      <c r="A6421" s="79">
        <v>42541</v>
      </c>
      <c r="B6421" s="3">
        <v>11.508411602209945</v>
      </c>
      <c r="C6421" s="7">
        <v>136</v>
      </c>
      <c r="D6421" s="7">
        <v>2</v>
      </c>
      <c r="E6421" s="17">
        <v>45</v>
      </c>
      <c r="F6421" s="2" t="s">
        <v>8</v>
      </c>
      <c r="G6421" s="2" t="s">
        <v>1908</v>
      </c>
    </row>
    <row r="6422" spans="1:8">
      <c r="A6422" s="79">
        <v>42542</v>
      </c>
      <c r="B6422" s="3">
        <v>5.7244915102770335</v>
      </c>
      <c r="C6422" s="7">
        <v>136</v>
      </c>
      <c r="D6422" s="7">
        <v>1</v>
      </c>
      <c r="E6422" s="17">
        <v>45</v>
      </c>
      <c r="F6422" s="2" t="s">
        <v>8</v>
      </c>
      <c r="G6422" s="2" t="s">
        <v>1908</v>
      </c>
    </row>
    <row r="6423" spans="1:8">
      <c r="A6423" s="79">
        <v>42542</v>
      </c>
      <c r="B6423" s="3">
        <v>5.7244915102770335</v>
      </c>
      <c r="C6423" s="7">
        <v>136</v>
      </c>
      <c r="D6423" s="7">
        <v>1</v>
      </c>
      <c r="E6423" s="17">
        <v>45</v>
      </c>
      <c r="F6423" s="2" t="s">
        <v>8</v>
      </c>
      <c r="G6423" s="2" t="s">
        <v>1908</v>
      </c>
    </row>
    <row r="6424" spans="1:8">
      <c r="A6424" s="79">
        <v>42543</v>
      </c>
      <c r="B6424" s="3">
        <v>11.410237797246559</v>
      </c>
      <c r="C6424" s="7">
        <v>136</v>
      </c>
      <c r="D6424" s="7">
        <v>2</v>
      </c>
      <c r="E6424" s="17">
        <v>45</v>
      </c>
      <c r="F6424" s="2" t="s">
        <v>8</v>
      </c>
      <c r="G6424" s="2" t="s">
        <v>1908</v>
      </c>
    </row>
    <row r="6425" spans="1:8">
      <c r="A6425" s="79">
        <v>42543</v>
      </c>
      <c r="B6425" s="3">
        <v>5.7773758710801397</v>
      </c>
      <c r="C6425" s="7">
        <v>136</v>
      </c>
      <c r="D6425" s="7">
        <v>1</v>
      </c>
      <c r="E6425" s="17">
        <v>45</v>
      </c>
      <c r="F6425" s="2" t="s">
        <v>8</v>
      </c>
      <c r="G6425" s="2" t="s">
        <v>1908</v>
      </c>
    </row>
    <row r="6426" spans="1:8">
      <c r="A6426" s="79">
        <v>42544</v>
      </c>
      <c r="B6426" s="3">
        <v>5.7260440660991492</v>
      </c>
      <c r="C6426" s="7">
        <v>136</v>
      </c>
      <c r="D6426" s="7">
        <v>1</v>
      </c>
      <c r="E6426" s="17">
        <v>45</v>
      </c>
      <c r="F6426" s="2" t="s">
        <v>8</v>
      </c>
      <c r="G6426" s="2" t="s">
        <v>1908</v>
      </c>
    </row>
    <row r="6427" spans="1:8">
      <c r="A6427" s="79">
        <v>42548</v>
      </c>
      <c r="B6427" s="3">
        <v>5.7833333333333332</v>
      </c>
      <c r="C6427" s="7">
        <v>136</v>
      </c>
      <c r="D6427" s="7">
        <v>1</v>
      </c>
      <c r="E6427" s="17">
        <v>45</v>
      </c>
      <c r="F6427" s="2" t="s">
        <v>8</v>
      </c>
      <c r="G6427" s="2" t="s">
        <v>1908</v>
      </c>
    </row>
    <row r="6428" spans="1:8">
      <c r="A6428" s="79">
        <v>42550</v>
      </c>
      <c r="B6428" s="3">
        <v>5.7609438543247347</v>
      </c>
      <c r="C6428" s="7">
        <v>136</v>
      </c>
      <c r="D6428" s="7">
        <v>1</v>
      </c>
      <c r="E6428" s="17">
        <v>45</v>
      </c>
      <c r="F6428" s="2" t="s">
        <v>8</v>
      </c>
      <c r="G6428" s="2" t="s">
        <v>1908</v>
      </c>
    </row>
    <row r="6429" spans="1:8">
      <c r="A6429" s="79">
        <v>42551</v>
      </c>
      <c r="B6429" s="3">
        <v>5.692213876967096</v>
      </c>
      <c r="C6429" s="7">
        <v>136</v>
      </c>
      <c r="D6429" s="7">
        <v>1</v>
      </c>
      <c r="E6429" s="17">
        <v>45</v>
      </c>
      <c r="F6429" s="2" t="s">
        <v>8</v>
      </c>
      <c r="G6429" s="2" t="s">
        <v>1908</v>
      </c>
    </row>
    <row r="6430" spans="1:8">
      <c r="A6430" s="79">
        <v>42552</v>
      </c>
      <c r="B6430" s="3">
        <v>17.029999999999998</v>
      </c>
      <c r="C6430" s="7">
        <v>136</v>
      </c>
      <c r="D6430" s="7">
        <v>3</v>
      </c>
      <c r="E6430" s="17">
        <v>45</v>
      </c>
      <c r="F6430" s="2" t="s">
        <v>8</v>
      </c>
      <c r="G6430" s="2" t="s">
        <v>1908</v>
      </c>
      <c r="H6430" s="2" t="s">
        <v>2314</v>
      </c>
    </row>
    <row r="6431" spans="1:8">
      <c r="A6431" s="79">
        <v>42552</v>
      </c>
      <c r="B6431" s="3">
        <v>5.4</v>
      </c>
      <c r="C6431" s="7">
        <v>136</v>
      </c>
      <c r="D6431" s="7">
        <v>1</v>
      </c>
      <c r="E6431" s="17">
        <v>45</v>
      </c>
      <c r="F6431" s="2" t="s">
        <v>8</v>
      </c>
      <c r="G6431" s="2" t="s">
        <v>1908</v>
      </c>
      <c r="H6431" s="2" t="s">
        <v>2315</v>
      </c>
    </row>
    <row r="6432" spans="1:8">
      <c r="A6432" s="79">
        <v>42553</v>
      </c>
      <c r="B6432" s="3">
        <v>5.4</v>
      </c>
      <c r="C6432" s="7">
        <v>136</v>
      </c>
      <c r="D6432" s="7">
        <v>1</v>
      </c>
      <c r="E6432" s="17">
        <v>45</v>
      </c>
      <c r="F6432" s="2" t="s">
        <v>8</v>
      </c>
      <c r="G6432" s="2" t="s">
        <v>1908</v>
      </c>
      <c r="H6432" s="2" t="s">
        <v>2313</v>
      </c>
    </row>
    <row r="6433" spans="1:8">
      <c r="A6433" s="79">
        <v>42553</v>
      </c>
      <c r="B6433" s="3">
        <v>5.6766666666666667</v>
      </c>
      <c r="C6433" s="7">
        <v>136</v>
      </c>
      <c r="D6433" s="7">
        <v>1</v>
      </c>
      <c r="E6433" s="17">
        <v>45</v>
      </c>
      <c r="F6433" s="2" t="s">
        <v>8</v>
      </c>
      <c r="G6433" s="2" t="s">
        <v>1908</v>
      </c>
      <c r="H6433" s="2" t="s">
        <v>2305</v>
      </c>
    </row>
    <row r="6434" spans="1:8">
      <c r="A6434" s="79">
        <v>42555</v>
      </c>
      <c r="B6434" s="3">
        <v>5.5305495134516311</v>
      </c>
      <c r="C6434" s="7">
        <v>136</v>
      </c>
      <c r="D6434" s="7">
        <v>1</v>
      </c>
      <c r="E6434" s="17">
        <v>45</v>
      </c>
      <c r="F6434" s="2" t="s">
        <v>8</v>
      </c>
      <c r="G6434" s="2" t="s">
        <v>1908</v>
      </c>
      <c r="H6434" s="2" t="s">
        <v>2293</v>
      </c>
    </row>
    <row r="6435" spans="1:8">
      <c r="A6435" s="79">
        <v>42555</v>
      </c>
      <c r="B6435" s="3">
        <v>5.6753344164635795</v>
      </c>
      <c r="C6435" s="7">
        <v>136</v>
      </c>
      <c r="D6435" s="7">
        <v>1</v>
      </c>
      <c r="E6435" s="17">
        <v>45</v>
      </c>
      <c r="F6435" s="2" t="s">
        <v>8</v>
      </c>
      <c r="G6435" s="2" t="s">
        <v>1908</v>
      </c>
      <c r="H6435" s="2" t="s">
        <v>2259</v>
      </c>
    </row>
    <row r="6436" spans="1:8">
      <c r="A6436" s="79">
        <v>42558</v>
      </c>
      <c r="B6436" s="3">
        <v>5.4756529516994634</v>
      </c>
      <c r="C6436" s="7">
        <v>136</v>
      </c>
      <c r="D6436" s="7">
        <v>1</v>
      </c>
      <c r="E6436" s="17">
        <v>45</v>
      </c>
      <c r="F6436" s="2" t="s">
        <v>8</v>
      </c>
      <c r="G6436" s="2" t="s">
        <v>1908</v>
      </c>
      <c r="H6436" s="2" t="s">
        <v>2271</v>
      </c>
    </row>
    <row r="6437" spans="1:8">
      <c r="A6437" s="79">
        <v>42558</v>
      </c>
      <c r="B6437" s="3">
        <v>5.7499799649386425</v>
      </c>
      <c r="C6437" s="7">
        <v>136</v>
      </c>
      <c r="D6437" s="7">
        <v>1</v>
      </c>
      <c r="E6437" s="17">
        <v>45</v>
      </c>
      <c r="F6437" s="2" t="s">
        <v>8</v>
      </c>
      <c r="G6437" s="2" t="s">
        <v>1908</v>
      </c>
      <c r="H6437" s="2" t="s">
        <v>2286</v>
      </c>
    </row>
    <row r="6438" spans="1:8">
      <c r="A6438" s="79">
        <v>42646.542743055557</v>
      </c>
      <c r="B6438" s="3">
        <v>5.7344966454255806</v>
      </c>
      <c r="C6438" s="7">
        <v>136</v>
      </c>
      <c r="D6438" s="7">
        <v>1</v>
      </c>
      <c r="E6438" s="17">
        <v>45</v>
      </c>
      <c r="F6438" s="2" t="s">
        <v>8</v>
      </c>
      <c r="G6438" s="2" t="s">
        <v>2881</v>
      </c>
      <c r="H6438" s="2" t="s">
        <v>2723</v>
      </c>
    </row>
    <row r="6439" spans="1:8">
      <c r="A6439" s="79">
        <v>42646.765497685185</v>
      </c>
      <c r="B6439" s="3">
        <v>5.7754212258357978</v>
      </c>
      <c r="C6439" s="7">
        <v>136</v>
      </c>
      <c r="D6439" s="7">
        <v>1</v>
      </c>
      <c r="E6439" s="17">
        <v>45</v>
      </c>
      <c r="F6439" s="2" t="s">
        <v>8</v>
      </c>
      <c r="G6439" s="2" t="s">
        <v>2881</v>
      </c>
      <c r="H6439" s="2" t="s">
        <v>2860</v>
      </c>
    </row>
    <row r="6440" spans="1:8">
      <c r="A6440" s="79">
        <v>42648.848796296297</v>
      </c>
      <c r="B6440" s="3">
        <v>5.5593922158684776</v>
      </c>
      <c r="C6440" s="7">
        <v>136</v>
      </c>
      <c r="D6440" s="7">
        <v>1</v>
      </c>
      <c r="E6440" s="17">
        <v>45</v>
      </c>
      <c r="F6440" s="2" t="s">
        <v>8</v>
      </c>
      <c r="G6440" s="2" t="s">
        <v>2881</v>
      </c>
      <c r="H6440" s="2" t="s">
        <v>2886</v>
      </c>
    </row>
    <row r="6441" spans="1:8">
      <c r="A6441" s="79">
        <v>42656.561828703707</v>
      </c>
      <c r="B6441" s="3">
        <v>5.7841720375335122</v>
      </c>
      <c r="C6441" s="7">
        <v>136</v>
      </c>
      <c r="D6441" s="7">
        <v>1</v>
      </c>
      <c r="E6441" s="17">
        <v>45</v>
      </c>
      <c r="F6441" s="2" t="s">
        <v>8</v>
      </c>
      <c r="G6441" s="2" t="s">
        <v>2881</v>
      </c>
      <c r="H6441" s="2" t="s">
        <v>2828</v>
      </c>
    </row>
    <row r="6442" spans="1:8">
      <c r="A6442" s="79">
        <v>42657.146377314813</v>
      </c>
      <c r="B6442" s="3">
        <v>5.7803140240240243</v>
      </c>
      <c r="C6442" s="7">
        <v>136</v>
      </c>
      <c r="D6442" s="7">
        <v>1</v>
      </c>
      <c r="E6442" s="17">
        <v>45</v>
      </c>
      <c r="F6442" s="2" t="s">
        <v>8</v>
      </c>
      <c r="G6442" s="2" t="s">
        <v>2881</v>
      </c>
      <c r="H6442" s="2" t="s">
        <v>2876</v>
      </c>
    </row>
    <row r="6443" spans="1:8">
      <c r="A6443" s="79">
        <v>42663.864432870374</v>
      </c>
      <c r="B6443" s="3">
        <v>5.66629</v>
      </c>
      <c r="C6443" s="7">
        <v>136</v>
      </c>
      <c r="D6443" s="7">
        <v>1</v>
      </c>
      <c r="E6443" s="17">
        <v>45</v>
      </c>
      <c r="F6443" s="2" t="s">
        <v>8</v>
      </c>
      <c r="G6443" s="2" t="s">
        <v>2881</v>
      </c>
      <c r="H6443" s="2" t="s">
        <v>2885</v>
      </c>
    </row>
    <row r="6444" spans="1:8">
      <c r="A6444" s="79">
        <v>42668.34202546296</v>
      </c>
      <c r="B6444" s="3">
        <v>5.7344966454255806</v>
      </c>
      <c r="C6444" s="7">
        <v>136</v>
      </c>
      <c r="D6444" s="7">
        <v>1</v>
      </c>
      <c r="E6444" s="17">
        <v>45</v>
      </c>
      <c r="F6444" s="2" t="s">
        <v>8</v>
      </c>
      <c r="G6444" s="2" t="s">
        <v>2881</v>
      </c>
      <c r="H6444" s="2" t="s">
        <v>2836</v>
      </c>
    </row>
    <row r="6445" spans="1:8">
      <c r="A6445" s="79">
        <v>42679.964224537034</v>
      </c>
      <c r="B6445" s="3">
        <v>5.5593922158684776</v>
      </c>
      <c r="C6445" s="7">
        <v>136</v>
      </c>
      <c r="D6445" s="7">
        <v>1</v>
      </c>
      <c r="E6445" s="17">
        <v>45</v>
      </c>
      <c r="F6445" s="2" t="s">
        <v>8</v>
      </c>
      <c r="G6445" s="2" t="s">
        <v>2881</v>
      </c>
      <c r="H6445" s="2" t="s">
        <v>2884</v>
      </c>
    </row>
    <row r="6446" spans="1:8">
      <c r="A6446" s="79">
        <v>42692.903171296297</v>
      </c>
      <c r="B6446" s="3">
        <v>5.8060126193880475</v>
      </c>
      <c r="C6446" s="7">
        <v>136</v>
      </c>
      <c r="D6446" s="7">
        <v>1</v>
      </c>
      <c r="E6446" s="17">
        <v>45</v>
      </c>
      <c r="F6446" s="2" t="s">
        <v>8</v>
      </c>
      <c r="G6446" s="2" t="s">
        <v>2881</v>
      </c>
      <c r="H6446" s="2" t="s">
        <v>2718</v>
      </c>
    </row>
    <row r="6447" spans="1:8">
      <c r="A6447" s="79">
        <v>42704.302881944444</v>
      </c>
      <c r="B6447" s="3">
        <v>5.7852858592132508</v>
      </c>
      <c r="C6447" s="7">
        <v>136</v>
      </c>
      <c r="D6447" s="7">
        <v>1</v>
      </c>
      <c r="E6447" s="17">
        <v>45</v>
      </c>
      <c r="F6447" s="2" t="s">
        <v>8</v>
      </c>
      <c r="G6447" s="2" t="s">
        <v>2881</v>
      </c>
      <c r="H6447" s="2" t="s">
        <v>2827</v>
      </c>
    </row>
    <row r="6448" spans="1:8">
      <c r="A6448" s="79">
        <v>42705.657916666663</v>
      </c>
      <c r="B6448" s="3">
        <v>5.703836933667084</v>
      </c>
      <c r="C6448" s="7">
        <v>136</v>
      </c>
      <c r="D6448" s="7">
        <v>1</v>
      </c>
      <c r="E6448" s="17">
        <v>45</v>
      </c>
      <c r="F6448" s="2" t="s">
        <v>8</v>
      </c>
      <c r="G6448" s="2" t="s">
        <v>2881</v>
      </c>
      <c r="H6448" s="2" t="s">
        <v>2883</v>
      </c>
    </row>
    <row r="6449" spans="1:8">
      <c r="A6449" s="79">
        <v>42705.942430555559</v>
      </c>
      <c r="B6449" s="3">
        <v>5.7779989281909225</v>
      </c>
      <c r="C6449" s="7">
        <v>136</v>
      </c>
      <c r="D6449" s="7">
        <v>1</v>
      </c>
      <c r="E6449" s="17">
        <v>45</v>
      </c>
      <c r="F6449" s="2" t="s">
        <v>8</v>
      </c>
      <c r="G6449" s="2" t="s">
        <v>2881</v>
      </c>
      <c r="H6449" s="2" t="s">
        <v>2842</v>
      </c>
    </row>
    <row r="6450" spans="1:8">
      <c r="A6450" s="79">
        <v>42718.397511574076</v>
      </c>
      <c r="B6450" s="3">
        <v>5.7940856258495002</v>
      </c>
      <c r="C6450" s="7">
        <v>136</v>
      </c>
      <c r="D6450" s="7">
        <v>1</v>
      </c>
      <c r="E6450" s="17">
        <v>45</v>
      </c>
      <c r="F6450" s="2" t="s">
        <v>8</v>
      </c>
      <c r="G6450" s="2" t="s">
        <v>2881</v>
      </c>
      <c r="H6450" s="2" t="s">
        <v>2871</v>
      </c>
    </row>
    <row r="6451" spans="1:8">
      <c r="A6451" s="79">
        <v>42720.361064814817</v>
      </c>
      <c r="B6451" s="3">
        <v>5.7676830213686774</v>
      </c>
      <c r="C6451" s="7">
        <v>136</v>
      </c>
      <c r="D6451" s="7">
        <v>1</v>
      </c>
      <c r="E6451" s="17">
        <v>45</v>
      </c>
      <c r="F6451" s="2" t="s">
        <v>8</v>
      </c>
      <c r="G6451" s="2" t="s">
        <v>2881</v>
      </c>
      <c r="H6451" s="2" t="s">
        <v>2882</v>
      </c>
    </row>
    <row r="6452" spans="1:8">
      <c r="A6452" s="79">
        <v>42720.8518287037</v>
      </c>
      <c r="B6452" s="3">
        <v>5.7582473643410852</v>
      </c>
      <c r="C6452" s="7">
        <v>136</v>
      </c>
      <c r="D6452" s="7">
        <v>1</v>
      </c>
      <c r="E6452" s="17">
        <v>45</v>
      </c>
      <c r="F6452" s="2" t="s">
        <v>8</v>
      </c>
      <c r="G6452" s="2" t="s">
        <v>2881</v>
      </c>
      <c r="H6452" s="2" t="s">
        <v>2856</v>
      </c>
    </row>
    <row r="6453" spans="1:8">
      <c r="A6453" s="79">
        <v>42721.182268518518</v>
      </c>
      <c r="B6453" s="3">
        <v>5.7872686821705432</v>
      </c>
      <c r="C6453" s="7">
        <v>136</v>
      </c>
      <c r="D6453" s="7">
        <v>1</v>
      </c>
      <c r="E6453" s="17">
        <v>45</v>
      </c>
      <c r="F6453" s="2" t="s">
        <v>8</v>
      </c>
      <c r="G6453" s="2" t="s">
        <v>2881</v>
      </c>
      <c r="H6453" s="2" t="s">
        <v>2711</v>
      </c>
    </row>
    <row r="6454" spans="1:8">
      <c r="A6454" s="79">
        <v>42724.622719907406</v>
      </c>
      <c r="B6454" s="3">
        <v>5.7816857250144427</v>
      </c>
      <c r="C6454" s="7">
        <v>136</v>
      </c>
      <c r="D6454" s="7">
        <v>1</v>
      </c>
      <c r="E6454" s="17">
        <v>45</v>
      </c>
      <c r="F6454" s="2" t="s">
        <v>8</v>
      </c>
      <c r="G6454" s="2" t="s">
        <v>2881</v>
      </c>
      <c r="H6454" s="2" t="s">
        <v>2820</v>
      </c>
    </row>
    <row r="6455" spans="1:8">
      <c r="A6455" s="79">
        <v>42729.092407407406</v>
      </c>
      <c r="B6455" s="3">
        <v>5.7803140240240243</v>
      </c>
      <c r="C6455" s="7">
        <v>136</v>
      </c>
      <c r="D6455" s="7">
        <v>1</v>
      </c>
      <c r="E6455" s="17">
        <v>45</v>
      </c>
      <c r="F6455" s="2" t="s">
        <v>8</v>
      </c>
      <c r="G6455" s="2" t="s">
        <v>2881</v>
      </c>
      <c r="H6455" s="2" t="s">
        <v>2875</v>
      </c>
    </row>
    <row r="6456" spans="1:8">
      <c r="A6456" s="79">
        <v>42729.915706018517</v>
      </c>
      <c r="B6456" s="3">
        <v>11.585234459228033</v>
      </c>
      <c r="C6456" s="7">
        <v>136</v>
      </c>
      <c r="D6456" s="7">
        <v>2</v>
      </c>
      <c r="E6456" s="17">
        <v>45</v>
      </c>
      <c r="F6456" s="2" t="s">
        <v>8</v>
      </c>
      <c r="G6456" s="2" t="s">
        <v>2881</v>
      </c>
      <c r="H6456" s="2" t="s">
        <v>2714</v>
      </c>
    </row>
    <row r="6457" spans="1:8">
      <c r="A6457" s="79">
        <v>42731.252685185187</v>
      </c>
      <c r="B6457" s="3">
        <v>5.7951313987990112</v>
      </c>
      <c r="C6457" s="7">
        <v>136</v>
      </c>
      <c r="D6457" s="7">
        <v>1</v>
      </c>
      <c r="E6457" s="17">
        <v>45</v>
      </c>
      <c r="F6457" s="2" t="s">
        <v>8</v>
      </c>
      <c r="G6457" s="2" t="s">
        <v>2881</v>
      </c>
      <c r="H6457" s="2" t="s">
        <v>2833</v>
      </c>
    </row>
    <row r="6458" spans="1:8">
      <c r="A6458" s="79">
        <v>42733.094074074077</v>
      </c>
      <c r="B6458" s="3">
        <v>5.791293477535123</v>
      </c>
      <c r="C6458" s="7">
        <v>136</v>
      </c>
      <c r="D6458" s="7">
        <v>1</v>
      </c>
      <c r="E6458" s="17">
        <v>45</v>
      </c>
      <c r="F6458" s="2" t="s">
        <v>8</v>
      </c>
      <c r="G6458" s="2" t="s">
        <v>2881</v>
      </c>
      <c r="H6458" s="2" t="s">
        <v>2725</v>
      </c>
    </row>
    <row r="6459" spans="1:8">
      <c r="A6459" s="79">
        <v>42737.30736111111</v>
      </c>
      <c r="B6459" s="3">
        <v>5.7803212249799838</v>
      </c>
      <c r="C6459" s="7">
        <v>136</v>
      </c>
      <c r="D6459" s="7">
        <v>1</v>
      </c>
      <c r="E6459" s="17">
        <v>45</v>
      </c>
      <c r="F6459" s="2" t="s">
        <v>8</v>
      </c>
      <c r="G6459" s="2" t="s">
        <v>3607</v>
      </c>
    </row>
    <row r="6460" spans="1:8">
      <c r="A6460" s="79">
        <v>42746.097453703704</v>
      </c>
      <c r="B6460" s="3">
        <v>5.7933880692028294</v>
      </c>
      <c r="C6460" s="7">
        <v>136</v>
      </c>
      <c r="D6460" s="7">
        <v>1</v>
      </c>
      <c r="E6460" s="17">
        <v>45</v>
      </c>
      <c r="F6460" s="2" t="s">
        <v>8</v>
      </c>
      <c r="G6460" s="2" t="s">
        <v>3592</v>
      </c>
    </row>
    <row r="6461" spans="1:8">
      <c r="A6461" s="79">
        <v>42759.538310185184</v>
      </c>
      <c r="B6461" s="3">
        <v>5.7779989281909225</v>
      </c>
      <c r="C6461" s="7">
        <v>136</v>
      </c>
      <c r="D6461" s="7">
        <v>1</v>
      </c>
      <c r="E6461" s="17">
        <v>45</v>
      </c>
      <c r="F6461" s="2" t="s">
        <v>8</v>
      </c>
      <c r="G6461" s="2" t="s">
        <v>3552</v>
      </c>
    </row>
    <row r="6462" spans="1:8">
      <c r="A6462" s="79">
        <v>42762.768229166664</v>
      </c>
      <c r="B6462" s="3">
        <v>5.7344966454255806</v>
      </c>
      <c r="C6462" s="7">
        <v>136</v>
      </c>
      <c r="D6462" s="7">
        <v>1</v>
      </c>
      <c r="E6462" s="17">
        <v>45</v>
      </c>
      <c r="F6462" s="2" t="s">
        <v>8</v>
      </c>
      <c r="G6462" s="2" t="s">
        <v>3634</v>
      </c>
    </row>
    <row r="6463" spans="1:8">
      <c r="A6463" s="79">
        <v>42767.944513888891</v>
      </c>
      <c r="B6463" s="3">
        <v>5.8014215571735894</v>
      </c>
      <c r="C6463" s="7">
        <v>136</v>
      </c>
      <c r="D6463" s="7">
        <v>1</v>
      </c>
      <c r="E6463" s="17">
        <v>45</v>
      </c>
      <c r="F6463" s="2" t="s">
        <v>8</v>
      </c>
      <c r="G6463" s="2" t="s">
        <v>3553</v>
      </c>
    </row>
    <row r="6464" spans="1:8">
      <c r="A6464" s="79">
        <v>42772.658807870372</v>
      </c>
      <c r="B6464" s="3">
        <v>5.7829844676118993</v>
      </c>
      <c r="C6464" s="7">
        <v>136</v>
      </c>
      <c r="D6464" s="7">
        <v>1</v>
      </c>
      <c r="E6464" s="17">
        <v>45</v>
      </c>
      <c r="F6464" s="2" t="s">
        <v>8</v>
      </c>
      <c r="G6464" s="2" t="s">
        <v>3567</v>
      </c>
    </row>
    <row r="6465" spans="1:8">
      <c r="A6465" s="79">
        <v>42773.441620370373</v>
      </c>
      <c r="B6465" s="3">
        <v>5.7984732242712669</v>
      </c>
      <c r="C6465" s="7">
        <v>136</v>
      </c>
      <c r="D6465" s="7">
        <v>1</v>
      </c>
      <c r="E6465" s="17">
        <v>45</v>
      </c>
      <c r="F6465" s="2" t="s">
        <v>8</v>
      </c>
      <c r="G6465" s="2" t="s">
        <v>3551</v>
      </c>
    </row>
    <row r="6466" spans="1:8">
      <c r="A6466" s="79">
        <v>42804.484155092592</v>
      </c>
      <c r="B6466" s="3">
        <v>5.7898362976593551</v>
      </c>
      <c r="C6466" s="7">
        <v>136</v>
      </c>
      <c r="D6466" s="7">
        <v>1</v>
      </c>
      <c r="E6466" s="17">
        <v>45</v>
      </c>
      <c r="F6466" s="2" t="s">
        <v>8</v>
      </c>
      <c r="G6466" s="2" t="s">
        <v>3559</v>
      </c>
    </row>
    <row r="6467" spans="1:8">
      <c r="A6467" s="79">
        <v>42806.530775462961</v>
      </c>
      <c r="B6467" s="3">
        <v>5.7841720375335122</v>
      </c>
      <c r="C6467" s="7">
        <v>136</v>
      </c>
      <c r="D6467" s="7">
        <v>1</v>
      </c>
      <c r="E6467" s="17">
        <v>45</v>
      </c>
      <c r="F6467" s="2" t="s">
        <v>8</v>
      </c>
      <c r="G6467" s="2" t="s">
        <v>3550</v>
      </c>
    </row>
    <row r="6468" spans="1:8">
      <c r="A6468" s="79">
        <v>42808.001192129632</v>
      </c>
      <c r="B6468" s="3">
        <v>5.703836933667084</v>
      </c>
      <c r="C6468" s="7">
        <v>136</v>
      </c>
      <c r="D6468" s="7">
        <v>1</v>
      </c>
      <c r="E6468" s="17">
        <v>45</v>
      </c>
      <c r="F6468" s="2" t="s">
        <v>8</v>
      </c>
      <c r="G6468" s="2" t="s">
        <v>3586</v>
      </c>
    </row>
    <row r="6469" spans="1:8">
      <c r="A6469" s="79">
        <v>42815.916539351849</v>
      </c>
      <c r="B6469" s="3">
        <v>5.7344966454255806</v>
      </c>
      <c r="C6469" s="7">
        <v>136</v>
      </c>
      <c r="D6469" s="7">
        <v>1</v>
      </c>
      <c r="E6469" s="17">
        <v>45</v>
      </c>
      <c r="F6469" s="2" t="s">
        <v>8</v>
      </c>
      <c r="G6469" s="2" t="s">
        <v>3557</v>
      </c>
    </row>
    <row r="6470" spans="1:8">
      <c r="A6470" s="79">
        <v>42816.947187500002</v>
      </c>
      <c r="B6470" s="3">
        <v>5.7344966454255806</v>
      </c>
      <c r="C6470" s="7">
        <v>136</v>
      </c>
      <c r="D6470" s="7">
        <v>1</v>
      </c>
      <c r="E6470" s="17">
        <v>45</v>
      </c>
      <c r="F6470" s="2" t="s">
        <v>8</v>
      </c>
      <c r="G6470" s="2" t="s">
        <v>3591</v>
      </c>
    </row>
    <row r="6471" spans="1:8">
      <c r="A6471" s="79">
        <v>42818.637696759259</v>
      </c>
      <c r="B6471" s="3">
        <v>5.7948639835459641</v>
      </c>
      <c r="C6471" s="7">
        <v>136</v>
      </c>
      <c r="D6471" s="7">
        <v>1</v>
      </c>
      <c r="E6471" s="17">
        <v>45</v>
      </c>
      <c r="F6471" s="2" t="s">
        <v>8</v>
      </c>
      <c r="G6471" s="2" t="s">
        <v>3581</v>
      </c>
    </row>
    <row r="6472" spans="1:8">
      <c r="A6472" s="79">
        <v>42826.752858796295</v>
      </c>
      <c r="B6472" s="3">
        <v>5.764873690987125</v>
      </c>
      <c r="C6472" s="7">
        <v>136</v>
      </c>
      <c r="D6472" s="7">
        <v>1</v>
      </c>
      <c r="E6472" s="17">
        <v>45</v>
      </c>
      <c r="F6472" s="2" t="s">
        <v>8</v>
      </c>
      <c r="G6472" s="2" t="s">
        <v>2881</v>
      </c>
      <c r="H6472" s="2" t="s">
        <v>4449</v>
      </c>
    </row>
    <row r="6473" spans="1:8">
      <c r="A6473" s="79">
        <v>42837.361712962964</v>
      </c>
      <c r="B6473" s="3">
        <v>5.7978384135948247</v>
      </c>
      <c r="C6473" s="7">
        <v>136</v>
      </c>
      <c r="D6473" s="7">
        <v>1</v>
      </c>
      <c r="E6473" s="17">
        <v>45</v>
      </c>
      <c r="F6473" s="2" t="s">
        <v>8</v>
      </c>
      <c r="G6473" s="2" t="s">
        <v>2881</v>
      </c>
      <c r="H6473" s="2" t="s">
        <v>4430</v>
      </c>
    </row>
    <row r="6474" spans="1:8">
      <c r="A6474" s="79">
        <v>42840.823784722219</v>
      </c>
      <c r="B6474" s="3">
        <v>5.7542388950276244</v>
      </c>
      <c r="C6474" s="7">
        <v>136</v>
      </c>
      <c r="D6474" s="7">
        <v>1</v>
      </c>
      <c r="E6474" s="17">
        <v>45</v>
      </c>
      <c r="F6474" s="2" t="s">
        <v>8</v>
      </c>
      <c r="G6474" s="2" t="s">
        <v>2881</v>
      </c>
      <c r="H6474" s="2" t="s">
        <v>4489</v>
      </c>
    </row>
    <row r="6475" spans="1:8">
      <c r="A6475" s="79">
        <v>42848.881481481483</v>
      </c>
      <c r="B6475" s="3">
        <v>5.7971526198083065</v>
      </c>
      <c r="C6475" s="7">
        <v>136</v>
      </c>
      <c r="D6475" s="7">
        <v>1</v>
      </c>
      <c r="E6475" s="17">
        <v>45</v>
      </c>
      <c r="F6475" s="2" t="s">
        <v>8</v>
      </c>
      <c r="G6475" s="2" t="s">
        <v>2881</v>
      </c>
      <c r="H6475" s="2" t="s">
        <v>4477</v>
      </c>
    </row>
    <row r="6476" spans="1:8">
      <c r="A6476" s="79">
        <v>42851.700462962966</v>
      </c>
      <c r="B6476" s="3">
        <v>5.7443524499599681</v>
      </c>
      <c r="C6476" s="7">
        <v>136</v>
      </c>
      <c r="D6476" s="7">
        <v>1</v>
      </c>
      <c r="E6476" s="17">
        <v>45</v>
      </c>
      <c r="F6476" s="2" t="s">
        <v>8</v>
      </c>
      <c r="G6476" s="2" t="s">
        <v>2881</v>
      </c>
      <c r="H6476" s="2" t="s">
        <v>4511</v>
      </c>
    </row>
    <row r="6477" spans="1:8">
      <c r="A6477" s="79">
        <v>42853.521863425929</v>
      </c>
      <c r="B6477" s="3">
        <v>5.7582473643410852</v>
      </c>
      <c r="C6477" s="7">
        <v>136</v>
      </c>
      <c r="D6477" s="7">
        <v>1</v>
      </c>
      <c r="E6477" s="17">
        <v>45</v>
      </c>
      <c r="F6477" s="2" t="s">
        <v>8</v>
      </c>
      <c r="G6477" s="2" t="s">
        <v>2881</v>
      </c>
      <c r="H6477" s="2" t="s">
        <v>4456</v>
      </c>
    </row>
    <row r="6478" spans="1:8">
      <c r="A6478" s="79">
        <v>42856.606585648151</v>
      </c>
      <c r="B6478" s="3">
        <v>5.7723964973131414</v>
      </c>
      <c r="C6478" s="7">
        <v>136</v>
      </c>
      <c r="D6478" s="7">
        <v>1</v>
      </c>
      <c r="E6478" s="17">
        <v>45</v>
      </c>
      <c r="F6478" s="2" t="s">
        <v>8</v>
      </c>
      <c r="G6478" s="2" t="s">
        <v>2881</v>
      </c>
      <c r="H6478" s="2" t="s">
        <v>4509</v>
      </c>
    </row>
    <row r="6479" spans="1:8">
      <c r="A6479" s="79">
        <v>42863.743668981479</v>
      </c>
      <c r="B6479" s="3">
        <v>5.7841720375335122</v>
      </c>
      <c r="C6479" s="7">
        <v>136</v>
      </c>
      <c r="D6479" s="7">
        <v>1</v>
      </c>
      <c r="E6479" s="17">
        <v>45</v>
      </c>
      <c r="F6479" s="2" t="s">
        <v>8</v>
      </c>
      <c r="G6479" s="2" t="s">
        <v>2881</v>
      </c>
      <c r="H6479" s="2" t="s">
        <v>4433</v>
      </c>
    </row>
    <row r="6480" spans="1:8">
      <c r="A6480" s="79">
        <v>42887.738344907404</v>
      </c>
      <c r="B6480" s="3">
        <v>5.7835875432211106</v>
      </c>
      <c r="C6480" s="7">
        <v>136</v>
      </c>
      <c r="D6480" s="7">
        <v>1</v>
      </c>
      <c r="E6480" s="17">
        <v>45</v>
      </c>
      <c r="F6480" s="2" t="s">
        <v>8</v>
      </c>
      <c r="G6480" s="2" t="s">
        <v>2881</v>
      </c>
      <c r="H6480" s="2" t="s">
        <v>4440</v>
      </c>
    </row>
    <row r="6481" spans="1:8">
      <c r="A6481" s="79">
        <v>42888.601666666669</v>
      </c>
      <c r="B6481" s="3">
        <v>5.7898362976593551</v>
      </c>
      <c r="C6481" s="7">
        <v>136</v>
      </c>
      <c r="D6481" s="7">
        <v>1</v>
      </c>
      <c r="E6481" s="17">
        <v>45</v>
      </c>
      <c r="F6481" s="2" t="s">
        <v>8</v>
      </c>
      <c r="G6481" s="2" t="s">
        <v>2881</v>
      </c>
      <c r="H6481" s="2" t="s">
        <v>4444</v>
      </c>
    </row>
    <row r="6482" spans="1:8">
      <c r="A6482" s="79">
        <v>42898.679328703707</v>
      </c>
      <c r="B6482" s="3">
        <v>11.603075033248501</v>
      </c>
      <c r="C6482" s="7">
        <v>136</v>
      </c>
      <c r="D6482" s="7">
        <v>2</v>
      </c>
      <c r="E6482" s="17">
        <v>45</v>
      </c>
      <c r="F6482" s="2" t="s">
        <v>8</v>
      </c>
      <c r="G6482" s="2" t="s">
        <v>2881</v>
      </c>
      <c r="H6482" s="2" t="s">
        <v>4451</v>
      </c>
    </row>
    <row r="6483" spans="1:8">
      <c r="A6483" s="79">
        <v>42585</v>
      </c>
      <c r="B6483" s="3">
        <v>15.959999999999999</v>
      </c>
      <c r="C6483" s="7">
        <v>137</v>
      </c>
      <c r="D6483" s="7">
        <v>3</v>
      </c>
      <c r="E6483" s="17">
        <v>45</v>
      </c>
      <c r="F6483" s="2" t="s">
        <v>8</v>
      </c>
      <c r="G6483" s="2" t="s">
        <v>2249</v>
      </c>
      <c r="H6483" s="2" t="s">
        <v>2380</v>
      </c>
    </row>
    <row r="6484" spans="1:8">
      <c r="A6484" s="79">
        <v>42585</v>
      </c>
      <c r="B6484" s="3">
        <v>17.149999999999999</v>
      </c>
      <c r="C6484" s="7">
        <v>137</v>
      </c>
      <c r="D6484" s="7">
        <v>3</v>
      </c>
      <c r="E6484" s="17">
        <v>45</v>
      </c>
      <c r="F6484" s="2" t="s">
        <v>8</v>
      </c>
      <c r="G6484" s="2" t="s">
        <v>2250</v>
      </c>
      <c r="H6484" s="2" t="s">
        <v>2354</v>
      </c>
    </row>
    <row r="6485" spans="1:8">
      <c r="A6485" s="79">
        <v>42585</v>
      </c>
      <c r="B6485" s="3">
        <v>10.199999999999999</v>
      </c>
      <c r="C6485" s="7">
        <v>137</v>
      </c>
      <c r="D6485" s="7">
        <v>2</v>
      </c>
      <c r="E6485" s="17">
        <v>45</v>
      </c>
      <c r="F6485" s="2" t="s">
        <v>8</v>
      </c>
      <c r="G6485" s="2" t="s">
        <v>2249</v>
      </c>
      <c r="H6485" s="2" t="s">
        <v>2360</v>
      </c>
    </row>
    <row r="6486" spans="1:8">
      <c r="A6486" s="79">
        <v>42585</v>
      </c>
      <c r="B6486" s="3">
        <v>11.22</v>
      </c>
      <c r="C6486" s="7">
        <v>137</v>
      </c>
      <c r="D6486" s="7">
        <v>2</v>
      </c>
      <c r="E6486" s="17">
        <v>45</v>
      </c>
      <c r="F6486" s="2" t="s">
        <v>8</v>
      </c>
      <c r="G6486" s="2" t="s">
        <v>2249</v>
      </c>
      <c r="H6486" s="2" t="s">
        <v>2365</v>
      </c>
    </row>
    <row r="6487" spans="1:8">
      <c r="A6487" s="79">
        <v>42585</v>
      </c>
      <c r="B6487" s="3">
        <v>11.22</v>
      </c>
      <c r="C6487" s="7">
        <v>137</v>
      </c>
      <c r="D6487" s="7">
        <v>2</v>
      </c>
      <c r="E6487" s="17">
        <v>45</v>
      </c>
      <c r="F6487" s="2" t="s">
        <v>8</v>
      </c>
      <c r="G6487" s="2" t="s">
        <v>2249</v>
      </c>
      <c r="H6487" s="2" t="s">
        <v>2375</v>
      </c>
    </row>
    <row r="6488" spans="1:8">
      <c r="A6488" s="79">
        <v>42585</v>
      </c>
      <c r="B6488" s="3">
        <v>11.22</v>
      </c>
      <c r="C6488" s="7">
        <v>137</v>
      </c>
      <c r="D6488" s="7">
        <v>2</v>
      </c>
      <c r="E6488" s="17">
        <v>45</v>
      </c>
      <c r="F6488" s="2" t="s">
        <v>8</v>
      </c>
      <c r="G6488" s="2" t="s">
        <v>2249</v>
      </c>
      <c r="H6488" s="2" t="s">
        <v>2389</v>
      </c>
    </row>
    <row r="6489" spans="1:8">
      <c r="A6489" s="79">
        <v>42585</v>
      </c>
      <c r="B6489" s="3">
        <v>11.33</v>
      </c>
      <c r="C6489" s="7">
        <v>137</v>
      </c>
      <c r="D6489" s="7">
        <v>2</v>
      </c>
      <c r="E6489" s="17">
        <v>45</v>
      </c>
      <c r="F6489" s="2" t="s">
        <v>8</v>
      </c>
      <c r="G6489" s="2" t="s">
        <v>2250</v>
      </c>
      <c r="H6489" s="2" t="s">
        <v>2352</v>
      </c>
    </row>
    <row r="6490" spans="1:8">
      <c r="A6490" s="79">
        <v>42585</v>
      </c>
      <c r="B6490" s="3">
        <v>11.33</v>
      </c>
      <c r="C6490" s="7">
        <v>137</v>
      </c>
      <c r="D6490" s="7">
        <v>2</v>
      </c>
      <c r="E6490" s="17">
        <v>45</v>
      </c>
      <c r="F6490" s="2" t="s">
        <v>8</v>
      </c>
      <c r="G6490" s="2" t="s">
        <v>2250</v>
      </c>
      <c r="H6490" s="2" t="s">
        <v>2363</v>
      </c>
    </row>
    <row r="6491" spans="1:8">
      <c r="A6491" s="79">
        <v>42585</v>
      </c>
      <c r="B6491" s="3">
        <v>4.83</v>
      </c>
      <c r="C6491" s="7">
        <v>137</v>
      </c>
      <c r="D6491" s="7">
        <v>1</v>
      </c>
      <c r="E6491" s="17">
        <v>45</v>
      </c>
      <c r="F6491" s="2" t="s">
        <v>8</v>
      </c>
      <c r="G6491" s="2" t="s">
        <v>2249</v>
      </c>
      <c r="H6491" s="2" t="s">
        <v>2361</v>
      </c>
    </row>
    <row r="6492" spans="1:8">
      <c r="A6492" s="79">
        <v>42585</v>
      </c>
      <c r="B6492" s="3">
        <v>4.83</v>
      </c>
      <c r="C6492" s="7">
        <v>137</v>
      </c>
      <c r="D6492" s="7">
        <v>1</v>
      </c>
      <c r="E6492" s="17">
        <v>45</v>
      </c>
      <c r="F6492" s="2" t="s">
        <v>8</v>
      </c>
      <c r="G6492" s="2" t="s">
        <v>2249</v>
      </c>
      <c r="H6492" s="2" t="s">
        <v>2370</v>
      </c>
    </row>
    <row r="6493" spans="1:8">
      <c r="A6493" s="79">
        <v>42585</v>
      </c>
      <c r="B6493" s="3">
        <v>5.2535245901639342</v>
      </c>
      <c r="C6493" s="7">
        <v>137</v>
      </c>
      <c r="D6493" s="7">
        <v>1</v>
      </c>
      <c r="E6493" s="17">
        <v>45</v>
      </c>
      <c r="F6493" s="2" t="s">
        <v>8</v>
      </c>
      <c r="G6493" s="2" t="s">
        <v>2249</v>
      </c>
      <c r="H6493" s="2" t="s">
        <v>2268</v>
      </c>
    </row>
    <row r="6494" spans="1:8">
      <c r="A6494" s="79">
        <v>42585</v>
      </c>
      <c r="B6494" s="3">
        <v>5.4</v>
      </c>
      <c r="C6494" s="7">
        <v>137</v>
      </c>
      <c r="D6494" s="7">
        <v>1</v>
      </c>
      <c r="E6494" s="17">
        <v>45</v>
      </c>
      <c r="F6494" s="2" t="s">
        <v>8</v>
      </c>
      <c r="G6494" s="2" t="s">
        <v>2249</v>
      </c>
      <c r="H6494" s="2" t="s">
        <v>2349</v>
      </c>
    </row>
    <row r="6495" spans="1:8">
      <c r="A6495" s="79">
        <v>42585</v>
      </c>
      <c r="B6495" s="3">
        <v>5.4</v>
      </c>
      <c r="C6495" s="7">
        <v>137</v>
      </c>
      <c r="D6495" s="7">
        <v>1</v>
      </c>
      <c r="E6495" s="17">
        <v>45</v>
      </c>
      <c r="F6495" s="2" t="s">
        <v>8</v>
      </c>
      <c r="G6495" s="2" t="s">
        <v>2249</v>
      </c>
      <c r="H6495" s="2" t="s">
        <v>2351</v>
      </c>
    </row>
    <row r="6496" spans="1:8">
      <c r="A6496" s="79">
        <v>42585</v>
      </c>
      <c r="B6496" s="3">
        <v>5.4</v>
      </c>
      <c r="C6496" s="7">
        <v>137</v>
      </c>
      <c r="D6496" s="7">
        <v>1</v>
      </c>
      <c r="E6496" s="17">
        <v>45</v>
      </c>
      <c r="F6496" s="2" t="s">
        <v>8</v>
      </c>
      <c r="G6496" s="2" t="s">
        <v>2249</v>
      </c>
      <c r="H6496" s="2" t="s">
        <v>2353</v>
      </c>
    </row>
    <row r="6497" spans="1:8">
      <c r="A6497" s="79">
        <v>42585</v>
      </c>
      <c r="B6497" s="3">
        <v>5.4</v>
      </c>
      <c r="C6497" s="7">
        <v>137</v>
      </c>
      <c r="D6497" s="7">
        <v>1</v>
      </c>
      <c r="E6497" s="17">
        <v>45</v>
      </c>
      <c r="F6497" s="2" t="s">
        <v>8</v>
      </c>
      <c r="G6497" s="2" t="s">
        <v>2249</v>
      </c>
      <c r="H6497" s="2" t="s">
        <v>2355</v>
      </c>
    </row>
    <row r="6498" spans="1:8">
      <c r="A6498" s="79">
        <v>42585</v>
      </c>
      <c r="B6498" s="3">
        <v>5.4</v>
      </c>
      <c r="C6498" s="7">
        <v>137</v>
      </c>
      <c r="D6498" s="7">
        <v>1</v>
      </c>
      <c r="E6498" s="17">
        <v>45</v>
      </c>
      <c r="F6498" s="2" t="s">
        <v>8</v>
      </c>
      <c r="G6498" s="2" t="s">
        <v>2249</v>
      </c>
      <c r="H6498" s="2" t="s">
        <v>2356</v>
      </c>
    </row>
    <row r="6499" spans="1:8">
      <c r="A6499" s="79">
        <v>42585</v>
      </c>
      <c r="B6499" s="3">
        <v>5.4</v>
      </c>
      <c r="C6499" s="7">
        <v>137</v>
      </c>
      <c r="D6499" s="7">
        <v>1</v>
      </c>
      <c r="E6499" s="17">
        <v>45</v>
      </c>
      <c r="F6499" s="2" t="s">
        <v>8</v>
      </c>
      <c r="G6499" s="2" t="s">
        <v>2249</v>
      </c>
      <c r="H6499" s="2" t="s">
        <v>2357</v>
      </c>
    </row>
    <row r="6500" spans="1:8">
      <c r="A6500" s="79">
        <v>42585</v>
      </c>
      <c r="B6500" s="3">
        <v>5.4</v>
      </c>
      <c r="C6500" s="7">
        <v>137</v>
      </c>
      <c r="D6500" s="7">
        <v>1</v>
      </c>
      <c r="E6500" s="17">
        <v>45</v>
      </c>
      <c r="F6500" s="2" t="s">
        <v>8</v>
      </c>
      <c r="G6500" s="2" t="s">
        <v>2249</v>
      </c>
      <c r="H6500" s="2" t="s">
        <v>2359</v>
      </c>
    </row>
    <row r="6501" spans="1:8">
      <c r="A6501" s="79">
        <v>42585</v>
      </c>
      <c r="B6501" s="3">
        <v>5.4</v>
      </c>
      <c r="C6501" s="7">
        <v>137</v>
      </c>
      <c r="D6501" s="7">
        <v>1</v>
      </c>
      <c r="E6501" s="17">
        <v>45</v>
      </c>
      <c r="F6501" s="2" t="s">
        <v>8</v>
      </c>
      <c r="G6501" s="2" t="s">
        <v>2249</v>
      </c>
      <c r="H6501" s="2" t="s">
        <v>2364</v>
      </c>
    </row>
    <row r="6502" spans="1:8">
      <c r="A6502" s="79">
        <v>42585</v>
      </c>
      <c r="B6502" s="3">
        <v>5.4</v>
      </c>
      <c r="C6502" s="7">
        <v>137</v>
      </c>
      <c r="D6502" s="7">
        <v>1</v>
      </c>
      <c r="E6502" s="17">
        <v>45</v>
      </c>
      <c r="F6502" s="2" t="s">
        <v>8</v>
      </c>
      <c r="G6502" s="2" t="s">
        <v>2249</v>
      </c>
      <c r="H6502" s="2" t="s">
        <v>2366</v>
      </c>
    </row>
    <row r="6503" spans="1:8">
      <c r="A6503" s="79">
        <v>42585</v>
      </c>
      <c r="B6503" s="3">
        <v>5.4</v>
      </c>
      <c r="C6503" s="7">
        <v>137</v>
      </c>
      <c r="D6503" s="7">
        <v>1</v>
      </c>
      <c r="E6503" s="17">
        <v>45</v>
      </c>
      <c r="F6503" s="2" t="s">
        <v>8</v>
      </c>
      <c r="G6503" s="2" t="s">
        <v>2249</v>
      </c>
      <c r="H6503" s="2" t="s">
        <v>2367</v>
      </c>
    </row>
    <row r="6504" spans="1:8">
      <c r="A6504" s="79">
        <v>42585</v>
      </c>
      <c r="B6504" s="3">
        <v>5.4</v>
      </c>
      <c r="C6504" s="7">
        <v>137</v>
      </c>
      <c r="D6504" s="7">
        <v>1</v>
      </c>
      <c r="E6504" s="17">
        <v>45</v>
      </c>
      <c r="F6504" s="2" t="s">
        <v>8</v>
      </c>
      <c r="G6504" s="2" t="s">
        <v>2249</v>
      </c>
      <c r="H6504" s="2" t="s">
        <v>2368</v>
      </c>
    </row>
    <row r="6505" spans="1:8">
      <c r="A6505" s="79">
        <v>42585</v>
      </c>
      <c r="B6505" s="3">
        <v>5.4</v>
      </c>
      <c r="C6505" s="7">
        <v>137</v>
      </c>
      <c r="D6505" s="7">
        <v>1</v>
      </c>
      <c r="E6505" s="17">
        <v>45</v>
      </c>
      <c r="F6505" s="2" t="s">
        <v>8</v>
      </c>
      <c r="G6505" s="2" t="s">
        <v>2249</v>
      </c>
      <c r="H6505" s="2" t="s">
        <v>2372</v>
      </c>
    </row>
    <row r="6506" spans="1:8">
      <c r="A6506" s="79">
        <v>42585</v>
      </c>
      <c r="B6506" s="3">
        <v>5.4</v>
      </c>
      <c r="C6506" s="7">
        <v>137</v>
      </c>
      <c r="D6506" s="7">
        <v>1</v>
      </c>
      <c r="E6506" s="17">
        <v>45</v>
      </c>
      <c r="F6506" s="2" t="s">
        <v>8</v>
      </c>
      <c r="G6506" s="2" t="s">
        <v>2249</v>
      </c>
      <c r="H6506" s="2" t="s">
        <v>2373</v>
      </c>
    </row>
    <row r="6507" spans="1:8">
      <c r="A6507" s="79">
        <v>42585</v>
      </c>
      <c r="B6507" s="3">
        <v>5.4</v>
      </c>
      <c r="C6507" s="7">
        <v>137</v>
      </c>
      <c r="D6507" s="7">
        <v>1</v>
      </c>
      <c r="E6507" s="17">
        <v>45</v>
      </c>
      <c r="F6507" s="2" t="s">
        <v>8</v>
      </c>
      <c r="G6507" s="2" t="s">
        <v>2249</v>
      </c>
      <c r="H6507" s="2" t="s">
        <v>2374</v>
      </c>
    </row>
    <row r="6508" spans="1:8">
      <c r="A6508" s="79">
        <v>42585</v>
      </c>
      <c r="B6508" s="3">
        <v>5.4</v>
      </c>
      <c r="C6508" s="7">
        <v>137</v>
      </c>
      <c r="D6508" s="7">
        <v>1</v>
      </c>
      <c r="E6508" s="17">
        <v>45</v>
      </c>
      <c r="F6508" s="2" t="s">
        <v>8</v>
      </c>
      <c r="G6508" s="2" t="s">
        <v>2249</v>
      </c>
      <c r="H6508" s="2" t="s">
        <v>2377</v>
      </c>
    </row>
    <row r="6509" spans="1:8">
      <c r="A6509" s="79">
        <v>42585</v>
      </c>
      <c r="B6509" s="3">
        <v>5.4</v>
      </c>
      <c r="C6509" s="7">
        <v>137</v>
      </c>
      <c r="D6509" s="7">
        <v>1</v>
      </c>
      <c r="E6509" s="17">
        <v>45</v>
      </c>
      <c r="F6509" s="2" t="s">
        <v>8</v>
      </c>
      <c r="G6509" s="2" t="s">
        <v>2249</v>
      </c>
      <c r="H6509" s="2" t="s">
        <v>2379</v>
      </c>
    </row>
    <row r="6510" spans="1:8">
      <c r="A6510" s="79">
        <v>42585</v>
      </c>
      <c r="B6510" s="3">
        <v>5.4</v>
      </c>
      <c r="C6510" s="7">
        <v>137</v>
      </c>
      <c r="D6510" s="7">
        <v>1</v>
      </c>
      <c r="E6510" s="17">
        <v>45</v>
      </c>
      <c r="F6510" s="2" t="s">
        <v>8</v>
      </c>
      <c r="G6510" s="2" t="s">
        <v>2249</v>
      </c>
      <c r="H6510" s="2" t="s">
        <v>2383</v>
      </c>
    </row>
    <row r="6511" spans="1:8">
      <c r="A6511" s="79">
        <v>42585</v>
      </c>
      <c r="B6511" s="3">
        <v>5.4</v>
      </c>
      <c r="C6511" s="7">
        <v>137</v>
      </c>
      <c r="D6511" s="7">
        <v>1</v>
      </c>
      <c r="E6511" s="17">
        <v>45</v>
      </c>
      <c r="F6511" s="2" t="s">
        <v>8</v>
      </c>
      <c r="G6511" s="2" t="s">
        <v>2249</v>
      </c>
      <c r="H6511" s="2" t="s">
        <v>2386</v>
      </c>
    </row>
    <row r="6512" spans="1:8">
      <c r="A6512" s="79">
        <v>42585</v>
      </c>
      <c r="B6512" s="3">
        <v>5.4</v>
      </c>
      <c r="C6512" s="7">
        <v>137</v>
      </c>
      <c r="D6512" s="7">
        <v>1</v>
      </c>
      <c r="E6512" s="17">
        <v>45</v>
      </c>
      <c r="F6512" s="2" t="s">
        <v>8</v>
      </c>
      <c r="G6512" s="2" t="s">
        <v>2249</v>
      </c>
      <c r="H6512" s="2" t="s">
        <v>2387</v>
      </c>
    </row>
    <row r="6513" spans="1:8">
      <c r="A6513" s="79">
        <v>42585</v>
      </c>
      <c r="B6513" s="3">
        <v>5.4</v>
      </c>
      <c r="C6513" s="7">
        <v>137</v>
      </c>
      <c r="D6513" s="7">
        <v>1</v>
      </c>
      <c r="E6513" s="17">
        <v>45</v>
      </c>
      <c r="F6513" s="2" t="s">
        <v>8</v>
      </c>
      <c r="G6513" s="2" t="s">
        <v>2249</v>
      </c>
      <c r="H6513" s="2" t="s">
        <v>2388</v>
      </c>
    </row>
    <row r="6514" spans="1:8">
      <c r="A6514" s="79">
        <v>42585</v>
      </c>
      <c r="B6514" s="3">
        <v>5.4</v>
      </c>
      <c r="C6514" s="7">
        <v>137</v>
      </c>
      <c r="D6514" s="7">
        <v>1</v>
      </c>
      <c r="E6514" s="17">
        <v>45</v>
      </c>
      <c r="F6514" s="2" t="s">
        <v>8</v>
      </c>
      <c r="G6514" s="2" t="s">
        <v>2249</v>
      </c>
      <c r="H6514" s="2" t="s">
        <v>2390</v>
      </c>
    </row>
    <row r="6515" spans="1:8">
      <c r="A6515" s="79">
        <v>42585</v>
      </c>
      <c r="B6515" s="3">
        <v>5.4</v>
      </c>
      <c r="C6515" s="7">
        <v>137</v>
      </c>
      <c r="D6515" s="7">
        <v>1</v>
      </c>
      <c r="E6515" s="17">
        <v>45</v>
      </c>
      <c r="F6515" s="2" t="s">
        <v>8</v>
      </c>
      <c r="G6515" s="2" t="s">
        <v>2249</v>
      </c>
      <c r="H6515" s="2" t="s">
        <v>2392</v>
      </c>
    </row>
    <row r="6516" spans="1:8">
      <c r="A6516" s="79">
        <v>42585</v>
      </c>
      <c r="B6516" s="3">
        <v>5.4</v>
      </c>
      <c r="C6516" s="7">
        <v>137</v>
      </c>
      <c r="D6516" s="7">
        <v>1</v>
      </c>
      <c r="E6516" s="17">
        <v>45</v>
      </c>
      <c r="F6516" s="2" t="s">
        <v>8</v>
      </c>
      <c r="G6516" s="2" t="s">
        <v>2249</v>
      </c>
      <c r="H6516" s="2" t="s">
        <v>2393</v>
      </c>
    </row>
    <row r="6517" spans="1:8">
      <c r="A6517" s="79">
        <v>42585</v>
      </c>
      <c r="B6517" s="3">
        <v>5.4</v>
      </c>
      <c r="C6517" s="7">
        <v>137</v>
      </c>
      <c r="D6517" s="7">
        <v>1</v>
      </c>
      <c r="E6517" s="17">
        <v>45</v>
      </c>
      <c r="F6517" s="2" t="s">
        <v>8</v>
      </c>
      <c r="G6517" s="2" t="s">
        <v>2249</v>
      </c>
      <c r="H6517" s="2" t="s">
        <v>2394</v>
      </c>
    </row>
    <row r="6518" spans="1:8">
      <c r="A6518" s="79">
        <v>42585</v>
      </c>
      <c r="B6518" s="3">
        <v>5.4</v>
      </c>
      <c r="C6518" s="7">
        <v>137</v>
      </c>
      <c r="D6518" s="7">
        <v>1</v>
      </c>
      <c r="E6518" s="17">
        <v>45</v>
      </c>
      <c r="F6518" s="2" t="s">
        <v>8</v>
      </c>
      <c r="G6518" s="2" t="s">
        <v>2249</v>
      </c>
      <c r="H6518" s="2" t="s">
        <v>2395</v>
      </c>
    </row>
    <row r="6519" spans="1:8">
      <c r="A6519" s="79">
        <v>42585</v>
      </c>
      <c r="B6519" s="3">
        <v>5.4</v>
      </c>
      <c r="C6519" s="7">
        <v>137</v>
      </c>
      <c r="D6519" s="7">
        <v>1</v>
      </c>
      <c r="E6519" s="17">
        <v>45</v>
      </c>
      <c r="F6519" s="2" t="s">
        <v>8</v>
      </c>
      <c r="G6519" s="2" t="s">
        <v>2249</v>
      </c>
      <c r="H6519" s="2" t="s">
        <v>2399</v>
      </c>
    </row>
    <row r="6520" spans="1:8">
      <c r="A6520" s="79">
        <v>42585</v>
      </c>
      <c r="B6520" s="3">
        <v>5.4</v>
      </c>
      <c r="C6520" s="7">
        <v>137</v>
      </c>
      <c r="D6520" s="7">
        <v>1</v>
      </c>
      <c r="E6520" s="17">
        <v>45</v>
      </c>
      <c r="F6520" s="2" t="s">
        <v>8</v>
      </c>
      <c r="G6520" s="2" t="s">
        <v>2249</v>
      </c>
      <c r="H6520" s="2" t="s">
        <v>2400</v>
      </c>
    </row>
    <row r="6521" spans="1:8">
      <c r="A6521" s="79">
        <v>42585</v>
      </c>
      <c r="B6521" s="3">
        <v>5.46</v>
      </c>
      <c r="C6521" s="7">
        <v>137</v>
      </c>
      <c r="D6521" s="7">
        <v>1</v>
      </c>
      <c r="E6521" s="17">
        <v>45</v>
      </c>
      <c r="F6521" s="2" t="s">
        <v>8</v>
      </c>
      <c r="G6521" s="2" t="s">
        <v>2250</v>
      </c>
      <c r="H6521" s="2" t="s">
        <v>2350</v>
      </c>
    </row>
    <row r="6522" spans="1:8">
      <c r="A6522" s="79">
        <v>42585</v>
      </c>
      <c r="B6522" s="3">
        <v>5.46</v>
      </c>
      <c r="C6522" s="7">
        <v>137</v>
      </c>
      <c r="D6522" s="7">
        <v>1</v>
      </c>
      <c r="E6522" s="17">
        <v>45</v>
      </c>
      <c r="F6522" s="2" t="s">
        <v>8</v>
      </c>
      <c r="G6522" s="2" t="s">
        <v>2250</v>
      </c>
      <c r="H6522" s="2" t="s">
        <v>2369</v>
      </c>
    </row>
    <row r="6523" spans="1:8">
      <c r="A6523" s="79">
        <v>42585</v>
      </c>
      <c r="B6523" s="3">
        <v>5.46</v>
      </c>
      <c r="C6523" s="7">
        <v>137</v>
      </c>
      <c r="D6523" s="7">
        <v>1</v>
      </c>
      <c r="E6523" s="17">
        <v>45</v>
      </c>
      <c r="F6523" s="2" t="s">
        <v>8</v>
      </c>
      <c r="G6523" s="2" t="s">
        <v>2250</v>
      </c>
      <c r="H6523" s="2" t="s">
        <v>2376</v>
      </c>
    </row>
    <row r="6524" spans="1:8">
      <c r="A6524" s="79">
        <v>42585</v>
      </c>
      <c r="B6524" s="3">
        <v>5.46</v>
      </c>
      <c r="C6524" s="7">
        <v>137</v>
      </c>
      <c r="D6524" s="7">
        <v>1</v>
      </c>
      <c r="E6524" s="17">
        <v>45</v>
      </c>
      <c r="F6524" s="2" t="s">
        <v>8</v>
      </c>
      <c r="G6524" s="2" t="s">
        <v>2250</v>
      </c>
      <c r="H6524" s="2" t="s">
        <v>2378</v>
      </c>
    </row>
    <row r="6525" spans="1:8">
      <c r="A6525" s="79">
        <v>42585</v>
      </c>
      <c r="B6525" s="3">
        <v>5.46</v>
      </c>
      <c r="C6525" s="7">
        <v>137</v>
      </c>
      <c r="D6525" s="7">
        <v>1</v>
      </c>
      <c r="E6525" s="17">
        <v>45</v>
      </c>
      <c r="F6525" s="2" t="s">
        <v>8</v>
      </c>
      <c r="G6525" s="2" t="s">
        <v>2250</v>
      </c>
      <c r="H6525" s="2" t="s">
        <v>2391</v>
      </c>
    </row>
    <row r="6526" spans="1:8">
      <c r="A6526" s="79">
        <v>42585</v>
      </c>
      <c r="B6526" s="3">
        <v>5.5200000000000005</v>
      </c>
      <c r="C6526" s="7">
        <v>137</v>
      </c>
      <c r="D6526" s="7">
        <v>1</v>
      </c>
      <c r="E6526" s="17">
        <v>45</v>
      </c>
      <c r="F6526" s="2" t="s">
        <v>8</v>
      </c>
      <c r="G6526" s="2" t="s">
        <v>2250</v>
      </c>
      <c r="H6526" s="2" t="s">
        <v>2358</v>
      </c>
    </row>
    <row r="6527" spans="1:8">
      <c r="A6527" s="79">
        <v>42585</v>
      </c>
      <c r="B6527" s="3">
        <v>5.5200000000000005</v>
      </c>
      <c r="C6527" s="7">
        <v>137</v>
      </c>
      <c r="D6527" s="7">
        <v>1</v>
      </c>
      <c r="E6527" s="17">
        <v>45</v>
      </c>
      <c r="F6527" s="2" t="s">
        <v>8</v>
      </c>
      <c r="G6527" s="2" t="s">
        <v>2250</v>
      </c>
      <c r="H6527" s="2" t="s">
        <v>2362</v>
      </c>
    </row>
    <row r="6528" spans="1:8">
      <c r="A6528" s="79">
        <v>42585</v>
      </c>
      <c r="B6528" s="3">
        <v>5.5200000000000005</v>
      </c>
      <c r="C6528" s="7">
        <v>137</v>
      </c>
      <c r="D6528" s="7">
        <v>1</v>
      </c>
      <c r="E6528" s="17">
        <v>45</v>
      </c>
      <c r="F6528" s="2" t="s">
        <v>8</v>
      </c>
      <c r="G6528" s="2" t="s">
        <v>2250</v>
      </c>
      <c r="H6528" s="2" t="s">
        <v>2371</v>
      </c>
    </row>
    <row r="6529" spans="1:8">
      <c r="A6529" s="79">
        <v>42585</v>
      </c>
      <c r="B6529" s="3">
        <v>5.5200000000000005</v>
      </c>
      <c r="C6529" s="7">
        <v>137</v>
      </c>
      <c r="D6529" s="7">
        <v>1</v>
      </c>
      <c r="E6529" s="17">
        <v>45</v>
      </c>
      <c r="F6529" s="2" t="s">
        <v>8</v>
      </c>
      <c r="G6529" s="2" t="s">
        <v>2250</v>
      </c>
      <c r="H6529" s="2" t="s">
        <v>2381</v>
      </c>
    </row>
    <row r="6530" spans="1:8">
      <c r="A6530" s="79">
        <v>42585</v>
      </c>
      <c r="B6530" s="3">
        <v>5.5200000000000005</v>
      </c>
      <c r="C6530" s="7">
        <v>137</v>
      </c>
      <c r="D6530" s="7">
        <v>1</v>
      </c>
      <c r="E6530" s="17">
        <v>45</v>
      </c>
      <c r="F6530" s="2" t="s">
        <v>8</v>
      </c>
      <c r="G6530" s="2" t="s">
        <v>2250</v>
      </c>
      <c r="H6530" s="2" t="s">
        <v>2382</v>
      </c>
    </row>
    <row r="6531" spans="1:8">
      <c r="A6531" s="79">
        <v>42585</v>
      </c>
      <c r="B6531" s="3">
        <v>5.5200000000000005</v>
      </c>
      <c r="C6531" s="7">
        <v>137</v>
      </c>
      <c r="D6531" s="7">
        <v>1</v>
      </c>
      <c r="E6531" s="17">
        <v>45</v>
      </c>
      <c r="F6531" s="2" t="s">
        <v>8</v>
      </c>
      <c r="G6531" s="2" t="s">
        <v>2250</v>
      </c>
      <c r="H6531" s="2" t="s">
        <v>2384</v>
      </c>
    </row>
    <row r="6532" spans="1:8">
      <c r="A6532" s="79">
        <v>42585</v>
      </c>
      <c r="B6532" s="3">
        <v>5.5200000000000005</v>
      </c>
      <c r="C6532" s="7">
        <v>137</v>
      </c>
      <c r="D6532" s="7">
        <v>1</v>
      </c>
      <c r="E6532" s="17">
        <v>45</v>
      </c>
      <c r="F6532" s="2" t="s">
        <v>8</v>
      </c>
      <c r="G6532" s="2" t="s">
        <v>2250</v>
      </c>
      <c r="H6532" s="2" t="s">
        <v>2385</v>
      </c>
    </row>
    <row r="6533" spans="1:8">
      <c r="A6533" s="79">
        <v>42585</v>
      </c>
      <c r="B6533" s="3">
        <v>5.5200000000000005</v>
      </c>
      <c r="C6533" s="7">
        <v>137</v>
      </c>
      <c r="D6533" s="7">
        <v>1</v>
      </c>
      <c r="E6533" s="17">
        <v>45</v>
      </c>
      <c r="F6533" s="2" t="s">
        <v>8</v>
      </c>
      <c r="G6533" s="2" t="s">
        <v>2250</v>
      </c>
      <c r="H6533" s="2" t="s">
        <v>2396</v>
      </c>
    </row>
    <row r="6534" spans="1:8">
      <c r="A6534" s="79">
        <v>42585</v>
      </c>
      <c r="B6534" s="3">
        <v>5.5200000000000005</v>
      </c>
      <c r="C6534" s="7">
        <v>137</v>
      </c>
      <c r="D6534" s="7">
        <v>1</v>
      </c>
      <c r="E6534" s="17">
        <v>45</v>
      </c>
      <c r="F6534" s="2" t="s">
        <v>8</v>
      </c>
      <c r="G6534" s="2" t="s">
        <v>2250</v>
      </c>
      <c r="H6534" s="2" t="s">
        <v>2397</v>
      </c>
    </row>
    <row r="6535" spans="1:8">
      <c r="A6535" s="79">
        <v>42585</v>
      </c>
      <c r="B6535" s="3">
        <v>5.5200000000000005</v>
      </c>
      <c r="C6535" s="7">
        <v>137</v>
      </c>
      <c r="D6535" s="7">
        <v>1</v>
      </c>
      <c r="E6535" s="17">
        <v>45</v>
      </c>
      <c r="F6535" s="2" t="s">
        <v>8</v>
      </c>
      <c r="G6535" s="2" t="s">
        <v>2250</v>
      </c>
      <c r="H6535" s="2" t="s">
        <v>2398</v>
      </c>
    </row>
    <row r="6536" spans="1:8">
      <c r="A6536" s="79">
        <v>42586</v>
      </c>
      <c r="B6536" s="3">
        <v>28.64</v>
      </c>
      <c r="C6536" s="7">
        <v>137</v>
      </c>
      <c r="D6536" s="7">
        <v>5</v>
      </c>
      <c r="E6536" s="17">
        <v>45</v>
      </c>
      <c r="F6536" s="2" t="s">
        <v>8</v>
      </c>
      <c r="G6536" s="2" t="s">
        <v>2249</v>
      </c>
      <c r="H6536" s="2" t="s">
        <v>2345</v>
      </c>
    </row>
    <row r="6537" spans="1:8">
      <c r="A6537" s="79">
        <v>42586</v>
      </c>
      <c r="B6537" s="3">
        <v>11.22</v>
      </c>
      <c r="C6537" s="7">
        <v>137</v>
      </c>
      <c r="D6537" s="7">
        <v>2</v>
      </c>
      <c r="E6537" s="17">
        <v>45</v>
      </c>
      <c r="F6537" s="2" t="s">
        <v>8</v>
      </c>
      <c r="G6537" s="2" t="s">
        <v>2249</v>
      </c>
      <c r="H6537" s="2" t="s">
        <v>2343</v>
      </c>
    </row>
    <row r="6538" spans="1:8">
      <c r="A6538" s="79">
        <v>42586</v>
      </c>
      <c r="B6538" s="3">
        <v>5.4</v>
      </c>
      <c r="C6538" s="7">
        <v>137</v>
      </c>
      <c r="D6538" s="7">
        <v>1</v>
      </c>
      <c r="E6538" s="17">
        <v>45</v>
      </c>
      <c r="F6538" s="2" t="s">
        <v>8</v>
      </c>
      <c r="G6538" s="2" t="s">
        <v>2249</v>
      </c>
      <c r="H6538" s="2" t="s">
        <v>2337</v>
      </c>
    </row>
    <row r="6539" spans="1:8">
      <c r="A6539" s="79">
        <v>42586</v>
      </c>
      <c r="B6539" s="3">
        <v>5.4</v>
      </c>
      <c r="C6539" s="7">
        <v>137</v>
      </c>
      <c r="D6539" s="7">
        <v>1</v>
      </c>
      <c r="E6539" s="17">
        <v>45</v>
      </c>
      <c r="F6539" s="2" t="s">
        <v>8</v>
      </c>
      <c r="G6539" s="2" t="s">
        <v>2249</v>
      </c>
      <c r="H6539" s="2" t="s">
        <v>2339</v>
      </c>
    </row>
    <row r="6540" spans="1:8">
      <c r="A6540" s="79">
        <v>42586</v>
      </c>
      <c r="B6540" s="3">
        <v>5.4</v>
      </c>
      <c r="C6540" s="7">
        <v>137</v>
      </c>
      <c r="D6540" s="7">
        <v>1</v>
      </c>
      <c r="E6540" s="17">
        <v>45</v>
      </c>
      <c r="F6540" s="2" t="s">
        <v>8</v>
      </c>
      <c r="G6540" s="2" t="s">
        <v>2249</v>
      </c>
      <c r="H6540" s="2" t="s">
        <v>2341</v>
      </c>
    </row>
    <row r="6541" spans="1:8">
      <c r="A6541" s="79">
        <v>42586</v>
      </c>
      <c r="B6541" s="3">
        <v>5.4</v>
      </c>
      <c r="C6541" s="7">
        <v>137</v>
      </c>
      <c r="D6541" s="7">
        <v>1</v>
      </c>
      <c r="E6541" s="17">
        <v>45</v>
      </c>
      <c r="F6541" s="2" t="s">
        <v>8</v>
      </c>
      <c r="G6541" s="2" t="s">
        <v>2249</v>
      </c>
      <c r="H6541" s="2" t="s">
        <v>2342</v>
      </c>
    </row>
    <row r="6542" spans="1:8">
      <c r="A6542" s="79">
        <v>42586</v>
      </c>
      <c r="B6542" s="3">
        <v>5.4</v>
      </c>
      <c r="C6542" s="7">
        <v>137</v>
      </c>
      <c r="D6542" s="7">
        <v>1</v>
      </c>
      <c r="E6542" s="17">
        <v>45</v>
      </c>
      <c r="F6542" s="2" t="s">
        <v>8</v>
      </c>
      <c r="G6542" s="2" t="s">
        <v>2249</v>
      </c>
      <c r="H6542" s="2" t="s">
        <v>2344</v>
      </c>
    </row>
    <row r="6543" spans="1:8">
      <c r="A6543" s="79">
        <v>42586</v>
      </c>
      <c r="B6543" s="3">
        <v>5.4037446808510641</v>
      </c>
      <c r="C6543" s="7">
        <v>137</v>
      </c>
      <c r="D6543" s="7">
        <v>1</v>
      </c>
      <c r="E6543" s="17">
        <v>45</v>
      </c>
      <c r="F6543" s="2" t="s">
        <v>8</v>
      </c>
      <c r="G6543" s="2" t="s">
        <v>2249</v>
      </c>
      <c r="H6543" s="2" t="s">
        <v>2301</v>
      </c>
    </row>
    <row r="6544" spans="1:8">
      <c r="A6544" s="79">
        <v>42586</v>
      </c>
      <c r="B6544" s="3">
        <v>5.46</v>
      </c>
      <c r="C6544" s="7">
        <v>137</v>
      </c>
      <c r="D6544" s="7">
        <v>1</v>
      </c>
      <c r="E6544" s="17">
        <v>45</v>
      </c>
      <c r="F6544" s="2" t="s">
        <v>8</v>
      </c>
      <c r="G6544" s="2" t="s">
        <v>2250</v>
      </c>
      <c r="H6544" s="2" t="s">
        <v>2348</v>
      </c>
    </row>
    <row r="6545" spans="1:8">
      <c r="A6545" s="79">
        <v>42586</v>
      </c>
      <c r="B6545" s="3">
        <v>5.5200000000000005</v>
      </c>
      <c r="C6545" s="7">
        <v>137</v>
      </c>
      <c r="D6545" s="7">
        <v>1</v>
      </c>
      <c r="E6545" s="17">
        <v>45</v>
      </c>
      <c r="F6545" s="2" t="s">
        <v>8</v>
      </c>
      <c r="G6545" s="2" t="s">
        <v>2250</v>
      </c>
      <c r="H6545" s="2" t="s">
        <v>2338</v>
      </c>
    </row>
    <row r="6546" spans="1:8">
      <c r="A6546" s="79">
        <v>42586</v>
      </c>
      <c r="B6546" s="3">
        <v>5.5200000000000005</v>
      </c>
      <c r="C6546" s="7">
        <v>137</v>
      </c>
      <c r="D6546" s="7">
        <v>1</v>
      </c>
      <c r="E6546" s="17">
        <v>45</v>
      </c>
      <c r="F6546" s="2" t="s">
        <v>8</v>
      </c>
      <c r="G6546" s="2" t="s">
        <v>2250</v>
      </c>
      <c r="H6546" s="2" t="s">
        <v>2340</v>
      </c>
    </row>
    <row r="6547" spans="1:8">
      <c r="A6547" s="79">
        <v>42586</v>
      </c>
      <c r="B6547" s="3">
        <v>5.5200000000000005</v>
      </c>
      <c r="C6547" s="7">
        <v>137</v>
      </c>
      <c r="D6547" s="7">
        <v>1</v>
      </c>
      <c r="E6547" s="17">
        <v>45</v>
      </c>
      <c r="F6547" s="2" t="s">
        <v>8</v>
      </c>
      <c r="G6547" s="2" t="s">
        <v>2250</v>
      </c>
      <c r="H6547" s="2" t="s">
        <v>2346</v>
      </c>
    </row>
    <row r="6548" spans="1:8">
      <c r="A6548" s="79">
        <v>42586</v>
      </c>
      <c r="B6548" s="3">
        <v>5.625431432973806</v>
      </c>
      <c r="C6548" s="7">
        <v>137</v>
      </c>
      <c r="D6548" s="7">
        <v>1</v>
      </c>
      <c r="E6548" s="17">
        <v>45</v>
      </c>
      <c r="F6548" s="2" t="s">
        <v>8</v>
      </c>
      <c r="G6548" s="2" t="s">
        <v>2250</v>
      </c>
      <c r="H6548" s="2" t="s">
        <v>2347</v>
      </c>
    </row>
    <row r="6549" spans="1:8">
      <c r="A6549" s="79">
        <v>42587</v>
      </c>
      <c r="B6549" s="3">
        <v>11.22</v>
      </c>
      <c r="C6549" s="7">
        <v>137</v>
      </c>
      <c r="D6549" s="7">
        <v>2</v>
      </c>
      <c r="E6549" s="17">
        <v>45</v>
      </c>
      <c r="F6549" s="2" t="s">
        <v>8</v>
      </c>
      <c r="G6549" s="2" t="s">
        <v>2249</v>
      </c>
      <c r="H6549" s="2" t="s">
        <v>2336</v>
      </c>
    </row>
    <row r="6550" spans="1:8">
      <c r="A6550" s="79">
        <v>42587</v>
      </c>
      <c r="B6550" s="3">
        <v>4.83</v>
      </c>
      <c r="C6550" s="7">
        <v>137</v>
      </c>
      <c r="D6550" s="7">
        <v>1</v>
      </c>
      <c r="E6550" s="17">
        <v>45</v>
      </c>
      <c r="F6550" s="2" t="s">
        <v>8</v>
      </c>
      <c r="G6550" s="2" t="s">
        <v>2249</v>
      </c>
      <c r="H6550" s="2" t="s">
        <v>2335</v>
      </c>
    </row>
    <row r="6551" spans="1:8">
      <c r="A6551" s="79">
        <v>42587</v>
      </c>
      <c r="B6551" s="3">
        <v>5.5200000000000005</v>
      </c>
      <c r="C6551" s="7">
        <v>137</v>
      </c>
      <c r="D6551" s="7">
        <v>1</v>
      </c>
      <c r="E6551" s="17">
        <v>45</v>
      </c>
      <c r="F6551" s="2" t="s">
        <v>8</v>
      </c>
      <c r="G6551" s="2" t="s">
        <v>2250</v>
      </c>
      <c r="H6551" s="2" t="s">
        <v>2334</v>
      </c>
    </row>
    <row r="6552" spans="1:8">
      <c r="A6552" s="79">
        <v>42588</v>
      </c>
      <c r="B6552" s="3">
        <v>11.22</v>
      </c>
      <c r="C6552" s="7">
        <v>137</v>
      </c>
      <c r="D6552" s="7">
        <v>2</v>
      </c>
      <c r="E6552" s="17">
        <v>45</v>
      </c>
      <c r="F6552" s="2" t="s">
        <v>8</v>
      </c>
      <c r="G6552" s="2" t="s">
        <v>2249</v>
      </c>
      <c r="H6552" s="2" t="s">
        <v>2331</v>
      </c>
    </row>
    <row r="6553" spans="1:8">
      <c r="A6553" s="79">
        <v>42588</v>
      </c>
      <c r="B6553" s="3">
        <v>5.4</v>
      </c>
      <c r="C6553" s="7">
        <v>137</v>
      </c>
      <c r="D6553" s="7">
        <v>1</v>
      </c>
      <c r="E6553" s="17">
        <v>45</v>
      </c>
      <c r="F6553" s="2" t="s">
        <v>8</v>
      </c>
      <c r="G6553" s="2" t="s">
        <v>2249</v>
      </c>
      <c r="H6553" s="2" t="s">
        <v>2333</v>
      </c>
    </row>
    <row r="6554" spans="1:8">
      <c r="A6554" s="79">
        <v>42588</v>
      </c>
      <c r="B6554" s="3">
        <v>5.5200000000000005</v>
      </c>
      <c r="C6554" s="7">
        <v>137</v>
      </c>
      <c r="D6554" s="7">
        <v>1</v>
      </c>
      <c r="E6554" s="17">
        <v>45</v>
      </c>
      <c r="F6554" s="2" t="s">
        <v>8</v>
      </c>
      <c r="G6554" s="2" t="s">
        <v>2250</v>
      </c>
      <c r="H6554" s="2" t="s">
        <v>2332</v>
      </c>
    </row>
    <row r="6555" spans="1:8">
      <c r="A6555" s="79">
        <v>42590</v>
      </c>
      <c r="B6555" s="3">
        <v>11.22</v>
      </c>
      <c r="C6555" s="7">
        <v>137</v>
      </c>
      <c r="D6555" s="7">
        <v>2</v>
      </c>
      <c r="E6555" s="17">
        <v>45</v>
      </c>
      <c r="F6555" s="2" t="s">
        <v>8</v>
      </c>
      <c r="G6555" s="2" t="s">
        <v>2184</v>
      </c>
      <c r="H6555" s="2" t="s">
        <v>2328</v>
      </c>
    </row>
    <row r="6556" spans="1:8">
      <c r="A6556" s="79">
        <v>42590</v>
      </c>
      <c r="B6556" s="3">
        <v>11.22</v>
      </c>
      <c r="C6556" s="7">
        <v>137</v>
      </c>
      <c r="D6556" s="7">
        <v>2</v>
      </c>
      <c r="E6556" s="17">
        <v>45</v>
      </c>
      <c r="F6556" s="2" t="s">
        <v>8</v>
      </c>
      <c r="G6556" s="2" t="s">
        <v>2184</v>
      </c>
      <c r="H6556" s="2" t="s">
        <v>2330</v>
      </c>
    </row>
    <row r="6557" spans="1:8">
      <c r="A6557" s="79">
        <v>42590</v>
      </c>
      <c r="B6557" s="3">
        <v>5.3789981785063752</v>
      </c>
      <c r="C6557" s="7">
        <v>137</v>
      </c>
      <c r="D6557" s="7">
        <v>1</v>
      </c>
      <c r="E6557" s="17">
        <v>45</v>
      </c>
      <c r="F6557" s="2" t="s">
        <v>8</v>
      </c>
      <c r="G6557" s="2" t="s">
        <v>2249</v>
      </c>
      <c r="H6557" s="2" t="s">
        <v>2262</v>
      </c>
    </row>
    <row r="6558" spans="1:8">
      <c r="A6558" s="79">
        <v>42590</v>
      </c>
      <c r="B6558" s="3">
        <v>5.4</v>
      </c>
      <c r="C6558" s="7">
        <v>137</v>
      </c>
      <c r="D6558" s="7">
        <v>1</v>
      </c>
      <c r="E6558" s="17">
        <v>45</v>
      </c>
      <c r="F6558" s="2" t="s">
        <v>8</v>
      </c>
      <c r="G6558" s="2" t="s">
        <v>2249</v>
      </c>
      <c r="H6558" s="2" t="s">
        <v>2329</v>
      </c>
    </row>
    <row r="6559" spans="1:8">
      <c r="A6559" s="79">
        <v>42590</v>
      </c>
      <c r="B6559" s="3">
        <v>5.61</v>
      </c>
      <c r="C6559" s="7">
        <v>137</v>
      </c>
      <c r="D6559" s="7">
        <v>1</v>
      </c>
      <c r="E6559" s="17">
        <v>45</v>
      </c>
      <c r="F6559" s="2" t="s">
        <v>8</v>
      </c>
      <c r="G6559" s="2" t="s">
        <v>2184</v>
      </c>
      <c r="H6559" s="2" t="s">
        <v>2300</v>
      </c>
    </row>
    <row r="6560" spans="1:8">
      <c r="A6560" s="79">
        <v>42590</v>
      </c>
      <c r="B6560" s="3">
        <v>5.61</v>
      </c>
      <c r="C6560" s="7">
        <v>137</v>
      </c>
      <c r="D6560" s="7">
        <v>1</v>
      </c>
      <c r="E6560" s="17">
        <v>45</v>
      </c>
      <c r="F6560" s="2" t="s">
        <v>8</v>
      </c>
      <c r="G6560" s="2" t="s">
        <v>2249</v>
      </c>
      <c r="H6560" s="2" t="s">
        <v>2308</v>
      </c>
    </row>
    <row r="6561" spans="1:8">
      <c r="A6561" s="79">
        <v>42591</v>
      </c>
      <c r="B6561" s="3">
        <v>28.64</v>
      </c>
      <c r="C6561" s="7">
        <v>137</v>
      </c>
      <c r="D6561" s="7">
        <v>5</v>
      </c>
      <c r="E6561" s="17">
        <v>45</v>
      </c>
      <c r="F6561" s="2" t="s">
        <v>8</v>
      </c>
      <c r="G6561" s="2" t="s">
        <v>2184</v>
      </c>
      <c r="H6561" s="2" t="s">
        <v>2322</v>
      </c>
    </row>
    <row r="6562" spans="1:8">
      <c r="A6562" s="79">
        <v>42591</v>
      </c>
      <c r="B6562" s="3">
        <v>11.21</v>
      </c>
      <c r="C6562" s="7">
        <v>137</v>
      </c>
      <c r="D6562" s="7">
        <v>2</v>
      </c>
      <c r="E6562" s="17">
        <v>45</v>
      </c>
      <c r="F6562" s="2" t="s">
        <v>8</v>
      </c>
      <c r="G6562" s="2" t="s">
        <v>2250</v>
      </c>
      <c r="H6562" s="2" t="s">
        <v>2327</v>
      </c>
    </row>
    <row r="6563" spans="1:8">
      <c r="A6563" s="79">
        <v>42591</v>
      </c>
      <c r="B6563" s="3">
        <v>5.4</v>
      </c>
      <c r="C6563" s="7">
        <v>137</v>
      </c>
      <c r="D6563" s="7">
        <v>1</v>
      </c>
      <c r="E6563" s="17">
        <v>45</v>
      </c>
      <c r="F6563" s="2" t="s">
        <v>8</v>
      </c>
      <c r="G6563" s="2" t="s">
        <v>2249</v>
      </c>
      <c r="H6563" s="2" t="s">
        <v>2321</v>
      </c>
    </row>
    <row r="6564" spans="1:8">
      <c r="A6564" s="79">
        <v>42591</v>
      </c>
      <c r="B6564" s="3">
        <v>5.4</v>
      </c>
      <c r="C6564" s="7">
        <v>137</v>
      </c>
      <c r="D6564" s="7">
        <v>1</v>
      </c>
      <c r="E6564" s="17">
        <v>45</v>
      </c>
      <c r="F6564" s="2" t="s">
        <v>8</v>
      </c>
      <c r="G6564" s="2" t="s">
        <v>2249</v>
      </c>
      <c r="H6564" s="2" t="s">
        <v>2323</v>
      </c>
    </row>
    <row r="6565" spans="1:8">
      <c r="A6565" s="79">
        <v>42591</v>
      </c>
      <c r="B6565" s="3">
        <v>5.4</v>
      </c>
      <c r="C6565" s="7">
        <v>137</v>
      </c>
      <c r="D6565" s="7">
        <v>1</v>
      </c>
      <c r="E6565" s="17">
        <v>45</v>
      </c>
      <c r="F6565" s="2" t="s">
        <v>8</v>
      </c>
      <c r="G6565" s="2" t="s">
        <v>2184</v>
      </c>
      <c r="H6565" s="2" t="s">
        <v>2324</v>
      </c>
    </row>
    <row r="6566" spans="1:8">
      <c r="A6566" s="79">
        <v>42591</v>
      </c>
      <c r="B6566" s="3">
        <v>5.4</v>
      </c>
      <c r="C6566" s="7">
        <v>137</v>
      </c>
      <c r="D6566" s="7">
        <v>1</v>
      </c>
      <c r="E6566" s="17">
        <v>45</v>
      </c>
      <c r="F6566" s="2" t="s">
        <v>8</v>
      </c>
      <c r="G6566" s="2" t="s">
        <v>2249</v>
      </c>
      <c r="H6566" s="2" t="s">
        <v>2326</v>
      </c>
    </row>
    <row r="6567" spans="1:8">
      <c r="A6567" s="79">
        <v>42591</v>
      </c>
      <c r="B6567" s="3">
        <v>5.6766666666666667</v>
      </c>
      <c r="C6567" s="7">
        <v>137</v>
      </c>
      <c r="D6567" s="7">
        <v>1</v>
      </c>
      <c r="E6567" s="17">
        <v>45</v>
      </c>
      <c r="F6567" s="2" t="s">
        <v>8</v>
      </c>
      <c r="G6567" s="2" t="s">
        <v>2184</v>
      </c>
      <c r="H6567" s="2" t="s">
        <v>2325</v>
      </c>
    </row>
    <row r="6568" spans="1:8">
      <c r="A6568" s="79">
        <v>42592</v>
      </c>
      <c r="B6568" s="3">
        <v>5.6766666666666667</v>
      </c>
      <c r="C6568" s="7">
        <v>137</v>
      </c>
      <c r="D6568" s="7">
        <v>1</v>
      </c>
      <c r="E6568" s="17">
        <v>45</v>
      </c>
      <c r="F6568" s="2" t="s">
        <v>8</v>
      </c>
      <c r="G6568" s="2" t="s">
        <v>2184</v>
      </c>
      <c r="H6568" s="2" t="s">
        <v>2303</v>
      </c>
    </row>
    <row r="6569" spans="1:8">
      <c r="A6569" s="79">
        <v>42592</v>
      </c>
      <c r="B6569" s="3">
        <v>5.6766666666666667</v>
      </c>
      <c r="C6569" s="7">
        <v>137</v>
      </c>
      <c r="D6569" s="7">
        <v>1</v>
      </c>
      <c r="E6569" s="17">
        <v>45</v>
      </c>
      <c r="F6569" s="2" t="s">
        <v>8</v>
      </c>
      <c r="G6569" s="2" t="s">
        <v>2184</v>
      </c>
      <c r="H6569" s="2" t="s">
        <v>2299</v>
      </c>
    </row>
    <row r="6570" spans="1:8">
      <c r="A6570" s="79">
        <v>42592</v>
      </c>
      <c r="B6570" s="3">
        <v>5.736737134909597</v>
      </c>
      <c r="C6570" s="7">
        <v>137</v>
      </c>
      <c r="D6570" s="7">
        <v>1</v>
      </c>
      <c r="E6570" s="17">
        <v>45</v>
      </c>
      <c r="F6570" s="2" t="s">
        <v>8</v>
      </c>
      <c r="G6570" s="2" t="s">
        <v>2184</v>
      </c>
      <c r="H6570" s="2" t="s">
        <v>2278</v>
      </c>
    </row>
    <row r="6571" spans="1:8">
      <c r="A6571" s="79">
        <v>42599</v>
      </c>
      <c r="B6571" s="3">
        <v>5.6766666666666667</v>
      </c>
      <c r="C6571" s="7">
        <v>137</v>
      </c>
      <c r="D6571" s="7">
        <v>1</v>
      </c>
      <c r="E6571" s="17">
        <v>45</v>
      </c>
      <c r="F6571" s="2" t="s">
        <v>8</v>
      </c>
      <c r="G6571" s="2" t="s">
        <v>2184</v>
      </c>
      <c r="H6571" s="2" t="s">
        <v>2298</v>
      </c>
    </row>
    <row r="6572" spans="1:8">
      <c r="A6572" s="79">
        <v>42599</v>
      </c>
      <c r="B6572" s="3">
        <v>5.7130057803468208</v>
      </c>
      <c r="C6572" s="7">
        <v>137</v>
      </c>
      <c r="D6572" s="7">
        <v>1</v>
      </c>
      <c r="E6572" s="17">
        <v>45</v>
      </c>
      <c r="F6572" s="2" t="s">
        <v>8</v>
      </c>
      <c r="G6572" s="2" t="s">
        <v>2184</v>
      </c>
      <c r="H6572" s="2" t="s">
        <v>2281</v>
      </c>
    </row>
    <row r="6573" spans="1:8">
      <c r="A6573" s="79">
        <v>42601</v>
      </c>
      <c r="B6573" s="3">
        <v>5.4</v>
      </c>
      <c r="C6573" s="7">
        <v>137</v>
      </c>
      <c r="D6573" s="7">
        <v>1</v>
      </c>
      <c r="E6573" s="17">
        <v>45</v>
      </c>
      <c r="F6573" s="2" t="s">
        <v>8</v>
      </c>
      <c r="G6573" s="2" t="s">
        <v>2249</v>
      </c>
      <c r="H6573" s="2" t="s">
        <v>2320</v>
      </c>
    </row>
    <row r="6574" spans="1:8">
      <c r="A6574" s="79">
        <v>42605</v>
      </c>
      <c r="B6574" s="3">
        <v>5.690214489990467</v>
      </c>
      <c r="C6574" s="7">
        <v>137</v>
      </c>
      <c r="D6574" s="7">
        <v>1</v>
      </c>
      <c r="E6574" s="17">
        <v>45</v>
      </c>
      <c r="F6574" s="2" t="s">
        <v>8</v>
      </c>
      <c r="G6574" s="2" t="s">
        <v>2184</v>
      </c>
      <c r="H6574" s="2" t="s">
        <v>2319</v>
      </c>
    </row>
    <row r="6575" spans="1:8">
      <c r="A6575" s="79">
        <v>42606</v>
      </c>
      <c r="B6575" s="3">
        <v>11.433231910946198</v>
      </c>
      <c r="C6575" s="7">
        <v>137</v>
      </c>
      <c r="D6575" s="7">
        <v>2</v>
      </c>
      <c r="E6575" s="17">
        <v>45</v>
      </c>
      <c r="F6575" s="2" t="s">
        <v>8</v>
      </c>
      <c r="G6575" s="2" t="s">
        <v>2184</v>
      </c>
      <c r="H6575" s="2" t="s">
        <v>2267</v>
      </c>
    </row>
    <row r="6576" spans="1:8">
      <c r="A6576" s="79">
        <v>42609</v>
      </c>
      <c r="B6576" s="3">
        <v>5.4</v>
      </c>
      <c r="C6576" s="7">
        <v>137</v>
      </c>
      <c r="D6576" s="7">
        <v>1</v>
      </c>
      <c r="E6576" s="17">
        <v>45</v>
      </c>
      <c r="F6576" s="2" t="s">
        <v>8</v>
      </c>
      <c r="G6576" s="2" t="s">
        <v>2184</v>
      </c>
      <c r="H6576" s="2" t="s">
        <v>2318</v>
      </c>
    </row>
    <row r="6577" spans="1:8">
      <c r="A6577" s="79">
        <v>42614</v>
      </c>
      <c r="B6577" s="3">
        <v>11.41</v>
      </c>
      <c r="C6577" s="7">
        <v>137</v>
      </c>
      <c r="D6577" s="7">
        <v>2</v>
      </c>
      <c r="E6577" s="17">
        <v>45</v>
      </c>
      <c r="F6577" s="2" t="s">
        <v>8</v>
      </c>
      <c r="G6577" s="2" t="s">
        <v>2184</v>
      </c>
      <c r="H6577" s="2" t="s">
        <v>2297</v>
      </c>
    </row>
    <row r="6578" spans="1:8">
      <c r="A6578" s="79">
        <v>42623</v>
      </c>
      <c r="B6578" s="3">
        <v>5.4</v>
      </c>
      <c r="C6578" s="7">
        <v>137</v>
      </c>
      <c r="D6578" s="7">
        <v>1</v>
      </c>
      <c r="E6578" s="17">
        <v>45</v>
      </c>
      <c r="F6578" s="2" t="s">
        <v>8</v>
      </c>
      <c r="G6578" s="2" t="s">
        <v>2184</v>
      </c>
      <c r="H6578" s="2" t="s">
        <v>2317</v>
      </c>
    </row>
    <row r="6579" spans="1:8">
      <c r="A6579" s="79">
        <v>42627</v>
      </c>
      <c r="B6579" s="3">
        <v>5.7199677996422187</v>
      </c>
      <c r="C6579" s="7">
        <v>137</v>
      </c>
      <c r="D6579" s="7">
        <v>1</v>
      </c>
      <c r="E6579" s="17">
        <v>45</v>
      </c>
      <c r="F6579" s="2" t="s">
        <v>8</v>
      </c>
      <c r="G6579" s="2" t="s">
        <v>2184</v>
      </c>
      <c r="H6579" s="2" t="s">
        <v>2261</v>
      </c>
    </row>
    <row r="6580" spans="1:8">
      <c r="A6580" s="79">
        <v>42629</v>
      </c>
      <c r="B6580" s="3">
        <v>5.4</v>
      </c>
      <c r="C6580" s="7">
        <v>137</v>
      </c>
      <c r="D6580" s="7">
        <v>1</v>
      </c>
      <c r="E6580" s="17">
        <v>45</v>
      </c>
      <c r="F6580" s="2" t="s">
        <v>8</v>
      </c>
      <c r="G6580" s="2" t="s">
        <v>2249</v>
      </c>
      <c r="H6580" s="2" t="s">
        <v>2316</v>
      </c>
    </row>
    <row r="6581" spans="1:8">
      <c r="A6581" s="79">
        <v>42634.618750000001</v>
      </c>
      <c r="B6581" s="3">
        <v>5.75</v>
      </c>
      <c r="C6581" s="7">
        <v>137</v>
      </c>
      <c r="D6581" s="7">
        <v>1</v>
      </c>
      <c r="E6581" s="17">
        <v>45</v>
      </c>
      <c r="F6581" s="2" t="s">
        <v>8</v>
      </c>
      <c r="G6581" s="2">
        <v>1</v>
      </c>
      <c r="H6581" s="2" t="s">
        <v>2227</v>
      </c>
    </row>
    <row r="6582" spans="1:8">
      <c r="A6582" s="79">
        <v>42634.62222222222</v>
      </c>
      <c r="B6582" s="3">
        <v>5.71</v>
      </c>
      <c r="C6582" s="7">
        <v>137</v>
      </c>
      <c r="D6582" s="7">
        <v>1</v>
      </c>
      <c r="E6582" s="17">
        <v>45</v>
      </c>
      <c r="F6582" s="2" t="s">
        <v>8</v>
      </c>
      <c r="G6582" s="2">
        <v>1</v>
      </c>
      <c r="H6582" s="2" t="s">
        <v>2227</v>
      </c>
    </row>
    <row r="6583" spans="1:8">
      <c r="A6583" s="79">
        <v>42634.633333333331</v>
      </c>
      <c r="B6583" s="3">
        <v>5.74</v>
      </c>
      <c r="C6583" s="7">
        <v>137</v>
      </c>
      <c r="D6583" s="7">
        <v>1</v>
      </c>
      <c r="E6583" s="17">
        <v>45</v>
      </c>
      <c r="F6583" s="2" t="s">
        <v>8</v>
      </c>
      <c r="G6583" s="2">
        <v>1</v>
      </c>
      <c r="H6583" s="2" t="s">
        <v>2227</v>
      </c>
    </row>
    <row r="6584" spans="1:8">
      <c r="A6584" s="79">
        <v>42635.973611111112</v>
      </c>
      <c r="B6584" s="3">
        <v>5.69</v>
      </c>
      <c r="C6584" s="7">
        <v>137</v>
      </c>
      <c r="D6584" s="7">
        <v>1</v>
      </c>
      <c r="E6584" s="17">
        <v>45</v>
      </c>
      <c r="F6584" s="2" t="s">
        <v>8</v>
      </c>
      <c r="G6584" s="2">
        <v>1</v>
      </c>
      <c r="H6584" s="2" t="s">
        <v>2227</v>
      </c>
    </row>
    <row r="6585" spans="1:8">
      <c r="A6585" s="79">
        <v>42638.49722222222</v>
      </c>
      <c r="B6585" s="3">
        <v>5.75</v>
      </c>
      <c r="C6585" s="7">
        <v>137</v>
      </c>
      <c r="D6585" s="7">
        <v>1</v>
      </c>
      <c r="E6585" s="17">
        <v>45</v>
      </c>
      <c r="F6585" s="2" t="s">
        <v>8</v>
      </c>
      <c r="G6585" s="2">
        <v>1</v>
      </c>
      <c r="H6585" s="2" t="s">
        <v>2227</v>
      </c>
    </row>
    <row r="6586" spans="1:8">
      <c r="A6586" s="79">
        <v>42640.414583333331</v>
      </c>
      <c r="B6586" s="3">
        <v>5.4</v>
      </c>
      <c r="C6586" s="7">
        <v>137</v>
      </c>
      <c r="D6586" s="7">
        <v>1</v>
      </c>
      <c r="E6586" s="17">
        <v>45</v>
      </c>
      <c r="F6586" s="2" t="s">
        <v>8</v>
      </c>
      <c r="G6586" s="2">
        <v>1</v>
      </c>
      <c r="H6586" s="2" t="s">
        <v>2227</v>
      </c>
    </row>
    <row r="6587" spans="1:8">
      <c r="A6587" s="79">
        <v>42641.737500000003</v>
      </c>
      <c r="B6587" s="3">
        <v>5.73</v>
      </c>
      <c r="C6587" s="7">
        <v>137</v>
      </c>
      <c r="D6587" s="7">
        <v>1</v>
      </c>
      <c r="E6587" s="17">
        <v>45</v>
      </c>
      <c r="F6587" s="2" t="s">
        <v>8</v>
      </c>
      <c r="G6587" s="2">
        <v>1</v>
      </c>
      <c r="H6587" s="2" t="s">
        <v>2227</v>
      </c>
    </row>
    <row r="6588" spans="1:8">
      <c r="A6588" s="79">
        <v>42642.313194444447</v>
      </c>
      <c r="B6588" s="3">
        <v>5.69</v>
      </c>
      <c r="C6588" s="7">
        <v>137</v>
      </c>
      <c r="D6588" s="7">
        <v>1</v>
      </c>
      <c r="E6588" s="17">
        <v>45</v>
      </c>
      <c r="F6588" s="2" t="s">
        <v>8</v>
      </c>
      <c r="G6588" s="2">
        <v>1</v>
      </c>
      <c r="H6588" s="2" t="s">
        <v>2227</v>
      </c>
    </row>
    <row r="6589" spans="1:8">
      <c r="A6589" s="79">
        <v>42642.597916666666</v>
      </c>
      <c r="B6589" s="3">
        <v>11.51</v>
      </c>
      <c r="C6589" s="7">
        <v>137</v>
      </c>
      <c r="D6589" s="7">
        <v>2</v>
      </c>
      <c r="E6589" s="17">
        <v>45</v>
      </c>
      <c r="F6589" s="2" t="s">
        <v>8</v>
      </c>
      <c r="G6589" s="2">
        <v>2</v>
      </c>
      <c r="H6589" s="2" t="s">
        <v>2227</v>
      </c>
    </row>
    <row r="6590" spans="1:8">
      <c r="A6590" s="79">
        <v>42642.60833333333</v>
      </c>
      <c r="B6590" s="3">
        <v>5.68</v>
      </c>
      <c r="C6590" s="7">
        <v>137</v>
      </c>
      <c r="D6590" s="7">
        <v>1</v>
      </c>
      <c r="E6590" s="17">
        <v>45</v>
      </c>
      <c r="F6590" s="2" t="s">
        <v>8</v>
      </c>
      <c r="G6590" s="2">
        <v>1</v>
      </c>
      <c r="H6590" s="2" t="s">
        <v>2227</v>
      </c>
    </row>
    <row r="6591" spans="1:8">
      <c r="A6591" s="79">
        <v>42642.615277777775</v>
      </c>
      <c r="B6591" s="3">
        <v>5.61</v>
      </c>
      <c r="C6591" s="7">
        <v>137</v>
      </c>
      <c r="D6591" s="7">
        <v>1</v>
      </c>
      <c r="E6591" s="17">
        <v>45</v>
      </c>
      <c r="F6591" s="2" t="s">
        <v>8</v>
      </c>
      <c r="G6591" s="2">
        <v>1</v>
      </c>
      <c r="H6591" s="2" t="s">
        <v>2227</v>
      </c>
    </row>
    <row r="6592" spans="1:8">
      <c r="A6592" s="79">
        <v>42642.622916666667</v>
      </c>
      <c r="B6592" s="3">
        <v>5.61</v>
      </c>
      <c r="C6592" s="7">
        <v>137</v>
      </c>
      <c r="D6592" s="7">
        <v>1</v>
      </c>
      <c r="E6592" s="17">
        <v>45</v>
      </c>
      <c r="F6592" s="2" t="s">
        <v>8</v>
      </c>
      <c r="G6592" s="2">
        <v>1</v>
      </c>
      <c r="H6592" s="2" t="s">
        <v>2227</v>
      </c>
    </row>
    <row r="6593" spans="1:8">
      <c r="A6593" s="79">
        <v>42643.199305555558</v>
      </c>
      <c r="B6593" s="3">
        <v>5.7</v>
      </c>
      <c r="C6593" s="7">
        <v>137</v>
      </c>
      <c r="D6593" s="7">
        <v>1</v>
      </c>
      <c r="E6593" s="17">
        <v>45</v>
      </c>
      <c r="F6593" s="2" t="s">
        <v>8</v>
      </c>
      <c r="G6593" s="2">
        <v>1</v>
      </c>
      <c r="H6593" s="2" t="s">
        <v>2227</v>
      </c>
    </row>
    <row r="6594" spans="1:8">
      <c r="A6594" s="79">
        <v>42643.862500000003</v>
      </c>
      <c r="B6594" s="3">
        <v>5.68</v>
      </c>
      <c r="C6594" s="7">
        <v>137</v>
      </c>
      <c r="D6594" s="7">
        <v>1</v>
      </c>
      <c r="E6594" s="17">
        <v>45</v>
      </c>
      <c r="F6594" s="2" t="s">
        <v>8</v>
      </c>
      <c r="G6594" s="2">
        <v>1</v>
      </c>
      <c r="H6594" s="2" t="s">
        <v>2227</v>
      </c>
    </row>
    <row r="6595" spans="1:8">
      <c r="A6595" s="79">
        <v>42657.146377314813</v>
      </c>
      <c r="B6595" s="3">
        <v>5.7803140240240243</v>
      </c>
      <c r="C6595" s="7">
        <v>137</v>
      </c>
      <c r="D6595" s="7">
        <v>1</v>
      </c>
      <c r="E6595" s="17">
        <v>45</v>
      </c>
      <c r="F6595" s="2" t="s">
        <v>8</v>
      </c>
      <c r="G6595" s="2" t="s">
        <v>2227</v>
      </c>
      <c r="H6595" s="2" t="s">
        <v>2876</v>
      </c>
    </row>
    <row r="6596" spans="1:8">
      <c r="A6596" s="79">
        <v>42692.903171296297</v>
      </c>
      <c r="B6596" s="3">
        <v>5.8060126193880475</v>
      </c>
      <c r="C6596" s="7">
        <v>137</v>
      </c>
      <c r="D6596" s="7">
        <v>1</v>
      </c>
      <c r="E6596" s="17">
        <v>45</v>
      </c>
      <c r="F6596" s="2" t="s">
        <v>8</v>
      </c>
      <c r="G6596" s="2" t="s">
        <v>2227</v>
      </c>
      <c r="H6596" s="2" t="s">
        <v>2718</v>
      </c>
    </row>
    <row r="6597" spans="1:8">
      <c r="A6597" s="79">
        <v>42703.673634259256</v>
      </c>
      <c r="B6597" s="3">
        <v>5.703836933667084</v>
      </c>
      <c r="C6597" s="7">
        <v>137</v>
      </c>
      <c r="D6597" s="7">
        <v>1</v>
      </c>
      <c r="E6597" s="17">
        <v>45</v>
      </c>
      <c r="F6597" s="2" t="s">
        <v>8</v>
      </c>
      <c r="G6597" s="2" t="s">
        <v>2227</v>
      </c>
      <c r="H6597" s="2" t="s">
        <v>2889</v>
      </c>
    </row>
    <row r="6598" spans="1:8">
      <c r="A6598" s="79">
        <v>42717.357604166667</v>
      </c>
      <c r="B6598" s="3">
        <v>5.7542388950276244</v>
      </c>
      <c r="C6598" s="7">
        <v>137</v>
      </c>
      <c r="D6598" s="7">
        <v>1</v>
      </c>
      <c r="E6598" s="17">
        <v>45</v>
      </c>
      <c r="F6598" s="2" t="s">
        <v>8</v>
      </c>
      <c r="G6598" s="2" t="s">
        <v>2227</v>
      </c>
      <c r="H6598" s="2" t="s">
        <v>2888</v>
      </c>
    </row>
    <row r="6599" spans="1:8">
      <c r="A6599" s="79">
        <v>42718.397511574076</v>
      </c>
      <c r="B6599" s="3">
        <v>5.7940856258495002</v>
      </c>
      <c r="C6599" s="7">
        <v>137</v>
      </c>
      <c r="D6599" s="7">
        <v>1</v>
      </c>
      <c r="E6599" s="17">
        <v>45</v>
      </c>
      <c r="F6599" s="2" t="s">
        <v>8</v>
      </c>
      <c r="G6599" s="2" t="s">
        <v>2227</v>
      </c>
      <c r="H6599" s="2" t="s">
        <v>2871</v>
      </c>
    </row>
    <row r="6600" spans="1:8">
      <c r="A6600" s="79">
        <v>42723.361863425926</v>
      </c>
      <c r="B6600" s="3">
        <v>5.7413525521267728</v>
      </c>
      <c r="C6600" s="7">
        <v>137</v>
      </c>
      <c r="D6600" s="7">
        <v>1</v>
      </c>
      <c r="E6600" s="17">
        <v>45</v>
      </c>
      <c r="F6600" s="2" t="s">
        <v>8</v>
      </c>
      <c r="G6600" s="2" t="s">
        <v>2227</v>
      </c>
      <c r="H6600" s="2" t="s">
        <v>2887</v>
      </c>
    </row>
    <row r="6601" spans="1:8">
      <c r="A6601" s="79">
        <v>42733.094074074077</v>
      </c>
      <c r="B6601" s="3">
        <v>5.791293477535123</v>
      </c>
      <c r="C6601" s="7">
        <v>137</v>
      </c>
      <c r="D6601" s="7">
        <v>1</v>
      </c>
      <c r="E6601" s="17">
        <v>45</v>
      </c>
      <c r="F6601" s="2" t="s">
        <v>8</v>
      </c>
      <c r="G6601" s="2" t="s">
        <v>2227</v>
      </c>
      <c r="H6601" s="2" t="s">
        <v>2725</v>
      </c>
    </row>
    <row r="6602" spans="1:8">
      <c r="A6602" s="79">
        <v>42744.887245370373</v>
      </c>
      <c r="B6602" s="3">
        <v>5.7829628486646882</v>
      </c>
      <c r="C6602" s="7">
        <v>137</v>
      </c>
      <c r="D6602" s="7">
        <v>1</v>
      </c>
      <c r="E6602" s="17">
        <v>45</v>
      </c>
      <c r="F6602" s="2" t="s">
        <v>8</v>
      </c>
      <c r="G6602" s="2" t="s">
        <v>3584</v>
      </c>
    </row>
    <row r="6603" spans="1:8">
      <c r="A6603" s="79">
        <v>42746.097453703704</v>
      </c>
      <c r="B6603" s="3">
        <v>5.7933880692028294</v>
      </c>
      <c r="C6603" s="7">
        <v>137</v>
      </c>
      <c r="D6603" s="7">
        <v>1</v>
      </c>
      <c r="E6603" s="17">
        <v>45</v>
      </c>
      <c r="F6603" s="2" t="s">
        <v>8</v>
      </c>
      <c r="G6603" s="2" t="s">
        <v>3592</v>
      </c>
    </row>
    <row r="6604" spans="1:8">
      <c r="A6604" s="79">
        <v>42759.538310185184</v>
      </c>
      <c r="B6604" s="3">
        <v>5.7779989281909225</v>
      </c>
      <c r="C6604" s="7">
        <v>137</v>
      </c>
      <c r="D6604" s="7">
        <v>1</v>
      </c>
      <c r="E6604" s="17">
        <v>45</v>
      </c>
      <c r="F6604" s="2" t="s">
        <v>8</v>
      </c>
      <c r="G6604" s="2" t="s">
        <v>3552</v>
      </c>
    </row>
    <row r="6605" spans="1:8">
      <c r="A6605" s="79">
        <v>42776.400752314818</v>
      </c>
      <c r="B6605" s="3">
        <v>5.5162900000000006</v>
      </c>
      <c r="C6605" s="7">
        <v>137</v>
      </c>
      <c r="D6605" s="7">
        <v>1</v>
      </c>
      <c r="E6605" s="17">
        <v>45</v>
      </c>
      <c r="F6605" s="2" t="s">
        <v>8</v>
      </c>
      <c r="G6605" s="2" t="s">
        <v>3635</v>
      </c>
    </row>
    <row r="6606" spans="1:8">
      <c r="A6606" s="79">
        <v>42804.484155092592</v>
      </c>
      <c r="B6606" s="3">
        <v>5.7898362976593551</v>
      </c>
      <c r="C6606" s="7">
        <v>137</v>
      </c>
      <c r="D6606" s="7">
        <v>1</v>
      </c>
      <c r="E6606" s="17">
        <v>45</v>
      </c>
      <c r="F6606" s="2" t="s">
        <v>8</v>
      </c>
      <c r="G6606" s="2" t="s">
        <v>3559</v>
      </c>
    </row>
    <row r="6607" spans="1:8">
      <c r="A6607" s="79">
        <v>42818.637696759259</v>
      </c>
      <c r="B6607" s="3">
        <v>5.7948639835459641</v>
      </c>
      <c r="C6607" s="7">
        <v>137</v>
      </c>
      <c r="D6607" s="7">
        <v>1</v>
      </c>
      <c r="E6607" s="17">
        <v>45</v>
      </c>
      <c r="F6607" s="2" t="s">
        <v>8</v>
      </c>
      <c r="G6607" s="2" t="s">
        <v>3581</v>
      </c>
    </row>
    <row r="6608" spans="1:8">
      <c r="A6608" s="79">
        <v>42837.361712962964</v>
      </c>
      <c r="B6608" s="3">
        <v>5.7978384135948247</v>
      </c>
      <c r="C6608" s="7">
        <v>137</v>
      </c>
      <c r="D6608" s="7">
        <v>1</v>
      </c>
      <c r="E6608" s="17">
        <v>45</v>
      </c>
      <c r="F6608" s="2" t="s">
        <v>8</v>
      </c>
      <c r="G6608" s="2" t="s">
        <v>2227</v>
      </c>
      <c r="H6608" s="2" t="s">
        <v>4430</v>
      </c>
    </row>
    <row r="6609" spans="1:8">
      <c r="A6609" s="79">
        <v>42898.679328703707</v>
      </c>
      <c r="B6609" s="3">
        <v>11.603075033248501</v>
      </c>
      <c r="C6609" s="7">
        <v>137</v>
      </c>
      <c r="D6609" s="7">
        <v>2</v>
      </c>
      <c r="E6609" s="17">
        <v>45</v>
      </c>
      <c r="F6609" s="2" t="s">
        <v>8</v>
      </c>
      <c r="G6609" s="2" t="s">
        <v>2227</v>
      </c>
      <c r="H6609" s="2" t="s">
        <v>4451</v>
      </c>
    </row>
    <row r="6610" spans="1:8">
      <c r="A6610" s="79">
        <v>42899.939733796295</v>
      </c>
      <c r="B6610" s="3">
        <v>5.7344966454255806</v>
      </c>
      <c r="C6610" s="7">
        <v>137</v>
      </c>
      <c r="D6610" s="7">
        <v>1</v>
      </c>
      <c r="E6610" s="17">
        <v>45</v>
      </c>
      <c r="F6610" s="2" t="s">
        <v>8</v>
      </c>
      <c r="G6610" s="2" t="s">
        <v>2227</v>
      </c>
      <c r="H6610" s="2" t="s">
        <v>4495</v>
      </c>
    </row>
    <row r="6611" spans="1:8">
      <c r="A6611" s="79">
        <v>42634.612500000003</v>
      </c>
      <c r="B6611" s="3">
        <v>5.47</v>
      </c>
      <c r="C6611" s="7">
        <v>138</v>
      </c>
      <c r="D6611" s="7">
        <v>1</v>
      </c>
      <c r="E6611" s="17">
        <v>45</v>
      </c>
      <c r="F6611" s="2" t="s">
        <v>8</v>
      </c>
      <c r="G6611" s="2">
        <v>1</v>
      </c>
      <c r="H6611" s="2" t="s">
        <v>2225</v>
      </c>
    </row>
    <row r="6612" spans="1:8">
      <c r="A6612" s="79">
        <v>42634.612500000003</v>
      </c>
      <c r="B6612" s="3">
        <v>5.71</v>
      </c>
      <c r="C6612" s="7">
        <v>138</v>
      </c>
      <c r="D6612" s="7">
        <v>1</v>
      </c>
      <c r="E6612" s="17">
        <v>45</v>
      </c>
      <c r="F6612" s="2" t="s">
        <v>8</v>
      </c>
      <c r="G6612" s="2">
        <v>1</v>
      </c>
      <c r="H6612" s="2" t="s">
        <v>2225</v>
      </c>
    </row>
    <row r="6613" spans="1:8">
      <c r="A6613" s="79">
        <v>42634.612500000003</v>
      </c>
      <c r="B6613" s="3">
        <v>5.71</v>
      </c>
      <c r="C6613" s="7">
        <v>138</v>
      </c>
      <c r="D6613" s="7">
        <v>1</v>
      </c>
      <c r="E6613" s="17">
        <v>45</v>
      </c>
      <c r="F6613" s="2" t="s">
        <v>8</v>
      </c>
      <c r="G6613" s="2">
        <v>1</v>
      </c>
      <c r="H6613" s="2" t="s">
        <v>2225</v>
      </c>
    </row>
    <row r="6614" spans="1:8">
      <c r="A6614" s="79">
        <v>42634.613194444442</v>
      </c>
      <c r="B6614" s="3">
        <v>17.03</v>
      </c>
      <c r="C6614" s="7">
        <v>138</v>
      </c>
      <c r="D6614" s="7">
        <v>3</v>
      </c>
      <c r="E6614" s="17">
        <v>45</v>
      </c>
      <c r="F6614" s="2" t="s">
        <v>8</v>
      </c>
      <c r="G6614" s="2">
        <v>3</v>
      </c>
      <c r="H6614" s="2" t="s">
        <v>2225</v>
      </c>
    </row>
    <row r="6615" spans="1:8">
      <c r="A6615" s="79">
        <v>42634.613888888889</v>
      </c>
      <c r="B6615" s="3">
        <v>5.71</v>
      </c>
      <c r="C6615" s="7">
        <v>138</v>
      </c>
      <c r="D6615" s="7">
        <v>1</v>
      </c>
      <c r="E6615" s="17">
        <v>45</v>
      </c>
      <c r="F6615" s="2" t="s">
        <v>8</v>
      </c>
      <c r="G6615" s="2">
        <v>1</v>
      </c>
      <c r="H6615" s="2" t="s">
        <v>2225</v>
      </c>
    </row>
    <row r="6616" spans="1:8">
      <c r="A6616" s="79">
        <v>42634.614583333336</v>
      </c>
      <c r="B6616" s="3">
        <v>11.22</v>
      </c>
      <c r="C6616" s="7">
        <v>138</v>
      </c>
      <c r="D6616" s="7">
        <v>2</v>
      </c>
      <c r="E6616" s="17">
        <v>45</v>
      </c>
      <c r="F6616" s="2" t="s">
        <v>8</v>
      </c>
      <c r="G6616" s="2">
        <v>2</v>
      </c>
      <c r="H6616" s="2" t="s">
        <v>2225</v>
      </c>
    </row>
    <row r="6617" spans="1:8">
      <c r="A6617" s="79">
        <v>42634.615277777775</v>
      </c>
      <c r="B6617" s="3">
        <v>11.4</v>
      </c>
      <c r="C6617" s="7">
        <v>138</v>
      </c>
      <c r="D6617" s="7">
        <v>2</v>
      </c>
      <c r="E6617" s="17">
        <v>45</v>
      </c>
      <c r="F6617" s="2" t="s">
        <v>8</v>
      </c>
      <c r="G6617" s="2">
        <v>2</v>
      </c>
      <c r="H6617" s="2" t="s">
        <v>2225</v>
      </c>
    </row>
    <row r="6618" spans="1:8">
      <c r="A6618" s="79">
        <v>42634.615277777775</v>
      </c>
      <c r="B6618" s="3">
        <v>5.4</v>
      </c>
      <c r="C6618" s="7">
        <v>138</v>
      </c>
      <c r="D6618" s="7">
        <v>1</v>
      </c>
      <c r="E6618" s="17">
        <v>45</v>
      </c>
      <c r="F6618" s="2" t="s">
        <v>8</v>
      </c>
      <c r="G6618" s="2">
        <v>1</v>
      </c>
      <c r="H6618" s="2" t="s">
        <v>2225</v>
      </c>
    </row>
    <row r="6619" spans="1:8">
      <c r="A6619" s="79">
        <v>42634.615277777775</v>
      </c>
      <c r="B6619" s="3">
        <v>5.71</v>
      </c>
      <c r="C6619" s="7">
        <v>138</v>
      </c>
      <c r="D6619" s="7">
        <v>1</v>
      </c>
      <c r="E6619" s="17">
        <v>45</v>
      </c>
      <c r="F6619" s="2" t="s">
        <v>8</v>
      </c>
      <c r="G6619" s="2">
        <v>1</v>
      </c>
      <c r="H6619" s="2" t="s">
        <v>2225</v>
      </c>
    </row>
    <row r="6620" spans="1:8">
      <c r="A6620" s="79">
        <v>42634.615972222222</v>
      </c>
      <c r="B6620" s="3">
        <v>5.71</v>
      </c>
      <c r="C6620" s="7">
        <v>138</v>
      </c>
      <c r="D6620" s="7">
        <v>1</v>
      </c>
      <c r="E6620" s="17">
        <v>45</v>
      </c>
      <c r="F6620" s="2" t="s">
        <v>8</v>
      </c>
      <c r="G6620" s="2">
        <v>1</v>
      </c>
      <c r="H6620" s="2" t="s">
        <v>2225</v>
      </c>
    </row>
    <row r="6621" spans="1:8">
      <c r="A6621" s="79">
        <v>42634.616666666669</v>
      </c>
      <c r="B6621" s="3">
        <v>5.71</v>
      </c>
      <c r="C6621" s="7">
        <v>138</v>
      </c>
      <c r="D6621" s="7">
        <v>1</v>
      </c>
      <c r="E6621" s="17">
        <v>45</v>
      </c>
      <c r="F6621" s="2" t="s">
        <v>8</v>
      </c>
      <c r="G6621" s="2">
        <v>1</v>
      </c>
      <c r="H6621" s="2" t="s">
        <v>2225</v>
      </c>
    </row>
    <row r="6622" spans="1:8">
      <c r="A6622" s="79">
        <v>42634.618055555555</v>
      </c>
      <c r="B6622" s="3">
        <v>5.4</v>
      </c>
      <c r="C6622" s="7">
        <v>138</v>
      </c>
      <c r="D6622" s="7">
        <v>1</v>
      </c>
      <c r="E6622" s="17">
        <v>45</v>
      </c>
      <c r="F6622" s="2" t="s">
        <v>8</v>
      </c>
      <c r="G6622" s="2">
        <v>1</v>
      </c>
      <c r="H6622" s="2" t="s">
        <v>2225</v>
      </c>
    </row>
    <row r="6623" spans="1:8">
      <c r="A6623" s="79">
        <v>42634.618055555555</v>
      </c>
      <c r="B6623" s="3">
        <v>5.69</v>
      </c>
      <c r="C6623" s="7">
        <v>138</v>
      </c>
      <c r="D6623" s="7">
        <v>1</v>
      </c>
      <c r="E6623" s="17">
        <v>45</v>
      </c>
      <c r="F6623" s="2" t="s">
        <v>8</v>
      </c>
      <c r="G6623" s="2">
        <v>1</v>
      </c>
      <c r="H6623" s="2" t="s">
        <v>2225</v>
      </c>
    </row>
    <row r="6624" spans="1:8">
      <c r="A6624" s="79">
        <v>42634.618055555555</v>
      </c>
      <c r="B6624" s="3">
        <v>5.71</v>
      </c>
      <c r="C6624" s="7">
        <v>138</v>
      </c>
      <c r="D6624" s="7">
        <v>1</v>
      </c>
      <c r="E6624" s="17">
        <v>45</v>
      </c>
      <c r="F6624" s="2" t="s">
        <v>8</v>
      </c>
      <c r="G6624" s="2">
        <v>1</v>
      </c>
      <c r="H6624" s="2" t="s">
        <v>2225</v>
      </c>
    </row>
    <row r="6625" spans="1:8">
      <c r="A6625" s="79">
        <v>42634.618750000001</v>
      </c>
      <c r="B6625" s="3">
        <v>5.71</v>
      </c>
      <c r="C6625" s="7">
        <v>138</v>
      </c>
      <c r="D6625" s="7">
        <v>1</v>
      </c>
      <c r="E6625" s="17">
        <v>45</v>
      </c>
      <c r="F6625" s="2" t="s">
        <v>8</v>
      </c>
      <c r="G6625" s="2">
        <v>1</v>
      </c>
      <c r="H6625" s="2" t="s">
        <v>2225</v>
      </c>
    </row>
    <row r="6626" spans="1:8">
      <c r="A6626" s="79">
        <v>42634.619444444441</v>
      </c>
      <c r="B6626" s="3">
        <v>5.69</v>
      </c>
      <c r="C6626" s="7">
        <v>138</v>
      </c>
      <c r="D6626" s="7">
        <v>1</v>
      </c>
      <c r="E6626" s="17">
        <v>45</v>
      </c>
      <c r="F6626" s="2" t="s">
        <v>8</v>
      </c>
      <c r="G6626" s="2">
        <v>1</v>
      </c>
      <c r="H6626" s="2" t="s">
        <v>2225</v>
      </c>
    </row>
    <row r="6627" spans="1:8">
      <c r="A6627" s="79">
        <v>42634.620138888888</v>
      </c>
      <c r="B6627" s="3">
        <v>5.69</v>
      </c>
      <c r="C6627" s="7">
        <v>138</v>
      </c>
      <c r="D6627" s="7">
        <v>1</v>
      </c>
      <c r="E6627" s="17">
        <v>45</v>
      </c>
      <c r="F6627" s="2" t="s">
        <v>8</v>
      </c>
      <c r="G6627" s="2">
        <v>1</v>
      </c>
      <c r="H6627" s="2" t="s">
        <v>2225</v>
      </c>
    </row>
    <row r="6628" spans="1:8">
      <c r="A6628" s="79">
        <v>42634.621527777781</v>
      </c>
      <c r="B6628" s="3">
        <v>11.4</v>
      </c>
      <c r="C6628" s="7">
        <v>138</v>
      </c>
      <c r="D6628" s="7">
        <v>2</v>
      </c>
      <c r="E6628" s="17">
        <v>45</v>
      </c>
      <c r="F6628" s="2" t="s">
        <v>8</v>
      </c>
      <c r="G6628" s="2">
        <v>2</v>
      </c>
      <c r="H6628" s="2" t="s">
        <v>2225</v>
      </c>
    </row>
    <row r="6629" spans="1:8">
      <c r="A6629" s="79">
        <v>42634.62222222222</v>
      </c>
      <c r="B6629" s="3">
        <v>5.71</v>
      </c>
      <c r="C6629" s="7">
        <v>138</v>
      </c>
      <c r="D6629" s="7">
        <v>1</v>
      </c>
      <c r="E6629" s="17">
        <v>45</v>
      </c>
      <c r="F6629" s="2" t="s">
        <v>8</v>
      </c>
      <c r="G6629" s="2">
        <v>1</v>
      </c>
      <c r="H6629" s="2" t="s">
        <v>2230</v>
      </c>
    </row>
    <row r="6630" spans="1:8">
      <c r="A6630" s="79">
        <v>42634.622916666667</v>
      </c>
      <c r="B6630" s="3">
        <v>11.4</v>
      </c>
      <c r="C6630" s="7">
        <v>138</v>
      </c>
      <c r="D6630" s="7">
        <v>2</v>
      </c>
      <c r="E6630" s="17">
        <v>45</v>
      </c>
      <c r="F6630" s="2" t="s">
        <v>8</v>
      </c>
      <c r="G6630" s="2">
        <v>2</v>
      </c>
      <c r="H6630" s="2" t="s">
        <v>2225</v>
      </c>
    </row>
    <row r="6631" spans="1:8">
      <c r="A6631" s="79">
        <v>42634.622916666667</v>
      </c>
      <c r="B6631" s="3">
        <v>5.46</v>
      </c>
      <c r="C6631" s="7">
        <v>138</v>
      </c>
      <c r="D6631" s="7">
        <v>1</v>
      </c>
      <c r="E6631" s="17">
        <v>45</v>
      </c>
      <c r="F6631" s="2" t="s">
        <v>8</v>
      </c>
      <c r="G6631" s="2">
        <v>1</v>
      </c>
      <c r="H6631" s="2" t="s">
        <v>2225</v>
      </c>
    </row>
    <row r="6632" spans="1:8">
      <c r="A6632" s="79">
        <v>42634.625</v>
      </c>
      <c r="B6632" s="3">
        <v>5.67</v>
      </c>
      <c r="C6632" s="7">
        <v>138</v>
      </c>
      <c r="D6632" s="7">
        <v>1</v>
      </c>
      <c r="E6632" s="17">
        <v>45</v>
      </c>
      <c r="F6632" s="2" t="s">
        <v>8</v>
      </c>
      <c r="G6632" s="2">
        <v>1</v>
      </c>
      <c r="H6632" s="2" t="s">
        <v>2225</v>
      </c>
    </row>
    <row r="6633" spans="1:8">
      <c r="A6633" s="79">
        <v>42634.626388888886</v>
      </c>
      <c r="B6633" s="3">
        <v>5.71</v>
      </c>
      <c r="C6633" s="7">
        <v>138</v>
      </c>
      <c r="D6633" s="7">
        <v>1</v>
      </c>
      <c r="E6633" s="17">
        <v>45</v>
      </c>
      <c r="F6633" s="2" t="s">
        <v>8</v>
      </c>
      <c r="G6633" s="2">
        <v>1</v>
      </c>
      <c r="H6633" s="2" t="s">
        <v>2225</v>
      </c>
    </row>
    <row r="6634" spans="1:8">
      <c r="A6634" s="79">
        <v>42634.62777777778</v>
      </c>
      <c r="B6634" s="3">
        <v>11.52</v>
      </c>
      <c r="C6634" s="7">
        <v>138</v>
      </c>
      <c r="D6634" s="7">
        <v>2</v>
      </c>
      <c r="E6634" s="17">
        <v>45</v>
      </c>
      <c r="F6634" s="2" t="s">
        <v>8</v>
      </c>
      <c r="G6634" s="2">
        <v>2</v>
      </c>
      <c r="H6634" s="2" t="s">
        <v>2225</v>
      </c>
    </row>
    <row r="6635" spans="1:8">
      <c r="A6635" s="79">
        <v>42634.62777777778</v>
      </c>
      <c r="B6635" s="3">
        <v>5.71</v>
      </c>
      <c r="C6635" s="7">
        <v>138</v>
      </c>
      <c r="D6635" s="7">
        <v>1</v>
      </c>
      <c r="E6635" s="17">
        <v>45</v>
      </c>
      <c r="F6635" s="2" t="s">
        <v>8</v>
      </c>
      <c r="G6635" s="2">
        <v>1</v>
      </c>
      <c r="H6635" s="2" t="s">
        <v>2225</v>
      </c>
    </row>
    <row r="6636" spans="1:8">
      <c r="A6636" s="79">
        <v>42634.628472222219</v>
      </c>
      <c r="B6636" s="3">
        <v>5.71</v>
      </c>
      <c r="C6636" s="7">
        <v>138</v>
      </c>
      <c r="D6636" s="7">
        <v>1</v>
      </c>
      <c r="E6636" s="17">
        <v>45</v>
      </c>
      <c r="F6636" s="2" t="s">
        <v>8</v>
      </c>
      <c r="G6636" s="2">
        <v>1</v>
      </c>
      <c r="H6636" s="2" t="s">
        <v>2225</v>
      </c>
    </row>
    <row r="6637" spans="1:8">
      <c r="A6637" s="79">
        <v>42634.629166666666</v>
      </c>
      <c r="B6637" s="3">
        <v>5.69</v>
      </c>
      <c r="C6637" s="7">
        <v>138</v>
      </c>
      <c r="D6637" s="7">
        <v>1</v>
      </c>
      <c r="E6637" s="17">
        <v>45</v>
      </c>
      <c r="F6637" s="2" t="s">
        <v>8</v>
      </c>
      <c r="G6637" s="2">
        <v>1</v>
      </c>
      <c r="H6637" s="2" t="s">
        <v>2225</v>
      </c>
    </row>
    <row r="6638" spans="1:8">
      <c r="A6638" s="79">
        <v>42634.629861111112</v>
      </c>
      <c r="B6638" s="3">
        <v>5.35</v>
      </c>
      <c r="C6638" s="7">
        <v>138</v>
      </c>
      <c r="D6638" s="7">
        <v>1</v>
      </c>
      <c r="E6638" s="17">
        <v>45</v>
      </c>
      <c r="F6638" s="2" t="s">
        <v>8</v>
      </c>
      <c r="G6638" s="2">
        <v>1</v>
      </c>
      <c r="H6638" s="2" t="s">
        <v>2225</v>
      </c>
    </row>
    <row r="6639" spans="1:8">
      <c r="A6639" s="79">
        <v>42634.629861111112</v>
      </c>
      <c r="B6639" s="3">
        <v>5.69</v>
      </c>
      <c r="C6639" s="7">
        <v>138</v>
      </c>
      <c r="D6639" s="7">
        <v>1</v>
      </c>
      <c r="E6639" s="17">
        <v>45</v>
      </c>
      <c r="F6639" s="2" t="s">
        <v>8</v>
      </c>
      <c r="G6639" s="2">
        <v>1</v>
      </c>
      <c r="H6639" s="2" t="s">
        <v>2225</v>
      </c>
    </row>
    <row r="6640" spans="1:8">
      <c r="A6640" s="79">
        <v>42634.629861111112</v>
      </c>
      <c r="B6640" s="3">
        <v>5.71</v>
      </c>
      <c r="C6640" s="7">
        <v>138</v>
      </c>
      <c r="D6640" s="7">
        <v>1</v>
      </c>
      <c r="E6640" s="17">
        <v>45</v>
      </c>
      <c r="F6640" s="2" t="s">
        <v>8</v>
      </c>
      <c r="G6640" s="2">
        <v>1</v>
      </c>
      <c r="H6640" s="2" t="s">
        <v>2225</v>
      </c>
    </row>
    <row r="6641" spans="1:8">
      <c r="A6641" s="79">
        <v>42634.631249999999</v>
      </c>
      <c r="B6641" s="3">
        <v>5.73</v>
      </c>
      <c r="C6641" s="7">
        <v>138</v>
      </c>
      <c r="D6641" s="7">
        <v>1</v>
      </c>
      <c r="E6641" s="17">
        <v>45</v>
      </c>
      <c r="F6641" s="2" t="s">
        <v>8</v>
      </c>
      <c r="G6641" s="2">
        <v>1</v>
      </c>
      <c r="H6641" s="2" t="s">
        <v>2225</v>
      </c>
    </row>
    <row r="6642" spans="1:8">
      <c r="A6642" s="79">
        <v>42634.632638888892</v>
      </c>
      <c r="B6642" s="3">
        <v>5.69</v>
      </c>
      <c r="C6642" s="7">
        <v>138</v>
      </c>
      <c r="D6642" s="7">
        <v>1</v>
      </c>
      <c r="E6642" s="17">
        <v>45</v>
      </c>
      <c r="F6642" s="2" t="s">
        <v>8</v>
      </c>
      <c r="G6642" s="2">
        <v>1</v>
      </c>
      <c r="H6642" s="2" t="s">
        <v>2225</v>
      </c>
    </row>
    <row r="6643" spans="1:8">
      <c r="A6643" s="79">
        <v>42634.633333333331</v>
      </c>
      <c r="B6643" s="3">
        <v>5.74</v>
      </c>
      <c r="C6643" s="7">
        <v>138</v>
      </c>
      <c r="D6643" s="7">
        <v>1</v>
      </c>
      <c r="E6643" s="17">
        <v>45</v>
      </c>
      <c r="F6643" s="2" t="s">
        <v>8</v>
      </c>
      <c r="G6643" s="2">
        <v>1</v>
      </c>
      <c r="H6643" s="2" t="s">
        <v>2225</v>
      </c>
    </row>
    <row r="6644" spans="1:8">
      <c r="A6644" s="79">
        <v>42634.634722222225</v>
      </c>
      <c r="B6644" s="3">
        <v>11.22</v>
      </c>
      <c r="C6644" s="7">
        <v>138</v>
      </c>
      <c r="D6644" s="7">
        <v>2</v>
      </c>
      <c r="E6644" s="17">
        <v>45</v>
      </c>
      <c r="F6644" s="2" t="s">
        <v>8</v>
      </c>
      <c r="G6644" s="2">
        <v>2</v>
      </c>
      <c r="H6644" s="2" t="s">
        <v>2225</v>
      </c>
    </row>
    <row r="6645" spans="1:8">
      <c r="A6645" s="79">
        <v>42634.63958333333</v>
      </c>
      <c r="B6645" s="3">
        <v>5.71</v>
      </c>
      <c r="C6645" s="7">
        <v>138</v>
      </c>
      <c r="D6645" s="7">
        <v>1</v>
      </c>
      <c r="E6645" s="17">
        <v>45</v>
      </c>
      <c r="F6645" s="2" t="s">
        <v>8</v>
      </c>
      <c r="G6645" s="2">
        <v>1</v>
      </c>
      <c r="H6645" s="2" t="s">
        <v>2225</v>
      </c>
    </row>
    <row r="6646" spans="1:8">
      <c r="A6646" s="79">
        <v>42634.640277777777</v>
      </c>
      <c r="B6646" s="3">
        <v>11.45</v>
      </c>
      <c r="C6646" s="7">
        <v>138</v>
      </c>
      <c r="D6646" s="7">
        <v>2</v>
      </c>
      <c r="E6646" s="17">
        <v>45</v>
      </c>
      <c r="F6646" s="2" t="s">
        <v>8</v>
      </c>
      <c r="G6646" s="2">
        <v>2</v>
      </c>
      <c r="H6646" s="2" t="s">
        <v>2225</v>
      </c>
    </row>
    <row r="6647" spans="1:8">
      <c r="A6647" s="79">
        <v>42634.640972222223</v>
      </c>
      <c r="B6647" s="3">
        <v>5.71</v>
      </c>
      <c r="C6647" s="7">
        <v>138</v>
      </c>
      <c r="D6647" s="7">
        <v>1</v>
      </c>
      <c r="E6647" s="17">
        <v>45</v>
      </c>
      <c r="F6647" s="2" t="s">
        <v>8</v>
      </c>
      <c r="G6647" s="2">
        <v>1</v>
      </c>
      <c r="H6647" s="2" t="s">
        <v>2225</v>
      </c>
    </row>
    <row r="6648" spans="1:8">
      <c r="A6648" s="79">
        <v>42634.642361111109</v>
      </c>
      <c r="B6648" s="3">
        <v>5.69</v>
      </c>
      <c r="C6648" s="7">
        <v>138</v>
      </c>
      <c r="D6648" s="7">
        <v>1</v>
      </c>
      <c r="E6648" s="17">
        <v>45</v>
      </c>
      <c r="F6648" s="2" t="s">
        <v>8</v>
      </c>
      <c r="G6648" s="2">
        <v>1</v>
      </c>
      <c r="H6648" s="2" t="s">
        <v>2225</v>
      </c>
    </row>
    <row r="6649" spans="1:8">
      <c r="A6649" s="79">
        <v>42634.644444444442</v>
      </c>
      <c r="B6649" s="3">
        <v>11.4</v>
      </c>
      <c r="C6649" s="7">
        <v>138</v>
      </c>
      <c r="D6649" s="7">
        <v>2</v>
      </c>
      <c r="E6649" s="17">
        <v>45</v>
      </c>
      <c r="F6649" s="2" t="s">
        <v>8</v>
      </c>
      <c r="G6649" s="2">
        <v>2</v>
      </c>
      <c r="H6649" s="2" t="s">
        <v>2225</v>
      </c>
    </row>
    <row r="6650" spans="1:8">
      <c r="A6650" s="79">
        <v>42634.646527777775</v>
      </c>
      <c r="B6650" s="3">
        <v>11.45</v>
      </c>
      <c r="C6650" s="7">
        <v>138</v>
      </c>
      <c r="D6650" s="7">
        <v>2</v>
      </c>
      <c r="E6650" s="17">
        <v>45</v>
      </c>
      <c r="F6650" s="2" t="s">
        <v>8</v>
      </c>
      <c r="G6650" s="2">
        <v>2</v>
      </c>
      <c r="H6650" s="2" t="s">
        <v>2225</v>
      </c>
    </row>
    <row r="6651" spans="1:8">
      <c r="A6651" s="79">
        <v>42634.65347222222</v>
      </c>
      <c r="B6651" s="3">
        <v>5.74</v>
      </c>
      <c r="C6651" s="7">
        <v>138</v>
      </c>
      <c r="D6651" s="7">
        <v>1</v>
      </c>
      <c r="E6651" s="17">
        <v>45</v>
      </c>
      <c r="F6651" s="2" t="s">
        <v>8</v>
      </c>
      <c r="G6651" s="2">
        <v>1</v>
      </c>
      <c r="H6651" s="2" t="s">
        <v>2225</v>
      </c>
    </row>
    <row r="6652" spans="1:8">
      <c r="A6652" s="79">
        <v>42634.656944444447</v>
      </c>
      <c r="B6652" s="3">
        <v>5.4</v>
      </c>
      <c r="C6652" s="7">
        <v>138</v>
      </c>
      <c r="D6652" s="7">
        <v>1</v>
      </c>
      <c r="E6652" s="17">
        <v>45</v>
      </c>
      <c r="F6652" s="2" t="s">
        <v>8</v>
      </c>
      <c r="G6652" s="2">
        <v>1</v>
      </c>
      <c r="H6652" s="2" t="s">
        <v>2225</v>
      </c>
    </row>
    <row r="6653" spans="1:8">
      <c r="A6653" s="79">
        <v>42634.65902777778</v>
      </c>
      <c r="B6653" s="3">
        <v>5.71</v>
      </c>
      <c r="C6653" s="7">
        <v>138</v>
      </c>
      <c r="D6653" s="7">
        <v>1</v>
      </c>
      <c r="E6653" s="17">
        <v>45</v>
      </c>
      <c r="F6653" s="2" t="s">
        <v>8</v>
      </c>
      <c r="G6653" s="2">
        <v>1</v>
      </c>
      <c r="H6653" s="2" t="s">
        <v>2225</v>
      </c>
    </row>
    <row r="6654" spans="1:8">
      <c r="A6654" s="79">
        <v>42634.672222222223</v>
      </c>
      <c r="B6654" s="3">
        <v>5.4</v>
      </c>
      <c r="C6654" s="7">
        <v>138</v>
      </c>
      <c r="D6654" s="7">
        <v>1</v>
      </c>
      <c r="E6654" s="17">
        <v>45</v>
      </c>
      <c r="F6654" s="2" t="s">
        <v>8</v>
      </c>
      <c r="G6654" s="2">
        <v>1</v>
      </c>
      <c r="H6654" s="2" t="s">
        <v>2225</v>
      </c>
    </row>
    <row r="6655" spans="1:8">
      <c r="A6655" s="79">
        <v>42634.673611111109</v>
      </c>
      <c r="B6655" s="3">
        <v>5.71</v>
      </c>
      <c r="C6655" s="7">
        <v>138</v>
      </c>
      <c r="D6655" s="7">
        <v>1</v>
      </c>
      <c r="E6655" s="17">
        <v>45</v>
      </c>
      <c r="F6655" s="2" t="s">
        <v>8</v>
      </c>
      <c r="G6655" s="2">
        <v>1</v>
      </c>
      <c r="H6655" s="2" t="s">
        <v>2225</v>
      </c>
    </row>
    <row r="6656" spans="1:8">
      <c r="A6656" s="79">
        <v>42634.675694444442</v>
      </c>
      <c r="B6656" s="3">
        <v>15.96</v>
      </c>
      <c r="C6656" s="7">
        <v>138</v>
      </c>
      <c r="D6656" s="7">
        <v>3</v>
      </c>
      <c r="E6656" s="17">
        <v>45</v>
      </c>
      <c r="F6656" s="2" t="s">
        <v>8</v>
      </c>
      <c r="G6656" s="2">
        <v>3</v>
      </c>
      <c r="H6656" s="2" t="s">
        <v>2225</v>
      </c>
    </row>
    <row r="6657" spans="1:8">
      <c r="A6657" s="79">
        <v>42634.686805555553</v>
      </c>
      <c r="B6657" s="3">
        <v>5.67</v>
      </c>
      <c r="C6657" s="7">
        <v>138</v>
      </c>
      <c r="D6657" s="7">
        <v>1</v>
      </c>
      <c r="E6657" s="17">
        <v>45</v>
      </c>
      <c r="F6657" s="2" t="s">
        <v>8</v>
      </c>
      <c r="G6657" s="2">
        <v>1</v>
      </c>
      <c r="H6657" s="2" t="s">
        <v>2225</v>
      </c>
    </row>
    <row r="6658" spans="1:8">
      <c r="A6658" s="79">
        <v>42634.686805555553</v>
      </c>
      <c r="B6658" s="3">
        <v>5.73</v>
      </c>
      <c r="C6658" s="7">
        <v>138</v>
      </c>
      <c r="D6658" s="7">
        <v>1</v>
      </c>
      <c r="E6658" s="17">
        <v>45</v>
      </c>
      <c r="F6658" s="2" t="s">
        <v>8</v>
      </c>
      <c r="G6658" s="2">
        <v>1</v>
      </c>
      <c r="H6658" s="2" t="s">
        <v>2230</v>
      </c>
    </row>
    <row r="6659" spans="1:8">
      <c r="A6659" s="79">
        <v>42634.686805555553</v>
      </c>
      <c r="B6659" s="3">
        <v>5.73</v>
      </c>
      <c r="C6659" s="7">
        <v>138</v>
      </c>
      <c r="D6659" s="7">
        <v>1</v>
      </c>
      <c r="E6659" s="17">
        <v>45</v>
      </c>
      <c r="F6659" s="2" t="s">
        <v>8</v>
      </c>
      <c r="G6659" s="2">
        <v>1</v>
      </c>
      <c r="H6659" s="2" t="s">
        <v>2225</v>
      </c>
    </row>
    <row r="6660" spans="1:8">
      <c r="A6660" s="79">
        <v>42634.688194444447</v>
      </c>
      <c r="B6660" s="3">
        <v>5.74</v>
      </c>
      <c r="C6660" s="7">
        <v>138</v>
      </c>
      <c r="D6660" s="7">
        <v>1</v>
      </c>
      <c r="E6660" s="17">
        <v>45</v>
      </c>
      <c r="F6660" s="2" t="s">
        <v>8</v>
      </c>
      <c r="G6660" s="2">
        <v>1</v>
      </c>
      <c r="H6660" s="2" t="s">
        <v>2225</v>
      </c>
    </row>
    <row r="6661" spans="1:8">
      <c r="A6661" s="79">
        <v>42634.692361111112</v>
      </c>
      <c r="B6661" s="3">
        <v>5.38</v>
      </c>
      <c r="C6661" s="7">
        <v>138</v>
      </c>
      <c r="D6661" s="7">
        <v>1</v>
      </c>
      <c r="E6661" s="17">
        <v>45</v>
      </c>
      <c r="F6661" s="2" t="s">
        <v>8</v>
      </c>
      <c r="G6661" s="2">
        <v>1</v>
      </c>
      <c r="H6661" s="2" t="s">
        <v>2225</v>
      </c>
    </row>
    <row r="6662" spans="1:8">
      <c r="A6662" s="79">
        <v>42634.695138888892</v>
      </c>
      <c r="B6662" s="3">
        <v>5.73</v>
      </c>
      <c r="C6662" s="7">
        <v>138</v>
      </c>
      <c r="D6662" s="7">
        <v>1</v>
      </c>
      <c r="E6662" s="17">
        <v>45</v>
      </c>
      <c r="F6662" s="2" t="s">
        <v>8</v>
      </c>
      <c r="G6662" s="2">
        <v>1</v>
      </c>
      <c r="H6662" s="2" t="s">
        <v>2230</v>
      </c>
    </row>
    <row r="6663" spans="1:8">
      <c r="A6663" s="79">
        <v>42634.695138888892</v>
      </c>
      <c r="B6663" s="3">
        <v>5.73</v>
      </c>
      <c r="C6663" s="7">
        <v>138</v>
      </c>
      <c r="D6663" s="7">
        <v>1</v>
      </c>
      <c r="E6663" s="17">
        <v>45</v>
      </c>
      <c r="F6663" s="2" t="s">
        <v>8</v>
      </c>
      <c r="G6663" s="2">
        <v>1</v>
      </c>
      <c r="H6663" s="2" t="s">
        <v>2225</v>
      </c>
    </row>
    <row r="6664" spans="1:8">
      <c r="A6664" s="79">
        <v>42634.695833333331</v>
      </c>
      <c r="B6664" s="3">
        <v>5.71</v>
      </c>
      <c r="C6664" s="7">
        <v>138</v>
      </c>
      <c r="D6664" s="7">
        <v>1</v>
      </c>
      <c r="E6664" s="17">
        <v>45</v>
      </c>
      <c r="F6664" s="2" t="s">
        <v>8</v>
      </c>
      <c r="G6664" s="2">
        <v>1</v>
      </c>
      <c r="H6664" s="2" t="s">
        <v>2225</v>
      </c>
    </row>
    <row r="6665" spans="1:8">
      <c r="A6665" s="79">
        <v>42634.70416666667</v>
      </c>
      <c r="B6665" s="3">
        <v>5.35</v>
      </c>
      <c r="C6665" s="7">
        <v>138</v>
      </c>
      <c r="D6665" s="7">
        <v>1</v>
      </c>
      <c r="E6665" s="17">
        <v>45</v>
      </c>
      <c r="F6665" s="2" t="s">
        <v>8</v>
      </c>
      <c r="G6665" s="2">
        <v>1</v>
      </c>
      <c r="H6665" s="2" t="s">
        <v>2225</v>
      </c>
    </row>
    <row r="6666" spans="1:8">
      <c r="A6666" s="79">
        <v>42634.706944444442</v>
      </c>
      <c r="B6666" s="3">
        <v>5.71</v>
      </c>
      <c r="C6666" s="7">
        <v>138</v>
      </c>
      <c r="D6666" s="7">
        <v>1</v>
      </c>
      <c r="E6666" s="17">
        <v>45</v>
      </c>
      <c r="F6666" s="2" t="s">
        <v>8</v>
      </c>
      <c r="G6666" s="2">
        <v>1</v>
      </c>
      <c r="H6666" s="2" t="s">
        <v>2225</v>
      </c>
    </row>
    <row r="6667" spans="1:8">
      <c r="A6667" s="79">
        <v>42634.709722222222</v>
      </c>
      <c r="B6667" s="3">
        <v>5.71</v>
      </c>
      <c r="C6667" s="7">
        <v>138</v>
      </c>
      <c r="D6667" s="7">
        <v>1</v>
      </c>
      <c r="E6667" s="17">
        <v>45</v>
      </c>
      <c r="F6667" s="2" t="s">
        <v>8</v>
      </c>
      <c r="G6667" s="2">
        <v>1</v>
      </c>
      <c r="H6667" s="2" t="s">
        <v>2225</v>
      </c>
    </row>
    <row r="6668" spans="1:8">
      <c r="A6668" s="79">
        <v>42634.71597222222</v>
      </c>
      <c r="B6668" s="3">
        <v>5.69</v>
      </c>
      <c r="C6668" s="7">
        <v>138</v>
      </c>
      <c r="D6668" s="7">
        <v>1</v>
      </c>
      <c r="E6668" s="17">
        <v>45</v>
      </c>
      <c r="F6668" s="2" t="s">
        <v>8</v>
      </c>
      <c r="G6668" s="2">
        <v>1</v>
      </c>
      <c r="H6668" s="2" t="s">
        <v>2230</v>
      </c>
    </row>
    <row r="6669" spans="1:8">
      <c r="A6669" s="79">
        <v>42634.786111111112</v>
      </c>
      <c r="B6669" s="3">
        <v>5.71</v>
      </c>
      <c r="C6669" s="7">
        <v>138</v>
      </c>
      <c r="D6669" s="7">
        <v>1</v>
      </c>
      <c r="E6669" s="17">
        <v>45</v>
      </c>
      <c r="F6669" s="2" t="s">
        <v>8</v>
      </c>
      <c r="G6669" s="2">
        <v>1</v>
      </c>
      <c r="H6669" s="2" t="s">
        <v>2225</v>
      </c>
    </row>
    <row r="6670" spans="1:8">
      <c r="A6670" s="79">
        <v>42634.790277777778</v>
      </c>
      <c r="B6670" s="3">
        <v>5.71</v>
      </c>
      <c r="C6670" s="7">
        <v>138</v>
      </c>
      <c r="D6670" s="7">
        <v>1</v>
      </c>
      <c r="E6670" s="17">
        <v>45</v>
      </c>
      <c r="F6670" s="2" t="s">
        <v>8</v>
      </c>
      <c r="G6670" s="2">
        <v>1</v>
      </c>
      <c r="H6670" s="2" t="s">
        <v>2225</v>
      </c>
    </row>
    <row r="6671" spans="1:8">
      <c r="A6671" s="79">
        <v>42634.868055555555</v>
      </c>
      <c r="B6671" s="3">
        <v>5.71</v>
      </c>
      <c r="C6671" s="7">
        <v>138</v>
      </c>
      <c r="D6671" s="7">
        <v>1</v>
      </c>
      <c r="E6671" s="17">
        <v>45</v>
      </c>
      <c r="F6671" s="2" t="s">
        <v>8</v>
      </c>
      <c r="G6671" s="2">
        <v>1</v>
      </c>
      <c r="H6671" s="2" t="s">
        <v>2225</v>
      </c>
    </row>
    <row r="6672" spans="1:8">
      <c r="A6672" s="79">
        <v>42634.880555555559</v>
      </c>
      <c r="B6672" s="3">
        <v>5.4</v>
      </c>
      <c r="C6672" s="7">
        <v>138</v>
      </c>
      <c r="D6672" s="7">
        <v>1</v>
      </c>
      <c r="E6672" s="17">
        <v>45</v>
      </c>
      <c r="F6672" s="2" t="s">
        <v>8</v>
      </c>
      <c r="G6672" s="2">
        <v>1</v>
      </c>
      <c r="H6672" s="2" t="s">
        <v>2225</v>
      </c>
    </row>
    <row r="6673" spans="1:8">
      <c r="A6673" s="79">
        <v>42634.941666666666</v>
      </c>
      <c r="B6673" s="3">
        <v>5.71</v>
      </c>
      <c r="C6673" s="7">
        <v>138</v>
      </c>
      <c r="D6673" s="7">
        <v>1</v>
      </c>
      <c r="E6673" s="17">
        <v>45</v>
      </c>
      <c r="F6673" s="2" t="s">
        <v>8</v>
      </c>
      <c r="G6673" s="2">
        <v>1</v>
      </c>
      <c r="H6673" s="2" t="s">
        <v>2225</v>
      </c>
    </row>
    <row r="6674" spans="1:8">
      <c r="A6674" s="79">
        <v>42635.015277777777</v>
      </c>
      <c r="B6674" s="3">
        <v>5.71</v>
      </c>
      <c r="C6674" s="7">
        <v>138</v>
      </c>
      <c r="D6674" s="7">
        <v>1</v>
      </c>
      <c r="E6674" s="17">
        <v>45</v>
      </c>
      <c r="F6674" s="2" t="s">
        <v>8</v>
      </c>
      <c r="G6674" s="2">
        <v>1</v>
      </c>
      <c r="H6674" s="2" t="s">
        <v>2225</v>
      </c>
    </row>
    <row r="6675" spans="1:8">
      <c r="A6675" s="79">
        <v>42635.155555555553</v>
      </c>
      <c r="B6675" s="3">
        <v>5.68</v>
      </c>
      <c r="C6675" s="7">
        <v>138</v>
      </c>
      <c r="D6675" s="7">
        <v>1</v>
      </c>
      <c r="E6675" s="17">
        <v>45</v>
      </c>
      <c r="F6675" s="2" t="s">
        <v>8</v>
      </c>
      <c r="G6675" s="2">
        <v>1</v>
      </c>
      <c r="H6675" s="2" t="s">
        <v>2225</v>
      </c>
    </row>
    <row r="6676" spans="1:8">
      <c r="A6676" s="79">
        <v>42635.23541666667</v>
      </c>
      <c r="B6676" s="3">
        <v>5.69</v>
      </c>
      <c r="C6676" s="7">
        <v>138</v>
      </c>
      <c r="D6676" s="7">
        <v>1</v>
      </c>
      <c r="E6676" s="17">
        <v>45</v>
      </c>
      <c r="F6676" s="2" t="s">
        <v>8</v>
      </c>
      <c r="G6676" s="2">
        <v>1</v>
      </c>
      <c r="H6676" s="2" t="s">
        <v>2225</v>
      </c>
    </row>
    <row r="6677" spans="1:8">
      <c r="A6677" s="79">
        <v>42635.332638888889</v>
      </c>
      <c r="B6677" s="3">
        <v>11.4</v>
      </c>
      <c r="C6677" s="7">
        <v>138</v>
      </c>
      <c r="D6677" s="7">
        <v>2</v>
      </c>
      <c r="E6677" s="17">
        <v>45</v>
      </c>
      <c r="F6677" s="2" t="s">
        <v>8</v>
      </c>
      <c r="G6677" s="2">
        <v>2</v>
      </c>
      <c r="H6677" s="2" t="s">
        <v>2225</v>
      </c>
    </row>
    <row r="6678" spans="1:8">
      <c r="A6678" s="79">
        <v>42635.489583333336</v>
      </c>
      <c r="B6678" s="3">
        <v>5.71</v>
      </c>
      <c r="C6678" s="7">
        <v>138</v>
      </c>
      <c r="D6678" s="7">
        <v>1</v>
      </c>
      <c r="E6678" s="17">
        <v>45</v>
      </c>
      <c r="F6678" s="2" t="s">
        <v>8</v>
      </c>
      <c r="G6678" s="2">
        <v>1</v>
      </c>
      <c r="H6678" s="2" t="s">
        <v>2225</v>
      </c>
    </row>
    <row r="6679" spans="1:8">
      <c r="A6679" s="79">
        <v>42635.502083333333</v>
      </c>
      <c r="B6679" s="3">
        <v>5.69</v>
      </c>
      <c r="C6679" s="7">
        <v>138</v>
      </c>
      <c r="D6679" s="7">
        <v>1</v>
      </c>
      <c r="E6679" s="17">
        <v>45</v>
      </c>
      <c r="F6679" s="2" t="s">
        <v>8</v>
      </c>
      <c r="G6679" s="2">
        <v>1</v>
      </c>
      <c r="H6679" s="2" t="s">
        <v>2225</v>
      </c>
    </row>
    <row r="6680" spans="1:8">
      <c r="A6680" s="79">
        <v>42635.556250000001</v>
      </c>
      <c r="B6680" s="3">
        <v>11.5</v>
      </c>
      <c r="C6680" s="7">
        <v>138</v>
      </c>
      <c r="D6680" s="7">
        <v>2</v>
      </c>
      <c r="E6680" s="17">
        <v>45</v>
      </c>
      <c r="F6680" s="2" t="s">
        <v>8</v>
      </c>
      <c r="G6680" s="2">
        <v>2</v>
      </c>
      <c r="H6680" s="2" t="s">
        <v>2225</v>
      </c>
    </row>
    <row r="6681" spans="1:8">
      <c r="A6681" s="79">
        <v>42635.67291666667</v>
      </c>
      <c r="B6681" s="3">
        <v>5.69</v>
      </c>
      <c r="C6681" s="7">
        <v>138</v>
      </c>
      <c r="D6681" s="7">
        <v>1</v>
      </c>
      <c r="E6681" s="17">
        <v>45</v>
      </c>
      <c r="F6681" s="2" t="s">
        <v>8</v>
      </c>
      <c r="G6681" s="2">
        <v>1</v>
      </c>
      <c r="H6681" s="2" t="s">
        <v>2225</v>
      </c>
    </row>
    <row r="6682" spans="1:8">
      <c r="A6682" s="79">
        <v>42635.685416666667</v>
      </c>
      <c r="B6682" s="3">
        <v>11.22</v>
      </c>
      <c r="C6682" s="7">
        <v>138</v>
      </c>
      <c r="D6682" s="7">
        <v>2</v>
      </c>
      <c r="E6682" s="17">
        <v>45</v>
      </c>
      <c r="F6682" s="2" t="s">
        <v>8</v>
      </c>
      <c r="G6682" s="2">
        <v>2</v>
      </c>
      <c r="H6682" s="2" t="s">
        <v>2225</v>
      </c>
    </row>
    <row r="6683" spans="1:8">
      <c r="A6683" s="79">
        <v>42635.765277777777</v>
      </c>
      <c r="B6683" s="3">
        <v>5.71</v>
      </c>
      <c r="C6683" s="7">
        <v>138</v>
      </c>
      <c r="D6683" s="7">
        <v>1</v>
      </c>
      <c r="E6683" s="17">
        <v>45</v>
      </c>
      <c r="F6683" s="2" t="s">
        <v>8</v>
      </c>
      <c r="G6683" s="2">
        <v>1</v>
      </c>
      <c r="H6683" s="2" t="s">
        <v>2225</v>
      </c>
    </row>
    <row r="6684" spans="1:8">
      <c r="A6684" s="79">
        <v>42635.77847222222</v>
      </c>
      <c r="B6684" s="3">
        <v>11.4</v>
      </c>
      <c r="C6684" s="7">
        <v>138</v>
      </c>
      <c r="D6684" s="7">
        <v>2</v>
      </c>
      <c r="E6684" s="17">
        <v>45</v>
      </c>
      <c r="F6684" s="2" t="s">
        <v>8</v>
      </c>
      <c r="G6684" s="2">
        <v>2</v>
      </c>
      <c r="H6684" s="2" t="s">
        <v>2225</v>
      </c>
    </row>
    <row r="6685" spans="1:8">
      <c r="A6685" s="79">
        <v>42635.96597222222</v>
      </c>
      <c r="B6685" s="3">
        <v>5.74</v>
      </c>
      <c r="C6685" s="7">
        <v>138</v>
      </c>
      <c r="D6685" s="7">
        <v>1</v>
      </c>
      <c r="E6685" s="17">
        <v>45</v>
      </c>
      <c r="F6685" s="2" t="s">
        <v>8</v>
      </c>
      <c r="G6685" s="2">
        <v>1</v>
      </c>
      <c r="H6685" s="2" t="s">
        <v>2225</v>
      </c>
    </row>
    <row r="6686" spans="1:8">
      <c r="A6686" s="79">
        <v>42636.082638888889</v>
      </c>
      <c r="B6686" s="3">
        <v>5.71</v>
      </c>
      <c r="C6686" s="7">
        <v>138</v>
      </c>
      <c r="D6686" s="7">
        <v>1</v>
      </c>
      <c r="E6686" s="17">
        <v>45</v>
      </c>
      <c r="F6686" s="2" t="s">
        <v>8</v>
      </c>
      <c r="G6686" s="2">
        <v>1</v>
      </c>
      <c r="H6686" s="2" t="s">
        <v>2225</v>
      </c>
    </row>
    <row r="6687" spans="1:8">
      <c r="A6687" s="79">
        <v>42636.436805555553</v>
      </c>
      <c r="B6687" s="3">
        <v>5.71</v>
      </c>
      <c r="C6687" s="7">
        <v>138</v>
      </c>
      <c r="D6687" s="7">
        <v>1</v>
      </c>
      <c r="E6687" s="17">
        <v>45</v>
      </c>
      <c r="F6687" s="2" t="s">
        <v>8</v>
      </c>
      <c r="G6687" s="2">
        <v>1</v>
      </c>
      <c r="H6687" s="2" t="s">
        <v>2225</v>
      </c>
    </row>
    <row r="6688" spans="1:8">
      <c r="A6688" s="79">
        <v>42636.677083333336</v>
      </c>
      <c r="B6688" s="3">
        <v>5.69</v>
      </c>
      <c r="C6688" s="7">
        <v>138</v>
      </c>
      <c r="D6688" s="7">
        <v>1</v>
      </c>
      <c r="E6688" s="17">
        <v>45</v>
      </c>
      <c r="F6688" s="2" t="s">
        <v>8</v>
      </c>
      <c r="G6688" s="2">
        <v>1</v>
      </c>
      <c r="H6688" s="2" t="s">
        <v>2225</v>
      </c>
    </row>
    <row r="6689" spans="1:8">
      <c r="A6689" s="79">
        <v>42637.89166666667</v>
      </c>
      <c r="B6689" s="3">
        <v>5.72</v>
      </c>
      <c r="C6689" s="7">
        <v>138</v>
      </c>
      <c r="D6689" s="7">
        <v>1</v>
      </c>
      <c r="E6689" s="17">
        <v>45</v>
      </c>
      <c r="F6689" s="2" t="s">
        <v>8</v>
      </c>
      <c r="G6689" s="2">
        <v>1</v>
      </c>
      <c r="H6689" s="2" t="s">
        <v>2225</v>
      </c>
    </row>
    <row r="6690" spans="1:8">
      <c r="A6690" s="79">
        <v>42638.506249999999</v>
      </c>
      <c r="B6690" s="3">
        <v>5.71</v>
      </c>
      <c r="C6690" s="7">
        <v>138</v>
      </c>
      <c r="D6690" s="7">
        <v>1</v>
      </c>
      <c r="E6690" s="17">
        <v>45</v>
      </c>
      <c r="F6690" s="2" t="s">
        <v>8</v>
      </c>
      <c r="G6690" s="2">
        <v>1</v>
      </c>
      <c r="H6690" s="2" t="s">
        <v>2225</v>
      </c>
    </row>
    <row r="6691" spans="1:8">
      <c r="A6691" s="79">
        <v>42638.702777777777</v>
      </c>
      <c r="B6691" s="3">
        <v>5.46</v>
      </c>
      <c r="C6691" s="7">
        <v>138</v>
      </c>
      <c r="D6691" s="7">
        <v>1</v>
      </c>
      <c r="E6691" s="17">
        <v>45</v>
      </c>
      <c r="F6691" s="2" t="s">
        <v>8</v>
      </c>
      <c r="G6691" s="2">
        <v>1</v>
      </c>
      <c r="H6691" s="2" t="s">
        <v>2225</v>
      </c>
    </row>
    <row r="6692" spans="1:8">
      <c r="A6692" s="79">
        <v>42639.726388888892</v>
      </c>
      <c r="B6692" s="3">
        <v>5.69</v>
      </c>
      <c r="C6692" s="7">
        <v>138</v>
      </c>
      <c r="D6692" s="7">
        <v>1</v>
      </c>
      <c r="E6692" s="17">
        <v>45</v>
      </c>
      <c r="F6692" s="2" t="s">
        <v>8</v>
      </c>
      <c r="G6692" s="2">
        <v>1</v>
      </c>
      <c r="H6692" s="2" t="s">
        <v>2225</v>
      </c>
    </row>
    <row r="6693" spans="1:8">
      <c r="A6693" s="79">
        <v>42640.381249999999</v>
      </c>
      <c r="B6693" s="3">
        <v>11.21</v>
      </c>
      <c r="C6693" s="7">
        <v>138</v>
      </c>
      <c r="D6693" s="7">
        <v>2</v>
      </c>
      <c r="E6693" s="17">
        <v>45</v>
      </c>
      <c r="F6693" s="2" t="s">
        <v>8</v>
      </c>
      <c r="G6693" s="2">
        <v>2</v>
      </c>
      <c r="H6693" s="2" t="s">
        <v>2225</v>
      </c>
    </row>
    <row r="6694" spans="1:8">
      <c r="A6694" s="79">
        <v>42640.410416666666</v>
      </c>
      <c r="B6694" s="3">
        <v>5.4</v>
      </c>
      <c r="C6694" s="7">
        <v>138</v>
      </c>
      <c r="D6694" s="7">
        <v>1</v>
      </c>
      <c r="E6694" s="17">
        <v>45</v>
      </c>
      <c r="F6694" s="2" t="s">
        <v>8</v>
      </c>
      <c r="G6694" s="2">
        <v>1</v>
      </c>
      <c r="H6694" s="2" t="s">
        <v>2225</v>
      </c>
    </row>
    <row r="6695" spans="1:8">
      <c r="A6695" s="79">
        <v>42640.631944444445</v>
      </c>
      <c r="B6695" s="3">
        <v>5.35</v>
      </c>
      <c r="C6695" s="7">
        <v>138</v>
      </c>
      <c r="D6695" s="7">
        <v>1</v>
      </c>
      <c r="E6695" s="17">
        <v>45</v>
      </c>
      <c r="F6695" s="2" t="s">
        <v>8</v>
      </c>
      <c r="G6695" s="2">
        <v>1</v>
      </c>
      <c r="H6695" s="2" t="s">
        <v>2225</v>
      </c>
    </row>
    <row r="6696" spans="1:8">
      <c r="A6696" s="79">
        <v>42640.910416666666</v>
      </c>
      <c r="B6696" s="3">
        <v>5.45</v>
      </c>
      <c r="C6696" s="7">
        <v>138</v>
      </c>
      <c r="D6696" s="7">
        <v>1</v>
      </c>
      <c r="E6696" s="17">
        <v>45</v>
      </c>
      <c r="F6696" s="2" t="s">
        <v>8</v>
      </c>
      <c r="G6696" s="2">
        <v>1</v>
      </c>
      <c r="H6696" s="2" t="s">
        <v>2225</v>
      </c>
    </row>
    <row r="6697" spans="1:8">
      <c r="A6697" s="79">
        <v>42641.686111111114</v>
      </c>
      <c r="B6697" s="3">
        <v>5.7</v>
      </c>
      <c r="C6697" s="7">
        <v>138</v>
      </c>
      <c r="D6697" s="7">
        <v>1</v>
      </c>
      <c r="E6697" s="17">
        <v>45</v>
      </c>
      <c r="F6697" s="2" t="s">
        <v>8</v>
      </c>
      <c r="G6697" s="2">
        <v>1</v>
      </c>
      <c r="H6697" s="2" t="s">
        <v>2225</v>
      </c>
    </row>
    <row r="6698" spans="1:8">
      <c r="A6698" s="79">
        <v>42641.693055555559</v>
      </c>
      <c r="B6698" s="3">
        <v>4.83</v>
      </c>
      <c r="C6698" s="7">
        <v>138</v>
      </c>
      <c r="D6698" s="7">
        <v>1</v>
      </c>
      <c r="E6698" s="17">
        <v>45</v>
      </c>
      <c r="F6698" s="2" t="s">
        <v>8</v>
      </c>
      <c r="G6698" s="2">
        <v>1</v>
      </c>
      <c r="H6698" s="2" t="s">
        <v>2225</v>
      </c>
    </row>
    <row r="6699" spans="1:8">
      <c r="A6699" s="79">
        <v>42641.697222222225</v>
      </c>
      <c r="B6699" s="3">
        <v>5.72</v>
      </c>
      <c r="C6699" s="7">
        <v>138</v>
      </c>
      <c r="D6699" s="7">
        <v>1</v>
      </c>
      <c r="E6699" s="17">
        <v>45</v>
      </c>
      <c r="F6699" s="2" t="s">
        <v>8</v>
      </c>
      <c r="G6699" s="2">
        <v>1</v>
      </c>
      <c r="H6699" s="2" t="s">
        <v>2225</v>
      </c>
    </row>
    <row r="6700" spans="1:8">
      <c r="A6700" s="79">
        <v>42641.737500000003</v>
      </c>
      <c r="B6700" s="3">
        <v>5.73</v>
      </c>
      <c r="C6700" s="7">
        <v>138</v>
      </c>
      <c r="D6700" s="7">
        <v>1</v>
      </c>
      <c r="E6700" s="17">
        <v>45</v>
      </c>
      <c r="F6700" s="2" t="s">
        <v>8</v>
      </c>
      <c r="G6700" s="2">
        <v>1</v>
      </c>
      <c r="H6700" s="2" t="s">
        <v>2225</v>
      </c>
    </row>
    <row r="6701" spans="1:8">
      <c r="A6701" s="79">
        <v>42641.780555555553</v>
      </c>
      <c r="B6701" s="3">
        <v>5.4</v>
      </c>
      <c r="C6701" s="7">
        <v>138</v>
      </c>
      <c r="D6701" s="7">
        <v>1</v>
      </c>
      <c r="E6701" s="17">
        <v>45</v>
      </c>
      <c r="F6701" s="2" t="s">
        <v>8</v>
      </c>
      <c r="G6701" s="2">
        <v>1</v>
      </c>
      <c r="H6701" s="2" t="s">
        <v>2225</v>
      </c>
    </row>
    <row r="6702" spans="1:8">
      <c r="A6702" s="79">
        <v>42641.848611111112</v>
      </c>
      <c r="B6702" s="3">
        <v>11.21</v>
      </c>
      <c r="C6702" s="7">
        <v>138</v>
      </c>
      <c r="D6702" s="7">
        <v>2</v>
      </c>
      <c r="E6702" s="17">
        <v>45</v>
      </c>
      <c r="F6702" s="2" t="s">
        <v>8</v>
      </c>
      <c r="G6702" s="2">
        <v>2</v>
      </c>
      <c r="H6702" s="2" t="s">
        <v>2225</v>
      </c>
    </row>
    <row r="6703" spans="1:8">
      <c r="A6703" s="79">
        <v>42641.883333333331</v>
      </c>
      <c r="B6703" s="3">
        <v>5.71</v>
      </c>
      <c r="C6703" s="7">
        <v>138</v>
      </c>
      <c r="D6703" s="7">
        <v>1</v>
      </c>
      <c r="E6703" s="17">
        <v>45</v>
      </c>
      <c r="F6703" s="2" t="s">
        <v>8</v>
      </c>
      <c r="G6703" s="2">
        <v>1</v>
      </c>
      <c r="H6703" s="2" t="s">
        <v>2225</v>
      </c>
    </row>
    <row r="6704" spans="1:8">
      <c r="A6704" s="79">
        <v>42641.911111111112</v>
      </c>
      <c r="B6704" s="3">
        <v>17.22</v>
      </c>
      <c r="C6704" s="7">
        <v>138</v>
      </c>
      <c r="D6704" s="7">
        <v>3</v>
      </c>
      <c r="E6704" s="17">
        <v>45</v>
      </c>
      <c r="F6704" s="2" t="s">
        <v>8</v>
      </c>
      <c r="G6704" s="2">
        <v>3</v>
      </c>
      <c r="H6704" s="2" t="s">
        <v>2225</v>
      </c>
    </row>
    <row r="6705" spans="1:8">
      <c r="A6705" s="79">
        <v>42641.969444444447</v>
      </c>
      <c r="B6705" s="3">
        <v>5.71</v>
      </c>
      <c r="C6705" s="7">
        <v>138</v>
      </c>
      <c r="D6705" s="7">
        <v>1</v>
      </c>
      <c r="E6705" s="17">
        <v>45</v>
      </c>
      <c r="F6705" s="2" t="s">
        <v>8</v>
      </c>
      <c r="G6705" s="2">
        <v>1</v>
      </c>
      <c r="H6705" s="2" t="s">
        <v>2225</v>
      </c>
    </row>
    <row r="6706" spans="1:8">
      <c r="A6706" s="79">
        <v>42642.447916666664</v>
      </c>
      <c r="B6706" s="3">
        <v>5.71</v>
      </c>
      <c r="C6706" s="7">
        <v>138</v>
      </c>
      <c r="D6706" s="7">
        <v>1</v>
      </c>
      <c r="E6706" s="17">
        <v>45</v>
      </c>
      <c r="F6706" s="2" t="s">
        <v>8</v>
      </c>
      <c r="G6706" s="2">
        <v>1</v>
      </c>
      <c r="H6706" s="2" t="s">
        <v>2225</v>
      </c>
    </row>
    <row r="6707" spans="1:8">
      <c r="A6707" s="79">
        <v>42642.597916666666</v>
      </c>
      <c r="B6707" s="3">
        <v>17.260000000000002</v>
      </c>
      <c r="C6707" s="7">
        <v>138</v>
      </c>
      <c r="D6707" s="7">
        <v>3</v>
      </c>
      <c r="E6707" s="17">
        <v>45</v>
      </c>
      <c r="F6707" s="2" t="s">
        <v>8</v>
      </c>
      <c r="G6707" s="2">
        <v>3</v>
      </c>
      <c r="H6707" s="2" t="s">
        <v>2225</v>
      </c>
    </row>
    <row r="6708" spans="1:8">
      <c r="A6708" s="79">
        <v>42642.60833333333</v>
      </c>
      <c r="B6708" s="3">
        <v>11.36</v>
      </c>
      <c r="C6708" s="7">
        <v>138</v>
      </c>
      <c r="D6708" s="7">
        <v>2</v>
      </c>
      <c r="E6708" s="17">
        <v>45</v>
      </c>
      <c r="F6708" s="2" t="s">
        <v>8</v>
      </c>
      <c r="G6708" s="2">
        <v>2</v>
      </c>
      <c r="H6708" s="2" t="s">
        <v>2225</v>
      </c>
    </row>
    <row r="6709" spans="1:8">
      <c r="A6709" s="79">
        <v>42642.615277777775</v>
      </c>
      <c r="B6709" s="3">
        <v>5.61</v>
      </c>
      <c r="C6709" s="7">
        <v>138</v>
      </c>
      <c r="D6709" s="7">
        <v>1</v>
      </c>
      <c r="E6709" s="17">
        <v>45</v>
      </c>
      <c r="F6709" s="2" t="s">
        <v>8</v>
      </c>
      <c r="G6709" s="2">
        <v>1</v>
      </c>
      <c r="H6709" s="2" t="s">
        <v>2225</v>
      </c>
    </row>
    <row r="6710" spans="1:8">
      <c r="A6710" s="79">
        <v>42642.622916666667</v>
      </c>
      <c r="B6710" s="3">
        <v>5.61</v>
      </c>
      <c r="C6710" s="7">
        <v>138</v>
      </c>
      <c r="D6710" s="7">
        <v>1</v>
      </c>
      <c r="E6710" s="17">
        <v>45</v>
      </c>
      <c r="F6710" s="2" t="s">
        <v>8</v>
      </c>
      <c r="G6710" s="2">
        <v>1</v>
      </c>
      <c r="H6710" s="2" t="s">
        <v>2225</v>
      </c>
    </row>
    <row r="6711" spans="1:8">
      <c r="A6711" s="79">
        <v>42642.635416666664</v>
      </c>
      <c r="B6711" s="3">
        <v>17.03</v>
      </c>
      <c r="C6711" s="7">
        <v>138</v>
      </c>
      <c r="D6711" s="7">
        <v>3</v>
      </c>
      <c r="E6711" s="17">
        <v>45</v>
      </c>
      <c r="F6711" s="2" t="s">
        <v>8</v>
      </c>
      <c r="G6711" s="2">
        <v>3</v>
      </c>
      <c r="H6711" s="2" t="s">
        <v>2225</v>
      </c>
    </row>
    <row r="6712" spans="1:8">
      <c r="A6712" s="79">
        <v>42642.642361111109</v>
      </c>
      <c r="B6712" s="3">
        <v>4.83</v>
      </c>
      <c r="C6712" s="7">
        <v>138</v>
      </c>
      <c r="D6712" s="7">
        <v>1</v>
      </c>
      <c r="E6712" s="17">
        <v>45</v>
      </c>
      <c r="F6712" s="2" t="s">
        <v>8</v>
      </c>
      <c r="G6712" s="2">
        <v>1</v>
      </c>
      <c r="H6712" s="2" t="s">
        <v>2230</v>
      </c>
    </row>
    <row r="6713" spans="1:8">
      <c r="A6713" s="79">
        <v>42642.65347222222</v>
      </c>
      <c r="B6713" s="3">
        <v>5.68</v>
      </c>
      <c r="C6713" s="7">
        <v>138</v>
      </c>
      <c r="D6713" s="7">
        <v>1</v>
      </c>
      <c r="E6713" s="17">
        <v>45</v>
      </c>
      <c r="F6713" s="2" t="s">
        <v>8</v>
      </c>
      <c r="G6713" s="2">
        <v>1</v>
      </c>
      <c r="H6713" s="2" t="s">
        <v>2225</v>
      </c>
    </row>
    <row r="6714" spans="1:8">
      <c r="A6714" s="79">
        <v>42642.655555555553</v>
      </c>
      <c r="B6714" s="3">
        <v>11.22</v>
      </c>
      <c r="C6714" s="7">
        <v>138</v>
      </c>
      <c r="D6714" s="7">
        <v>2</v>
      </c>
      <c r="E6714" s="17">
        <v>45</v>
      </c>
      <c r="F6714" s="2" t="s">
        <v>8</v>
      </c>
      <c r="G6714" s="2">
        <v>2</v>
      </c>
      <c r="H6714" s="2" t="s">
        <v>2225</v>
      </c>
    </row>
    <row r="6715" spans="1:8">
      <c r="A6715" s="79">
        <v>42642.697916666664</v>
      </c>
      <c r="B6715" s="3">
        <v>11.22</v>
      </c>
      <c r="C6715" s="7">
        <v>138</v>
      </c>
      <c r="D6715" s="7">
        <v>2</v>
      </c>
      <c r="E6715" s="17">
        <v>45</v>
      </c>
      <c r="F6715" s="2" t="s">
        <v>8</v>
      </c>
      <c r="G6715" s="2">
        <v>2</v>
      </c>
      <c r="H6715" s="2" t="s">
        <v>2225</v>
      </c>
    </row>
    <row r="6716" spans="1:8">
      <c r="A6716" s="79">
        <v>42642.704861111109</v>
      </c>
      <c r="B6716" s="3">
        <v>5.71</v>
      </c>
      <c r="C6716" s="7">
        <v>138</v>
      </c>
      <c r="D6716" s="7">
        <v>1</v>
      </c>
      <c r="E6716" s="17">
        <v>45</v>
      </c>
      <c r="F6716" s="2" t="s">
        <v>8</v>
      </c>
      <c r="G6716" s="2">
        <v>1</v>
      </c>
      <c r="H6716" s="2" t="s">
        <v>2225</v>
      </c>
    </row>
    <row r="6717" spans="1:8">
      <c r="A6717" s="79">
        <v>42642.85833333333</v>
      </c>
      <c r="B6717" s="3">
        <v>5.74</v>
      </c>
      <c r="C6717" s="7">
        <v>138</v>
      </c>
      <c r="D6717" s="7">
        <v>1</v>
      </c>
      <c r="E6717" s="17">
        <v>45</v>
      </c>
      <c r="F6717" s="2" t="s">
        <v>8</v>
      </c>
      <c r="G6717" s="2">
        <v>1</v>
      </c>
      <c r="H6717" s="2" t="s">
        <v>2225</v>
      </c>
    </row>
    <row r="6718" spans="1:8">
      <c r="A6718" s="79">
        <v>42642.85833333333</v>
      </c>
      <c r="B6718" s="3">
        <v>5.74</v>
      </c>
      <c r="C6718" s="7">
        <v>138</v>
      </c>
      <c r="D6718" s="7">
        <v>1</v>
      </c>
      <c r="E6718" s="17">
        <v>45</v>
      </c>
      <c r="F6718" s="2" t="s">
        <v>8</v>
      </c>
      <c r="G6718" s="2">
        <v>1</v>
      </c>
      <c r="H6718" s="2" t="s">
        <v>2230</v>
      </c>
    </row>
    <row r="6719" spans="1:8">
      <c r="A6719" s="79">
        <v>42642.968055555553</v>
      </c>
      <c r="B6719" s="3">
        <v>11.36</v>
      </c>
      <c r="C6719" s="7">
        <v>138</v>
      </c>
      <c r="D6719" s="7">
        <v>2</v>
      </c>
      <c r="E6719" s="17">
        <v>45</v>
      </c>
      <c r="F6719" s="2" t="s">
        <v>8</v>
      </c>
      <c r="G6719" s="2">
        <v>2</v>
      </c>
      <c r="H6719" s="2" t="s">
        <v>2225</v>
      </c>
    </row>
    <row r="6720" spans="1:8">
      <c r="A6720" s="79">
        <v>42642.968055555553</v>
      </c>
      <c r="B6720" s="3">
        <v>5.68</v>
      </c>
      <c r="C6720" s="7">
        <v>138</v>
      </c>
      <c r="D6720" s="7">
        <v>1</v>
      </c>
      <c r="E6720" s="17">
        <v>45</v>
      </c>
      <c r="F6720" s="2" t="s">
        <v>8</v>
      </c>
      <c r="G6720" s="2">
        <v>1</v>
      </c>
      <c r="H6720" s="2" t="s">
        <v>2230</v>
      </c>
    </row>
    <row r="6721" spans="1:8">
      <c r="A6721" s="79">
        <v>42643.068055555559</v>
      </c>
      <c r="B6721" s="3">
        <v>5.71</v>
      </c>
      <c r="C6721" s="7">
        <v>138</v>
      </c>
      <c r="D6721" s="7">
        <v>1</v>
      </c>
      <c r="E6721" s="17">
        <v>45</v>
      </c>
      <c r="F6721" s="2" t="s">
        <v>8</v>
      </c>
      <c r="G6721" s="2">
        <v>1</v>
      </c>
      <c r="H6721" s="2" t="s">
        <v>2225</v>
      </c>
    </row>
    <row r="6722" spans="1:8">
      <c r="A6722" s="79">
        <v>42643.123611111114</v>
      </c>
      <c r="B6722" s="3">
        <v>5.71</v>
      </c>
      <c r="C6722" s="7">
        <v>138</v>
      </c>
      <c r="D6722" s="7">
        <v>1</v>
      </c>
      <c r="E6722" s="17">
        <v>45</v>
      </c>
      <c r="F6722" s="2" t="s">
        <v>8</v>
      </c>
      <c r="G6722" s="2">
        <v>1</v>
      </c>
      <c r="H6722" s="2" t="s">
        <v>2225</v>
      </c>
    </row>
    <row r="6723" spans="1:8">
      <c r="A6723" s="79">
        <v>42643.199305555558</v>
      </c>
      <c r="B6723" s="3">
        <v>5.7</v>
      </c>
      <c r="C6723" s="7">
        <v>138</v>
      </c>
      <c r="D6723" s="7">
        <v>1</v>
      </c>
      <c r="E6723" s="17">
        <v>45</v>
      </c>
      <c r="F6723" s="2" t="s">
        <v>8</v>
      </c>
      <c r="G6723" s="2">
        <v>1</v>
      </c>
      <c r="H6723" s="2" t="s">
        <v>2230</v>
      </c>
    </row>
    <row r="6724" spans="1:8">
      <c r="A6724" s="79">
        <v>42643.48333333333</v>
      </c>
      <c r="B6724" s="3">
        <v>5.71</v>
      </c>
      <c r="C6724" s="7">
        <v>138</v>
      </c>
      <c r="D6724" s="7">
        <v>1</v>
      </c>
      <c r="E6724" s="17">
        <v>45</v>
      </c>
      <c r="F6724" s="2" t="s">
        <v>8</v>
      </c>
      <c r="G6724" s="2">
        <v>1</v>
      </c>
      <c r="H6724" s="2" t="s">
        <v>2225</v>
      </c>
    </row>
    <row r="6725" spans="1:8">
      <c r="A6725" s="79">
        <v>42643.661111111112</v>
      </c>
      <c r="B6725" s="3">
        <v>17.03</v>
      </c>
      <c r="C6725" s="7">
        <v>138</v>
      </c>
      <c r="D6725" s="7">
        <v>3</v>
      </c>
      <c r="E6725" s="17">
        <v>45</v>
      </c>
      <c r="F6725" s="2" t="s">
        <v>8</v>
      </c>
      <c r="G6725" s="2">
        <v>3</v>
      </c>
      <c r="H6725" s="2" t="s">
        <v>2225</v>
      </c>
    </row>
    <row r="6726" spans="1:8">
      <c r="A6726" s="79">
        <v>42643.667361111111</v>
      </c>
      <c r="B6726" s="3">
        <v>5.71</v>
      </c>
      <c r="C6726" s="7">
        <v>138</v>
      </c>
      <c r="D6726" s="7">
        <v>1</v>
      </c>
      <c r="E6726" s="17">
        <v>45</v>
      </c>
      <c r="F6726" s="2" t="s">
        <v>8</v>
      </c>
      <c r="G6726" s="2">
        <v>1</v>
      </c>
      <c r="H6726" s="2" t="s">
        <v>2225</v>
      </c>
    </row>
    <row r="6727" spans="1:8">
      <c r="A6727" s="79">
        <v>42643.8</v>
      </c>
      <c r="B6727" s="3">
        <v>5.67</v>
      </c>
      <c r="C6727" s="7">
        <v>138</v>
      </c>
      <c r="D6727" s="7">
        <v>1</v>
      </c>
      <c r="E6727" s="17">
        <v>45</v>
      </c>
      <c r="F6727" s="2" t="s">
        <v>8</v>
      </c>
      <c r="G6727" s="2">
        <v>1</v>
      </c>
      <c r="H6727" s="2" t="s">
        <v>2225</v>
      </c>
    </row>
    <row r="6728" spans="1:8">
      <c r="A6728" s="79">
        <v>42643.814583333333</v>
      </c>
      <c r="B6728" s="3">
        <v>5.46</v>
      </c>
      <c r="C6728" s="7">
        <v>138</v>
      </c>
      <c r="D6728" s="7">
        <v>1</v>
      </c>
      <c r="E6728" s="17">
        <v>45</v>
      </c>
      <c r="F6728" s="2" t="s">
        <v>8</v>
      </c>
      <c r="G6728" s="2">
        <v>1</v>
      </c>
      <c r="H6728" s="2" t="s">
        <v>2230</v>
      </c>
    </row>
    <row r="6729" spans="1:8">
      <c r="A6729" s="79">
        <v>42643.862500000003</v>
      </c>
      <c r="B6729" s="3">
        <v>11.36</v>
      </c>
      <c r="C6729" s="7">
        <v>138</v>
      </c>
      <c r="D6729" s="7">
        <v>2</v>
      </c>
      <c r="E6729" s="17">
        <v>45</v>
      </c>
      <c r="F6729" s="2" t="s">
        <v>8</v>
      </c>
      <c r="G6729" s="2">
        <v>2</v>
      </c>
      <c r="H6729" s="2" t="s">
        <v>2225</v>
      </c>
    </row>
    <row r="6730" spans="1:8">
      <c r="A6730" s="79">
        <v>42643.895833333336</v>
      </c>
      <c r="B6730" s="3">
        <v>11.47</v>
      </c>
      <c r="C6730" s="7">
        <v>138</v>
      </c>
      <c r="D6730" s="7">
        <v>2</v>
      </c>
      <c r="E6730" s="17">
        <v>45</v>
      </c>
      <c r="F6730" s="2" t="s">
        <v>8</v>
      </c>
      <c r="G6730" s="2">
        <v>2</v>
      </c>
      <c r="H6730" s="2" t="s">
        <v>2225</v>
      </c>
    </row>
    <row r="6731" spans="1:8">
      <c r="A6731" s="79">
        <v>42643.95416666667</v>
      </c>
      <c r="B6731" s="3">
        <v>11.22</v>
      </c>
      <c r="C6731" s="7">
        <v>138</v>
      </c>
      <c r="D6731" s="7">
        <v>2</v>
      </c>
      <c r="E6731" s="17">
        <v>45</v>
      </c>
      <c r="F6731" s="2" t="s">
        <v>8</v>
      </c>
      <c r="G6731" s="2">
        <v>2</v>
      </c>
      <c r="H6731" s="2" t="s">
        <v>2225</v>
      </c>
    </row>
    <row r="6732" spans="1:8">
      <c r="A6732" s="79">
        <v>42644.469976851855</v>
      </c>
      <c r="B6732" s="3">
        <v>5.6364101201201207</v>
      </c>
      <c r="C6732" s="7">
        <v>138</v>
      </c>
      <c r="D6732" s="7">
        <v>1</v>
      </c>
      <c r="E6732" s="17">
        <v>45</v>
      </c>
      <c r="F6732" s="2" t="s">
        <v>8</v>
      </c>
      <c r="G6732" s="2" t="s">
        <v>2225</v>
      </c>
      <c r="H6732" s="2" t="s">
        <v>2913</v>
      </c>
    </row>
    <row r="6733" spans="1:8">
      <c r="A6733" s="79">
        <v>42644.676134259258</v>
      </c>
      <c r="B6733" s="3">
        <v>5.787292097789253</v>
      </c>
      <c r="C6733" s="7">
        <v>138</v>
      </c>
      <c r="D6733" s="7">
        <v>1</v>
      </c>
      <c r="E6733" s="17">
        <v>45</v>
      </c>
      <c r="F6733" s="2" t="s">
        <v>8</v>
      </c>
      <c r="G6733" s="2" t="s">
        <v>2225</v>
      </c>
      <c r="H6733" s="2" t="s">
        <v>2912</v>
      </c>
    </row>
    <row r="6734" spans="1:8">
      <c r="A6734" s="79">
        <v>42644.86482638889</v>
      </c>
      <c r="B6734" s="3">
        <v>5.5162900000000006</v>
      </c>
      <c r="C6734" s="7">
        <v>138</v>
      </c>
      <c r="D6734" s="7">
        <v>1</v>
      </c>
      <c r="E6734" s="17">
        <v>45</v>
      </c>
      <c r="F6734" s="2" t="s">
        <v>8</v>
      </c>
      <c r="G6734" s="2" t="s">
        <v>2225</v>
      </c>
      <c r="H6734" s="2" t="s">
        <v>2911</v>
      </c>
    </row>
    <row r="6735" spans="1:8">
      <c r="A6735" s="79">
        <v>42645.10837962963</v>
      </c>
      <c r="B6735" s="3">
        <v>11.508477790055249</v>
      </c>
      <c r="C6735" s="7">
        <v>138</v>
      </c>
      <c r="D6735" s="7">
        <v>2</v>
      </c>
      <c r="E6735" s="17">
        <v>45</v>
      </c>
      <c r="F6735" s="2" t="s">
        <v>8</v>
      </c>
      <c r="G6735" s="2" t="s">
        <v>2225</v>
      </c>
      <c r="H6735" s="2" t="s">
        <v>2825</v>
      </c>
    </row>
    <row r="6736" spans="1:8">
      <c r="A6736" s="79">
        <v>42645.113194444442</v>
      </c>
      <c r="B6736" s="3">
        <v>11.407673867334168</v>
      </c>
      <c r="C6736" s="7">
        <v>138</v>
      </c>
      <c r="D6736" s="7">
        <v>2</v>
      </c>
      <c r="E6736" s="17">
        <v>45</v>
      </c>
      <c r="F6736" s="2" t="s">
        <v>8</v>
      </c>
      <c r="G6736" s="2" t="s">
        <v>2230</v>
      </c>
      <c r="H6736" s="2" t="s">
        <v>2910</v>
      </c>
    </row>
    <row r="6737" spans="1:8">
      <c r="A6737" s="79">
        <v>42645.558888888889</v>
      </c>
      <c r="B6737" s="3">
        <v>5.6364101201201207</v>
      </c>
      <c r="C6737" s="7">
        <v>138</v>
      </c>
      <c r="D6737" s="7">
        <v>1</v>
      </c>
      <c r="E6737" s="17">
        <v>45</v>
      </c>
      <c r="F6737" s="2" t="s">
        <v>8</v>
      </c>
      <c r="G6737" s="2" t="s">
        <v>2225</v>
      </c>
      <c r="H6737" s="2" t="s">
        <v>2909</v>
      </c>
    </row>
    <row r="6738" spans="1:8">
      <c r="A6738" s="79">
        <v>42646.380659722221</v>
      </c>
      <c r="B6738" s="3">
        <v>5.7724286380278258</v>
      </c>
      <c r="C6738" s="7">
        <v>138</v>
      </c>
      <c r="D6738" s="7">
        <v>1</v>
      </c>
      <c r="E6738" s="17">
        <v>45</v>
      </c>
      <c r="F6738" s="2" t="s">
        <v>8</v>
      </c>
      <c r="G6738" s="2" t="s">
        <v>2225</v>
      </c>
      <c r="H6738" s="2" t="s">
        <v>2908</v>
      </c>
    </row>
    <row r="6739" spans="1:8">
      <c r="A6739" s="79">
        <v>42646.528078703705</v>
      </c>
      <c r="B6739" s="3">
        <v>11.560642449959968</v>
      </c>
      <c r="C6739" s="7">
        <v>138</v>
      </c>
      <c r="D6739" s="7">
        <v>2</v>
      </c>
      <c r="E6739" s="17">
        <v>45</v>
      </c>
      <c r="F6739" s="2" t="s">
        <v>8</v>
      </c>
      <c r="G6739" s="2" t="s">
        <v>2230</v>
      </c>
      <c r="H6739" s="2" t="s">
        <v>2907</v>
      </c>
    </row>
    <row r="6740" spans="1:8">
      <c r="A6740" s="79">
        <v>42646.528078703705</v>
      </c>
      <c r="B6740" s="3">
        <v>11.560642449959968</v>
      </c>
      <c r="C6740" s="7">
        <v>138</v>
      </c>
      <c r="D6740" s="7">
        <v>2</v>
      </c>
      <c r="E6740" s="17">
        <v>45</v>
      </c>
      <c r="F6740" s="2" t="s">
        <v>8</v>
      </c>
      <c r="G6740" s="2" t="s">
        <v>2225</v>
      </c>
      <c r="H6740" s="2" t="s">
        <v>2907</v>
      </c>
    </row>
    <row r="6741" spans="1:8">
      <c r="A6741" s="79">
        <v>42646.54787037037</v>
      </c>
      <c r="B6741" s="3">
        <v>5.7471214087759819</v>
      </c>
      <c r="C6741" s="7">
        <v>138</v>
      </c>
      <c r="D6741" s="7">
        <v>1</v>
      </c>
      <c r="E6741" s="17">
        <v>45</v>
      </c>
      <c r="F6741" s="2" t="s">
        <v>8</v>
      </c>
      <c r="G6741" s="2" t="s">
        <v>2225</v>
      </c>
      <c r="H6741" s="2" t="s">
        <v>2906</v>
      </c>
    </row>
    <row r="6742" spans="1:8">
      <c r="A6742" s="79">
        <v>42647.089143518519</v>
      </c>
      <c r="B6742" s="3">
        <v>11.550842451671596</v>
      </c>
      <c r="C6742" s="7">
        <v>138</v>
      </c>
      <c r="D6742" s="7">
        <v>2</v>
      </c>
      <c r="E6742" s="17">
        <v>45</v>
      </c>
      <c r="F6742" s="2" t="s">
        <v>8</v>
      </c>
      <c r="G6742" s="2" t="s">
        <v>2225</v>
      </c>
      <c r="H6742" s="2" t="s">
        <v>2905</v>
      </c>
    </row>
    <row r="6743" spans="1:8">
      <c r="A6743" s="79">
        <v>42647.089143518519</v>
      </c>
      <c r="B6743" s="3">
        <v>5.7754212258357978</v>
      </c>
      <c r="C6743" s="7">
        <v>138</v>
      </c>
      <c r="D6743" s="7">
        <v>1</v>
      </c>
      <c r="E6743" s="17">
        <v>45</v>
      </c>
      <c r="F6743" s="2" t="s">
        <v>8</v>
      </c>
      <c r="G6743" s="2" t="s">
        <v>2230</v>
      </c>
      <c r="H6743" s="2" t="s">
        <v>2905</v>
      </c>
    </row>
    <row r="6744" spans="1:8">
      <c r="A6744" s="79">
        <v>42647.591435185182</v>
      </c>
      <c r="B6744" s="3">
        <v>5.7689631630234395</v>
      </c>
      <c r="C6744" s="7">
        <v>138</v>
      </c>
      <c r="D6744" s="7">
        <v>1</v>
      </c>
      <c r="E6744" s="17">
        <v>45</v>
      </c>
      <c r="F6744" s="2" t="s">
        <v>8</v>
      </c>
      <c r="G6744" s="2" t="s">
        <v>2225</v>
      </c>
      <c r="H6744" s="2" t="s">
        <v>2874</v>
      </c>
    </row>
    <row r="6745" spans="1:8">
      <c r="A6745" s="79">
        <v>42649.644259259258</v>
      </c>
      <c r="B6745" s="3">
        <v>5.7471214087759819</v>
      </c>
      <c r="C6745" s="7">
        <v>138</v>
      </c>
      <c r="D6745" s="7">
        <v>1</v>
      </c>
      <c r="E6745" s="17">
        <v>45</v>
      </c>
      <c r="F6745" s="2" t="s">
        <v>8</v>
      </c>
      <c r="G6745" s="2" t="s">
        <v>2225</v>
      </c>
      <c r="H6745" s="2" t="s">
        <v>2904</v>
      </c>
    </row>
    <row r="6746" spans="1:8">
      <c r="A6746" s="79">
        <v>42649.666817129626</v>
      </c>
      <c r="B6746" s="3">
        <v>5.7345710368349252</v>
      </c>
      <c r="C6746" s="7">
        <v>138</v>
      </c>
      <c r="D6746" s="7">
        <v>1</v>
      </c>
      <c r="E6746" s="17">
        <v>45</v>
      </c>
      <c r="F6746" s="2" t="s">
        <v>8</v>
      </c>
      <c r="G6746" s="2" t="s">
        <v>2225</v>
      </c>
      <c r="H6746" s="2" t="s">
        <v>2903</v>
      </c>
    </row>
    <row r="6747" spans="1:8">
      <c r="A6747" s="79">
        <v>42649.704409722224</v>
      </c>
      <c r="B6747" s="3">
        <v>5.6364101201201207</v>
      </c>
      <c r="C6747" s="7">
        <v>138</v>
      </c>
      <c r="D6747" s="7">
        <v>1</v>
      </c>
      <c r="E6747" s="17">
        <v>45</v>
      </c>
      <c r="F6747" s="2" t="s">
        <v>8</v>
      </c>
      <c r="G6747" s="2" t="s">
        <v>2230</v>
      </c>
      <c r="H6747" s="2" t="s">
        <v>2902</v>
      </c>
    </row>
    <row r="6748" spans="1:8">
      <c r="A6748" s="79">
        <v>42650.367951388886</v>
      </c>
      <c r="B6748" s="3">
        <v>11.550823858052775</v>
      </c>
      <c r="C6748" s="7">
        <v>138</v>
      </c>
      <c r="D6748" s="7">
        <v>2</v>
      </c>
      <c r="E6748" s="17">
        <v>45</v>
      </c>
      <c r="F6748" s="2" t="s">
        <v>8</v>
      </c>
      <c r="G6748" s="2" t="s">
        <v>2225</v>
      </c>
      <c r="H6748" s="2" t="s">
        <v>2877</v>
      </c>
    </row>
    <row r="6749" spans="1:8">
      <c r="A6749" s="79">
        <v>42653.498101851852</v>
      </c>
      <c r="B6749" s="3">
        <v>5.7600986303939967</v>
      </c>
      <c r="C6749" s="7">
        <v>138</v>
      </c>
      <c r="D6749" s="7">
        <v>1</v>
      </c>
      <c r="E6749" s="17">
        <v>45</v>
      </c>
      <c r="F6749" s="2" t="s">
        <v>8</v>
      </c>
      <c r="G6749" s="2" t="s">
        <v>2225</v>
      </c>
      <c r="H6749" s="2" t="s">
        <v>2901</v>
      </c>
    </row>
    <row r="6750" spans="1:8">
      <c r="A6750" s="79">
        <v>42654.443483796298</v>
      </c>
      <c r="B6750" s="3">
        <v>5.7689631630234395</v>
      </c>
      <c r="C6750" s="7">
        <v>138</v>
      </c>
      <c r="D6750" s="7">
        <v>1</v>
      </c>
      <c r="E6750" s="17">
        <v>45</v>
      </c>
      <c r="F6750" s="2" t="s">
        <v>8</v>
      </c>
      <c r="G6750" s="2" t="s">
        <v>2225</v>
      </c>
      <c r="H6750" s="2" t="s">
        <v>2900</v>
      </c>
    </row>
    <row r="6751" spans="1:8">
      <c r="A6751" s="79">
        <v>42654.443483796298</v>
      </c>
      <c r="B6751" s="3">
        <v>5.7689631630234395</v>
      </c>
      <c r="C6751" s="7">
        <v>138</v>
      </c>
      <c r="D6751" s="7">
        <v>1</v>
      </c>
      <c r="E6751" s="17">
        <v>45</v>
      </c>
      <c r="F6751" s="2" t="s">
        <v>8</v>
      </c>
      <c r="G6751" s="2" t="s">
        <v>2230</v>
      </c>
      <c r="H6751" s="2" t="s">
        <v>2900</v>
      </c>
    </row>
    <row r="6752" spans="1:8">
      <c r="A6752" s="79">
        <v>42654.474398148152</v>
      </c>
      <c r="B6752" s="3">
        <v>5.7471214087759819</v>
      </c>
      <c r="C6752" s="7">
        <v>138</v>
      </c>
      <c r="D6752" s="7">
        <v>1</v>
      </c>
      <c r="E6752" s="17">
        <v>45</v>
      </c>
      <c r="F6752" s="2" t="s">
        <v>8</v>
      </c>
      <c r="G6752" s="2" t="s">
        <v>2225</v>
      </c>
      <c r="H6752" s="2" t="s">
        <v>2899</v>
      </c>
    </row>
    <row r="6753" spans="1:8">
      <c r="A6753" s="79">
        <v>42654.660601851851</v>
      </c>
      <c r="B6753" s="3">
        <v>22.965160000000001</v>
      </c>
      <c r="C6753" s="7">
        <v>138</v>
      </c>
      <c r="D6753" s="7">
        <v>4</v>
      </c>
      <c r="E6753" s="17">
        <v>45</v>
      </c>
      <c r="F6753" s="2" t="s">
        <v>8</v>
      </c>
      <c r="G6753" s="2" t="s">
        <v>2230</v>
      </c>
      <c r="H6753" s="2" t="s">
        <v>2898</v>
      </c>
    </row>
    <row r="6754" spans="1:8">
      <c r="A6754" s="79">
        <v>42654.933275462965</v>
      </c>
      <c r="B6754" s="3">
        <v>5.7600986303939967</v>
      </c>
      <c r="C6754" s="7">
        <v>138</v>
      </c>
      <c r="D6754" s="7">
        <v>1</v>
      </c>
      <c r="E6754" s="17">
        <v>45</v>
      </c>
      <c r="F6754" s="2" t="s">
        <v>8</v>
      </c>
      <c r="G6754" s="2" t="s">
        <v>2225</v>
      </c>
      <c r="H6754" s="2" t="s">
        <v>2897</v>
      </c>
    </row>
    <row r="6755" spans="1:8">
      <c r="A6755" s="79">
        <v>42655.662280092591</v>
      </c>
      <c r="B6755" s="3">
        <v>5.66629</v>
      </c>
      <c r="C6755" s="7">
        <v>138</v>
      </c>
      <c r="D6755" s="7">
        <v>1</v>
      </c>
      <c r="E6755" s="17">
        <v>45</v>
      </c>
      <c r="F6755" s="2" t="s">
        <v>8</v>
      </c>
      <c r="G6755" s="2" t="s">
        <v>2225</v>
      </c>
      <c r="H6755" s="2" t="s">
        <v>2870</v>
      </c>
    </row>
    <row r="6756" spans="1:8">
      <c r="A6756" s="79">
        <v>42657.146377314813</v>
      </c>
      <c r="B6756" s="3">
        <v>5.7803140240240243</v>
      </c>
      <c r="C6756" s="7">
        <v>138</v>
      </c>
      <c r="D6756" s="7">
        <v>1</v>
      </c>
      <c r="E6756" s="17">
        <v>45</v>
      </c>
      <c r="F6756" s="2" t="s">
        <v>8</v>
      </c>
      <c r="G6756" s="2" t="s">
        <v>2225</v>
      </c>
      <c r="H6756" s="2" t="s">
        <v>2876</v>
      </c>
    </row>
    <row r="6757" spans="1:8">
      <c r="A6757" s="79">
        <v>42658.091597222221</v>
      </c>
      <c r="B6757" s="3">
        <v>5.7216113909378299</v>
      </c>
      <c r="C6757" s="7">
        <v>138</v>
      </c>
      <c r="D6757" s="7">
        <v>1</v>
      </c>
      <c r="E6757" s="17">
        <v>45</v>
      </c>
      <c r="F6757" s="2" t="s">
        <v>8</v>
      </c>
      <c r="G6757" s="2" t="s">
        <v>2225</v>
      </c>
      <c r="H6757" s="2" t="s">
        <v>2896</v>
      </c>
    </row>
    <row r="6758" spans="1:8">
      <c r="A6758" s="79">
        <v>42663.686608796299</v>
      </c>
      <c r="B6758" s="3">
        <v>5.7344966454255806</v>
      </c>
      <c r="C6758" s="7">
        <v>138</v>
      </c>
      <c r="D6758" s="7">
        <v>1</v>
      </c>
      <c r="E6758" s="17">
        <v>45</v>
      </c>
      <c r="F6758" s="2" t="s">
        <v>8</v>
      </c>
      <c r="G6758" s="2" t="s">
        <v>2225</v>
      </c>
      <c r="H6758" s="2" t="s">
        <v>2843</v>
      </c>
    </row>
    <row r="6759" spans="1:8">
      <c r="A6759" s="79">
        <v>42663.864432870374</v>
      </c>
      <c r="B6759" s="3">
        <v>5.66629</v>
      </c>
      <c r="C6759" s="7">
        <v>138</v>
      </c>
      <c r="D6759" s="7">
        <v>1</v>
      </c>
      <c r="E6759" s="17">
        <v>45</v>
      </c>
      <c r="F6759" s="2" t="s">
        <v>8</v>
      </c>
      <c r="G6759" s="2" t="s">
        <v>2230</v>
      </c>
      <c r="H6759" s="2" t="s">
        <v>2885</v>
      </c>
    </row>
    <row r="6760" spans="1:8">
      <c r="A6760" s="79">
        <v>42668.839942129627</v>
      </c>
      <c r="B6760" s="3">
        <v>11.407673867334168</v>
      </c>
      <c r="C6760" s="7">
        <v>138</v>
      </c>
      <c r="D6760" s="7">
        <v>2</v>
      </c>
      <c r="E6760" s="17">
        <v>45</v>
      </c>
      <c r="F6760" s="2" t="s">
        <v>8</v>
      </c>
      <c r="G6760" s="2" t="s">
        <v>2225</v>
      </c>
      <c r="H6760" s="2" t="s">
        <v>2895</v>
      </c>
    </row>
    <row r="6761" spans="1:8">
      <c r="A6761" s="79">
        <v>42669.570208333331</v>
      </c>
      <c r="B6761" s="3">
        <v>5.703836933667084</v>
      </c>
      <c r="C6761" s="7">
        <v>138</v>
      </c>
      <c r="D6761" s="7">
        <v>1</v>
      </c>
      <c r="E6761" s="17">
        <v>45</v>
      </c>
      <c r="F6761" s="2" t="s">
        <v>8</v>
      </c>
      <c r="G6761" s="2" t="s">
        <v>2225</v>
      </c>
      <c r="H6761" s="2" t="s">
        <v>2823</v>
      </c>
    </row>
    <row r="6762" spans="1:8">
      <c r="A6762" s="79">
        <v>42670.382557870369</v>
      </c>
      <c r="B6762" s="3">
        <v>5.7823587311178253</v>
      </c>
      <c r="C6762" s="7">
        <v>138</v>
      </c>
      <c r="D6762" s="7">
        <v>1</v>
      </c>
      <c r="E6762" s="17">
        <v>45</v>
      </c>
      <c r="F6762" s="2" t="s">
        <v>8</v>
      </c>
      <c r="G6762" s="2" t="s">
        <v>2225</v>
      </c>
      <c r="H6762" s="2" t="s">
        <v>2859</v>
      </c>
    </row>
    <row r="6763" spans="1:8">
      <c r="A6763" s="79">
        <v>42679.07240740741</v>
      </c>
      <c r="B6763" s="3">
        <v>5.7723964973131414</v>
      </c>
      <c r="C6763" s="7">
        <v>138</v>
      </c>
      <c r="D6763" s="7">
        <v>1</v>
      </c>
      <c r="E6763" s="17">
        <v>45</v>
      </c>
      <c r="F6763" s="2" t="s">
        <v>8</v>
      </c>
      <c r="G6763" s="2" t="s">
        <v>2230</v>
      </c>
      <c r="H6763" s="2" t="s">
        <v>2753</v>
      </c>
    </row>
    <row r="6764" spans="1:8">
      <c r="A6764" s="79">
        <v>42684.065671296295</v>
      </c>
      <c r="B6764" s="3">
        <v>17.148869999999999</v>
      </c>
      <c r="C6764" s="7">
        <v>138</v>
      </c>
      <c r="D6764" s="7">
        <v>3</v>
      </c>
      <c r="E6764" s="17">
        <v>45</v>
      </c>
      <c r="F6764" s="2" t="s">
        <v>8</v>
      </c>
      <c r="G6764" s="2" t="s">
        <v>2230</v>
      </c>
      <c r="H6764" s="2" t="s">
        <v>2894</v>
      </c>
    </row>
    <row r="6765" spans="1:8">
      <c r="A6765" s="79">
        <v>42686.825474537036</v>
      </c>
      <c r="B6765" s="3">
        <v>5.7600986303939967</v>
      </c>
      <c r="C6765" s="7">
        <v>138</v>
      </c>
      <c r="D6765" s="7">
        <v>1</v>
      </c>
      <c r="E6765" s="17">
        <v>45</v>
      </c>
      <c r="F6765" s="2" t="s">
        <v>8</v>
      </c>
      <c r="G6765" s="2" t="s">
        <v>2230</v>
      </c>
      <c r="H6765" s="2" t="s">
        <v>2893</v>
      </c>
    </row>
    <row r="6766" spans="1:8">
      <c r="A6766" s="79">
        <v>42692.903171296297</v>
      </c>
      <c r="B6766" s="3">
        <v>5.8060126193880475</v>
      </c>
      <c r="C6766" s="7">
        <v>138</v>
      </c>
      <c r="D6766" s="7">
        <v>1</v>
      </c>
      <c r="E6766" s="17">
        <v>45</v>
      </c>
      <c r="F6766" s="2" t="s">
        <v>8</v>
      </c>
      <c r="G6766" s="2" t="s">
        <v>2230</v>
      </c>
      <c r="H6766" s="2" t="s">
        <v>2718</v>
      </c>
    </row>
    <row r="6767" spans="1:8">
      <c r="A6767" s="79">
        <v>42703.673634259256</v>
      </c>
      <c r="B6767" s="3">
        <v>5.703836933667084</v>
      </c>
      <c r="C6767" s="7">
        <v>138</v>
      </c>
      <c r="D6767" s="7">
        <v>1</v>
      </c>
      <c r="E6767" s="17">
        <v>45</v>
      </c>
      <c r="F6767" s="2" t="s">
        <v>8</v>
      </c>
      <c r="G6767" s="2" t="s">
        <v>2230</v>
      </c>
      <c r="H6767" s="2" t="s">
        <v>2889</v>
      </c>
    </row>
    <row r="6768" spans="1:8">
      <c r="A6768" s="79">
        <v>42708.0466087963</v>
      </c>
      <c r="B6768" s="3">
        <v>5.6477158911819894</v>
      </c>
      <c r="C6768" s="7">
        <v>138</v>
      </c>
      <c r="D6768" s="7">
        <v>1</v>
      </c>
      <c r="E6768" s="17">
        <v>45</v>
      </c>
      <c r="F6768" s="2" t="s">
        <v>8</v>
      </c>
      <c r="G6768" s="2" t="s">
        <v>2230</v>
      </c>
      <c r="H6768" s="2" t="s">
        <v>2892</v>
      </c>
    </row>
    <row r="6769" spans="1:8">
      <c r="A6769" s="79">
        <v>42718.364976851852</v>
      </c>
      <c r="B6769" s="3">
        <v>5.7933895284822228</v>
      </c>
      <c r="C6769" s="7">
        <v>138</v>
      </c>
      <c r="D6769" s="7">
        <v>1</v>
      </c>
      <c r="E6769" s="17">
        <v>45</v>
      </c>
      <c r="F6769" s="2" t="s">
        <v>8</v>
      </c>
      <c r="G6769" s="2" t="s">
        <v>2230</v>
      </c>
      <c r="H6769" s="2" t="s">
        <v>2891</v>
      </c>
    </row>
    <row r="6770" spans="1:8">
      <c r="A6770" s="79">
        <v>42727.815625000003</v>
      </c>
      <c r="B6770" s="3">
        <v>5.7881855270566156</v>
      </c>
      <c r="C6770" s="7">
        <v>138</v>
      </c>
      <c r="D6770" s="7">
        <v>1</v>
      </c>
      <c r="E6770" s="17">
        <v>45</v>
      </c>
      <c r="F6770" s="2" t="s">
        <v>8</v>
      </c>
      <c r="G6770" s="2" t="s">
        <v>2230</v>
      </c>
      <c r="H6770" s="2" t="s">
        <v>2817</v>
      </c>
    </row>
    <row r="6771" spans="1:8">
      <c r="A6771" s="79">
        <v>42730.932962962965</v>
      </c>
      <c r="B6771" s="3">
        <v>5.6364101201201207</v>
      </c>
      <c r="C6771" s="7">
        <v>138</v>
      </c>
      <c r="D6771" s="7">
        <v>1</v>
      </c>
      <c r="E6771" s="17">
        <v>45</v>
      </c>
      <c r="F6771" s="2" t="s">
        <v>8</v>
      </c>
      <c r="G6771" s="2" t="s">
        <v>2230</v>
      </c>
      <c r="H6771" s="2" t="s">
        <v>2890</v>
      </c>
    </row>
    <row r="6772" spans="1:8">
      <c r="A6772" s="79">
        <v>42741.604814814818</v>
      </c>
      <c r="B6772" s="3">
        <v>5.7520655539671193</v>
      </c>
      <c r="C6772" s="7">
        <v>138</v>
      </c>
      <c r="D6772" s="7">
        <v>1</v>
      </c>
      <c r="E6772" s="17">
        <v>45</v>
      </c>
      <c r="F6772" s="2" t="s">
        <v>8</v>
      </c>
      <c r="G6772" s="2" t="s">
        <v>3640</v>
      </c>
    </row>
    <row r="6773" spans="1:8">
      <c r="A6773" s="79">
        <v>42743.579965277779</v>
      </c>
      <c r="B6773" s="3">
        <v>5.8065167906673194</v>
      </c>
      <c r="C6773" s="7">
        <v>138</v>
      </c>
      <c r="D6773" s="7">
        <v>1</v>
      </c>
      <c r="E6773" s="17">
        <v>45</v>
      </c>
      <c r="F6773" s="2" t="s">
        <v>8</v>
      </c>
      <c r="G6773" s="2" t="s">
        <v>3632</v>
      </c>
    </row>
    <row r="6774" spans="1:8">
      <c r="A6774" s="79">
        <v>42801.740486111114</v>
      </c>
      <c r="B6774" s="3">
        <v>5.6364101201201207</v>
      </c>
      <c r="C6774" s="7">
        <v>138</v>
      </c>
      <c r="D6774" s="7">
        <v>1</v>
      </c>
      <c r="E6774" s="17">
        <v>45</v>
      </c>
      <c r="F6774" s="2" t="s">
        <v>8</v>
      </c>
      <c r="G6774" s="2" t="s">
        <v>3639</v>
      </c>
    </row>
    <row r="6775" spans="1:8">
      <c r="A6775" s="79">
        <v>42801.745856481481</v>
      </c>
      <c r="B6775" s="3">
        <v>5.6364101201201207</v>
      </c>
      <c r="C6775" s="7">
        <v>138</v>
      </c>
      <c r="D6775" s="7">
        <v>1</v>
      </c>
      <c r="E6775" s="17">
        <v>45</v>
      </c>
      <c r="F6775" s="2" t="s">
        <v>8</v>
      </c>
      <c r="G6775" s="2" t="s">
        <v>3638</v>
      </c>
    </row>
    <row r="6776" spans="1:8">
      <c r="A6776" s="79">
        <v>42801.789282407408</v>
      </c>
      <c r="B6776" s="3">
        <v>11.407673867334168</v>
      </c>
      <c r="C6776" s="7">
        <v>138</v>
      </c>
      <c r="D6776" s="7">
        <v>2</v>
      </c>
      <c r="E6776" s="17">
        <v>45</v>
      </c>
      <c r="F6776" s="2" t="s">
        <v>8</v>
      </c>
      <c r="G6776" s="2" t="s">
        <v>3637</v>
      </c>
    </row>
    <row r="6777" spans="1:8">
      <c r="A6777" s="79">
        <v>42804.484155092592</v>
      </c>
      <c r="B6777" s="3">
        <v>5.7898362976593551</v>
      </c>
      <c r="C6777" s="7">
        <v>138</v>
      </c>
      <c r="D6777" s="7">
        <v>1</v>
      </c>
      <c r="E6777" s="17">
        <v>45</v>
      </c>
      <c r="F6777" s="2" t="s">
        <v>8</v>
      </c>
      <c r="G6777" s="2" t="s">
        <v>3559</v>
      </c>
    </row>
    <row r="6778" spans="1:8">
      <c r="A6778" s="79">
        <v>42806.530775462961</v>
      </c>
      <c r="B6778" s="3">
        <v>5.7841720375335122</v>
      </c>
      <c r="C6778" s="7">
        <v>138</v>
      </c>
      <c r="D6778" s="7">
        <v>1</v>
      </c>
      <c r="E6778" s="17">
        <v>45</v>
      </c>
      <c r="F6778" s="2" t="s">
        <v>8</v>
      </c>
      <c r="G6778" s="2" t="s">
        <v>3550</v>
      </c>
    </row>
    <row r="6779" spans="1:8">
      <c r="A6779" s="79">
        <v>42808.682395833333</v>
      </c>
      <c r="B6779" s="3">
        <v>5.7898479752795762</v>
      </c>
      <c r="C6779" s="7">
        <v>138</v>
      </c>
      <c r="D6779" s="7">
        <v>1</v>
      </c>
      <c r="E6779" s="17">
        <v>45</v>
      </c>
      <c r="F6779" s="2" t="s">
        <v>8</v>
      </c>
      <c r="G6779" s="2" t="s">
        <v>3636</v>
      </c>
    </row>
    <row r="6780" spans="1:8">
      <c r="A6780" s="79">
        <v>42816.947187500002</v>
      </c>
      <c r="B6780" s="3">
        <v>5.7344966454255806</v>
      </c>
      <c r="C6780" s="7">
        <v>138</v>
      </c>
      <c r="D6780" s="7">
        <v>1</v>
      </c>
      <c r="E6780" s="17">
        <v>45</v>
      </c>
      <c r="F6780" s="2" t="s">
        <v>8</v>
      </c>
      <c r="G6780" s="2" t="s">
        <v>3591</v>
      </c>
    </row>
    <row r="6781" spans="1:8">
      <c r="A6781" s="79">
        <v>42818.637696759259</v>
      </c>
      <c r="B6781" s="3">
        <v>5.7948639835459641</v>
      </c>
      <c r="C6781" s="7">
        <v>138</v>
      </c>
      <c r="D6781" s="7">
        <v>1</v>
      </c>
      <c r="E6781" s="17">
        <v>45</v>
      </c>
      <c r="F6781" s="2" t="s">
        <v>8</v>
      </c>
      <c r="G6781" s="2" t="s">
        <v>3581</v>
      </c>
    </row>
    <row r="6782" spans="1:8">
      <c r="A6782" s="79">
        <v>42826.752858796295</v>
      </c>
      <c r="B6782" s="3">
        <v>5.764873690987125</v>
      </c>
      <c r="C6782" s="7">
        <v>138</v>
      </c>
      <c r="D6782" s="7">
        <v>1</v>
      </c>
      <c r="E6782" s="17">
        <v>45</v>
      </c>
      <c r="F6782" s="2" t="s">
        <v>8</v>
      </c>
      <c r="G6782" s="2" t="s">
        <v>2230</v>
      </c>
      <c r="H6782" s="2" t="s">
        <v>4449</v>
      </c>
    </row>
    <row r="6783" spans="1:8">
      <c r="A6783" s="79">
        <v>42827.750856481478</v>
      </c>
      <c r="B6783" s="3">
        <v>5.66629</v>
      </c>
      <c r="C6783" s="7">
        <v>138</v>
      </c>
      <c r="D6783" s="7">
        <v>1</v>
      </c>
      <c r="E6783" s="17">
        <v>45</v>
      </c>
      <c r="F6783" s="2" t="s">
        <v>8</v>
      </c>
      <c r="G6783" s="2" t="s">
        <v>2230</v>
      </c>
      <c r="H6783" s="2" t="s">
        <v>4523</v>
      </c>
    </row>
    <row r="6784" spans="1:8">
      <c r="A6784" s="79">
        <v>42832.663298611114</v>
      </c>
      <c r="B6784" s="3">
        <v>5.7754212258357978</v>
      </c>
      <c r="C6784" s="7">
        <v>138</v>
      </c>
      <c r="D6784" s="7">
        <v>1</v>
      </c>
      <c r="E6784" s="17">
        <v>45</v>
      </c>
      <c r="F6784" s="2" t="s">
        <v>8</v>
      </c>
      <c r="G6784" s="2" t="s">
        <v>2230</v>
      </c>
      <c r="H6784" s="2" t="s">
        <v>4521</v>
      </c>
    </row>
    <row r="6785" spans="1:8">
      <c r="A6785" s="79">
        <v>42837.361712962964</v>
      </c>
      <c r="B6785" s="3">
        <v>5.7978384135948247</v>
      </c>
      <c r="C6785" s="7">
        <v>138</v>
      </c>
      <c r="D6785" s="7">
        <v>1</v>
      </c>
      <c r="E6785" s="17">
        <v>45</v>
      </c>
      <c r="F6785" s="2" t="s">
        <v>8</v>
      </c>
      <c r="G6785" s="2" t="s">
        <v>2230</v>
      </c>
      <c r="H6785" s="2" t="s">
        <v>4430</v>
      </c>
    </row>
    <row r="6786" spans="1:8">
      <c r="A6786" s="79">
        <v>42837.76054398148</v>
      </c>
      <c r="B6786" s="3">
        <v>5.7542388950276244</v>
      </c>
      <c r="C6786" s="7">
        <v>138</v>
      </c>
      <c r="D6786" s="7">
        <v>1</v>
      </c>
      <c r="E6786" s="17">
        <v>45</v>
      </c>
      <c r="F6786" s="2" t="s">
        <v>8</v>
      </c>
      <c r="G6786" s="2" t="s">
        <v>2230</v>
      </c>
      <c r="H6786" s="2" t="s">
        <v>4520</v>
      </c>
    </row>
    <row r="6787" spans="1:8">
      <c r="A6787" s="79">
        <v>42837.940868055557</v>
      </c>
      <c r="B6787" s="3">
        <v>5.6877492274678119</v>
      </c>
      <c r="C6787" s="7">
        <v>138</v>
      </c>
      <c r="D6787" s="7">
        <v>1</v>
      </c>
      <c r="E6787" s="17">
        <v>45</v>
      </c>
      <c r="F6787" s="2" t="s">
        <v>8</v>
      </c>
      <c r="G6787" s="2" t="s">
        <v>2230</v>
      </c>
      <c r="H6787" s="2" t="s">
        <v>4518</v>
      </c>
    </row>
    <row r="6788" spans="1:8">
      <c r="A6788" s="79">
        <v>42844.013680555552</v>
      </c>
      <c r="B6788" s="3">
        <v>5.7344966454255806</v>
      </c>
      <c r="C6788" s="7">
        <v>138</v>
      </c>
      <c r="D6788" s="7">
        <v>1</v>
      </c>
      <c r="E6788" s="17">
        <v>45</v>
      </c>
      <c r="F6788" s="2" t="s">
        <v>8</v>
      </c>
      <c r="G6788" s="2" t="s">
        <v>2230</v>
      </c>
      <c r="H6788" s="2" t="s">
        <v>4488</v>
      </c>
    </row>
    <row r="6789" spans="1:8">
      <c r="A6789" s="79">
        <v>42847.791979166665</v>
      </c>
      <c r="B6789" s="3">
        <v>5.703836933667084</v>
      </c>
      <c r="C6789" s="7">
        <v>138</v>
      </c>
      <c r="D6789" s="7">
        <v>1</v>
      </c>
      <c r="E6789" s="17">
        <v>45</v>
      </c>
      <c r="F6789" s="2" t="s">
        <v>8</v>
      </c>
      <c r="G6789" s="2" t="s">
        <v>2230</v>
      </c>
      <c r="H6789" s="2" t="s">
        <v>4516</v>
      </c>
    </row>
    <row r="6790" spans="1:8">
      <c r="A6790" s="79">
        <v>42848.881481481483</v>
      </c>
      <c r="B6790" s="3">
        <v>5.7971526198083065</v>
      </c>
      <c r="C6790" s="7">
        <v>138</v>
      </c>
      <c r="D6790" s="7">
        <v>1</v>
      </c>
      <c r="E6790" s="17">
        <v>45</v>
      </c>
      <c r="F6790" s="2" t="s">
        <v>8</v>
      </c>
      <c r="G6790" s="2" t="s">
        <v>2230</v>
      </c>
      <c r="H6790" s="2" t="s">
        <v>4477</v>
      </c>
    </row>
    <row r="6791" spans="1:8">
      <c r="A6791" s="79">
        <v>42850.592743055553</v>
      </c>
      <c r="B6791" s="3">
        <v>5.8045364516972988</v>
      </c>
      <c r="C6791" s="7">
        <v>138</v>
      </c>
      <c r="D6791" s="7">
        <v>1</v>
      </c>
      <c r="E6791" s="17">
        <v>45</v>
      </c>
      <c r="F6791" s="2" t="s">
        <v>8</v>
      </c>
      <c r="G6791" s="2" t="s">
        <v>2230</v>
      </c>
      <c r="H6791" s="2" t="s">
        <v>4428</v>
      </c>
    </row>
    <row r="6792" spans="1:8">
      <c r="A6792" s="79">
        <v>42853.521863425929</v>
      </c>
      <c r="B6792" s="3">
        <v>5.7582473643410852</v>
      </c>
      <c r="C6792" s="7">
        <v>138</v>
      </c>
      <c r="D6792" s="7">
        <v>1</v>
      </c>
      <c r="E6792" s="17">
        <v>45</v>
      </c>
      <c r="F6792" s="2" t="s">
        <v>8</v>
      </c>
      <c r="G6792" s="2" t="s">
        <v>2230</v>
      </c>
      <c r="H6792" s="2" t="s">
        <v>4456</v>
      </c>
    </row>
    <row r="6793" spans="1:8">
      <c r="A6793" s="79">
        <v>42897.882245370369</v>
      </c>
      <c r="B6793" s="3">
        <v>5.703836933667084</v>
      </c>
      <c r="C6793" s="7">
        <v>138</v>
      </c>
      <c r="D6793" s="7">
        <v>1</v>
      </c>
      <c r="E6793" s="17">
        <v>45</v>
      </c>
      <c r="F6793" s="2" t="s">
        <v>8</v>
      </c>
      <c r="G6793" s="2" t="s">
        <v>2230</v>
      </c>
      <c r="H6793" s="2" t="s">
        <v>4514</v>
      </c>
    </row>
    <row r="6794" spans="1:8">
      <c r="A6794" s="79">
        <v>42916.780069444445</v>
      </c>
      <c r="B6794" s="3">
        <v>5.687841107934239</v>
      </c>
      <c r="C6794" s="7">
        <v>138</v>
      </c>
      <c r="D6794" s="7">
        <v>1</v>
      </c>
      <c r="E6794" s="17">
        <v>45</v>
      </c>
      <c r="F6794" s="2" t="s">
        <v>8</v>
      </c>
      <c r="G6794" s="2" t="s">
        <v>2230</v>
      </c>
      <c r="H6794" s="2" t="s">
        <v>4513</v>
      </c>
    </row>
    <row r="6795" spans="1:8">
      <c r="A6795" s="79">
        <v>42716.625925925924</v>
      </c>
      <c r="B6795" s="3">
        <v>5.703836933667084</v>
      </c>
      <c r="C6795" s="7">
        <v>139</v>
      </c>
      <c r="D6795" s="7">
        <v>1</v>
      </c>
      <c r="E6795" s="17">
        <v>45</v>
      </c>
      <c r="F6795" s="2" t="s">
        <v>8</v>
      </c>
      <c r="G6795" s="2" t="s">
        <v>2915</v>
      </c>
      <c r="H6795" s="2" t="s">
        <v>3080</v>
      </c>
    </row>
    <row r="6796" spans="1:8">
      <c r="A6796" s="79">
        <v>42716.6409375</v>
      </c>
      <c r="B6796" s="3">
        <v>5.7771907832898171</v>
      </c>
      <c r="C6796" s="7">
        <v>139</v>
      </c>
      <c r="D6796" s="7">
        <v>1</v>
      </c>
      <c r="E6796" s="17">
        <v>45</v>
      </c>
      <c r="F6796" s="2" t="s">
        <v>8</v>
      </c>
      <c r="G6796" s="2" t="s">
        <v>2915</v>
      </c>
      <c r="H6796" s="2" t="s">
        <v>3079</v>
      </c>
    </row>
    <row r="6797" spans="1:8">
      <c r="A6797" s="79">
        <v>42716.641284722224</v>
      </c>
      <c r="B6797" s="3">
        <v>5.7320029455909944</v>
      </c>
      <c r="C6797" s="7">
        <v>139</v>
      </c>
      <c r="D6797" s="7">
        <v>1</v>
      </c>
      <c r="E6797" s="17">
        <v>45</v>
      </c>
      <c r="F6797" s="2" t="s">
        <v>8</v>
      </c>
      <c r="G6797" s="2" t="s">
        <v>2915</v>
      </c>
      <c r="H6797" s="2" t="s">
        <v>3078</v>
      </c>
    </row>
    <row r="6798" spans="1:8">
      <c r="A6798" s="79">
        <v>42716.641458333332</v>
      </c>
      <c r="B6798" s="3">
        <v>5.7771907832898171</v>
      </c>
      <c r="C6798" s="7">
        <v>139</v>
      </c>
      <c r="D6798" s="7">
        <v>1</v>
      </c>
      <c r="E6798" s="17">
        <v>45</v>
      </c>
      <c r="F6798" s="2" t="s">
        <v>8</v>
      </c>
      <c r="G6798" s="2" t="s">
        <v>2915</v>
      </c>
      <c r="H6798" s="2" t="s">
        <v>3077</v>
      </c>
    </row>
    <row r="6799" spans="1:8">
      <c r="A6799" s="79">
        <v>42716.642546296294</v>
      </c>
      <c r="B6799" s="3">
        <v>5.7763389106269454</v>
      </c>
      <c r="C6799" s="7">
        <v>139</v>
      </c>
      <c r="D6799" s="7">
        <v>1</v>
      </c>
      <c r="E6799" s="17">
        <v>45</v>
      </c>
      <c r="F6799" s="2" t="s">
        <v>8</v>
      </c>
      <c r="G6799" s="2" t="s">
        <v>2915</v>
      </c>
      <c r="H6799" s="2" t="s">
        <v>3076</v>
      </c>
    </row>
    <row r="6800" spans="1:8">
      <c r="A6800" s="79">
        <v>42716.642592592594</v>
      </c>
      <c r="B6800" s="3">
        <v>5.7771907832898171</v>
      </c>
      <c r="C6800" s="7">
        <v>139</v>
      </c>
      <c r="D6800" s="7">
        <v>1</v>
      </c>
      <c r="E6800" s="17">
        <v>45</v>
      </c>
      <c r="F6800" s="2" t="s">
        <v>8</v>
      </c>
      <c r="G6800" s="2" t="s">
        <v>2915</v>
      </c>
      <c r="H6800" s="2" t="s">
        <v>3075</v>
      </c>
    </row>
    <row r="6801" spans="1:8">
      <c r="A6801" s="79">
        <v>42716.643125000002</v>
      </c>
      <c r="B6801" s="3">
        <v>5.7771907832898171</v>
      </c>
      <c r="C6801" s="7">
        <v>139</v>
      </c>
      <c r="D6801" s="7">
        <v>1</v>
      </c>
      <c r="E6801" s="17">
        <v>45</v>
      </c>
      <c r="F6801" s="2" t="s">
        <v>8</v>
      </c>
      <c r="G6801" s="2" t="s">
        <v>2915</v>
      </c>
      <c r="H6801" s="2" t="s">
        <v>3074</v>
      </c>
    </row>
    <row r="6802" spans="1:8">
      <c r="A6802" s="79">
        <v>42716.644560185188</v>
      </c>
      <c r="B6802" s="3">
        <v>5.703836933667084</v>
      </c>
      <c r="C6802" s="7">
        <v>139</v>
      </c>
      <c r="D6802" s="7">
        <v>1</v>
      </c>
      <c r="E6802" s="17">
        <v>45</v>
      </c>
      <c r="F6802" s="2" t="s">
        <v>8</v>
      </c>
      <c r="G6802" s="2" t="s">
        <v>2915</v>
      </c>
      <c r="H6802" s="2" t="s">
        <v>3073</v>
      </c>
    </row>
    <row r="6803" spans="1:8">
      <c r="A6803" s="79">
        <v>42716.644780092596</v>
      </c>
      <c r="B6803" s="3">
        <v>5.703836933667084</v>
      </c>
      <c r="C6803" s="7">
        <v>139</v>
      </c>
      <c r="D6803" s="7">
        <v>1</v>
      </c>
      <c r="E6803" s="17">
        <v>45</v>
      </c>
      <c r="F6803" s="2" t="s">
        <v>8</v>
      </c>
      <c r="G6803" s="2" t="s">
        <v>2915</v>
      </c>
      <c r="H6803" s="2" t="s">
        <v>3072</v>
      </c>
    </row>
    <row r="6804" spans="1:8">
      <c r="A6804" s="79">
        <v>42716.646099537036</v>
      </c>
      <c r="B6804" s="3">
        <v>11.581193096940234</v>
      </c>
      <c r="C6804" s="7">
        <v>139</v>
      </c>
      <c r="D6804" s="7">
        <v>2</v>
      </c>
      <c r="E6804" s="17">
        <v>45</v>
      </c>
      <c r="F6804" s="2" t="s">
        <v>8</v>
      </c>
      <c r="G6804" s="2" t="s">
        <v>2915</v>
      </c>
      <c r="H6804" s="2" t="s">
        <v>3071</v>
      </c>
    </row>
    <row r="6805" spans="1:8">
      <c r="A6805" s="79">
        <v>42716.646585648145</v>
      </c>
      <c r="B6805" s="3">
        <v>5.7771907832898171</v>
      </c>
      <c r="C6805" s="7">
        <v>139</v>
      </c>
      <c r="D6805" s="7">
        <v>1</v>
      </c>
      <c r="E6805" s="17">
        <v>45</v>
      </c>
      <c r="F6805" s="2" t="s">
        <v>8</v>
      </c>
      <c r="G6805" s="2" t="s">
        <v>2915</v>
      </c>
      <c r="H6805" s="2" t="s">
        <v>3070</v>
      </c>
    </row>
    <row r="6806" spans="1:8">
      <c r="A6806" s="79">
        <v>42716.646620370368</v>
      </c>
      <c r="B6806" s="3">
        <v>5.7689631630234395</v>
      </c>
      <c r="C6806" s="7">
        <v>139</v>
      </c>
      <c r="D6806" s="7">
        <v>1</v>
      </c>
      <c r="E6806" s="17">
        <v>45</v>
      </c>
      <c r="F6806" s="2" t="s">
        <v>8</v>
      </c>
      <c r="G6806" s="2" t="s">
        <v>2925</v>
      </c>
      <c r="H6806" s="2" t="s">
        <v>3069</v>
      </c>
    </row>
    <row r="6807" spans="1:8">
      <c r="A6807" s="79">
        <v>42716.647118055553</v>
      </c>
      <c r="B6807" s="3">
        <v>5.7771907832898171</v>
      </c>
      <c r="C6807" s="7">
        <v>139</v>
      </c>
      <c r="D6807" s="7">
        <v>1</v>
      </c>
      <c r="E6807" s="17">
        <v>45</v>
      </c>
      <c r="F6807" s="2" t="s">
        <v>8</v>
      </c>
      <c r="G6807" s="2" t="s">
        <v>2915</v>
      </c>
      <c r="H6807" s="2" t="s">
        <v>3068</v>
      </c>
    </row>
    <row r="6808" spans="1:8">
      <c r="A6808" s="79">
        <v>42716.649108796293</v>
      </c>
      <c r="B6808" s="3">
        <v>11.570550314118053</v>
      </c>
      <c r="C6808" s="7">
        <v>139</v>
      </c>
      <c r="D6808" s="7">
        <v>2</v>
      </c>
      <c r="E6808" s="17">
        <v>45</v>
      </c>
      <c r="F6808" s="2" t="s">
        <v>8</v>
      </c>
      <c r="G6808" s="2" t="s">
        <v>2915</v>
      </c>
      <c r="H6808" s="2" t="s">
        <v>3067</v>
      </c>
    </row>
    <row r="6809" spans="1:8">
      <c r="A6809" s="79">
        <v>42716.649837962963</v>
      </c>
      <c r="B6809" s="3">
        <v>5.7689631630234395</v>
      </c>
      <c r="C6809" s="7">
        <v>139</v>
      </c>
      <c r="D6809" s="7">
        <v>1</v>
      </c>
      <c r="E6809" s="17">
        <v>45</v>
      </c>
      <c r="F6809" s="2" t="s">
        <v>8</v>
      </c>
      <c r="G6809" s="2" t="s">
        <v>2915</v>
      </c>
      <c r="H6809" s="2" t="s">
        <v>3066</v>
      </c>
    </row>
    <row r="6810" spans="1:8">
      <c r="A6810" s="79">
        <v>42716.651886574073</v>
      </c>
      <c r="B6810" s="3">
        <v>5.7582473643410852</v>
      </c>
      <c r="C6810" s="7">
        <v>139</v>
      </c>
      <c r="D6810" s="7">
        <v>1</v>
      </c>
      <c r="E6810" s="17">
        <v>45</v>
      </c>
      <c r="F6810" s="2" t="s">
        <v>8</v>
      </c>
      <c r="G6810" s="2" t="s">
        <v>2915</v>
      </c>
      <c r="H6810" s="2" t="s">
        <v>3065</v>
      </c>
    </row>
    <row r="6811" spans="1:8">
      <c r="A6811" s="79">
        <v>42716.659803240742</v>
      </c>
      <c r="B6811" s="3">
        <v>5.7754212258357978</v>
      </c>
      <c r="C6811" s="7">
        <v>139</v>
      </c>
      <c r="D6811" s="7">
        <v>1</v>
      </c>
      <c r="E6811" s="17">
        <v>45</v>
      </c>
      <c r="F6811" s="2" t="s">
        <v>8</v>
      </c>
      <c r="G6811" s="2" t="s">
        <v>2915</v>
      </c>
      <c r="H6811" s="2" t="s">
        <v>3064</v>
      </c>
    </row>
    <row r="6812" spans="1:8">
      <c r="A6812" s="79">
        <v>42716.659837962965</v>
      </c>
      <c r="B6812" s="3">
        <v>5.7600810541132317</v>
      </c>
      <c r="C6812" s="7">
        <v>139</v>
      </c>
      <c r="D6812" s="7">
        <v>1</v>
      </c>
      <c r="E6812" s="17">
        <v>45</v>
      </c>
      <c r="F6812" s="2" t="s">
        <v>8</v>
      </c>
      <c r="G6812" s="2" t="s">
        <v>2915</v>
      </c>
      <c r="H6812" s="2" t="s">
        <v>3063</v>
      </c>
    </row>
    <row r="6813" spans="1:8">
      <c r="A6813" s="79">
        <v>42716.661053240743</v>
      </c>
      <c r="B6813" s="3">
        <v>5.7744603910614529</v>
      </c>
      <c r="C6813" s="7">
        <v>139</v>
      </c>
      <c r="D6813" s="7">
        <v>1</v>
      </c>
      <c r="E6813" s="17">
        <v>45</v>
      </c>
      <c r="F6813" s="2" t="s">
        <v>8</v>
      </c>
      <c r="G6813" s="2" t="s">
        <v>2925</v>
      </c>
      <c r="H6813" s="2" t="s">
        <v>3062</v>
      </c>
    </row>
    <row r="6814" spans="1:8">
      <c r="A6814" s="79">
        <v>42716.661053240743</v>
      </c>
      <c r="B6814" s="3">
        <v>5.7744603910614529</v>
      </c>
      <c r="C6814" s="7">
        <v>139</v>
      </c>
      <c r="D6814" s="7">
        <v>1</v>
      </c>
      <c r="E6814" s="17">
        <v>45</v>
      </c>
      <c r="F6814" s="2" t="s">
        <v>8</v>
      </c>
      <c r="G6814" s="2" t="s">
        <v>2915</v>
      </c>
      <c r="H6814" s="2" t="s">
        <v>3062</v>
      </c>
    </row>
    <row r="6815" spans="1:8">
      <c r="A6815" s="79">
        <v>42716.666979166665</v>
      </c>
      <c r="B6815" s="3">
        <v>5.7763211387900357</v>
      </c>
      <c r="C6815" s="7">
        <v>139</v>
      </c>
      <c r="D6815" s="7">
        <v>1</v>
      </c>
      <c r="E6815" s="17">
        <v>45</v>
      </c>
      <c r="F6815" s="2" t="s">
        <v>8</v>
      </c>
      <c r="G6815" s="2" t="s">
        <v>2915</v>
      </c>
      <c r="H6815" s="2" t="s">
        <v>3061</v>
      </c>
    </row>
    <row r="6816" spans="1:8">
      <c r="A6816" s="79">
        <v>42716.67292824074</v>
      </c>
      <c r="B6816" s="3">
        <v>5.7676567117726663</v>
      </c>
      <c r="C6816" s="7">
        <v>139</v>
      </c>
      <c r="D6816" s="7">
        <v>1</v>
      </c>
      <c r="E6816" s="17">
        <v>45</v>
      </c>
      <c r="F6816" s="2" t="s">
        <v>8</v>
      </c>
      <c r="G6816" s="2" t="s">
        <v>2915</v>
      </c>
      <c r="H6816" s="2" t="s">
        <v>3060</v>
      </c>
    </row>
    <row r="6817" spans="1:8">
      <c r="A6817" s="79">
        <v>42716.67292824074</v>
      </c>
      <c r="B6817" s="3">
        <v>5.7676567117726663</v>
      </c>
      <c r="C6817" s="7">
        <v>139</v>
      </c>
      <c r="D6817" s="7">
        <v>1</v>
      </c>
      <c r="E6817" s="17">
        <v>45</v>
      </c>
      <c r="F6817" s="2" t="s">
        <v>8</v>
      </c>
      <c r="G6817" s="2" t="s">
        <v>2925</v>
      </c>
      <c r="H6817" s="2" t="s">
        <v>3060</v>
      </c>
    </row>
    <row r="6818" spans="1:8">
      <c r="A6818" s="79">
        <v>42716.673460648148</v>
      </c>
      <c r="B6818" s="3">
        <v>5.7963100133422287</v>
      </c>
      <c r="C6818" s="7">
        <v>139</v>
      </c>
      <c r="D6818" s="7">
        <v>1</v>
      </c>
      <c r="E6818" s="17">
        <v>45</v>
      </c>
      <c r="F6818" s="2" t="s">
        <v>8</v>
      </c>
      <c r="G6818" s="2" t="s">
        <v>2925</v>
      </c>
      <c r="H6818" s="2" t="s">
        <v>3059</v>
      </c>
    </row>
    <row r="6819" spans="1:8">
      <c r="A6819" s="79">
        <v>42716.673460648148</v>
      </c>
      <c r="B6819" s="3">
        <v>5.7963100133422287</v>
      </c>
      <c r="C6819" s="7">
        <v>139</v>
      </c>
      <c r="D6819" s="7">
        <v>1</v>
      </c>
      <c r="E6819" s="17">
        <v>45</v>
      </c>
      <c r="F6819" s="2" t="s">
        <v>8</v>
      </c>
      <c r="G6819" s="2" t="s">
        <v>2915</v>
      </c>
      <c r="H6819" s="2" t="s">
        <v>3059</v>
      </c>
    </row>
    <row r="6820" spans="1:8">
      <c r="A6820" s="79">
        <v>42716.673657407409</v>
      </c>
      <c r="B6820" s="3">
        <v>5.7413212891113892</v>
      </c>
      <c r="C6820" s="7">
        <v>139</v>
      </c>
      <c r="D6820" s="7">
        <v>1</v>
      </c>
      <c r="E6820" s="17">
        <v>45</v>
      </c>
      <c r="F6820" s="2" t="s">
        <v>8</v>
      </c>
      <c r="G6820" s="2" t="s">
        <v>2915</v>
      </c>
      <c r="H6820" s="2" t="s">
        <v>3058</v>
      </c>
    </row>
    <row r="6821" spans="1:8">
      <c r="A6821" s="79">
        <v>42716.684340277781</v>
      </c>
      <c r="B6821" s="3">
        <v>5.7763211387900357</v>
      </c>
      <c r="C6821" s="7">
        <v>139</v>
      </c>
      <c r="D6821" s="7">
        <v>1</v>
      </c>
      <c r="E6821" s="17">
        <v>45</v>
      </c>
      <c r="F6821" s="2" t="s">
        <v>8</v>
      </c>
      <c r="G6821" s="2" t="s">
        <v>2915</v>
      </c>
      <c r="H6821" s="2" t="s">
        <v>3057</v>
      </c>
    </row>
    <row r="6822" spans="1:8">
      <c r="A6822" s="79">
        <v>42716.684791666667</v>
      </c>
      <c r="B6822" s="3">
        <v>5.7741662306610406</v>
      </c>
      <c r="C6822" s="7">
        <v>139</v>
      </c>
      <c r="D6822" s="7">
        <v>1</v>
      </c>
      <c r="E6822" s="17">
        <v>45</v>
      </c>
      <c r="F6822" s="2" t="s">
        <v>8</v>
      </c>
      <c r="G6822" s="2" t="s">
        <v>2915</v>
      </c>
      <c r="H6822" s="2" t="s">
        <v>3056</v>
      </c>
    </row>
    <row r="6823" spans="1:8">
      <c r="A6823" s="79">
        <v>42716.685717592591</v>
      </c>
      <c r="B6823" s="3">
        <v>5.7744603910614529</v>
      </c>
      <c r="C6823" s="7">
        <v>139</v>
      </c>
      <c r="D6823" s="7">
        <v>1</v>
      </c>
      <c r="E6823" s="17">
        <v>45</v>
      </c>
      <c r="F6823" s="2" t="s">
        <v>8</v>
      </c>
      <c r="G6823" s="2" t="s">
        <v>2915</v>
      </c>
      <c r="H6823" s="2" t="s">
        <v>3055</v>
      </c>
    </row>
    <row r="6824" spans="1:8">
      <c r="A6824" s="79">
        <v>42716.685995370368</v>
      </c>
      <c r="B6824" s="3">
        <v>5.7600810541132317</v>
      </c>
      <c r="C6824" s="7">
        <v>139</v>
      </c>
      <c r="D6824" s="7">
        <v>1</v>
      </c>
      <c r="E6824" s="17">
        <v>45</v>
      </c>
      <c r="F6824" s="2" t="s">
        <v>8</v>
      </c>
      <c r="G6824" s="2" t="s">
        <v>2915</v>
      </c>
      <c r="H6824" s="2" t="s">
        <v>3054</v>
      </c>
    </row>
    <row r="6825" spans="1:8">
      <c r="A6825" s="79">
        <v>42716.692453703705</v>
      </c>
      <c r="B6825" s="3">
        <v>5.7852805090595343</v>
      </c>
      <c r="C6825" s="7">
        <v>139</v>
      </c>
      <c r="D6825" s="7">
        <v>1</v>
      </c>
      <c r="E6825" s="17">
        <v>45</v>
      </c>
      <c r="F6825" s="2" t="s">
        <v>8</v>
      </c>
      <c r="G6825" s="2" t="s">
        <v>2915</v>
      </c>
      <c r="H6825" s="2" t="s">
        <v>2822</v>
      </c>
    </row>
    <row r="6826" spans="1:8">
      <c r="A6826" s="79">
        <v>42716.695185185185</v>
      </c>
      <c r="B6826" s="3">
        <v>5.7803212249799838</v>
      </c>
      <c r="C6826" s="7">
        <v>139</v>
      </c>
      <c r="D6826" s="7">
        <v>1</v>
      </c>
      <c r="E6826" s="17">
        <v>45</v>
      </c>
      <c r="F6826" s="2" t="s">
        <v>8</v>
      </c>
      <c r="G6826" s="2" t="s">
        <v>2925</v>
      </c>
      <c r="H6826" s="2" t="s">
        <v>3053</v>
      </c>
    </row>
    <row r="6827" spans="1:8">
      <c r="A6827" s="79">
        <v>42716.695185185185</v>
      </c>
      <c r="B6827" s="3">
        <v>5.7803212249799838</v>
      </c>
      <c r="C6827" s="7">
        <v>139</v>
      </c>
      <c r="D6827" s="7">
        <v>1</v>
      </c>
      <c r="E6827" s="17">
        <v>45</v>
      </c>
      <c r="F6827" s="2" t="s">
        <v>8</v>
      </c>
      <c r="G6827" s="2" t="s">
        <v>2915</v>
      </c>
      <c r="H6827" s="2" t="s">
        <v>3053</v>
      </c>
    </row>
    <row r="6828" spans="1:8">
      <c r="A6828" s="79">
        <v>42716.696018518516</v>
      </c>
      <c r="B6828" s="3">
        <v>5.703836933667084</v>
      </c>
      <c r="C6828" s="7">
        <v>139</v>
      </c>
      <c r="D6828" s="7">
        <v>1</v>
      </c>
      <c r="E6828" s="17">
        <v>45</v>
      </c>
      <c r="F6828" s="2" t="s">
        <v>8</v>
      </c>
      <c r="G6828" s="2" t="s">
        <v>2925</v>
      </c>
      <c r="H6828" s="2" t="s">
        <v>3052</v>
      </c>
    </row>
    <row r="6829" spans="1:8">
      <c r="A6829" s="79">
        <v>42716.696527777778</v>
      </c>
      <c r="B6829" s="3">
        <v>5.7997825592504135</v>
      </c>
      <c r="C6829" s="7">
        <v>139</v>
      </c>
      <c r="D6829" s="7">
        <v>1</v>
      </c>
      <c r="E6829" s="17">
        <v>45</v>
      </c>
      <c r="F6829" s="2" t="s">
        <v>8</v>
      </c>
      <c r="G6829" s="2" t="s">
        <v>2925</v>
      </c>
      <c r="H6829" s="2" t="s">
        <v>2733</v>
      </c>
    </row>
    <row r="6830" spans="1:8">
      <c r="A6830" s="79">
        <v>42716.696527777778</v>
      </c>
      <c r="B6830" s="3">
        <v>5.7997825592504135</v>
      </c>
      <c r="C6830" s="7">
        <v>139</v>
      </c>
      <c r="D6830" s="7">
        <v>1</v>
      </c>
      <c r="E6830" s="17">
        <v>45</v>
      </c>
      <c r="F6830" s="2" t="s">
        <v>8</v>
      </c>
      <c r="G6830" s="2" t="s">
        <v>2915</v>
      </c>
      <c r="H6830" s="2" t="s">
        <v>2733</v>
      </c>
    </row>
    <row r="6831" spans="1:8">
      <c r="A6831" s="79">
        <v>42716.699340277781</v>
      </c>
      <c r="B6831" s="3">
        <v>5.7817057043879911</v>
      </c>
      <c r="C6831" s="7">
        <v>139</v>
      </c>
      <c r="D6831" s="7">
        <v>1</v>
      </c>
      <c r="E6831" s="17">
        <v>45</v>
      </c>
      <c r="F6831" s="2" t="s">
        <v>8</v>
      </c>
      <c r="G6831" s="2" t="s">
        <v>2915</v>
      </c>
      <c r="H6831" s="2" t="s">
        <v>3051</v>
      </c>
    </row>
    <row r="6832" spans="1:8">
      <c r="A6832" s="79">
        <v>42716.700069444443</v>
      </c>
      <c r="B6832" s="3">
        <v>5.7163456173526139</v>
      </c>
      <c r="C6832" s="7">
        <v>139</v>
      </c>
      <c r="D6832" s="7">
        <v>1</v>
      </c>
      <c r="E6832" s="17">
        <v>45</v>
      </c>
      <c r="F6832" s="2" t="s">
        <v>8</v>
      </c>
      <c r="G6832" s="2" t="s">
        <v>2915</v>
      </c>
      <c r="H6832" s="2" t="s">
        <v>3050</v>
      </c>
    </row>
    <row r="6833" spans="1:8">
      <c r="A6833" s="79">
        <v>42716.707789351851</v>
      </c>
      <c r="B6833" s="3">
        <v>5.7713200300300302</v>
      </c>
      <c r="C6833" s="7">
        <v>139</v>
      </c>
      <c r="D6833" s="7">
        <v>1</v>
      </c>
      <c r="E6833" s="17">
        <v>45</v>
      </c>
      <c r="F6833" s="2" t="s">
        <v>8</v>
      </c>
      <c r="G6833" s="2" t="s">
        <v>2915</v>
      </c>
      <c r="H6833" s="2" t="s">
        <v>3049</v>
      </c>
    </row>
    <row r="6834" spans="1:8">
      <c r="A6834" s="79">
        <v>42716.710393518515</v>
      </c>
      <c r="B6834" s="3">
        <v>5.703836933667084</v>
      </c>
      <c r="C6834" s="7">
        <v>139</v>
      </c>
      <c r="D6834" s="7">
        <v>1</v>
      </c>
      <c r="E6834" s="17">
        <v>45</v>
      </c>
      <c r="F6834" s="2" t="s">
        <v>8</v>
      </c>
      <c r="G6834" s="2" t="s">
        <v>2915</v>
      </c>
      <c r="H6834" s="2" t="s">
        <v>3048</v>
      </c>
    </row>
    <row r="6835" spans="1:8">
      <c r="A6835" s="79">
        <v>42716.711701388886</v>
      </c>
      <c r="B6835" s="3">
        <v>5.703836933667084</v>
      </c>
      <c r="C6835" s="7">
        <v>139</v>
      </c>
      <c r="D6835" s="7">
        <v>1</v>
      </c>
      <c r="E6835" s="17">
        <v>45</v>
      </c>
      <c r="F6835" s="2" t="s">
        <v>8</v>
      </c>
      <c r="G6835" s="2" t="s">
        <v>2915</v>
      </c>
      <c r="H6835" s="2" t="s">
        <v>3047</v>
      </c>
    </row>
    <row r="6836" spans="1:8">
      <c r="A6836" s="79">
        <v>42716.728148148148</v>
      </c>
      <c r="B6836" s="3">
        <v>11.407673867334168</v>
      </c>
      <c r="C6836" s="7">
        <v>139</v>
      </c>
      <c r="D6836" s="7">
        <v>2</v>
      </c>
      <c r="E6836" s="17">
        <v>45</v>
      </c>
      <c r="F6836" s="2" t="s">
        <v>8</v>
      </c>
      <c r="G6836" s="2" t="s">
        <v>2915</v>
      </c>
      <c r="H6836" s="2" t="s">
        <v>3046</v>
      </c>
    </row>
    <row r="6837" spans="1:8">
      <c r="A6837" s="79">
        <v>42716.729988425926</v>
      </c>
      <c r="B6837" s="3">
        <v>11.594720524597072</v>
      </c>
      <c r="C6837" s="7">
        <v>139</v>
      </c>
      <c r="D6837" s="7">
        <v>2</v>
      </c>
      <c r="E6837" s="17">
        <v>45</v>
      </c>
      <c r="F6837" s="2" t="s">
        <v>8</v>
      </c>
      <c r="G6837" s="2" t="s">
        <v>2915</v>
      </c>
      <c r="H6837" s="2" t="s">
        <v>3045</v>
      </c>
    </row>
    <row r="6838" spans="1:8">
      <c r="A6838" s="79">
        <v>42716.743541666663</v>
      </c>
      <c r="B6838" s="3">
        <v>5.7689631630234395</v>
      </c>
      <c r="C6838" s="7">
        <v>139</v>
      </c>
      <c r="D6838" s="7">
        <v>1</v>
      </c>
      <c r="E6838" s="17">
        <v>45</v>
      </c>
      <c r="F6838" s="2" t="s">
        <v>8</v>
      </c>
      <c r="G6838" s="2" t="s">
        <v>2915</v>
      </c>
      <c r="H6838" s="2" t="s">
        <v>3044</v>
      </c>
    </row>
    <row r="6839" spans="1:8">
      <c r="A6839" s="79">
        <v>42716.743715277778</v>
      </c>
      <c r="B6839" s="3">
        <v>17.355809409632315</v>
      </c>
      <c r="C6839" s="7">
        <v>139</v>
      </c>
      <c r="D6839" s="7">
        <v>3</v>
      </c>
      <c r="E6839" s="17">
        <v>45</v>
      </c>
      <c r="F6839" s="2" t="s">
        <v>8</v>
      </c>
      <c r="G6839" s="2" t="s">
        <v>2915</v>
      </c>
      <c r="H6839" s="2" t="s">
        <v>3043</v>
      </c>
    </row>
    <row r="6840" spans="1:8">
      <c r="A6840" s="79">
        <v>42716.744976851849</v>
      </c>
      <c r="B6840" s="3">
        <v>5.703836933667084</v>
      </c>
      <c r="C6840" s="7">
        <v>139</v>
      </c>
      <c r="D6840" s="7">
        <v>1</v>
      </c>
      <c r="E6840" s="17">
        <v>45</v>
      </c>
      <c r="F6840" s="2" t="s">
        <v>8</v>
      </c>
      <c r="G6840" s="2" t="s">
        <v>2915</v>
      </c>
      <c r="H6840" s="2" t="s">
        <v>3042</v>
      </c>
    </row>
    <row r="6841" spans="1:8">
      <c r="A6841" s="79">
        <v>42716.749583333331</v>
      </c>
      <c r="B6841" s="3">
        <v>11.535313423545333</v>
      </c>
      <c r="C6841" s="7">
        <v>139</v>
      </c>
      <c r="D6841" s="7">
        <v>2</v>
      </c>
      <c r="E6841" s="17">
        <v>45</v>
      </c>
      <c r="F6841" s="2" t="s">
        <v>8</v>
      </c>
      <c r="G6841" s="2" t="s">
        <v>2915</v>
      </c>
      <c r="H6841" s="2" t="s">
        <v>3041</v>
      </c>
    </row>
    <row r="6842" spans="1:8">
      <c r="A6842" s="79">
        <v>42716.755104166667</v>
      </c>
      <c r="B6842" s="3">
        <v>11.552606702269694</v>
      </c>
      <c r="C6842" s="7">
        <v>139</v>
      </c>
      <c r="D6842" s="7">
        <v>2</v>
      </c>
      <c r="E6842" s="17">
        <v>45</v>
      </c>
      <c r="F6842" s="2" t="s">
        <v>8</v>
      </c>
      <c r="G6842" s="2" t="s">
        <v>2915</v>
      </c>
      <c r="H6842" s="2" t="s">
        <v>3040</v>
      </c>
    </row>
    <row r="6843" spans="1:8">
      <c r="A6843" s="79">
        <v>42716.759259259263</v>
      </c>
      <c r="B6843" s="3">
        <v>5.7877389990467112</v>
      </c>
      <c r="C6843" s="7">
        <v>139</v>
      </c>
      <c r="D6843" s="7">
        <v>1</v>
      </c>
      <c r="E6843" s="17">
        <v>45</v>
      </c>
      <c r="F6843" s="2" t="s">
        <v>8</v>
      </c>
      <c r="G6843" s="2" t="s">
        <v>2925</v>
      </c>
      <c r="H6843" s="2" t="s">
        <v>3039</v>
      </c>
    </row>
    <row r="6844" spans="1:8">
      <c r="A6844" s="79">
        <v>42716.759259259263</v>
      </c>
      <c r="B6844" s="3">
        <v>5.7877389990467112</v>
      </c>
      <c r="C6844" s="7">
        <v>139</v>
      </c>
      <c r="D6844" s="7">
        <v>1</v>
      </c>
      <c r="E6844" s="17">
        <v>45</v>
      </c>
      <c r="F6844" s="2" t="s">
        <v>8</v>
      </c>
      <c r="G6844" s="2" t="s">
        <v>2915</v>
      </c>
      <c r="H6844" s="2" t="s">
        <v>3039</v>
      </c>
    </row>
    <row r="6845" spans="1:8">
      <c r="A6845" s="79">
        <v>42716.770219907405</v>
      </c>
      <c r="B6845" s="3">
        <v>5.7676830213686774</v>
      </c>
      <c r="C6845" s="7">
        <v>139</v>
      </c>
      <c r="D6845" s="7">
        <v>1</v>
      </c>
      <c r="E6845" s="17">
        <v>45</v>
      </c>
      <c r="F6845" s="2" t="s">
        <v>8</v>
      </c>
      <c r="G6845" s="2" t="s">
        <v>2915</v>
      </c>
      <c r="H6845" s="2" t="s">
        <v>3038</v>
      </c>
    </row>
    <row r="6846" spans="1:8">
      <c r="A6846" s="79">
        <v>42716.784143518518</v>
      </c>
      <c r="B6846" s="3">
        <v>5.7582473643410852</v>
      </c>
      <c r="C6846" s="7">
        <v>139</v>
      </c>
      <c r="D6846" s="7">
        <v>1</v>
      </c>
      <c r="E6846" s="17">
        <v>45</v>
      </c>
      <c r="F6846" s="2" t="s">
        <v>8</v>
      </c>
      <c r="G6846" s="2" t="s">
        <v>2915</v>
      </c>
      <c r="H6846" s="2" t="s">
        <v>3037</v>
      </c>
    </row>
    <row r="6847" spans="1:8">
      <c r="A6847" s="79">
        <v>42716.803668981483</v>
      </c>
      <c r="B6847" s="3">
        <v>5.7788525000000002</v>
      </c>
      <c r="C6847" s="7">
        <v>139</v>
      </c>
      <c r="D6847" s="7">
        <v>1</v>
      </c>
      <c r="E6847" s="17">
        <v>45</v>
      </c>
      <c r="F6847" s="2" t="s">
        <v>8</v>
      </c>
      <c r="G6847" s="2" t="s">
        <v>2915</v>
      </c>
      <c r="H6847" s="2" t="s">
        <v>3036</v>
      </c>
    </row>
    <row r="6848" spans="1:8">
      <c r="A6848" s="79">
        <v>42716.805428240739</v>
      </c>
      <c r="B6848" s="3">
        <v>5.703836933667084</v>
      </c>
      <c r="C6848" s="7">
        <v>139</v>
      </c>
      <c r="D6848" s="7">
        <v>1</v>
      </c>
      <c r="E6848" s="17">
        <v>45</v>
      </c>
      <c r="F6848" s="2" t="s">
        <v>8</v>
      </c>
      <c r="G6848" s="2" t="s">
        <v>2915</v>
      </c>
      <c r="H6848" s="2" t="s">
        <v>3035</v>
      </c>
    </row>
    <row r="6849" spans="1:8">
      <c r="A6849" s="79">
        <v>42716.806516203702</v>
      </c>
      <c r="B6849" s="3">
        <v>5.7163456173526139</v>
      </c>
      <c r="C6849" s="7">
        <v>139</v>
      </c>
      <c r="D6849" s="7">
        <v>1</v>
      </c>
      <c r="E6849" s="17">
        <v>45</v>
      </c>
      <c r="F6849" s="2" t="s">
        <v>8</v>
      </c>
      <c r="G6849" s="2" t="s">
        <v>2915</v>
      </c>
      <c r="H6849" s="2" t="s">
        <v>3034</v>
      </c>
    </row>
    <row r="6850" spans="1:8">
      <c r="A6850" s="79">
        <v>42716.816307870373</v>
      </c>
      <c r="B6850" s="3">
        <v>11.560628048048049</v>
      </c>
      <c r="C6850" s="7">
        <v>139</v>
      </c>
      <c r="D6850" s="7">
        <v>2</v>
      </c>
      <c r="E6850" s="17">
        <v>45</v>
      </c>
      <c r="F6850" s="2" t="s">
        <v>8</v>
      </c>
      <c r="G6850" s="2" t="s">
        <v>2915</v>
      </c>
      <c r="H6850" s="2" t="s">
        <v>3033</v>
      </c>
    </row>
    <row r="6851" spans="1:8">
      <c r="A6851" s="79">
        <v>42716.827581018515</v>
      </c>
      <c r="B6851" s="3">
        <v>5.7763211387900357</v>
      </c>
      <c r="C6851" s="7">
        <v>139</v>
      </c>
      <c r="D6851" s="7">
        <v>1</v>
      </c>
      <c r="E6851" s="17">
        <v>45</v>
      </c>
      <c r="F6851" s="2" t="s">
        <v>8</v>
      </c>
      <c r="G6851" s="2" t="s">
        <v>2915</v>
      </c>
      <c r="H6851" s="2" t="s">
        <v>3032</v>
      </c>
    </row>
    <row r="6852" spans="1:8">
      <c r="A6852" s="79">
        <v>42716.87332175926</v>
      </c>
      <c r="B6852" s="3">
        <v>5.7713200300300302</v>
      </c>
      <c r="C6852" s="7">
        <v>139</v>
      </c>
      <c r="D6852" s="7">
        <v>1</v>
      </c>
      <c r="E6852" s="17">
        <v>45</v>
      </c>
      <c r="F6852" s="2" t="s">
        <v>8</v>
      </c>
      <c r="G6852" s="2" t="s">
        <v>2915</v>
      </c>
      <c r="H6852" s="2" t="s">
        <v>3031</v>
      </c>
    </row>
    <row r="6853" spans="1:8">
      <c r="A6853" s="79">
        <v>42716.892256944448</v>
      </c>
      <c r="B6853" s="3">
        <v>5.7676830213686774</v>
      </c>
      <c r="C6853" s="7">
        <v>139</v>
      </c>
      <c r="D6853" s="7">
        <v>1</v>
      </c>
      <c r="E6853" s="17">
        <v>45</v>
      </c>
      <c r="F6853" s="2" t="s">
        <v>8</v>
      </c>
      <c r="G6853" s="2" t="s">
        <v>2915</v>
      </c>
      <c r="H6853" s="2" t="s">
        <v>3030</v>
      </c>
    </row>
    <row r="6854" spans="1:8">
      <c r="A6854" s="79">
        <v>42716.915706018517</v>
      </c>
      <c r="B6854" s="3">
        <v>5.6364101201201207</v>
      </c>
      <c r="C6854" s="7">
        <v>139</v>
      </c>
      <c r="D6854" s="7">
        <v>1</v>
      </c>
      <c r="E6854" s="17">
        <v>45</v>
      </c>
      <c r="F6854" s="2" t="s">
        <v>8</v>
      </c>
      <c r="G6854" s="2" t="s">
        <v>2915</v>
      </c>
      <c r="H6854" s="2" t="s">
        <v>3029</v>
      </c>
    </row>
    <row r="6855" spans="1:8">
      <c r="A6855" s="79">
        <v>42716.919675925928</v>
      </c>
      <c r="B6855" s="3">
        <v>5.7744701256690716</v>
      </c>
      <c r="C6855" s="7">
        <v>139</v>
      </c>
      <c r="D6855" s="7">
        <v>1</v>
      </c>
      <c r="E6855" s="17">
        <v>45</v>
      </c>
      <c r="F6855" s="2" t="s">
        <v>8</v>
      </c>
      <c r="G6855" s="2" t="s">
        <v>2915</v>
      </c>
      <c r="H6855" s="2" t="s">
        <v>2852</v>
      </c>
    </row>
    <row r="6856" spans="1:8">
      <c r="A6856" s="79">
        <v>42716.922337962962</v>
      </c>
      <c r="B6856" s="3">
        <v>5.703836933667084</v>
      </c>
      <c r="C6856" s="7">
        <v>139</v>
      </c>
      <c r="D6856" s="7">
        <v>1</v>
      </c>
      <c r="E6856" s="17">
        <v>45</v>
      </c>
      <c r="F6856" s="2" t="s">
        <v>8</v>
      </c>
      <c r="G6856" s="2" t="s">
        <v>2915</v>
      </c>
      <c r="H6856" s="2" t="s">
        <v>3028</v>
      </c>
    </row>
    <row r="6857" spans="1:8">
      <c r="A6857" s="79">
        <v>42716.93513888889</v>
      </c>
      <c r="B6857" s="3">
        <v>11.407673867334168</v>
      </c>
      <c r="C6857" s="7">
        <v>139</v>
      </c>
      <c r="D6857" s="7">
        <v>2</v>
      </c>
      <c r="E6857" s="17">
        <v>45</v>
      </c>
      <c r="F6857" s="2" t="s">
        <v>8</v>
      </c>
      <c r="G6857" s="2" t="s">
        <v>2915</v>
      </c>
      <c r="H6857" s="2" t="s">
        <v>3027</v>
      </c>
    </row>
    <row r="6858" spans="1:8">
      <c r="A6858" s="79">
        <v>42716.943437499998</v>
      </c>
      <c r="B6858" s="3">
        <v>5.7763211387900357</v>
      </c>
      <c r="C6858" s="7">
        <v>139</v>
      </c>
      <c r="D6858" s="7">
        <v>1</v>
      </c>
      <c r="E6858" s="17">
        <v>45</v>
      </c>
      <c r="F6858" s="2" t="s">
        <v>8</v>
      </c>
      <c r="G6858" s="2" t="s">
        <v>2915</v>
      </c>
      <c r="H6858" s="2" t="s">
        <v>3026</v>
      </c>
    </row>
    <row r="6859" spans="1:8">
      <c r="A6859" s="79">
        <v>42716.962650462963</v>
      </c>
      <c r="B6859" s="3">
        <v>5.7763211387900357</v>
      </c>
      <c r="C6859" s="7">
        <v>139</v>
      </c>
      <c r="D6859" s="7">
        <v>1</v>
      </c>
      <c r="E6859" s="17">
        <v>45</v>
      </c>
      <c r="F6859" s="2" t="s">
        <v>8</v>
      </c>
      <c r="G6859" s="2" t="s">
        <v>2915</v>
      </c>
      <c r="H6859" s="2" t="s">
        <v>3025</v>
      </c>
    </row>
    <row r="6860" spans="1:8">
      <c r="A6860" s="79">
        <v>42716.963692129626</v>
      </c>
      <c r="B6860" s="3">
        <v>11.560628048048049</v>
      </c>
      <c r="C6860" s="7">
        <v>139</v>
      </c>
      <c r="D6860" s="7">
        <v>2</v>
      </c>
      <c r="E6860" s="17">
        <v>45</v>
      </c>
      <c r="F6860" s="2" t="s">
        <v>8</v>
      </c>
      <c r="G6860" s="2" t="s">
        <v>2915</v>
      </c>
      <c r="H6860" s="2" t="s">
        <v>3024</v>
      </c>
    </row>
    <row r="6861" spans="1:8">
      <c r="A6861" s="79">
        <v>42716.969259259262</v>
      </c>
      <c r="B6861" s="3">
        <v>5.7496604115684091</v>
      </c>
      <c r="C6861" s="7">
        <v>139</v>
      </c>
      <c r="D6861" s="7">
        <v>1</v>
      </c>
      <c r="E6861" s="17">
        <v>45</v>
      </c>
      <c r="F6861" s="2" t="s">
        <v>8</v>
      </c>
      <c r="G6861" s="2" t="s">
        <v>2915</v>
      </c>
      <c r="H6861" s="2" t="s">
        <v>3023</v>
      </c>
    </row>
    <row r="6862" spans="1:8">
      <c r="A6862" s="79">
        <v>42716.980856481481</v>
      </c>
      <c r="B6862" s="3">
        <v>5.7676830213686774</v>
      </c>
      <c r="C6862" s="7">
        <v>139</v>
      </c>
      <c r="D6862" s="7">
        <v>1</v>
      </c>
      <c r="E6862" s="17">
        <v>45</v>
      </c>
      <c r="F6862" s="2" t="s">
        <v>8</v>
      </c>
      <c r="G6862" s="2" t="s">
        <v>2915</v>
      </c>
      <c r="H6862" s="2" t="s">
        <v>3022</v>
      </c>
    </row>
    <row r="6863" spans="1:8">
      <c r="A6863" s="79">
        <v>42716.990833333337</v>
      </c>
      <c r="B6863" s="3">
        <v>5.6364101201201207</v>
      </c>
      <c r="C6863" s="7">
        <v>139</v>
      </c>
      <c r="D6863" s="7">
        <v>1</v>
      </c>
      <c r="E6863" s="17">
        <v>45</v>
      </c>
      <c r="F6863" s="2" t="s">
        <v>8</v>
      </c>
      <c r="G6863" s="2" t="s">
        <v>2915</v>
      </c>
      <c r="H6863" s="2" t="s">
        <v>3021</v>
      </c>
    </row>
    <row r="6864" spans="1:8">
      <c r="A6864" s="79">
        <v>42716.997303240743</v>
      </c>
      <c r="B6864" s="3">
        <v>5.703836933667084</v>
      </c>
      <c r="C6864" s="7">
        <v>139</v>
      </c>
      <c r="D6864" s="7">
        <v>1</v>
      </c>
      <c r="E6864" s="17">
        <v>45</v>
      </c>
      <c r="F6864" s="2" t="s">
        <v>8</v>
      </c>
      <c r="G6864" s="2" t="s">
        <v>2915</v>
      </c>
      <c r="H6864" s="2" t="s">
        <v>3020</v>
      </c>
    </row>
    <row r="6865" spans="1:8">
      <c r="A6865" s="79">
        <v>42717.001180555555</v>
      </c>
      <c r="B6865" s="3">
        <v>5.7744603910614529</v>
      </c>
      <c r="C6865" s="7">
        <v>139</v>
      </c>
      <c r="D6865" s="7">
        <v>1</v>
      </c>
      <c r="E6865" s="17">
        <v>45</v>
      </c>
      <c r="F6865" s="2" t="s">
        <v>8</v>
      </c>
      <c r="G6865" s="2" t="s">
        <v>2925</v>
      </c>
      <c r="H6865" s="2" t="s">
        <v>3019</v>
      </c>
    </row>
    <row r="6866" spans="1:8">
      <c r="A6866" s="79">
        <v>42717.001180555555</v>
      </c>
      <c r="B6866" s="3">
        <v>5.7744603910614529</v>
      </c>
      <c r="C6866" s="7">
        <v>139</v>
      </c>
      <c r="D6866" s="7">
        <v>1</v>
      </c>
      <c r="E6866" s="17">
        <v>45</v>
      </c>
      <c r="F6866" s="2" t="s">
        <v>8</v>
      </c>
      <c r="G6866" s="2" t="s">
        <v>2915</v>
      </c>
      <c r="H6866" s="2" t="s">
        <v>3019</v>
      </c>
    </row>
    <row r="6867" spans="1:8">
      <c r="A6867" s="79">
        <v>42717.020115740743</v>
      </c>
      <c r="B6867" s="3">
        <v>28.875843592677349</v>
      </c>
      <c r="C6867" s="7">
        <v>139</v>
      </c>
      <c r="D6867" s="7">
        <v>5</v>
      </c>
      <c r="E6867" s="17">
        <v>45</v>
      </c>
      <c r="F6867" s="2" t="s">
        <v>8</v>
      </c>
      <c r="G6867" s="2" t="s">
        <v>2915</v>
      </c>
      <c r="H6867" s="2" t="s">
        <v>3017</v>
      </c>
    </row>
    <row r="6868" spans="1:8">
      <c r="A6868" s="79">
        <v>42717.030370370368</v>
      </c>
      <c r="B6868" s="3">
        <v>23.197265412298101</v>
      </c>
      <c r="C6868" s="7">
        <v>139</v>
      </c>
      <c r="D6868" s="7">
        <v>4</v>
      </c>
      <c r="E6868" s="17">
        <v>45</v>
      </c>
      <c r="F6868" s="2" t="s">
        <v>8</v>
      </c>
      <c r="G6868" s="2" t="s">
        <v>2915</v>
      </c>
      <c r="H6868" s="2" t="s">
        <v>3016</v>
      </c>
    </row>
    <row r="6869" spans="1:8">
      <c r="A6869" s="79">
        <v>42717.059710648151</v>
      </c>
      <c r="B6869" s="3">
        <v>5.7542388950276244</v>
      </c>
      <c r="C6869" s="7">
        <v>139</v>
      </c>
      <c r="D6869" s="7">
        <v>1</v>
      </c>
      <c r="E6869" s="17">
        <v>45</v>
      </c>
      <c r="F6869" s="2" t="s">
        <v>8</v>
      </c>
      <c r="G6869" s="2" t="s">
        <v>2915</v>
      </c>
      <c r="H6869" s="2" t="s">
        <v>2868</v>
      </c>
    </row>
    <row r="6870" spans="1:8">
      <c r="A6870" s="79">
        <v>42717.159618055557</v>
      </c>
      <c r="B6870" s="3">
        <v>5.7788134619395208</v>
      </c>
      <c r="C6870" s="7">
        <v>139</v>
      </c>
      <c r="D6870" s="7">
        <v>1</v>
      </c>
      <c r="E6870" s="17">
        <v>45</v>
      </c>
      <c r="F6870" s="2" t="s">
        <v>8</v>
      </c>
      <c r="G6870" s="2" t="s">
        <v>2915</v>
      </c>
      <c r="H6870" s="2" t="s">
        <v>3015</v>
      </c>
    </row>
    <row r="6871" spans="1:8">
      <c r="A6871" s="79">
        <v>42717.179594907408</v>
      </c>
      <c r="B6871" s="3">
        <v>5.7960876391231029</v>
      </c>
      <c r="C6871" s="7">
        <v>139</v>
      </c>
      <c r="D6871" s="7">
        <v>1</v>
      </c>
      <c r="E6871" s="17">
        <v>45</v>
      </c>
      <c r="F6871" s="2" t="s">
        <v>8</v>
      </c>
      <c r="G6871" s="2" t="s">
        <v>2915</v>
      </c>
      <c r="H6871" s="2" t="s">
        <v>3014</v>
      </c>
    </row>
    <row r="6872" spans="1:8">
      <c r="A6872" s="79">
        <v>42717.214953703704</v>
      </c>
      <c r="B6872" s="3">
        <v>5.7701894356080041</v>
      </c>
      <c r="C6872" s="7">
        <v>139</v>
      </c>
      <c r="D6872" s="7">
        <v>1</v>
      </c>
      <c r="E6872" s="17">
        <v>45</v>
      </c>
      <c r="F6872" s="2" t="s">
        <v>8</v>
      </c>
      <c r="G6872" s="2" t="s">
        <v>2915</v>
      </c>
      <c r="H6872" s="2" t="s">
        <v>3013</v>
      </c>
    </row>
    <row r="6873" spans="1:8">
      <c r="A6873" s="79">
        <v>42717.308055555557</v>
      </c>
      <c r="B6873" s="3">
        <v>5.6364101201201207</v>
      </c>
      <c r="C6873" s="7">
        <v>139</v>
      </c>
      <c r="D6873" s="7">
        <v>1</v>
      </c>
      <c r="E6873" s="17">
        <v>45</v>
      </c>
      <c r="F6873" s="2" t="s">
        <v>8</v>
      </c>
      <c r="G6873" s="2" t="s">
        <v>2915</v>
      </c>
      <c r="H6873" s="2" t="s">
        <v>3011</v>
      </c>
    </row>
    <row r="6874" spans="1:8">
      <c r="A6874" s="79">
        <v>42717.312222222223</v>
      </c>
      <c r="B6874" s="3">
        <v>5.7852912075211318</v>
      </c>
      <c r="C6874" s="7">
        <v>139</v>
      </c>
      <c r="D6874" s="7">
        <v>1</v>
      </c>
      <c r="E6874" s="17">
        <v>45</v>
      </c>
      <c r="F6874" s="2" t="s">
        <v>8</v>
      </c>
      <c r="G6874" s="2" t="s">
        <v>2915</v>
      </c>
      <c r="H6874" s="2" t="s">
        <v>3010</v>
      </c>
    </row>
    <row r="6875" spans="1:8">
      <c r="A6875" s="79">
        <v>42717.343287037038</v>
      </c>
      <c r="B6875" s="3">
        <v>5.7263050225338006</v>
      </c>
      <c r="C6875" s="7">
        <v>139</v>
      </c>
      <c r="D6875" s="7">
        <v>1</v>
      </c>
      <c r="E6875" s="17">
        <v>45</v>
      </c>
      <c r="F6875" s="2" t="s">
        <v>8</v>
      </c>
      <c r="G6875" s="2" t="s">
        <v>2915</v>
      </c>
      <c r="H6875" s="2" t="s">
        <v>3009</v>
      </c>
    </row>
    <row r="6876" spans="1:8">
      <c r="A6876" s="79">
        <v>42717.380347222221</v>
      </c>
      <c r="B6876" s="3">
        <v>5.7763211387900357</v>
      </c>
      <c r="C6876" s="7">
        <v>139</v>
      </c>
      <c r="D6876" s="7">
        <v>1</v>
      </c>
      <c r="E6876" s="17">
        <v>45</v>
      </c>
      <c r="F6876" s="2" t="s">
        <v>8</v>
      </c>
      <c r="G6876" s="2" t="s">
        <v>2915</v>
      </c>
      <c r="H6876" s="2" t="s">
        <v>3008</v>
      </c>
    </row>
    <row r="6877" spans="1:8">
      <c r="A6877" s="79">
        <v>42717.387326388889</v>
      </c>
      <c r="B6877" s="3">
        <v>5.6364101201201207</v>
      </c>
      <c r="C6877" s="7">
        <v>139</v>
      </c>
      <c r="D6877" s="7">
        <v>1</v>
      </c>
      <c r="E6877" s="17">
        <v>45</v>
      </c>
      <c r="F6877" s="2" t="s">
        <v>8</v>
      </c>
      <c r="G6877" s="2" t="s">
        <v>2915</v>
      </c>
      <c r="H6877" s="2" t="s">
        <v>3007</v>
      </c>
    </row>
    <row r="6878" spans="1:8">
      <c r="A6878" s="79">
        <v>42717.395833333336</v>
      </c>
      <c r="B6878" s="3">
        <v>5.6364101201201207</v>
      </c>
      <c r="C6878" s="7">
        <v>139</v>
      </c>
      <c r="D6878" s="7">
        <v>1</v>
      </c>
      <c r="E6878" s="17">
        <v>45</v>
      </c>
      <c r="F6878" s="2" t="s">
        <v>8</v>
      </c>
      <c r="G6878" s="2" t="s">
        <v>2915</v>
      </c>
      <c r="H6878" s="2" t="s">
        <v>3006</v>
      </c>
    </row>
    <row r="6879" spans="1:8">
      <c r="A6879" s="79">
        <v>42717.405011574076</v>
      </c>
      <c r="B6879" s="3">
        <v>5.7771907832898171</v>
      </c>
      <c r="C6879" s="7">
        <v>139</v>
      </c>
      <c r="D6879" s="7">
        <v>1</v>
      </c>
      <c r="E6879" s="17">
        <v>45</v>
      </c>
      <c r="F6879" s="2" t="s">
        <v>8</v>
      </c>
      <c r="G6879" s="2" t="s">
        <v>2915</v>
      </c>
      <c r="H6879" s="2" t="s">
        <v>3005</v>
      </c>
    </row>
    <row r="6880" spans="1:8">
      <c r="A6880" s="79">
        <v>42717.444374999999</v>
      </c>
      <c r="B6880" s="3">
        <v>5.7636383738646355</v>
      </c>
      <c r="C6880" s="7">
        <v>139</v>
      </c>
      <c r="D6880" s="7">
        <v>1</v>
      </c>
      <c r="E6880" s="17">
        <v>45</v>
      </c>
      <c r="F6880" s="2" t="s">
        <v>8</v>
      </c>
      <c r="G6880" s="2" t="s">
        <v>2915</v>
      </c>
      <c r="H6880" s="2" t="s">
        <v>3003</v>
      </c>
    </row>
    <row r="6881" spans="1:8">
      <c r="A6881" s="79">
        <v>42717.457951388889</v>
      </c>
      <c r="B6881" s="3">
        <v>5.7763211387900357</v>
      </c>
      <c r="C6881" s="7">
        <v>139</v>
      </c>
      <c r="D6881" s="7">
        <v>1</v>
      </c>
      <c r="E6881" s="17">
        <v>45</v>
      </c>
      <c r="F6881" s="2" t="s">
        <v>8</v>
      </c>
      <c r="G6881" s="2" t="s">
        <v>2915</v>
      </c>
      <c r="H6881" s="2" t="s">
        <v>3002</v>
      </c>
    </row>
    <row r="6882" spans="1:8">
      <c r="A6882" s="79">
        <v>42717.460578703707</v>
      </c>
      <c r="B6882" s="3">
        <v>5.7600810541132317</v>
      </c>
      <c r="C6882" s="7">
        <v>139</v>
      </c>
      <c r="D6882" s="7">
        <v>1</v>
      </c>
      <c r="E6882" s="17">
        <v>45</v>
      </c>
      <c r="F6882" s="2" t="s">
        <v>8</v>
      </c>
      <c r="G6882" s="2" t="s">
        <v>2915</v>
      </c>
      <c r="H6882" s="2" t="s">
        <v>3001</v>
      </c>
    </row>
    <row r="6883" spans="1:8">
      <c r="A6883" s="79">
        <v>42717.474942129629</v>
      </c>
      <c r="B6883" s="3">
        <v>5.7676830213686774</v>
      </c>
      <c r="C6883" s="7">
        <v>139</v>
      </c>
      <c r="D6883" s="7">
        <v>1</v>
      </c>
      <c r="E6883" s="17">
        <v>45</v>
      </c>
      <c r="F6883" s="2" t="s">
        <v>8</v>
      </c>
      <c r="G6883" s="2" t="s">
        <v>2915</v>
      </c>
      <c r="H6883" s="2" t="s">
        <v>3000</v>
      </c>
    </row>
    <row r="6884" spans="1:8">
      <c r="A6884" s="79">
        <v>42717.476030092592</v>
      </c>
      <c r="B6884" s="3">
        <v>5.7636383738646355</v>
      </c>
      <c r="C6884" s="7">
        <v>139</v>
      </c>
      <c r="D6884" s="7">
        <v>1</v>
      </c>
      <c r="E6884" s="17">
        <v>45</v>
      </c>
      <c r="F6884" s="2" t="s">
        <v>8</v>
      </c>
      <c r="G6884" s="2" t="s">
        <v>2915</v>
      </c>
      <c r="H6884" s="2" t="s">
        <v>2999</v>
      </c>
    </row>
    <row r="6885" spans="1:8">
      <c r="A6885" s="79">
        <v>42717.490555555552</v>
      </c>
      <c r="B6885" s="3">
        <v>5.7763211387900357</v>
      </c>
      <c r="C6885" s="7">
        <v>139</v>
      </c>
      <c r="D6885" s="7">
        <v>1</v>
      </c>
      <c r="E6885" s="17">
        <v>45</v>
      </c>
      <c r="F6885" s="2" t="s">
        <v>8</v>
      </c>
      <c r="G6885" s="2" t="s">
        <v>2915</v>
      </c>
      <c r="H6885" s="2" t="s">
        <v>2998</v>
      </c>
    </row>
    <row r="6886" spans="1:8">
      <c r="A6886" s="79">
        <v>42717.504791666666</v>
      </c>
      <c r="B6886" s="3">
        <v>11.595880316552639</v>
      </c>
      <c r="C6886" s="7">
        <v>139</v>
      </c>
      <c r="D6886" s="7">
        <v>2</v>
      </c>
      <c r="E6886" s="17">
        <v>45</v>
      </c>
      <c r="F6886" s="2" t="s">
        <v>8</v>
      </c>
      <c r="G6886" s="2" t="s">
        <v>2915</v>
      </c>
      <c r="H6886" s="2" t="s">
        <v>2997</v>
      </c>
    </row>
    <row r="6887" spans="1:8">
      <c r="A6887" s="79">
        <v>42717.531064814815</v>
      </c>
      <c r="B6887" s="3">
        <v>5.7163456173526139</v>
      </c>
      <c r="C6887" s="7">
        <v>139</v>
      </c>
      <c r="D6887" s="7">
        <v>1</v>
      </c>
      <c r="E6887" s="17">
        <v>45</v>
      </c>
      <c r="F6887" s="2" t="s">
        <v>8</v>
      </c>
      <c r="G6887" s="2" t="s">
        <v>2915</v>
      </c>
      <c r="H6887" s="2" t="s">
        <v>2996</v>
      </c>
    </row>
    <row r="6888" spans="1:8">
      <c r="A6888" s="79">
        <v>42717.564155092594</v>
      </c>
      <c r="B6888" s="3">
        <v>5.7763211387900357</v>
      </c>
      <c r="C6888" s="7">
        <v>139</v>
      </c>
      <c r="D6888" s="7">
        <v>1</v>
      </c>
      <c r="E6888" s="17">
        <v>45</v>
      </c>
      <c r="F6888" s="2" t="s">
        <v>8</v>
      </c>
      <c r="G6888" s="2" t="s">
        <v>2915</v>
      </c>
      <c r="H6888" s="2" t="s">
        <v>2995</v>
      </c>
    </row>
    <row r="6889" spans="1:8">
      <c r="A6889" s="79">
        <v>42717.566203703704</v>
      </c>
      <c r="B6889" s="3">
        <v>5.7763211387900357</v>
      </c>
      <c r="C6889" s="7">
        <v>139</v>
      </c>
      <c r="D6889" s="7">
        <v>1</v>
      </c>
      <c r="E6889" s="17">
        <v>45</v>
      </c>
      <c r="F6889" s="2" t="s">
        <v>8</v>
      </c>
      <c r="G6889" s="2" t="s">
        <v>2915</v>
      </c>
      <c r="H6889" s="2" t="s">
        <v>2994</v>
      </c>
    </row>
    <row r="6890" spans="1:8">
      <c r="A6890" s="79">
        <v>42717.570104166669</v>
      </c>
      <c r="B6890" s="3">
        <v>5.7852805090595343</v>
      </c>
      <c r="C6890" s="7">
        <v>139</v>
      </c>
      <c r="D6890" s="7">
        <v>1</v>
      </c>
      <c r="E6890" s="17">
        <v>45</v>
      </c>
      <c r="F6890" s="2" t="s">
        <v>8</v>
      </c>
      <c r="G6890" s="2" t="s">
        <v>2915</v>
      </c>
      <c r="H6890" s="2" t="s">
        <v>2993</v>
      </c>
    </row>
    <row r="6891" spans="1:8">
      <c r="A6891" s="79">
        <v>42717.572928240741</v>
      </c>
      <c r="B6891" s="3">
        <v>5.7345710368349252</v>
      </c>
      <c r="C6891" s="7">
        <v>139</v>
      </c>
      <c r="D6891" s="7">
        <v>1</v>
      </c>
      <c r="E6891" s="17">
        <v>45</v>
      </c>
      <c r="F6891" s="2" t="s">
        <v>8</v>
      </c>
      <c r="G6891" s="2" t="s">
        <v>2915</v>
      </c>
      <c r="H6891" s="2" t="s">
        <v>2992</v>
      </c>
    </row>
    <row r="6892" spans="1:8">
      <c r="A6892" s="79">
        <v>42717.592187499999</v>
      </c>
      <c r="B6892" s="3">
        <v>5.7163456173526139</v>
      </c>
      <c r="C6892" s="7">
        <v>139</v>
      </c>
      <c r="D6892" s="7">
        <v>1</v>
      </c>
      <c r="E6892" s="17">
        <v>45</v>
      </c>
      <c r="F6892" s="2" t="s">
        <v>8</v>
      </c>
      <c r="G6892" s="2" t="s">
        <v>2915</v>
      </c>
      <c r="H6892" s="2" t="s">
        <v>2991</v>
      </c>
    </row>
    <row r="6893" spans="1:8">
      <c r="A6893" s="79">
        <v>42717.613379629627</v>
      </c>
      <c r="B6893" s="3">
        <v>5.7582848353776628</v>
      </c>
      <c r="C6893" s="7">
        <v>139</v>
      </c>
      <c r="D6893" s="7">
        <v>1</v>
      </c>
      <c r="E6893" s="17">
        <v>45</v>
      </c>
      <c r="F6893" s="2" t="s">
        <v>8</v>
      </c>
      <c r="G6893" s="2" t="s">
        <v>2915</v>
      </c>
      <c r="H6893" s="2" t="s">
        <v>2990</v>
      </c>
    </row>
    <row r="6894" spans="1:8">
      <c r="A6894" s="79">
        <v>42717.683645833335</v>
      </c>
      <c r="B6894" s="3">
        <v>5.7817057043879911</v>
      </c>
      <c r="C6894" s="7">
        <v>139</v>
      </c>
      <c r="D6894" s="7">
        <v>1</v>
      </c>
      <c r="E6894" s="17">
        <v>45</v>
      </c>
      <c r="F6894" s="2" t="s">
        <v>8</v>
      </c>
      <c r="G6894" s="2" t="s">
        <v>2915</v>
      </c>
      <c r="H6894" s="2" t="s">
        <v>2989</v>
      </c>
    </row>
    <row r="6895" spans="1:8">
      <c r="A6895" s="79">
        <v>42717.716493055559</v>
      </c>
      <c r="B6895" s="3">
        <v>5.7636383738646355</v>
      </c>
      <c r="C6895" s="7">
        <v>139</v>
      </c>
      <c r="D6895" s="7">
        <v>1</v>
      </c>
      <c r="E6895" s="17">
        <v>45</v>
      </c>
      <c r="F6895" s="2" t="s">
        <v>8</v>
      </c>
      <c r="G6895" s="2" t="s">
        <v>2925</v>
      </c>
      <c r="H6895" s="2" t="s">
        <v>2988</v>
      </c>
    </row>
    <row r="6896" spans="1:8">
      <c r="A6896" s="79">
        <v>42717.754999999997</v>
      </c>
      <c r="B6896" s="3">
        <v>5.6364101201201207</v>
      </c>
      <c r="C6896" s="7">
        <v>139</v>
      </c>
      <c r="D6896" s="7">
        <v>1</v>
      </c>
      <c r="E6896" s="17">
        <v>45</v>
      </c>
      <c r="F6896" s="2" t="s">
        <v>8</v>
      </c>
      <c r="G6896" s="2" t="s">
        <v>2915</v>
      </c>
      <c r="H6896" s="2" t="s">
        <v>2987</v>
      </c>
    </row>
    <row r="6897" spans="1:8">
      <c r="A6897" s="79">
        <v>42717.796365740738</v>
      </c>
      <c r="B6897" s="3">
        <v>5.6364101201201207</v>
      </c>
      <c r="C6897" s="7">
        <v>139</v>
      </c>
      <c r="D6897" s="7">
        <v>1</v>
      </c>
      <c r="E6897" s="17">
        <v>45</v>
      </c>
      <c r="F6897" s="2" t="s">
        <v>8</v>
      </c>
      <c r="G6897" s="2" t="s">
        <v>2915</v>
      </c>
      <c r="H6897" s="2" t="s">
        <v>2986</v>
      </c>
    </row>
    <row r="6898" spans="1:8">
      <c r="A6898" s="79">
        <v>42717.826944444445</v>
      </c>
      <c r="B6898" s="3">
        <v>5.7713200300300302</v>
      </c>
      <c r="C6898" s="7">
        <v>139</v>
      </c>
      <c r="D6898" s="7">
        <v>1</v>
      </c>
      <c r="E6898" s="17">
        <v>45</v>
      </c>
      <c r="F6898" s="2" t="s">
        <v>8</v>
      </c>
      <c r="G6898" s="2" t="s">
        <v>2915</v>
      </c>
      <c r="H6898" s="2" t="s">
        <v>2985</v>
      </c>
    </row>
    <row r="6899" spans="1:8">
      <c r="A6899" s="79">
        <v>42717.849444444444</v>
      </c>
      <c r="B6899" s="3">
        <v>5.7763211387900357</v>
      </c>
      <c r="C6899" s="7">
        <v>139</v>
      </c>
      <c r="D6899" s="7">
        <v>1</v>
      </c>
      <c r="E6899" s="17">
        <v>45</v>
      </c>
      <c r="F6899" s="2" t="s">
        <v>8</v>
      </c>
      <c r="G6899" s="2" t="s">
        <v>2915</v>
      </c>
      <c r="H6899" s="2" t="s">
        <v>2984</v>
      </c>
    </row>
    <row r="6900" spans="1:8">
      <c r="A6900" s="79">
        <v>42717.888668981483</v>
      </c>
      <c r="B6900" s="3">
        <v>5.7600810541132317</v>
      </c>
      <c r="C6900" s="7">
        <v>139</v>
      </c>
      <c r="D6900" s="7">
        <v>1</v>
      </c>
      <c r="E6900" s="17">
        <v>45</v>
      </c>
      <c r="F6900" s="2" t="s">
        <v>8</v>
      </c>
      <c r="G6900" s="2" t="s">
        <v>2915</v>
      </c>
      <c r="H6900" s="2" t="s">
        <v>2983</v>
      </c>
    </row>
    <row r="6901" spans="1:8">
      <c r="A6901" s="79">
        <v>42718.025925925926</v>
      </c>
      <c r="B6901" s="3">
        <v>5.7582848353776628</v>
      </c>
      <c r="C6901" s="7">
        <v>139</v>
      </c>
      <c r="D6901" s="7">
        <v>1</v>
      </c>
      <c r="E6901" s="17">
        <v>45</v>
      </c>
      <c r="F6901" s="2" t="s">
        <v>8</v>
      </c>
      <c r="G6901" s="2" t="s">
        <v>2915</v>
      </c>
      <c r="H6901" s="2" t="s">
        <v>2982</v>
      </c>
    </row>
    <row r="6902" spans="1:8">
      <c r="A6902" s="79">
        <v>42718.364976851852</v>
      </c>
      <c r="B6902" s="3">
        <v>5.7933895284822228</v>
      </c>
      <c r="C6902" s="7">
        <v>139</v>
      </c>
      <c r="D6902" s="7">
        <v>1</v>
      </c>
      <c r="E6902" s="17">
        <v>45</v>
      </c>
      <c r="F6902" s="2" t="s">
        <v>8</v>
      </c>
      <c r="G6902" s="2" t="s">
        <v>2915</v>
      </c>
      <c r="H6902" s="2" t="s">
        <v>2891</v>
      </c>
    </row>
    <row r="6903" spans="1:8">
      <c r="A6903" s="79">
        <v>42718.367962962962</v>
      </c>
      <c r="B6903" s="3">
        <v>11.407673867334168</v>
      </c>
      <c r="C6903" s="7">
        <v>139</v>
      </c>
      <c r="D6903" s="7">
        <v>2</v>
      </c>
      <c r="E6903" s="17">
        <v>45</v>
      </c>
      <c r="F6903" s="2" t="s">
        <v>8</v>
      </c>
      <c r="G6903" s="2" t="s">
        <v>2915</v>
      </c>
      <c r="H6903" s="2" t="s">
        <v>2981</v>
      </c>
    </row>
    <row r="6904" spans="1:8">
      <c r="A6904" s="79">
        <v>42718.377754629626</v>
      </c>
      <c r="B6904" s="3">
        <v>5.6757896090695859</v>
      </c>
      <c r="C6904" s="7">
        <v>139</v>
      </c>
      <c r="D6904" s="7">
        <v>1</v>
      </c>
      <c r="E6904" s="17">
        <v>45</v>
      </c>
      <c r="F6904" s="2" t="s">
        <v>8</v>
      </c>
      <c r="G6904" s="2" t="s">
        <v>2915</v>
      </c>
      <c r="H6904" s="2" t="s">
        <v>2980</v>
      </c>
    </row>
    <row r="6905" spans="1:8">
      <c r="A6905" s="79">
        <v>42718.397511574076</v>
      </c>
      <c r="B6905" s="3">
        <v>11.588171251699</v>
      </c>
      <c r="C6905" s="7">
        <v>139</v>
      </c>
      <c r="D6905" s="7">
        <v>2</v>
      </c>
      <c r="E6905" s="17">
        <v>45</v>
      </c>
      <c r="F6905" s="2" t="s">
        <v>8</v>
      </c>
      <c r="G6905" s="2" t="s">
        <v>2915</v>
      </c>
      <c r="H6905" s="2" t="s">
        <v>2871</v>
      </c>
    </row>
    <row r="6906" spans="1:8">
      <c r="A6906" s="79">
        <v>42718.398564814815</v>
      </c>
      <c r="B6906" s="3">
        <v>5.7676830213686774</v>
      </c>
      <c r="C6906" s="7">
        <v>139</v>
      </c>
      <c r="D6906" s="7">
        <v>1</v>
      </c>
      <c r="E6906" s="17">
        <v>45</v>
      </c>
      <c r="F6906" s="2" t="s">
        <v>8</v>
      </c>
      <c r="G6906" s="2" t="s">
        <v>2915</v>
      </c>
      <c r="H6906" s="2" t="s">
        <v>2979</v>
      </c>
    </row>
    <row r="6907" spans="1:8">
      <c r="A6907" s="79">
        <v>42718.413472222222</v>
      </c>
      <c r="B6907" s="3">
        <v>5.7636383738646355</v>
      </c>
      <c r="C6907" s="7">
        <v>139</v>
      </c>
      <c r="D6907" s="7">
        <v>1</v>
      </c>
      <c r="E6907" s="17">
        <v>45</v>
      </c>
      <c r="F6907" s="2" t="s">
        <v>8</v>
      </c>
      <c r="G6907" s="2" t="s">
        <v>2915</v>
      </c>
      <c r="H6907" s="2" t="s">
        <v>2977</v>
      </c>
    </row>
    <row r="6908" spans="1:8">
      <c r="A6908" s="79">
        <v>42718.419629629629</v>
      </c>
      <c r="B6908" s="3">
        <v>5.7771907832898171</v>
      </c>
      <c r="C6908" s="7">
        <v>139</v>
      </c>
      <c r="D6908" s="7">
        <v>1</v>
      </c>
      <c r="E6908" s="17">
        <v>45</v>
      </c>
      <c r="F6908" s="2" t="s">
        <v>8</v>
      </c>
      <c r="G6908" s="2" t="s">
        <v>2915</v>
      </c>
      <c r="H6908" s="2" t="s">
        <v>2976</v>
      </c>
    </row>
    <row r="6909" spans="1:8">
      <c r="A6909" s="79">
        <v>42718.421909722223</v>
      </c>
      <c r="B6909" s="3">
        <v>5.773473702644746</v>
      </c>
      <c r="C6909" s="7">
        <v>139</v>
      </c>
      <c r="D6909" s="7">
        <v>1</v>
      </c>
      <c r="E6909" s="17">
        <v>45</v>
      </c>
      <c r="F6909" s="2" t="s">
        <v>8</v>
      </c>
      <c r="G6909" s="2" t="s">
        <v>2915</v>
      </c>
      <c r="H6909" s="2" t="s">
        <v>2975</v>
      </c>
    </row>
    <row r="6910" spans="1:8">
      <c r="A6910" s="79">
        <v>42718.427499999998</v>
      </c>
      <c r="B6910" s="3">
        <v>5.7582473643410852</v>
      </c>
      <c r="C6910" s="7">
        <v>139</v>
      </c>
      <c r="D6910" s="7">
        <v>1</v>
      </c>
      <c r="E6910" s="17">
        <v>45</v>
      </c>
      <c r="F6910" s="2" t="s">
        <v>8</v>
      </c>
      <c r="G6910" s="2" t="s">
        <v>2915</v>
      </c>
      <c r="H6910" s="2" t="s">
        <v>2974</v>
      </c>
    </row>
    <row r="6911" spans="1:8">
      <c r="A6911" s="79">
        <v>42718.447418981479</v>
      </c>
      <c r="B6911" s="3">
        <v>5.703836933667084</v>
      </c>
      <c r="C6911" s="7">
        <v>139</v>
      </c>
      <c r="D6911" s="7">
        <v>1</v>
      </c>
      <c r="E6911" s="17">
        <v>45</v>
      </c>
      <c r="F6911" s="2" t="s">
        <v>8</v>
      </c>
      <c r="G6911" s="2" t="s">
        <v>2915</v>
      </c>
      <c r="H6911" s="2" t="s">
        <v>2973</v>
      </c>
    </row>
    <row r="6912" spans="1:8">
      <c r="A6912" s="79">
        <v>42718.455740740741</v>
      </c>
      <c r="B6912" s="3">
        <v>5.6364101201201207</v>
      </c>
      <c r="C6912" s="7">
        <v>139</v>
      </c>
      <c r="D6912" s="7">
        <v>1</v>
      </c>
      <c r="E6912" s="17">
        <v>45</v>
      </c>
      <c r="F6912" s="2" t="s">
        <v>8</v>
      </c>
      <c r="G6912" s="2" t="s">
        <v>2915</v>
      </c>
      <c r="H6912" s="2" t="s">
        <v>2972</v>
      </c>
    </row>
    <row r="6913" spans="1:8">
      <c r="A6913" s="79">
        <v>42718.526666666665</v>
      </c>
      <c r="B6913" s="3">
        <v>5.789042084912813</v>
      </c>
      <c r="C6913" s="7">
        <v>139</v>
      </c>
      <c r="D6913" s="7">
        <v>1</v>
      </c>
      <c r="E6913" s="17">
        <v>45</v>
      </c>
      <c r="F6913" s="2" t="s">
        <v>8</v>
      </c>
      <c r="G6913" s="2" t="s">
        <v>2915</v>
      </c>
      <c r="H6913" s="2" t="s">
        <v>2971</v>
      </c>
    </row>
    <row r="6914" spans="1:8">
      <c r="A6914" s="79">
        <v>42718.602534722224</v>
      </c>
      <c r="B6914" s="3">
        <v>5.7413212891113892</v>
      </c>
      <c r="C6914" s="7">
        <v>139</v>
      </c>
      <c r="D6914" s="7">
        <v>1</v>
      </c>
      <c r="E6914" s="17">
        <v>45</v>
      </c>
      <c r="F6914" s="2" t="s">
        <v>8</v>
      </c>
      <c r="G6914" s="2" t="s">
        <v>2925</v>
      </c>
      <c r="H6914" s="2" t="s">
        <v>2970</v>
      </c>
    </row>
    <row r="6915" spans="1:8">
      <c r="A6915" s="79">
        <v>42718.625474537039</v>
      </c>
      <c r="B6915" s="3">
        <v>5.7852912075211318</v>
      </c>
      <c r="C6915" s="7">
        <v>139</v>
      </c>
      <c r="D6915" s="7">
        <v>1</v>
      </c>
      <c r="E6915" s="17">
        <v>45</v>
      </c>
      <c r="F6915" s="2" t="s">
        <v>8</v>
      </c>
      <c r="G6915" s="2" t="s">
        <v>2915</v>
      </c>
      <c r="H6915" s="2" t="s">
        <v>2968</v>
      </c>
    </row>
    <row r="6916" spans="1:8">
      <c r="A6916" s="79">
        <v>42718.855787037035</v>
      </c>
      <c r="B6916" s="3">
        <v>5.703836933667084</v>
      </c>
      <c r="C6916" s="7">
        <v>139</v>
      </c>
      <c r="D6916" s="7">
        <v>1</v>
      </c>
      <c r="E6916" s="17">
        <v>45</v>
      </c>
      <c r="F6916" s="2" t="s">
        <v>8</v>
      </c>
      <c r="G6916" s="2" t="s">
        <v>2915</v>
      </c>
      <c r="H6916" s="2" t="s">
        <v>2967</v>
      </c>
    </row>
    <row r="6917" spans="1:8">
      <c r="A6917" s="79">
        <v>42718.905462962961</v>
      </c>
      <c r="B6917" s="3">
        <v>5.703836933667084</v>
      </c>
      <c r="C6917" s="7">
        <v>139</v>
      </c>
      <c r="D6917" s="7">
        <v>1</v>
      </c>
      <c r="E6917" s="17">
        <v>45</v>
      </c>
      <c r="F6917" s="2" t="s">
        <v>8</v>
      </c>
      <c r="G6917" s="2" t="s">
        <v>2915</v>
      </c>
      <c r="H6917" s="2" t="s">
        <v>2966</v>
      </c>
    </row>
    <row r="6918" spans="1:8">
      <c r="A6918" s="79">
        <v>42719.066481481481</v>
      </c>
      <c r="B6918" s="3">
        <v>5.7744603910614529</v>
      </c>
      <c r="C6918" s="7">
        <v>139</v>
      </c>
      <c r="D6918" s="7">
        <v>1</v>
      </c>
      <c r="E6918" s="17">
        <v>45</v>
      </c>
      <c r="F6918" s="2" t="s">
        <v>8</v>
      </c>
      <c r="G6918" s="2" t="s">
        <v>2915</v>
      </c>
      <c r="H6918" s="2" t="s">
        <v>2839</v>
      </c>
    </row>
    <row r="6919" spans="1:8">
      <c r="A6919" s="79">
        <v>42719.105706018519</v>
      </c>
      <c r="B6919" s="3">
        <v>5.7344966454255806</v>
      </c>
      <c r="C6919" s="7">
        <v>139</v>
      </c>
      <c r="D6919" s="7">
        <v>1</v>
      </c>
      <c r="E6919" s="17">
        <v>45</v>
      </c>
      <c r="F6919" s="2" t="s">
        <v>8</v>
      </c>
      <c r="G6919" s="2" t="s">
        <v>2915</v>
      </c>
      <c r="H6919" s="2" t="s">
        <v>2965</v>
      </c>
    </row>
    <row r="6920" spans="1:8">
      <c r="A6920" s="79">
        <v>42719.17769675926</v>
      </c>
      <c r="B6920" s="3">
        <v>17.369508892978065</v>
      </c>
      <c r="C6920" s="7">
        <v>139</v>
      </c>
      <c r="D6920" s="7">
        <v>3</v>
      </c>
      <c r="E6920" s="17">
        <v>45</v>
      </c>
      <c r="F6920" s="2" t="s">
        <v>8</v>
      </c>
      <c r="G6920" s="2" t="s">
        <v>2915</v>
      </c>
      <c r="H6920" s="2" t="s">
        <v>2964</v>
      </c>
    </row>
    <row r="6921" spans="1:8">
      <c r="A6921" s="79">
        <v>42719.423668981479</v>
      </c>
      <c r="B6921" s="3">
        <v>5.7471214087759819</v>
      </c>
      <c r="C6921" s="7">
        <v>139</v>
      </c>
      <c r="D6921" s="7">
        <v>1</v>
      </c>
      <c r="E6921" s="17">
        <v>45</v>
      </c>
      <c r="F6921" s="2" t="s">
        <v>8</v>
      </c>
      <c r="G6921" s="2" t="s">
        <v>2915</v>
      </c>
      <c r="H6921" s="2" t="s">
        <v>2963</v>
      </c>
    </row>
    <row r="6922" spans="1:8">
      <c r="A6922" s="79">
        <v>42719.431643518517</v>
      </c>
      <c r="B6922" s="3">
        <v>5.7771907832898171</v>
      </c>
      <c r="C6922" s="7">
        <v>139</v>
      </c>
      <c r="D6922" s="7">
        <v>1</v>
      </c>
      <c r="E6922" s="17">
        <v>45</v>
      </c>
      <c r="F6922" s="2" t="s">
        <v>8</v>
      </c>
      <c r="G6922" s="2" t="s">
        <v>2915</v>
      </c>
      <c r="H6922" s="2" t="s">
        <v>2962</v>
      </c>
    </row>
    <row r="6923" spans="1:8">
      <c r="A6923" s="79">
        <v>42719.577048611114</v>
      </c>
      <c r="B6923" s="3">
        <v>5.7763211387900357</v>
      </c>
      <c r="C6923" s="7">
        <v>139</v>
      </c>
      <c r="D6923" s="7">
        <v>1</v>
      </c>
      <c r="E6923" s="17">
        <v>45</v>
      </c>
      <c r="F6923" s="2" t="s">
        <v>8</v>
      </c>
      <c r="G6923" s="2" t="s">
        <v>2915</v>
      </c>
      <c r="H6923" s="2" t="s">
        <v>2961</v>
      </c>
    </row>
    <row r="6924" spans="1:8">
      <c r="A6924" s="79">
        <v>42719.58488425926</v>
      </c>
      <c r="B6924" s="3">
        <v>5.703836933667084</v>
      </c>
      <c r="C6924" s="7">
        <v>139</v>
      </c>
      <c r="D6924" s="7">
        <v>1</v>
      </c>
      <c r="E6924" s="17">
        <v>45</v>
      </c>
      <c r="F6924" s="2" t="s">
        <v>8</v>
      </c>
      <c r="G6924" s="2" t="s">
        <v>2915</v>
      </c>
      <c r="H6924" s="2" t="s">
        <v>2960</v>
      </c>
    </row>
    <row r="6925" spans="1:8">
      <c r="A6925" s="79">
        <v>42719.597361111111</v>
      </c>
      <c r="B6925" s="3">
        <v>5.6364101201201207</v>
      </c>
      <c r="C6925" s="7">
        <v>139</v>
      </c>
      <c r="D6925" s="7">
        <v>1</v>
      </c>
      <c r="E6925" s="17">
        <v>45</v>
      </c>
      <c r="F6925" s="2" t="s">
        <v>8</v>
      </c>
      <c r="G6925" s="2" t="s">
        <v>2915</v>
      </c>
      <c r="H6925" s="2" t="s">
        <v>2959</v>
      </c>
    </row>
    <row r="6926" spans="1:8">
      <c r="A6926" s="79">
        <v>42719.601875</v>
      </c>
      <c r="B6926" s="3">
        <v>5.7763211387900357</v>
      </c>
      <c r="C6926" s="7">
        <v>139</v>
      </c>
      <c r="D6926" s="7">
        <v>1</v>
      </c>
      <c r="E6926" s="17">
        <v>45</v>
      </c>
      <c r="F6926" s="2" t="s">
        <v>8</v>
      </c>
      <c r="G6926" s="2" t="s">
        <v>2915</v>
      </c>
      <c r="H6926" s="2" t="s">
        <v>2958</v>
      </c>
    </row>
    <row r="6927" spans="1:8">
      <c r="A6927" s="79">
        <v>42719.613622685189</v>
      </c>
      <c r="B6927" s="3">
        <v>11.57968038269061</v>
      </c>
      <c r="C6927" s="7">
        <v>139</v>
      </c>
      <c r="D6927" s="7">
        <v>2</v>
      </c>
      <c r="E6927" s="17">
        <v>45</v>
      </c>
      <c r="F6927" s="2" t="s">
        <v>8</v>
      </c>
      <c r="G6927" s="2" t="s">
        <v>2915</v>
      </c>
      <c r="H6927" s="2" t="s">
        <v>2857</v>
      </c>
    </row>
    <row r="6928" spans="1:8">
      <c r="A6928" s="79">
        <v>42719.681504629632</v>
      </c>
      <c r="B6928" s="3">
        <v>5.7816990471607319</v>
      </c>
      <c r="C6928" s="7">
        <v>139</v>
      </c>
      <c r="D6928" s="7">
        <v>1</v>
      </c>
      <c r="E6928" s="17">
        <v>45</v>
      </c>
      <c r="F6928" s="2" t="s">
        <v>8</v>
      </c>
      <c r="G6928" s="2" t="s">
        <v>2925</v>
      </c>
      <c r="H6928" s="2" t="s">
        <v>2957</v>
      </c>
    </row>
    <row r="6929" spans="1:8">
      <c r="A6929" s="79">
        <v>42719.685046296298</v>
      </c>
      <c r="B6929" s="3">
        <v>28.934034085315837</v>
      </c>
      <c r="C6929" s="7">
        <v>139</v>
      </c>
      <c r="D6929" s="7">
        <v>5</v>
      </c>
      <c r="E6929" s="17">
        <v>45</v>
      </c>
      <c r="F6929" s="2" t="s">
        <v>8</v>
      </c>
      <c r="G6929" s="2" t="s">
        <v>2915</v>
      </c>
      <c r="H6929" s="2" t="s">
        <v>2956</v>
      </c>
    </row>
    <row r="6930" spans="1:8">
      <c r="A6930" s="79">
        <v>42719.744525462964</v>
      </c>
      <c r="B6930" s="3">
        <v>11.591231633686149</v>
      </c>
      <c r="C6930" s="7">
        <v>139</v>
      </c>
      <c r="D6930" s="7">
        <v>2</v>
      </c>
      <c r="E6930" s="17">
        <v>45</v>
      </c>
      <c r="F6930" s="2" t="s">
        <v>8</v>
      </c>
      <c r="G6930" s="2" t="s">
        <v>2915</v>
      </c>
      <c r="H6930" s="2" t="s">
        <v>2732</v>
      </c>
    </row>
    <row r="6931" spans="1:8">
      <c r="A6931" s="79">
        <v>42719.762870370374</v>
      </c>
      <c r="B6931" s="3">
        <v>5.7877480686149942</v>
      </c>
      <c r="C6931" s="7">
        <v>139</v>
      </c>
      <c r="D6931" s="7">
        <v>1</v>
      </c>
      <c r="E6931" s="17">
        <v>45</v>
      </c>
      <c r="F6931" s="2" t="s">
        <v>8</v>
      </c>
      <c r="G6931" s="2" t="s">
        <v>2915</v>
      </c>
      <c r="H6931" s="2" t="s">
        <v>2955</v>
      </c>
    </row>
    <row r="6932" spans="1:8">
      <c r="A6932" s="79">
        <v>42719.795798611114</v>
      </c>
      <c r="B6932" s="3">
        <v>5.7676830213686774</v>
      </c>
      <c r="C6932" s="7">
        <v>139</v>
      </c>
      <c r="D6932" s="7">
        <v>1</v>
      </c>
      <c r="E6932" s="17">
        <v>45</v>
      </c>
      <c r="F6932" s="2" t="s">
        <v>8</v>
      </c>
      <c r="G6932" s="2" t="s">
        <v>2915</v>
      </c>
      <c r="H6932" s="2" t="s">
        <v>2954</v>
      </c>
    </row>
    <row r="6933" spans="1:8">
      <c r="A6933" s="79">
        <v>42719.796631944446</v>
      </c>
      <c r="B6933" s="3">
        <v>5.7676830213686774</v>
      </c>
      <c r="C6933" s="7">
        <v>139</v>
      </c>
      <c r="D6933" s="7">
        <v>1</v>
      </c>
      <c r="E6933" s="17">
        <v>45</v>
      </c>
      <c r="F6933" s="2" t="s">
        <v>8</v>
      </c>
      <c r="G6933" s="2" t="s">
        <v>2915</v>
      </c>
      <c r="H6933" s="2" t="s">
        <v>2953</v>
      </c>
    </row>
    <row r="6934" spans="1:8">
      <c r="A6934" s="79">
        <v>42719.824386574073</v>
      </c>
      <c r="B6934" s="3">
        <v>5.7816990471607319</v>
      </c>
      <c r="C6934" s="7">
        <v>139</v>
      </c>
      <c r="D6934" s="7">
        <v>1</v>
      </c>
      <c r="E6934" s="17">
        <v>45</v>
      </c>
      <c r="F6934" s="2" t="s">
        <v>8</v>
      </c>
      <c r="G6934" s="2" t="s">
        <v>2915</v>
      </c>
      <c r="H6934" s="2" t="s">
        <v>2952</v>
      </c>
    </row>
    <row r="6935" spans="1:8">
      <c r="A6935" s="79">
        <v>42719.992013888892</v>
      </c>
      <c r="B6935" s="3">
        <v>5.7345710368349252</v>
      </c>
      <c r="C6935" s="7">
        <v>139</v>
      </c>
      <c r="D6935" s="7">
        <v>1</v>
      </c>
      <c r="E6935" s="17">
        <v>45</v>
      </c>
      <c r="F6935" s="2" t="s">
        <v>8</v>
      </c>
      <c r="G6935" s="2" t="s">
        <v>2915</v>
      </c>
      <c r="H6935" s="2" t="s">
        <v>2951</v>
      </c>
    </row>
    <row r="6936" spans="1:8">
      <c r="A6936" s="79">
        <v>42720.415347222224</v>
      </c>
      <c r="B6936" s="3">
        <v>5.7676830213686774</v>
      </c>
      <c r="C6936" s="7">
        <v>139</v>
      </c>
      <c r="D6936" s="7">
        <v>1</v>
      </c>
      <c r="E6936" s="17">
        <v>45</v>
      </c>
      <c r="F6936" s="2" t="s">
        <v>8</v>
      </c>
      <c r="G6936" s="2" t="s">
        <v>2915</v>
      </c>
      <c r="H6936" s="2" t="s">
        <v>2950</v>
      </c>
    </row>
    <row r="6937" spans="1:8">
      <c r="A6937" s="79">
        <v>42720.505069444444</v>
      </c>
      <c r="B6937" s="3">
        <v>17.326263677507391</v>
      </c>
      <c r="C6937" s="7">
        <v>139</v>
      </c>
      <c r="D6937" s="7">
        <v>3</v>
      </c>
      <c r="E6937" s="17">
        <v>45</v>
      </c>
      <c r="F6937" s="2" t="s">
        <v>8</v>
      </c>
      <c r="G6937" s="2" t="s">
        <v>2915</v>
      </c>
      <c r="H6937" s="2" t="s">
        <v>2949</v>
      </c>
    </row>
    <row r="6938" spans="1:8">
      <c r="A6938" s="79">
        <v>42720.745520833334</v>
      </c>
      <c r="B6938" s="3">
        <v>5.7676830213686774</v>
      </c>
      <c r="C6938" s="7">
        <v>139</v>
      </c>
      <c r="D6938" s="7">
        <v>1</v>
      </c>
      <c r="E6938" s="17">
        <v>45</v>
      </c>
      <c r="F6938" s="2" t="s">
        <v>8</v>
      </c>
      <c r="G6938" s="2" t="s">
        <v>2915</v>
      </c>
      <c r="H6938" s="2" t="s">
        <v>2948</v>
      </c>
    </row>
    <row r="6939" spans="1:8">
      <c r="A6939" s="79">
        <v>42720.8518287037</v>
      </c>
      <c r="B6939" s="3">
        <v>5.7582473643410852</v>
      </c>
      <c r="C6939" s="7">
        <v>139</v>
      </c>
      <c r="D6939" s="7">
        <v>1</v>
      </c>
      <c r="E6939" s="17">
        <v>45</v>
      </c>
      <c r="F6939" s="2" t="s">
        <v>8</v>
      </c>
      <c r="G6939" s="2" t="s">
        <v>2915</v>
      </c>
      <c r="H6939" s="2" t="s">
        <v>2856</v>
      </c>
    </row>
    <row r="6940" spans="1:8">
      <c r="A6940" s="79">
        <v>42720.989907407406</v>
      </c>
      <c r="B6940" s="3">
        <v>5.6364101201201207</v>
      </c>
      <c r="C6940" s="7">
        <v>139</v>
      </c>
      <c r="D6940" s="7">
        <v>1</v>
      </c>
      <c r="E6940" s="17">
        <v>45</v>
      </c>
      <c r="F6940" s="2" t="s">
        <v>8</v>
      </c>
      <c r="G6940" s="2" t="s">
        <v>2915</v>
      </c>
      <c r="H6940" s="2" t="s">
        <v>2947</v>
      </c>
    </row>
    <row r="6941" spans="1:8">
      <c r="A6941" s="79">
        <v>42722.623692129629</v>
      </c>
      <c r="B6941" s="3">
        <v>5.703836933667084</v>
      </c>
      <c r="C6941" s="7">
        <v>139</v>
      </c>
      <c r="D6941" s="7">
        <v>1</v>
      </c>
      <c r="E6941" s="17">
        <v>45</v>
      </c>
      <c r="F6941" s="2" t="s">
        <v>8</v>
      </c>
      <c r="G6941" s="2" t="s">
        <v>2915</v>
      </c>
      <c r="H6941" s="2" t="s">
        <v>2946</v>
      </c>
    </row>
    <row r="6942" spans="1:8">
      <c r="A6942" s="79">
        <v>42722.64267361111</v>
      </c>
      <c r="B6942" s="3">
        <v>5.7676830213686774</v>
      </c>
      <c r="C6942" s="7">
        <v>139</v>
      </c>
      <c r="D6942" s="7">
        <v>1</v>
      </c>
      <c r="E6942" s="17">
        <v>45</v>
      </c>
      <c r="F6942" s="2" t="s">
        <v>8</v>
      </c>
      <c r="G6942" s="2" t="s">
        <v>2915</v>
      </c>
      <c r="H6942" s="2" t="s">
        <v>2945</v>
      </c>
    </row>
    <row r="6943" spans="1:8">
      <c r="A6943" s="79">
        <v>42723.355127314811</v>
      </c>
      <c r="B6943" s="3">
        <v>11.508520628236107</v>
      </c>
      <c r="C6943" s="7">
        <v>139</v>
      </c>
      <c r="D6943" s="7">
        <v>2</v>
      </c>
      <c r="E6943" s="17">
        <v>45</v>
      </c>
      <c r="F6943" s="2" t="s">
        <v>8</v>
      </c>
      <c r="G6943" s="2" t="s">
        <v>2925</v>
      </c>
      <c r="H6943" s="2" t="s">
        <v>2944</v>
      </c>
    </row>
    <row r="6944" spans="1:8">
      <c r="A6944" s="79">
        <v>42723.361863425926</v>
      </c>
      <c r="B6944" s="3">
        <v>5.7413525521267728</v>
      </c>
      <c r="C6944" s="7">
        <v>139</v>
      </c>
      <c r="D6944" s="7">
        <v>1</v>
      </c>
      <c r="E6944" s="17">
        <v>45</v>
      </c>
      <c r="F6944" s="2" t="s">
        <v>8</v>
      </c>
      <c r="G6944" s="2" t="s">
        <v>2915</v>
      </c>
      <c r="H6944" s="2" t="s">
        <v>2887</v>
      </c>
    </row>
    <row r="6945" spans="1:8">
      <c r="A6945" s="79">
        <v>42724.358437499999</v>
      </c>
      <c r="B6945" s="3">
        <v>5.7763211387900357</v>
      </c>
      <c r="C6945" s="7">
        <v>139</v>
      </c>
      <c r="D6945" s="7">
        <v>1</v>
      </c>
      <c r="E6945" s="17">
        <v>45</v>
      </c>
      <c r="F6945" s="2" t="s">
        <v>8</v>
      </c>
      <c r="G6945" s="2" t="s">
        <v>2915</v>
      </c>
      <c r="H6945" s="2" t="s">
        <v>2943</v>
      </c>
    </row>
    <row r="6946" spans="1:8">
      <c r="A6946" s="79">
        <v>42724.364895833336</v>
      </c>
      <c r="B6946" s="3">
        <v>5.7676830213686774</v>
      </c>
      <c r="C6946" s="7">
        <v>139</v>
      </c>
      <c r="D6946" s="7">
        <v>1</v>
      </c>
      <c r="E6946" s="17">
        <v>45</v>
      </c>
      <c r="F6946" s="2" t="s">
        <v>8</v>
      </c>
      <c r="G6946" s="2" t="s">
        <v>2915</v>
      </c>
      <c r="H6946" s="2" t="s">
        <v>2942</v>
      </c>
    </row>
    <row r="6947" spans="1:8">
      <c r="A6947" s="79">
        <v>42724.526423611111</v>
      </c>
      <c r="B6947" s="3">
        <v>5.703836933667084</v>
      </c>
      <c r="C6947" s="7">
        <v>139</v>
      </c>
      <c r="D6947" s="7">
        <v>1</v>
      </c>
      <c r="E6947" s="17">
        <v>45</v>
      </c>
      <c r="F6947" s="2" t="s">
        <v>8</v>
      </c>
      <c r="G6947" s="2" t="s">
        <v>2915</v>
      </c>
      <c r="H6947" s="2" t="s">
        <v>2941</v>
      </c>
    </row>
    <row r="6948" spans="1:8">
      <c r="A6948" s="79">
        <v>42724.622719907406</v>
      </c>
      <c r="B6948" s="3">
        <v>5.7816857250144427</v>
      </c>
      <c r="C6948" s="7">
        <v>139</v>
      </c>
      <c r="D6948" s="7">
        <v>1</v>
      </c>
      <c r="E6948" s="17">
        <v>45</v>
      </c>
      <c r="F6948" s="2" t="s">
        <v>8</v>
      </c>
      <c r="G6948" s="2" t="s">
        <v>2915</v>
      </c>
      <c r="H6948" s="2" t="s">
        <v>2820</v>
      </c>
    </row>
    <row r="6949" spans="1:8">
      <c r="A6949" s="79">
        <v>42725.311481481483</v>
      </c>
      <c r="B6949" s="3">
        <v>11.407673867334168</v>
      </c>
      <c r="C6949" s="7">
        <v>139</v>
      </c>
      <c r="D6949" s="7">
        <v>2</v>
      </c>
      <c r="E6949" s="17">
        <v>45</v>
      </c>
      <c r="F6949" s="2" t="s">
        <v>8</v>
      </c>
      <c r="G6949" s="2" t="s">
        <v>2915</v>
      </c>
      <c r="H6949" s="2" t="s">
        <v>2940</v>
      </c>
    </row>
    <row r="6950" spans="1:8">
      <c r="A6950" s="79">
        <v>42725.31318287037</v>
      </c>
      <c r="B6950" s="3">
        <v>5.5593922158684776</v>
      </c>
      <c r="C6950" s="7">
        <v>139</v>
      </c>
      <c r="D6950" s="7">
        <v>1</v>
      </c>
      <c r="E6950" s="17">
        <v>45</v>
      </c>
      <c r="F6950" s="2" t="s">
        <v>8</v>
      </c>
      <c r="G6950" s="2" t="s">
        <v>2925</v>
      </c>
      <c r="H6950" s="2" t="s">
        <v>2939</v>
      </c>
    </row>
    <row r="6951" spans="1:8">
      <c r="A6951" s="79">
        <v>42725.351354166669</v>
      </c>
      <c r="B6951" s="3">
        <v>17.373922134019185</v>
      </c>
      <c r="C6951" s="7">
        <v>139</v>
      </c>
      <c r="D6951" s="7">
        <v>3</v>
      </c>
      <c r="E6951" s="17">
        <v>45</v>
      </c>
      <c r="F6951" s="2" t="s">
        <v>8</v>
      </c>
      <c r="G6951" s="2" t="s">
        <v>2915</v>
      </c>
      <c r="H6951" s="2" t="s">
        <v>2938</v>
      </c>
    </row>
    <row r="6952" spans="1:8">
      <c r="A6952" s="79">
        <v>42725.592048611114</v>
      </c>
      <c r="B6952" s="3">
        <v>5.7676830213686774</v>
      </c>
      <c r="C6952" s="7">
        <v>139</v>
      </c>
      <c r="D6952" s="7">
        <v>1</v>
      </c>
      <c r="E6952" s="17">
        <v>45</v>
      </c>
      <c r="F6952" s="2" t="s">
        <v>8</v>
      </c>
      <c r="G6952" s="2" t="s">
        <v>2915</v>
      </c>
      <c r="H6952" s="2" t="s">
        <v>2937</v>
      </c>
    </row>
    <row r="6953" spans="1:8">
      <c r="A6953" s="79">
        <v>42726.131180555552</v>
      </c>
      <c r="B6953" s="3">
        <v>5.7852751570590266</v>
      </c>
      <c r="C6953" s="7">
        <v>139</v>
      </c>
      <c r="D6953" s="7">
        <v>1</v>
      </c>
      <c r="E6953" s="17">
        <v>45</v>
      </c>
      <c r="F6953" s="2" t="s">
        <v>8</v>
      </c>
      <c r="G6953" s="2" t="s">
        <v>2915</v>
      </c>
      <c r="H6953" s="2" t="s">
        <v>2936</v>
      </c>
    </row>
    <row r="6954" spans="1:8">
      <c r="A6954" s="79">
        <v>42726.131180555552</v>
      </c>
      <c r="B6954" s="3">
        <v>5.7852751570590266</v>
      </c>
      <c r="C6954" s="7">
        <v>139</v>
      </c>
      <c r="D6954" s="7">
        <v>1</v>
      </c>
      <c r="E6954" s="17">
        <v>45</v>
      </c>
      <c r="F6954" s="2" t="s">
        <v>8</v>
      </c>
      <c r="G6954" s="2" t="s">
        <v>2925</v>
      </c>
      <c r="H6954" s="2" t="s">
        <v>2936</v>
      </c>
    </row>
    <row r="6955" spans="1:8">
      <c r="A6955" s="79">
        <v>42727.815625000003</v>
      </c>
      <c r="B6955" s="3">
        <v>5.7881855270566156</v>
      </c>
      <c r="C6955" s="7">
        <v>139</v>
      </c>
      <c r="D6955" s="7">
        <v>1</v>
      </c>
      <c r="E6955" s="17">
        <v>45</v>
      </c>
      <c r="F6955" s="2" t="s">
        <v>8</v>
      </c>
      <c r="G6955" s="2" t="s">
        <v>2915</v>
      </c>
      <c r="H6955" s="2" t="s">
        <v>2817</v>
      </c>
    </row>
    <row r="6956" spans="1:8">
      <c r="A6956" s="79">
        <v>42727.849618055552</v>
      </c>
      <c r="B6956" s="3">
        <v>5.7582848353776628</v>
      </c>
      <c r="C6956" s="7">
        <v>139</v>
      </c>
      <c r="D6956" s="7">
        <v>1</v>
      </c>
      <c r="E6956" s="17">
        <v>45</v>
      </c>
      <c r="F6956" s="2" t="s">
        <v>8</v>
      </c>
      <c r="G6956" s="2" t="s">
        <v>2915</v>
      </c>
      <c r="H6956" s="2" t="s">
        <v>2935</v>
      </c>
    </row>
    <row r="6957" spans="1:8">
      <c r="A6957" s="79">
        <v>42728.146111111113</v>
      </c>
      <c r="B6957" s="3">
        <v>5.7520655539671193</v>
      </c>
      <c r="C6957" s="7">
        <v>139</v>
      </c>
      <c r="D6957" s="7">
        <v>1</v>
      </c>
      <c r="E6957" s="17">
        <v>45</v>
      </c>
      <c r="F6957" s="2" t="s">
        <v>8</v>
      </c>
      <c r="G6957" s="2" t="s">
        <v>2915</v>
      </c>
      <c r="H6957" s="2" t="s">
        <v>2934</v>
      </c>
    </row>
    <row r="6958" spans="1:8">
      <c r="A6958" s="79">
        <v>42729.092407407406</v>
      </c>
      <c r="B6958" s="3">
        <v>5.7803140240240243</v>
      </c>
      <c r="C6958" s="7">
        <v>139</v>
      </c>
      <c r="D6958" s="7">
        <v>1</v>
      </c>
      <c r="E6958" s="17">
        <v>45</v>
      </c>
      <c r="F6958" s="2" t="s">
        <v>8</v>
      </c>
      <c r="G6958" s="2" t="s">
        <v>2915</v>
      </c>
      <c r="H6958" s="2" t="s">
        <v>2875</v>
      </c>
    </row>
    <row r="6959" spans="1:8">
      <c r="A6959" s="79">
        <v>42730.488263888888</v>
      </c>
      <c r="B6959" s="3">
        <v>5.7890462158884173</v>
      </c>
      <c r="C6959" s="7">
        <v>139</v>
      </c>
      <c r="D6959" s="7">
        <v>1</v>
      </c>
      <c r="E6959" s="17">
        <v>45</v>
      </c>
      <c r="F6959" s="2" t="s">
        <v>8</v>
      </c>
      <c r="G6959" s="2" t="s">
        <v>2915</v>
      </c>
      <c r="H6959" s="2" t="s">
        <v>2933</v>
      </c>
    </row>
    <row r="6960" spans="1:8">
      <c r="A6960" s="79">
        <v>42731.227233796293</v>
      </c>
      <c r="B6960" s="3">
        <v>11.550842451671596</v>
      </c>
      <c r="C6960" s="7">
        <v>139</v>
      </c>
      <c r="D6960" s="7">
        <v>2</v>
      </c>
      <c r="E6960" s="17">
        <v>45</v>
      </c>
      <c r="F6960" s="2" t="s">
        <v>8</v>
      </c>
      <c r="G6960" s="2" t="s">
        <v>2915</v>
      </c>
      <c r="H6960" s="2" t="s">
        <v>2932</v>
      </c>
    </row>
    <row r="6961" spans="1:8">
      <c r="A6961" s="79">
        <v>42731.252685185187</v>
      </c>
      <c r="B6961" s="3">
        <v>11.590262797598022</v>
      </c>
      <c r="C6961" s="7">
        <v>139</v>
      </c>
      <c r="D6961" s="7">
        <v>2</v>
      </c>
      <c r="E6961" s="17">
        <v>45</v>
      </c>
      <c r="F6961" s="2" t="s">
        <v>8</v>
      </c>
      <c r="G6961" s="2" t="s">
        <v>2915</v>
      </c>
      <c r="H6961" s="2" t="s">
        <v>2833</v>
      </c>
    </row>
    <row r="6962" spans="1:8">
      <c r="A6962" s="79">
        <v>42731.252685185187</v>
      </c>
      <c r="B6962" s="3">
        <v>5.7951313987990112</v>
      </c>
      <c r="C6962" s="7">
        <v>139</v>
      </c>
      <c r="D6962" s="7">
        <v>1</v>
      </c>
      <c r="E6962" s="17">
        <v>45</v>
      </c>
      <c r="F6962" s="2" t="s">
        <v>8</v>
      </c>
      <c r="G6962" s="2" t="s">
        <v>2925</v>
      </c>
      <c r="H6962" s="2" t="s">
        <v>2833</v>
      </c>
    </row>
    <row r="6963" spans="1:8">
      <c r="A6963" s="79">
        <v>42731.778726851851</v>
      </c>
      <c r="B6963" s="3">
        <v>5.7443524499599681</v>
      </c>
      <c r="C6963" s="7">
        <v>139</v>
      </c>
      <c r="D6963" s="7">
        <v>1</v>
      </c>
      <c r="E6963" s="17">
        <v>45</v>
      </c>
      <c r="F6963" s="2" t="s">
        <v>8</v>
      </c>
      <c r="G6963" s="2" t="s">
        <v>2915</v>
      </c>
      <c r="H6963" s="2" t="s">
        <v>2931</v>
      </c>
    </row>
    <row r="6964" spans="1:8">
      <c r="A6964" s="79">
        <v>42732.08388888889</v>
      </c>
      <c r="B6964" s="3">
        <v>5.703836933667084</v>
      </c>
      <c r="C6964" s="7">
        <v>139</v>
      </c>
      <c r="D6964" s="7">
        <v>1</v>
      </c>
      <c r="E6964" s="17">
        <v>45</v>
      </c>
      <c r="F6964" s="2" t="s">
        <v>8</v>
      </c>
      <c r="G6964" s="2" t="s">
        <v>2915</v>
      </c>
      <c r="H6964" s="2" t="s">
        <v>2930</v>
      </c>
    </row>
    <row r="6965" spans="1:8">
      <c r="A6965" s="79">
        <v>42732.346365740741</v>
      </c>
      <c r="B6965" s="3">
        <v>5.7795978101071981</v>
      </c>
      <c r="C6965" s="7">
        <v>139</v>
      </c>
      <c r="D6965" s="7">
        <v>1</v>
      </c>
      <c r="E6965" s="17">
        <v>45</v>
      </c>
      <c r="F6965" s="2" t="s">
        <v>8</v>
      </c>
      <c r="G6965" s="2" t="s">
        <v>2925</v>
      </c>
      <c r="H6965" s="2" t="s">
        <v>2929</v>
      </c>
    </row>
    <row r="6966" spans="1:8">
      <c r="A6966" s="79">
        <v>42732.457858796297</v>
      </c>
      <c r="B6966" s="3">
        <v>5.7741662306610406</v>
      </c>
      <c r="C6966" s="7">
        <v>139</v>
      </c>
      <c r="D6966" s="7">
        <v>1</v>
      </c>
      <c r="E6966" s="17">
        <v>45</v>
      </c>
      <c r="F6966" s="2" t="s">
        <v>8</v>
      </c>
      <c r="G6966" s="2" t="s">
        <v>2915</v>
      </c>
      <c r="H6966" s="2" t="s">
        <v>2928</v>
      </c>
    </row>
    <row r="6967" spans="1:8">
      <c r="A6967" s="79">
        <v>42732.545023148145</v>
      </c>
      <c r="B6967" s="3">
        <v>5.7496604115684091</v>
      </c>
      <c r="C6967" s="7">
        <v>139</v>
      </c>
      <c r="D6967" s="7">
        <v>1</v>
      </c>
      <c r="E6967" s="17">
        <v>45</v>
      </c>
      <c r="F6967" s="2" t="s">
        <v>8</v>
      </c>
      <c r="G6967" s="2" t="s">
        <v>2915</v>
      </c>
      <c r="H6967" s="2" t="s">
        <v>2927</v>
      </c>
    </row>
    <row r="6968" spans="1:8">
      <c r="A6968" s="79">
        <v>42733.567002314812</v>
      </c>
      <c r="B6968" s="3">
        <v>5.7890462158884173</v>
      </c>
      <c r="C6968" s="7">
        <v>139</v>
      </c>
      <c r="D6968" s="7">
        <v>1</v>
      </c>
      <c r="E6968" s="17">
        <v>45</v>
      </c>
      <c r="F6968" s="2" t="s">
        <v>8</v>
      </c>
      <c r="G6968" s="2" t="s">
        <v>2915</v>
      </c>
      <c r="H6968" s="2" t="s">
        <v>2926</v>
      </c>
    </row>
    <row r="6969" spans="1:8">
      <c r="A6969" s="79">
        <v>42734.465312499997</v>
      </c>
      <c r="B6969" s="3">
        <v>5.7344966454255806</v>
      </c>
      <c r="C6969" s="7">
        <v>139</v>
      </c>
      <c r="D6969" s="7">
        <v>1</v>
      </c>
      <c r="E6969" s="17">
        <v>45</v>
      </c>
      <c r="F6969" s="2" t="s">
        <v>8</v>
      </c>
      <c r="G6969" s="2" t="s">
        <v>2925</v>
      </c>
      <c r="H6969" s="2" t="s">
        <v>2851</v>
      </c>
    </row>
    <row r="6970" spans="1:8">
      <c r="A6970" s="79">
        <v>42734.465312499997</v>
      </c>
      <c r="B6970" s="3">
        <v>5.7344966454255806</v>
      </c>
      <c r="C6970" s="7">
        <v>139</v>
      </c>
      <c r="D6970" s="7">
        <v>1</v>
      </c>
      <c r="E6970" s="17">
        <v>45</v>
      </c>
      <c r="F6970" s="2" t="s">
        <v>8</v>
      </c>
      <c r="G6970" s="2" t="s">
        <v>2915</v>
      </c>
      <c r="H6970" s="2" t="s">
        <v>2851</v>
      </c>
    </row>
    <row r="6971" spans="1:8">
      <c r="A6971" s="79">
        <v>42734.577372685184</v>
      </c>
      <c r="B6971" s="3">
        <v>11.407673867334168</v>
      </c>
      <c r="C6971" s="7">
        <v>139</v>
      </c>
      <c r="D6971" s="7">
        <v>2</v>
      </c>
      <c r="E6971" s="17">
        <v>45</v>
      </c>
      <c r="F6971" s="2" t="s">
        <v>8</v>
      </c>
      <c r="G6971" s="2" t="s">
        <v>2915</v>
      </c>
      <c r="H6971" s="2" t="s">
        <v>2924</v>
      </c>
    </row>
    <row r="6972" spans="1:8">
      <c r="A6972" s="79">
        <v>42734.801944444444</v>
      </c>
      <c r="B6972" s="3">
        <v>5.7520655539671193</v>
      </c>
      <c r="C6972" s="7">
        <v>139</v>
      </c>
      <c r="D6972" s="7">
        <v>1</v>
      </c>
      <c r="E6972" s="17">
        <v>45</v>
      </c>
      <c r="F6972" s="2" t="s">
        <v>8</v>
      </c>
      <c r="G6972" s="2" t="s">
        <v>2915</v>
      </c>
      <c r="H6972" s="2" t="s">
        <v>2923</v>
      </c>
    </row>
    <row r="6973" spans="1:8">
      <c r="A6973" s="79">
        <v>42734.830671296295</v>
      </c>
      <c r="B6973" s="3">
        <v>11.535313423545333</v>
      </c>
      <c r="C6973" s="7">
        <v>139</v>
      </c>
      <c r="D6973" s="7">
        <v>2</v>
      </c>
      <c r="E6973" s="17">
        <v>45</v>
      </c>
      <c r="F6973" s="2" t="s">
        <v>8</v>
      </c>
      <c r="G6973" s="2" t="s">
        <v>2915</v>
      </c>
      <c r="H6973" s="2" t="s">
        <v>2922</v>
      </c>
    </row>
    <row r="6974" spans="1:8">
      <c r="A6974" s="79">
        <v>42734.833240740743</v>
      </c>
      <c r="B6974" s="3">
        <v>5.7940911117974059</v>
      </c>
      <c r="C6974" s="7">
        <v>139</v>
      </c>
      <c r="D6974" s="7">
        <v>1</v>
      </c>
      <c r="E6974" s="17">
        <v>45</v>
      </c>
      <c r="F6974" s="2" t="s">
        <v>8</v>
      </c>
      <c r="G6974" s="2" t="s">
        <v>2915</v>
      </c>
      <c r="H6974" s="2" t="s">
        <v>2921</v>
      </c>
    </row>
    <row r="6975" spans="1:8">
      <c r="A6975" s="79">
        <v>42734.852858796294</v>
      </c>
      <c r="B6975" s="3">
        <v>5.7514865380454383</v>
      </c>
      <c r="C6975" s="7">
        <v>139</v>
      </c>
      <c r="D6975" s="7">
        <v>1</v>
      </c>
      <c r="E6975" s="17">
        <v>45</v>
      </c>
      <c r="F6975" s="2" t="s">
        <v>8</v>
      </c>
      <c r="G6975" s="2" t="s">
        <v>2915</v>
      </c>
      <c r="H6975" s="2" t="s">
        <v>2919</v>
      </c>
    </row>
    <row r="6976" spans="1:8">
      <c r="A6976" s="79">
        <v>42734.886817129627</v>
      </c>
      <c r="B6976" s="3">
        <v>5.7582848353776628</v>
      </c>
      <c r="C6976" s="7">
        <v>139</v>
      </c>
      <c r="D6976" s="7">
        <v>1</v>
      </c>
      <c r="E6976" s="17">
        <v>45</v>
      </c>
      <c r="F6976" s="2" t="s">
        <v>8</v>
      </c>
      <c r="G6976" s="2" t="s">
        <v>2915</v>
      </c>
      <c r="H6976" s="2" t="s">
        <v>2918</v>
      </c>
    </row>
    <row r="6977" spans="1:8">
      <c r="A6977" s="79">
        <v>42734.942673611113</v>
      </c>
      <c r="B6977" s="3">
        <v>5.7563500400266845</v>
      </c>
      <c r="C6977" s="7">
        <v>139</v>
      </c>
      <c r="D6977" s="7">
        <v>1</v>
      </c>
      <c r="E6977" s="17">
        <v>45</v>
      </c>
      <c r="F6977" s="2" t="s">
        <v>8</v>
      </c>
      <c r="G6977" s="2" t="s">
        <v>2915</v>
      </c>
      <c r="H6977" s="2" t="s">
        <v>2917</v>
      </c>
    </row>
    <row r="6978" spans="1:8">
      <c r="A6978" s="79">
        <v>42735.00508101852</v>
      </c>
      <c r="B6978" s="3">
        <v>5.7520655539671193</v>
      </c>
      <c r="C6978" s="7">
        <v>139</v>
      </c>
      <c r="D6978" s="7">
        <v>1</v>
      </c>
      <c r="E6978" s="17">
        <v>45</v>
      </c>
      <c r="F6978" s="2" t="s">
        <v>8</v>
      </c>
      <c r="G6978" s="2" t="s">
        <v>2915</v>
      </c>
      <c r="H6978" s="2" t="s">
        <v>2916</v>
      </c>
    </row>
    <row r="6979" spans="1:8">
      <c r="A6979" s="79">
        <v>42735.437361111108</v>
      </c>
      <c r="B6979" s="3">
        <v>5.7771907832898171</v>
      </c>
      <c r="C6979" s="7">
        <v>139</v>
      </c>
      <c r="D6979" s="7">
        <v>1</v>
      </c>
      <c r="E6979" s="17">
        <v>45</v>
      </c>
      <c r="F6979" s="2" t="s">
        <v>8</v>
      </c>
      <c r="G6979" s="2" t="s">
        <v>2915</v>
      </c>
      <c r="H6979" s="2" t="s">
        <v>2914</v>
      </c>
    </row>
    <row r="6980" spans="1:8">
      <c r="A6980" s="79">
        <v>42736.019502314812</v>
      </c>
      <c r="B6980" s="3">
        <v>5.703836933667084</v>
      </c>
      <c r="C6980" s="7">
        <v>139</v>
      </c>
      <c r="D6980" s="7">
        <v>1</v>
      </c>
      <c r="E6980" s="17">
        <v>45</v>
      </c>
      <c r="F6980" s="2" t="s">
        <v>8</v>
      </c>
      <c r="G6980" s="2" t="s">
        <v>3688</v>
      </c>
    </row>
    <row r="6981" spans="1:8">
      <c r="A6981" s="79">
        <v>42736.046307870369</v>
      </c>
      <c r="B6981" s="3">
        <v>5.7763211387900357</v>
      </c>
      <c r="C6981" s="7">
        <v>139</v>
      </c>
      <c r="D6981" s="7">
        <v>1</v>
      </c>
      <c r="E6981" s="17">
        <v>45</v>
      </c>
      <c r="F6981" s="2" t="s">
        <v>8</v>
      </c>
      <c r="G6981" s="2" t="s">
        <v>3687</v>
      </c>
    </row>
    <row r="6982" spans="1:8">
      <c r="A6982" s="79">
        <v>42737.30736111111</v>
      </c>
      <c r="B6982" s="3">
        <v>5.7803212249799838</v>
      </c>
      <c r="C6982" s="7">
        <v>139</v>
      </c>
      <c r="D6982" s="7">
        <v>1</v>
      </c>
      <c r="E6982" s="17">
        <v>45</v>
      </c>
      <c r="F6982" s="2" t="s">
        <v>8</v>
      </c>
      <c r="G6982" s="2" t="s">
        <v>3607</v>
      </c>
    </row>
    <row r="6983" spans="1:8">
      <c r="A6983" s="79">
        <v>42737.385000000002</v>
      </c>
      <c r="B6983" s="3">
        <v>5.66629</v>
      </c>
      <c r="C6983" s="7">
        <v>139</v>
      </c>
      <c r="D6983" s="7">
        <v>1</v>
      </c>
      <c r="E6983" s="17">
        <v>45</v>
      </c>
      <c r="F6983" s="2" t="s">
        <v>8</v>
      </c>
      <c r="G6983" s="2" t="s">
        <v>3627</v>
      </c>
    </row>
    <row r="6984" spans="1:8">
      <c r="A6984" s="79">
        <v>42738.691261574073</v>
      </c>
      <c r="B6984" s="3">
        <v>17.321918392794064</v>
      </c>
      <c r="C6984" s="7">
        <v>139</v>
      </c>
      <c r="D6984" s="7">
        <v>3</v>
      </c>
      <c r="E6984" s="17">
        <v>45</v>
      </c>
      <c r="F6984" s="2" t="s">
        <v>8</v>
      </c>
      <c r="G6984" s="2" t="s">
        <v>3686</v>
      </c>
    </row>
    <row r="6985" spans="1:8">
      <c r="A6985" s="79">
        <v>42740.746064814812</v>
      </c>
      <c r="B6985" s="3">
        <v>5.7863250175087542</v>
      </c>
      <c r="C6985" s="7">
        <v>139</v>
      </c>
      <c r="D6985" s="7">
        <v>1</v>
      </c>
      <c r="E6985" s="17">
        <v>45</v>
      </c>
      <c r="F6985" s="2" t="s">
        <v>8</v>
      </c>
      <c r="G6985" s="2" t="s">
        <v>3685</v>
      </c>
    </row>
    <row r="6986" spans="1:8">
      <c r="A6986" s="79">
        <v>42742.764756944445</v>
      </c>
      <c r="B6986" s="3">
        <v>11.520162108226463</v>
      </c>
      <c r="C6986" s="7">
        <v>139</v>
      </c>
      <c r="D6986" s="7">
        <v>2</v>
      </c>
      <c r="E6986" s="17">
        <v>45</v>
      </c>
      <c r="F6986" s="2" t="s">
        <v>8</v>
      </c>
      <c r="G6986" s="2" t="s">
        <v>3684</v>
      </c>
    </row>
    <row r="6987" spans="1:8">
      <c r="A6987" s="79">
        <v>42743.197627314818</v>
      </c>
      <c r="B6987" s="3">
        <v>5.7771992886665222</v>
      </c>
      <c r="C6987" s="7">
        <v>139</v>
      </c>
      <c r="D6987" s="7">
        <v>1</v>
      </c>
      <c r="E6987" s="17">
        <v>45</v>
      </c>
      <c r="F6987" s="2" t="s">
        <v>8</v>
      </c>
      <c r="G6987" s="2" t="s">
        <v>3683</v>
      </c>
    </row>
    <row r="6988" spans="1:8">
      <c r="A6988" s="79">
        <v>42743.579965277779</v>
      </c>
      <c r="B6988" s="3">
        <v>5.8065167906673194</v>
      </c>
      <c r="C6988" s="7">
        <v>139</v>
      </c>
      <c r="D6988" s="7">
        <v>1</v>
      </c>
      <c r="E6988" s="17">
        <v>45</v>
      </c>
      <c r="F6988" s="2" t="s">
        <v>8</v>
      </c>
      <c r="G6988" s="2" t="s">
        <v>3632</v>
      </c>
    </row>
    <row r="6989" spans="1:8">
      <c r="A6989" s="79">
        <v>42744.367511574077</v>
      </c>
      <c r="B6989" s="3">
        <v>11.407673867334168</v>
      </c>
      <c r="C6989" s="7">
        <v>139</v>
      </c>
      <c r="D6989" s="7">
        <v>2</v>
      </c>
      <c r="E6989" s="17">
        <v>45</v>
      </c>
      <c r="F6989" s="2" t="s">
        <v>8</v>
      </c>
      <c r="G6989" s="2" t="s">
        <v>3682</v>
      </c>
    </row>
    <row r="6990" spans="1:8">
      <c r="A6990" s="79">
        <v>42744.384189814817</v>
      </c>
      <c r="B6990" s="3">
        <v>5.7345710368349252</v>
      </c>
      <c r="C6990" s="7">
        <v>139</v>
      </c>
      <c r="D6990" s="7">
        <v>1</v>
      </c>
      <c r="E6990" s="17">
        <v>45</v>
      </c>
      <c r="F6990" s="2" t="s">
        <v>8</v>
      </c>
      <c r="G6990" s="2" t="s">
        <v>3680</v>
      </c>
    </row>
    <row r="6991" spans="1:8">
      <c r="A6991" s="79">
        <v>42744.569085648145</v>
      </c>
      <c r="B6991" s="3">
        <v>11.407673867334168</v>
      </c>
      <c r="C6991" s="7">
        <v>139</v>
      </c>
      <c r="D6991" s="7">
        <v>2</v>
      </c>
      <c r="E6991" s="17">
        <v>45</v>
      </c>
      <c r="F6991" s="2" t="s">
        <v>8</v>
      </c>
      <c r="G6991" s="2" t="s">
        <v>3679</v>
      </c>
    </row>
    <row r="6992" spans="1:8">
      <c r="A6992" s="79">
        <v>42744.887245370373</v>
      </c>
      <c r="B6992" s="3">
        <v>17.348888545994065</v>
      </c>
      <c r="C6992" s="7">
        <v>139</v>
      </c>
      <c r="D6992" s="7">
        <v>3</v>
      </c>
      <c r="E6992" s="17">
        <v>45</v>
      </c>
      <c r="F6992" s="2" t="s">
        <v>8</v>
      </c>
      <c r="G6992" s="2" t="s">
        <v>3584</v>
      </c>
    </row>
    <row r="6993" spans="1:7">
      <c r="A6993" s="79">
        <v>42744.943935185183</v>
      </c>
      <c r="B6993" s="3">
        <v>28.824368454935623</v>
      </c>
      <c r="C6993" s="7">
        <v>139</v>
      </c>
      <c r="D6993" s="7">
        <v>5</v>
      </c>
      <c r="E6993" s="17">
        <v>45</v>
      </c>
      <c r="F6993" s="2" t="s">
        <v>8</v>
      </c>
      <c r="G6993" s="2" t="s">
        <v>3678</v>
      </c>
    </row>
    <row r="6994" spans="1:7">
      <c r="A6994" s="79">
        <v>42745.517395833333</v>
      </c>
      <c r="B6994" s="3">
        <v>5.703836933667084</v>
      </c>
      <c r="C6994" s="7">
        <v>139</v>
      </c>
      <c r="D6994" s="7">
        <v>1</v>
      </c>
      <c r="E6994" s="17">
        <v>45</v>
      </c>
      <c r="F6994" s="2" t="s">
        <v>8</v>
      </c>
      <c r="G6994" s="2" t="s">
        <v>3677</v>
      </c>
    </row>
    <row r="6995" spans="1:7">
      <c r="A6995" s="79">
        <v>42745.573888888888</v>
      </c>
      <c r="B6995" s="3">
        <v>5.7838882690227189</v>
      </c>
      <c r="C6995" s="7">
        <v>139</v>
      </c>
      <c r="D6995" s="7">
        <v>1</v>
      </c>
      <c r="E6995" s="17">
        <v>45</v>
      </c>
      <c r="F6995" s="2" t="s">
        <v>8</v>
      </c>
      <c r="G6995" s="2" t="s">
        <v>3676</v>
      </c>
    </row>
    <row r="6996" spans="1:7">
      <c r="A6996" s="79">
        <v>42746.019467592596</v>
      </c>
      <c r="B6996" s="3">
        <v>5.7582848353776628</v>
      </c>
      <c r="C6996" s="7">
        <v>139</v>
      </c>
      <c r="D6996" s="7">
        <v>1</v>
      </c>
      <c r="E6996" s="17">
        <v>45</v>
      </c>
      <c r="F6996" s="2" t="s">
        <v>8</v>
      </c>
      <c r="G6996" s="2" t="s">
        <v>3674</v>
      </c>
    </row>
    <row r="6997" spans="1:7">
      <c r="A6997" s="79">
        <v>42746.097453703704</v>
      </c>
      <c r="B6997" s="3">
        <v>5.7933880692028294</v>
      </c>
      <c r="C6997" s="7">
        <v>139</v>
      </c>
      <c r="D6997" s="7">
        <v>1</v>
      </c>
      <c r="E6997" s="17">
        <v>45</v>
      </c>
      <c r="F6997" s="2" t="s">
        <v>8</v>
      </c>
      <c r="G6997" s="2" t="s">
        <v>3592</v>
      </c>
    </row>
    <row r="6998" spans="1:7">
      <c r="A6998" s="79">
        <v>42746.860648148147</v>
      </c>
      <c r="B6998" s="3">
        <v>17.203489936276739</v>
      </c>
      <c r="C6998" s="7">
        <v>139</v>
      </c>
      <c r="D6998" s="7">
        <v>3</v>
      </c>
      <c r="E6998" s="17">
        <v>45</v>
      </c>
      <c r="F6998" s="2" t="s">
        <v>8</v>
      </c>
      <c r="G6998" s="2" t="s">
        <v>3673</v>
      </c>
    </row>
    <row r="6999" spans="1:7">
      <c r="A6999" s="79">
        <v>42748.019490740742</v>
      </c>
      <c r="B6999" s="3">
        <v>5.703836933667084</v>
      </c>
      <c r="C6999" s="7">
        <v>139</v>
      </c>
      <c r="D6999" s="7">
        <v>1</v>
      </c>
      <c r="E6999" s="17">
        <v>45</v>
      </c>
      <c r="F6999" s="2" t="s">
        <v>8</v>
      </c>
      <c r="G6999" s="2" t="s">
        <v>3630</v>
      </c>
    </row>
    <row r="7000" spans="1:7">
      <c r="A7000" s="79">
        <v>42748.049513888887</v>
      </c>
      <c r="B7000" s="3">
        <v>5.6364101201201207</v>
      </c>
      <c r="C7000" s="7">
        <v>139</v>
      </c>
      <c r="D7000" s="7">
        <v>1</v>
      </c>
      <c r="E7000" s="17">
        <v>45</v>
      </c>
      <c r="F7000" s="2" t="s">
        <v>8</v>
      </c>
      <c r="G7000" s="2" t="s">
        <v>3671</v>
      </c>
    </row>
    <row r="7001" spans="1:7">
      <c r="A7001" s="79">
        <v>42748.467997685184</v>
      </c>
      <c r="B7001" s="3">
        <v>5.6364101201201207</v>
      </c>
      <c r="C7001" s="7">
        <v>139</v>
      </c>
      <c r="D7001" s="7">
        <v>1</v>
      </c>
      <c r="E7001" s="17">
        <v>45</v>
      </c>
      <c r="F7001" s="2" t="s">
        <v>8</v>
      </c>
      <c r="G7001" s="2" t="s">
        <v>3670</v>
      </c>
    </row>
    <row r="7002" spans="1:7">
      <c r="A7002" s="79">
        <v>42748.509236111109</v>
      </c>
      <c r="B7002" s="3">
        <v>5.7443524499599681</v>
      </c>
      <c r="C7002" s="7">
        <v>139</v>
      </c>
      <c r="D7002" s="7">
        <v>1</v>
      </c>
      <c r="E7002" s="17">
        <v>45</v>
      </c>
      <c r="F7002" s="2" t="s">
        <v>8</v>
      </c>
      <c r="G7002" s="2" t="s">
        <v>3669</v>
      </c>
    </row>
    <row r="7003" spans="1:7">
      <c r="A7003" s="79">
        <v>42748.549016203702</v>
      </c>
      <c r="B7003" s="3">
        <v>5.7906038936535165</v>
      </c>
      <c r="C7003" s="7">
        <v>139</v>
      </c>
      <c r="D7003" s="7">
        <v>1</v>
      </c>
      <c r="E7003" s="17">
        <v>45</v>
      </c>
      <c r="F7003" s="2" t="s">
        <v>8</v>
      </c>
      <c r="G7003" s="2" t="s">
        <v>3629</v>
      </c>
    </row>
    <row r="7004" spans="1:7">
      <c r="A7004" s="79">
        <v>42748.70548611111</v>
      </c>
      <c r="B7004" s="3">
        <v>5.7676961654948622</v>
      </c>
      <c r="C7004" s="7">
        <v>139</v>
      </c>
      <c r="D7004" s="7">
        <v>1</v>
      </c>
      <c r="E7004" s="17">
        <v>45</v>
      </c>
      <c r="F7004" s="2" t="s">
        <v>8</v>
      </c>
      <c r="G7004" s="2" t="s">
        <v>3668</v>
      </c>
    </row>
    <row r="7005" spans="1:7">
      <c r="A7005" s="79">
        <v>42748.845856481479</v>
      </c>
      <c r="B7005" s="3">
        <v>5.7413212891113892</v>
      </c>
      <c r="C7005" s="7">
        <v>139</v>
      </c>
      <c r="D7005" s="7">
        <v>1</v>
      </c>
      <c r="E7005" s="17">
        <v>45</v>
      </c>
      <c r="F7005" s="2" t="s">
        <v>8</v>
      </c>
      <c r="G7005" s="2" t="s">
        <v>3666</v>
      </c>
    </row>
    <row r="7006" spans="1:7">
      <c r="A7006" s="79">
        <v>42748.87431712963</v>
      </c>
      <c r="B7006" s="3">
        <v>17.352516112600537</v>
      </c>
      <c r="C7006" s="7">
        <v>139</v>
      </c>
      <c r="D7006" s="7">
        <v>3</v>
      </c>
      <c r="E7006" s="17">
        <v>45</v>
      </c>
      <c r="F7006" s="2" t="s">
        <v>8</v>
      </c>
      <c r="G7006" s="2" t="s">
        <v>3665</v>
      </c>
    </row>
    <row r="7007" spans="1:7">
      <c r="A7007" s="79">
        <v>42748.87431712963</v>
      </c>
      <c r="B7007" s="3">
        <v>11.568344075067024</v>
      </c>
      <c r="C7007" s="7">
        <v>139</v>
      </c>
      <c r="D7007" s="7">
        <v>2</v>
      </c>
      <c r="E7007" s="17">
        <v>45</v>
      </c>
      <c r="F7007" s="2" t="s">
        <v>8</v>
      </c>
      <c r="G7007" s="2" t="s">
        <v>3665</v>
      </c>
    </row>
    <row r="7008" spans="1:7">
      <c r="A7008" s="79">
        <v>42748.939351851855</v>
      </c>
      <c r="B7008" s="3">
        <v>5.5350693427230047</v>
      </c>
      <c r="C7008" s="7">
        <v>139</v>
      </c>
      <c r="D7008" s="7">
        <v>1</v>
      </c>
      <c r="E7008" s="17">
        <v>45</v>
      </c>
      <c r="F7008" s="2" t="s">
        <v>8</v>
      </c>
      <c r="G7008" s="2" t="s">
        <v>3663</v>
      </c>
    </row>
    <row r="7009" spans="1:7">
      <c r="A7009" s="79">
        <v>42748.980798611112</v>
      </c>
      <c r="B7009" s="3">
        <v>5.7744701256690716</v>
      </c>
      <c r="C7009" s="7">
        <v>139</v>
      </c>
      <c r="D7009" s="7">
        <v>1</v>
      </c>
      <c r="E7009" s="17">
        <v>45</v>
      </c>
      <c r="F7009" s="2" t="s">
        <v>8</v>
      </c>
      <c r="G7009" s="2" t="s">
        <v>3623</v>
      </c>
    </row>
    <row r="7010" spans="1:7">
      <c r="A7010" s="79">
        <v>42749.382835648146</v>
      </c>
      <c r="B7010" s="3">
        <v>5.7344966454255806</v>
      </c>
      <c r="C7010" s="7">
        <v>139</v>
      </c>
      <c r="D7010" s="7">
        <v>1</v>
      </c>
      <c r="E7010" s="17">
        <v>45</v>
      </c>
      <c r="F7010" s="2" t="s">
        <v>8</v>
      </c>
      <c r="G7010" s="2" t="s">
        <v>3622</v>
      </c>
    </row>
    <row r="7011" spans="1:7">
      <c r="A7011" s="79">
        <v>42749.434965277775</v>
      </c>
      <c r="B7011" s="3">
        <v>5.764873690987125</v>
      </c>
      <c r="C7011" s="7">
        <v>139</v>
      </c>
      <c r="D7011" s="7">
        <v>1</v>
      </c>
      <c r="E7011" s="17">
        <v>45</v>
      </c>
      <c r="F7011" s="2" t="s">
        <v>8</v>
      </c>
      <c r="G7011" s="2" t="s">
        <v>3617</v>
      </c>
    </row>
    <row r="7012" spans="1:7">
      <c r="A7012" s="79">
        <v>42749.473333333335</v>
      </c>
      <c r="B7012" s="3">
        <v>5.7413212891113892</v>
      </c>
      <c r="C7012" s="7">
        <v>139</v>
      </c>
      <c r="D7012" s="7">
        <v>1</v>
      </c>
      <c r="E7012" s="17">
        <v>45</v>
      </c>
      <c r="F7012" s="2" t="s">
        <v>8</v>
      </c>
      <c r="G7012" s="2" t="s">
        <v>3661</v>
      </c>
    </row>
    <row r="7013" spans="1:7">
      <c r="A7013" s="79">
        <v>42749.594930555555</v>
      </c>
      <c r="B7013" s="3">
        <v>5.7988906971340048</v>
      </c>
      <c r="C7013" s="7">
        <v>139</v>
      </c>
      <c r="D7013" s="7">
        <v>1</v>
      </c>
      <c r="E7013" s="17">
        <v>45</v>
      </c>
      <c r="F7013" s="2" t="s">
        <v>8</v>
      </c>
      <c r="G7013" s="2" t="s">
        <v>3562</v>
      </c>
    </row>
    <row r="7014" spans="1:7">
      <c r="A7014" s="79">
        <v>42749.922476851854</v>
      </c>
      <c r="B7014" s="3">
        <v>5.6364101201201207</v>
      </c>
      <c r="C7014" s="7">
        <v>139</v>
      </c>
      <c r="D7014" s="7">
        <v>1</v>
      </c>
      <c r="E7014" s="17">
        <v>45</v>
      </c>
      <c r="F7014" s="2" t="s">
        <v>8</v>
      </c>
      <c r="G7014" s="2" t="s">
        <v>3660</v>
      </c>
    </row>
    <row r="7015" spans="1:7">
      <c r="A7015" s="79">
        <v>42750.697233796294</v>
      </c>
      <c r="B7015" s="3">
        <v>5.7723964973131414</v>
      </c>
      <c r="C7015" s="7">
        <v>139</v>
      </c>
      <c r="D7015" s="7">
        <v>1</v>
      </c>
      <c r="E7015" s="17">
        <v>45</v>
      </c>
      <c r="F7015" s="2" t="s">
        <v>8</v>
      </c>
      <c r="G7015" s="2" t="s">
        <v>3615</v>
      </c>
    </row>
    <row r="7016" spans="1:7">
      <c r="A7016" s="79">
        <v>42751.128912037035</v>
      </c>
      <c r="B7016" s="3">
        <v>5.7817057043879911</v>
      </c>
      <c r="C7016" s="7">
        <v>139</v>
      </c>
      <c r="D7016" s="7">
        <v>1</v>
      </c>
      <c r="E7016" s="17">
        <v>45</v>
      </c>
      <c r="F7016" s="2" t="s">
        <v>8</v>
      </c>
      <c r="G7016" s="2" t="s">
        <v>3659</v>
      </c>
    </row>
    <row r="7017" spans="1:7">
      <c r="A7017" s="79">
        <v>42751.683148148149</v>
      </c>
      <c r="B7017" s="3">
        <v>5.6364101201201207</v>
      </c>
      <c r="C7017" s="7">
        <v>139</v>
      </c>
      <c r="D7017" s="7">
        <v>1</v>
      </c>
      <c r="E7017" s="17">
        <v>45</v>
      </c>
      <c r="F7017" s="2" t="s">
        <v>8</v>
      </c>
      <c r="G7017" s="2" t="s">
        <v>3658</v>
      </c>
    </row>
    <row r="7018" spans="1:7">
      <c r="A7018" s="79">
        <v>42753.021504629629</v>
      </c>
      <c r="B7018" s="3">
        <v>5.6364101201201207</v>
      </c>
      <c r="C7018" s="7">
        <v>139</v>
      </c>
      <c r="D7018" s="7">
        <v>1</v>
      </c>
      <c r="E7018" s="17">
        <v>45</v>
      </c>
      <c r="F7018" s="2" t="s">
        <v>8</v>
      </c>
      <c r="G7018" s="2" t="s">
        <v>3657</v>
      </c>
    </row>
    <row r="7019" spans="1:7">
      <c r="A7019" s="79">
        <v>42753.895729166667</v>
      </c>
      <c r="B7019" s="3">
        <v>23.016955580110498</v>
      </c>
      <c r="C7019" s="7">
        <v>139</v>
      </c>
      <c r="D7019" s="7">
        <v>4</v>
      </c>
      <c r="E7019" s="17">
        <v>45</v>
      </c>
      <c r="F7019" s="2" t="s">
        <v>8</v>
      </c>
      <c r="G7019" s="2" t="s">
        <v>3656</v>
      </c>
    </row>
    <row r="7020" spans="1:7">
      <c r="A7020" s="79">
        <v>42758.69804398148</v>
      </c>
      <c r="B7020" s="3">
        <v>5.7816990471607319</v>
      </c>
      <c r="C7020" s="7">
        <v>139</v>
      </c>
      <c r="D7020" s="7">
        <v>1</v>
      </c>
      <c r="E7020" s="17">
        <v>45</v>
      </c>
      <c r="F7020" s="2" t="s">
        <v>8</v>
      </c>
      <c r="G7020" s="2" t="s">
        <v>3654</v>
      </c>
    </row>
    <row r="7021" spans="1:7">
      <c r="A7021" s="79">
        <v>42759.747719907406</v>
      </c>
      <c r="B7021" s="3">
        <v>11.548940251338143</v>
      </c>
      <c r="C7021" s="7">
        <v>139</v>
      </c>
      <c r="D7021" s="7">
        <v>2</v>
      </c>
      <c r="E7021" s="17">
        <v>45</v>
      </c>
      <c r="F7021" s="2" t="s">
        <v>8</v>
      </c>
      <c r="G7021" s="2" t="s">
        <v>3653</v>
      </c>
    </row>
    <row r="7022" spans="1:7">
      <c r="A7022" s="79">
        <v>42761.09097222222</v>
      </c>
      <c r="B7022" s="3">
        <v>11.504131107934239</v>
      </c>
      <c r="C7022" s="7">
        <v>139</v>
      </c>
      <c r="D7022" s="7">
        <v>2</v>
      </c>
      <c r="E7022" s="17">
        <v>45</v>
      </c>
      <c r="F7022" s="2" t="s">
        <v>8</v>
      </c>
      <c r="G7022" s="2" t="s">
        <v>3652</v>
      </c>
    </row>
    <row r="7023" spans="1:7">
      <c r="A7023" s="79">
        <v>42762.841793981483</v>
      </c>
      <c r="B7023" s="3">
        <v>5.7823587311178253</v>
      </c>
      <c r="C7023" s="7">
        <v>139</v>
      </c>
      <c r="D7023" s="7">
        <v>1</v>
      </c>
      <c r="E7023" s="17">
        <v>45</v>
      </c>
      <c r="F7023" s="2" t="s">
        <v>8</v>
      </c>
      <c r="G7023" s="2" t="s">
        <v>3650</v>
      </c>
    </row>
    <row r="7024" spans="1:7">
      <c r="A7024" s="79">
        <v>42764.274826388886</v>
      </c>
      <c r="B7024" s="3">
        <v>5.7563500400266845</v>
      </c>
      <c r="C7024" s="7">
        <v>139</v>
      </c>
      <c r="D7024" s="7">
        <v>1</v>
      </c>
      <c r="E7024" s="17">
        <v>45</v>
      </c>
      <c r="F7024" s="2" t="s">
        <v>8</v>
      </c>
      <c r="G7024" s="2" t="s">
        <v>3649</v>
      </c>
    </row>
    <row r="7025" spans="1:7">
      <c r="A7025" s="79">
        <v>42764.579386574071</v>
      </c>
      <c r="B7025" s="3">
        <v>5.7795640649908036</v>
      </c>
      <c r="C7025" s="7">
        <v>139</v>
      </c>
      <c r="D7025" s="7">
        <v>1</v>
      </c>
      <c r="E7025" s="17">
        <v>45</v>
      </c>
      <c r="F7025" s="2" t="s">
        <v>8</v>
      </c>
      <c r="G7025" s="2" t="s">
        <v>3565</v>
      </c>
    </row>
    <row r="7026" spans="1:7">
      <c r="A7026" s="79">
        <v>42772.607314814813</v>
      </c>
      <c r="B7026" s="3">
        <v>5.7582473643410852</v>
      </c>
      <c r="C7026" s="7">
        <v>139</v>
      </c>
      <c r="D7026" s="7">
        <v>1</v>
      </c>
      <c r="E7026" s="17">
        <v>45</v>
      </c>
      <c r="F7026" s="2" t="s">
        <v>8</v>
      </c>
      <c r="G7026" s="2" t="s">
        <v>3648</v>
      </c>
    </row>
    <row r="7027" spans="1:7">
      <c r="A7027" s="79">
        <v>42772.658807870372</v>
      </c>
      <c r="B7027" s="3">
        <v>5.7829844676118993</v>
      </c>
      <c r="C7027" s="7">
        <v>139</v>
      </c>
      <c r="D7027" s="7">
        <v>1</v>
      </c>
      <c r="E7027" s="17">
        <v>45</v>
      </c>
      <c r="F7027" s="2" t="s">
        <v>8</v>
      </c>
      <c r="G7027" s="2" t="s">
        <v>3567</v>
      </c>
    </row>
    <row r="7028" spans="1:7">
      <c r="A7028" s="79">
        <v>42773.441620370373</v>
      </c>
      <c r="B7028" s="3">
        <v>5.7984732242712669</v>
      </c>
      <c r="C7028" s="7">
        <v>139</v>
      </c>
      <c r="D7028" s="7">
        <v>1</v>
      </c>
      <c r="E7028" s="17">
        <v>45</v>
      </c>
      <c r="F7028" s="2" t="s">
        <v>8</v>
      </c>
      <c r="G7028" s="2" t="s">
        <v>3551</v>
      </c>
    </row>
    <row r="7029" spans="1:7">
      <c r="A7029" s="79">
        <v>42780.274259259262</v>
      </c>
      <c r="B7029" s="3">
        <v>5.7563500400266845</v>
      </c>
      <c r="C7029" s="7">
        <v>139</v>
      </c>
      <c r="D7029" s="7">
        <v>1</v>
      </c>
      <c r="E7029" s="17">
        <v>45</v>
      </c>
      <c r="F7029" s="2" t="s">
        <v>8</v>
      </c>
      <c r="G7029" s="2" t="s">
        <v>3647</v>
      </c>
    </row>
    <row r="7030" spans="1:7">
      <c r="A7030" s="79">
        <v>42782.484976851854</v>
      </c>
      <c r="B7030" s="3">
        <v>11.407673867334168</v>
      </c>
      <c r="C7030" s="7">
        <v>139</v>
      </c>
      <c r="D7030" s="7">
        <v>2</v>
      </c>
      <c r="E7030" s="17">
        <v>45</v>
      </c>
      <c r="F7030" s="2" t="s">
        <v>8</v>
      </c>
      <c r="G7030" s="2" t="s">
        <v>3646</v>
      </c>
    </row>
    <row r="7031" spans="1:7">
      <c r="A7031" s="79">
        <v>42784.937476851854</v>
      </c>
      <c r="B7031" s="3">
        <v>5.7953824956369981</v>
      </c>
      <c r="C7031" s="7">
        <v>139</v>
      </c>
      <c r="D7031" s="7">
        <v>1</v>
      </c>
      <c r="E7031" s="17">
        <v>45</v>
      </c>
      <c r="F7031" s="2" t="s">
        <v>8</v>
      </c>
      <c r="G7031" s="2" t="s">
        <v>3645</v>
      </c>
    </row>
    <row r="7032" spans="1:7">
      <c r="A7032" s="79">
        <v>42788.693206018521</v>
      </c>
      <c r="B7032" s="3">
        <v>5.7923204121648659</v>
      </c>
      <c r="C7032" s="7">
        <v>139</v>
      </c>
      <c r="D7032" s="7">
        <v>1</v>
      </c>
      <c r="E7032" s="17">
        <v>45</v>
      </c>
      <c r="F7032" s="2" t="s">
        <v>8</v>
      </c>
      <c r="G7032" s="2" t="s">
        <v>3619</v>
      </c>
    </row>
    <row r="7033" spans="1:7">
      <c r="A7033" s="79">
        <v>42790.078506944446</v>
      </c>
      <c r="B7033" s="3">
        <v>5.7676567117726663</v>
      </c>
      <c r="C7033" s="7">
        <v>139</v>
      </c>
      <c r="D7033" s="7">
        <v>1</v>
      </c>
      <c r="E7033" s="17">
        <v>45</v>
      </c>
      <c r="F7033" s="2" t="s">
        <v>8</v>
      </c>
      <c r="G7033" s="2" t="s">
        <v>3568</v>
      </c>
    </row>
    <row r="7034" spans="1:7">
      <c r="A7034" s="79">
        <v>42791.358807870369</v>
      </c>
      <c r="B7034" s="3">
        <v>5.7520655539671193</v>
      </c>
      <c r="C7034" s="7">
        <v>139</v>
      </c>
      <c r="D7034" s="7">
        <v>1</v>
      </c>
      <c r="E7034" s="17">
        <v>45</v>
      </c>
      <c r="F7034" s="2" t="s">
        <v>8</v>
      </c>
      <c r="G7034" s="2" t="s">
        <v>3643</v>
      </c>
    </row>
    <row r="7035" spans="1:7">
      <c r="A7035" s="79">
        <v>42796.764710648145</v>
      </c>
      <c r="B7035" s="3">
        <v>5.703836933667084</v>
      </c>
      <c r="C7035" s="7">
        <v>139</v>
      </c>
      <c r="D7035" s="7">
        <v>1</v>
      </c>
      <c r="E7035" s="17">
        <v>45</v>
      </c>
      <c r="F7035" s="2" t="s">
        <v>8</v>
      </c>
      <c r="G7035" s="2" t="s">
        <v>3642</v>
      </c>
    </row>
    <row r="7036" spans="1:7">
      <c r="A7036" s="79">
        <v>42806.530775462961</v>
      </c>
      <c r="B7036" s="3">
        <v>5.7841720375335122</v>
      </c>
      <c r="C7036" s="7">
        <v>139</v>
      </c>
      <c r="D7036" s="7">
        <v>1</v>
      </c>
      <c r="E7036" s="17">
        <v>45</v>
      </c>
      <c r="F7036" s="2" t="s">
        <v>8</v>
      </c>
      <c r="G7036" s="2" t="s">
        <v>3550</v>
      </c>
    </row>
    <row r="7037" spans="1:7">
      <c r="A7037" s="79">
        <v>42818.637696759259</v>
      </c>
      <c r="B7037" s="3">
        <v>5.7948639835459641</v>
      </c>
      <c r="C7037" s="7">
        <v>139</v>
      </c>
      <c r="D7037" s="7">
        <v>1</v>
      </c>
      <c r="E7037" s="17">
        <v>45</v>
      </c>
      <c r="F7037" s="2" t="s">
        <v>8</v>
      </c>
      <c r="G7037" s="2" t="s">
        <v>3581</v>
      </c>
    </row>
    <row r="7038" spans="1:7">
      <c r="A7038" s="79">
        <v>42821.597766203704</v>
      </c>
      <c r="B7038" s="3">
        <v>5.6364101201201207</v>
      </c>
      <c r="C7038" s="7">
        <v>139</v>
      </c>
      <c r="D7038" s="7">
        <v>1</v>
      </c>
      <c r="E7038" s="17">
        <v>45</v>
      </c>
      <c r="F7038" s="2" t="s">
        <v>8</v>
      </c>
      <c r="G7038" s="2" t="s">
        <v>3641</v>
      </c>
    </row>
    <row r="7039" spans="1:7">
      <c r="A7039" s="79">
        <v>42822.843634259261</v>
      </c>
      <c r="B7039" s="3">
        <v>5.7795640649908036</v>
      </c>
      <c r="C7039" s="7">
        <v>139</v>
      </c>
      <c r="D7039" s="7">
        <v>1</v>
      </c>
      <c r="E7039" s="17">
        <v>45</v>
      </c>
      <c r="F7039" s="2" t="s">
        <v>8</v>
      </c>
      <c r="G7039" s="2" t="s">
        <v>3593</v>
      </c>
    </row>
    <row r="7040" spans="1:7">
      <c r="A7040" s="79">
        <v>42824.737210648149</v>
      </c>
      <c r="B7040" s="3">
        <v>5.764873690987125</v>
      </c>
      <c r="C7040" s="7">
        <v>139</v>
      </c>
      <c r="D7040" s="7">
        <v>1</v>
      </c>
      <c r="E7040" s="17">
        <v>45</v>
      </c>
      <c r="F7040" s="2" t="s">
        <v>8</v>
      </c>
      <c r="G7040" s="2" t="s">
        <v>3556</v>
      </c>
    </row>
    <row r="7041" spans="1:8">
      <c r="A7041" s="79">
        <v>42833.131261574075</v>
      </c>
      <c r="B7041" s="3">
        <v>5.7847360052677788</v>
      </c>
      <c r="C7041" s="7">
        <v>139</v>
      </c>
      <c r="D7041" s="7">
        <v>1</v>
      </c>
      <c r="E7041" s="17">
        <v>45</v>
      </c>
      <c r="F7041" s="2" t="s">
        <v>8</v>
      </c>
      <c r="G7041" s="2" t="s">
        <v>2925</v>
      </c>
      <c r="H7041" s="2" t="s">
        <v>4485</v>
      </c>
    </row>
    <row r="7042" spans="1:8">
      <c r="A7042" s="79">
        <v>42833.960706018515</v>
      </c>
      <c r="B7042" s="3">
        <v>5.6364101201201207</v>
      </c>
      <c r="C7042" s="7">
        <v>139</v>
      </c>
      <c r="D7042" s="7">
        <v>1</v>
      </c>
      <c r="E7042" s="17">
        <v>45</v>
      </c>
      <c r="F7042" s="2" t="s">
        <v>8</v>
      </c>
      <c r="G7042" s="2" t="s">
        <v>2925</v>
      </c>
      <c r="H7042" s="2" t="s">
        <v>4527</v>
      </c>
    </row>
    <row r="7043" spans="1:8">
      <c r="A7043" s="79">
        <v>42837.361712962964</v>
      </c>
      <c r="B7043" s="3">
        <v>5.7978384135948247</v>
      </c>
      <c r="C7043" s="7">
        <v>139</v>
      </c>
      <c r="D7043" s="7">
        <v>1</v>
      </c>
      <c r="E7043" s="17">
        <v>45</v>
      </c>
      <c r="F7043" s="2" t="s">
        <v>8</v>
      </c>
      <c r="G7043" s="2" t="s">
        <v>2925</v>
      </c>
      <c r="H7043" s="2" t="s">
        <v>4430</v>
      </c>
    </row>
    <row r="7044" spans="1:8">
      <c r="A7044" s="79">
        <v>42837.76054398148</v>
      </c>
      <c r="B7044" s="3">
        <v>5.7542388950276244</v>
      </c>
      <c r="C7044" s="7">
        <v>139</v>
      </c>
      <c r="D7044" s="7">
        <v>1</v>
      </c>
      <c r="E7044" s="17">
        <v>45</v>
      </c>
      <c r="F7044" s="2" t="s">
        <v>8</v>
      </c>
      <c r="G7044" s="2" t="s">
        <v>2925</v>
      </c>
      <c r="H7044" s="2" t="s">
        <v>4520</v>
      </c>
    </row>
    <row r="7045" spans="1:8">
      <c r="A7045" s="79">
        <v>42838.516331018516</v>
      </c>
      <c r="B7045" s="3">
        <v>5.7542388950276244</v>
      </c>
      <c r="C7045" s="7">
        <v>139</v>
      </c>
      <c r="D7045" s="7">
        <v>1</v>
      </c>
      <c r="E7045" s="17">
        <v>45</v>
      </c>
      <c r="F7045" s="2" t="s">
        <v>8</v>
      </c>
      <c r="G7045" s="2" t="s">
        <v>2925</v>
      </c>
      <c r="H7045" s="2" t="s">
        <v>4507</v>
      </c>
    </row>
    <row r="7046" spans="1:8">
      <c r="A7046" s="79">
        <v>42844.787962962961</v>
      </c>
      <c r="B7046" s="3">
        <v>5.703836933667084</v>
      </c>
      <c r="C7046" s="7">
        <v>139</v>
      </c>
      <c r="D7046" s="7">
        <v>1</v>
      </c>
      <c r="E7046" s="17">
        <v>45</v>
      </c>
      <c r="F7046" s="2" t="s">
        <v>8</v>
      </c>
      <c r="G7046" s="2" t="s">
        <v>2925</v>
      </c>
      <c r="H7046" s="2" t="s">
        <v>4525</v>
      </c>
    </row>
    <row r="7047" spans="1:8">
      <c r="A7047" s="79">
        <v>42848.881481481483</v>
      </c>
      <c r="B7047" s="3">
        <v>5.7971526198083065</v>
      </c>
      <c r="C7047" s="7">
        <v>139</v>
      </c>
      <c r="D7047" s="7">
        <v>1</v>
      </c>
      <c r="E7047" s="17">
        <v>45</v>
      </c>
      <c r="F7047" s="2" t="s">
        <v>8</v>
      </c>
      <c r="G7047" s="2" t="s">
        <v>2925</v>
      </c>
      <c r="H7047" s="2" t="s">
        <v>4477</v>
      </c>
    </row>
    <row r="7048" spans="1:8">
      <c r="A7048" s="79">
        <v>42850.592743055553</v>
      </c>
      <c r="B7048" s="3">
        <v>5.8045364516972988</v>
      </c>
      <c r="C7048" s="7">
        <v>139</v>
      </c>
      <c r="D7048" s="7">
        <v>1</v>
      </c>
      <c r="E7048" s="17">
        <v>45</v>
      </c>
      <c r="F7048" s="2" t="s">
        <v>8</v>
      </c>
      <c r="G7048" s="2" t="s">
        <v>2925</v>
      </c>
      <c r="H7048" s="2" t="s">
        <v>4428</v>
      </c>
    </row>
    <row r="7049" spans="1:8">
      <c r="A7049" s="79">
        <v>42850.616388888891</v>
      </c>
      <c r="B7049" s="3">
        <v>5.7919700649614292</v>
      </c>
      <c r="C7049" s="7">
        <v>139</v>
      </c>
      <c r="D7049" s="7">
        <v>1</v>
      </c>
      <c r="E7049" s="17">
        <v>45</v>
      </c>
      <c r="F7049" s="2" t="s">
        <v>8</v>
      </c>
      <c r="G7049" s="2" t="s">
        <v>2925</v>
      </c>
      <c r="H7049" s="2" t="s">
        <v>4426</v>
      </c>
    </row>
    <row r="7050" spans="1:8">
      <c r="A7050" s="79">
        <v>42856.606585648151</v>
      </c>
      <c r="B7050" s="3">
        <v>5.7723964973131414</v>
      </c>
      <c r="C7050" s="7">
        <v>139</v>
      </c>
      <c r="D7050" s="7">
        <v>1</v>
      </c>
      <c r="E7050" s="17">
        <v>45</v>
      </c>
      <c r="F7050" s="2" t="s">
        <v>8</v>
      </c>
      <c r="G7050" s="2" t="s">
        <v>2925</v>
      </c>
      <c r="H7050" s="2" t="s">
        <v>4509</v>
      </c>
    </row>
    <row r="7051" spans="1:8">
      <c r="A7051" s="79">
        <v>42856.786145833335</v>
      </c>
      <c r="B7051" s="3">
        <v>5.7633748056537106</v>
      </c>
      <c r="C7051" s="7">
        <v>139</v>
      </c>
      <c r="D7051" s="7">
        <v>1</v>
      </c>
      <c r="E7051" s="17">
        <v>45</v>
      </c>
      <c r="F7051" s="2" t="s">
        <v>8</v>
      </c>
      <c r="G7051" s="2" t="s">
        <v>2925</v>
      </c>
      <c r="H7051" s="2" t="s">
        <v>4460</v>
      </c>
    </row>
    <row r="7052" spans="1:8">
      <c r="A7052" s="79">
        <v>42863.743668981479</v>
      </c>
      <c r="B7052" s="3">
        <v>5.7841720375335122</v>
      </c>
      <c r="C7052" s="7">
        <v>139</v>
      </c>
      <c r="D7052" s="7">
        <v>1</v>
      </c>
      <c r="E7052" s="17">
        <v>45</v>
      </c>
      <c r="F7052" s="2" t="s">
        <v>8</v>
      </c>
      <c r="G7052" s="2" t="s">
        <v>2925</v>
      </c>
      <c r="H7052" s="2" t="s">
        <v>4433</v>
      </c>
    </row>
    <row r="7053" spans="1:8">
      <c r="A7053" s="79">
        <v>42887</v>
      </c>
      <c r="B7053" s="3">
        <v>-5.99</v>
      </c>
      <c r="C7053" s="7">
        <v>139</v>
      </c>
      <c r="D7053" s="17">
        <v>-1</v>
      </c>
      <c r="E7053" s="17">
        <v>45</v>
      </c>
      <c r="F7053" s="2" t="s">
        <v>8</v>
      </c>
      <c r="G7053" s="2" t="s">
        <v>2915</v>
      </c>
      <c r="H7053" s="2" t="s">
        <v>2977</v>
      </c>
    </row>
    <row r="7054" spans="1:8">
      <c r="A7054" s="79">
        <v>42887</v>
      </c>
      <c r="B7054" s="3">
        <v>-5.99</v>
      </c>
      <c r="C7054" s="7">
        <v>139</v>
      </c>
      <c r="D7054" s="17">
        <v>-1</v>
      </c>
      <c r="E7054" s="17">
        <v>45</v>
      </c>
      <c r="F7054" s="2" t="s">
        <v>8</v>
      </c>
      <c r="G7054" s="2" t="s">
        <v>2915</v>
      </c>
      <c r="H7054" s="2" t="s">
        <v>2985</v>
      </c>
    </row>
    <row r="7055" spans="1:8">
      <c r="A7055" s="79">
        <v>42887.738344907404</v>
      </c>
      <c r="B7055" s="3">
        <v>5.7835875432211106</v>
      </c>
      <c r="C7055" s="7">
        <v>139</v>
      </c>
      <c r="D7055" s="7">
        <v>1</v>
      </c>
      <c r="E7055" s="17">
        <v>45</v>
      </c>
      <c r="F7055" s="2" t="s">
        <v>8</v>
      </c>
      <c r="G7055" s="2" t="s">
        <v>2925</v>
      </c>
      <c r="H7055" s="2" t="s">
        <v>4440</v>
      </c>
    </row>
    <row r="7056" spans="1:8">
      <c r="A7056" s="79">
        <v>42888.601666666669</v>
      </c>
      <c r="B7056" s="3">
        <v>5.7898362976593551</v>
      </c>
      <c r="C7056" s="7">
        <v>139</v>
      </c>
      <c r="D7056" s="7">
        <v>1</v>
      </c>
      <c r="E7056" s="17">
        <v>45</v>
      </c>
      <c r="F7056" s="2" t="s">
        <v>8</v>
      </c>
      <c r="G7056" s="2" t="s">
        <v>2925</v>
      </c>
      <c r="H7056" s="2" t="s">
        <v>4444</v>
      </c>
    </row>
    <row r="7057" spans="1:8">
      <c r="A7057" s="79">
        <v>42891.38486111111</v>
      </c>
      <c r="B7057" s="3">
        <v>5.772407216117216</v>
      </c>
      <c r="C7057" s="7">
        <v>139</v>
      </c>
      <c r="D7057" s="7">
        <v>1</v>
      </c>
      <c r="E7057" s="17">
        <v>45</v>
      </c>
      <c r="F7057" s="2" t="s">
        <v>8</v>
      </c>
      <c r="G7057" s="2" t="s">
        <v>2925</v>
      </c>
      <c r="H7057" s="2" t="s">
        <v>4524</v>
      </c>
    </row>
    <row r="7058" spans="1:8">
      <c r="A7058" s="79">
        <v>42675.869456018518</v>
      </c>
      <c r="B7058" s="3">
        <v>5.7600810541132317</v>
      </c>
      <c r="C7058" s="7">
        <v>140</v>
      </c>
      <c r="D7058" s="7">
        <v>1</v>
      </c>
      <c r="E7058" s="17">
        <v>45</v>
      </c>
      <c r="F7058" s="2" t="s">
        <v>8</v>
      </c>
      <c r="G7058" s="2" t="s">
        <v>3086</v>
      </c>
      <c r="H7058" s="2" t="s">
        <v>2816</v>
      </c>
    </row>
    <row r="7059" spans="1:8">
      <c r="A7059" s="79">
        <v>42675.869976851849</v>
      </c>
      <c r="B7059" s="3">
        <v>5.7689631630234395</v>
      </c>
      <c r="C7059" s="7">
        <v>140</v>
      </c>
      <c r="D7059" s="7">
        <v>1</v>
      </c>
      <c r="E7059" s="17">
        <v>45</v>
      </c>
      <c r="F7059" s="2" t="s">
        <v>8</v>
      </c>
      <c r="G7059" s="2" t="s">
        <v>3086</v>
      </c>
      <c r="H7059" s="2" t="s">
        <v>2815</v>
      </c>
    </row>
    <row r="7060" spans="1:8">
      <c r="A7060" s="79">
        <v>42675.870439814818</v>
      </c>
      <c r="B7060" s="3">
        <v>5.7689506954689147</v>
      </c>
      <c r="C7060" s="7">
        <v>140</v>
      </c>
      <c r="D7060" s="7">
        <v>1</v>
      </c>
      <c r="E7060" s="17">
        <v>45</v>
      </c>
      <c r="F7060" s="2" t="s">
        <v>8</v>
      </c>
      <c r="G7060" s="2" t="s">
        <v>3082</v>
      </c>
      <c r="H7060" s="2" t="s">
        <v>2814</v>
      </c>
    </row>
    <row r="7061" spans="1:8">
      <c r="A7061" s="79">
        <v>42675.870439814818</v>
      </c>
      <c r="B7061" s="3">
        <v>5.7689506954689147</v>
      </c>
      <c r="C7061" s="7">
        <v>140</v>
      </c>
      <c r="D7061" s="7">
        <v>1</v>
      </c>
      <c r="E7061" s="17">
        <v>45</v>
      </c>
      <c r="F7061" s="2" t="s">
        <v>8</v>
      </c>
      <c r="G7061" s="2" t="s">
        <v>3086</v>
      </c>
      <c r="H7061" s="2" t="s">
        <v>2814</v>
      </c>
    </row>
    <row r="7062" spans="1:8">
      <c r="A7062" s="79">
        <v>42675.872106481482</v>
      </c>
      <c r="B7062" s="3">
        <v>5.7689631630234395</v>
      </c>
      <c r="C7062" s="7">
        <v>140</v>
      </c>
      <c r="D7062" s="7">
        <v>1</v>
      </c>
      <c r="E7062" s="17">
        <v>45</v>
      </c>
      <c r="F7062" s="2" t="s">
        <v>8</v>
      </c>
      <c r="G7062" s="2" t="s">
        <v>3086</v>
      </c>
      <c r="H7062" s="2" t="s">
        <v>2813</v>
      </c>
    </row>
    <row r="7063" spans="1:8">
      <c r="A7063" s="79">
        <v>42675.872974537036</v>
      </c>
      <c r="B7063" s="3">
        <v>11.550805255972696</v>
      </c>
      <c r="C7063" s="7">
        <v>140</v>
      </c>
      <c r="D7063" s="7">
        <v>2</v>
      </c>
      <c r="E7063" s="17">
        <v>45</v>
      </c>
      <c r="F7063" s="2" t="s">
        <v>8</v>
      </c>
      <c r="G7063" s="2" t="s">
        <v>3086</v>
      </c>
      <c r="H7063" s="2" t="s">
        <v>2812</v>
      </c>
    </row>
    <row r="7064" spans="1:8">
      <c r="A7064" s="79">
        <v>42675.87599537037</v>
      </c>
      <c r="B7064" s="3">
        <v>5.7689631630234395</v>
      </c>
      <c r="C7064" s="7">
        <v>140</v>
      </c>
      <c r="D7064" s="7">
        <v>1</v>
      </c>
      <c r="E7064" s="17">
        <v>45</v>
      </c>
      <c r="F7064" s="2" t="s">
        <v>8</v>
      </c>
      <c r="G7064" s="2" t="s">
        <v>3086</v>
      </c>
      <c r="H7064" s="2" t="s">
        <v>2811</v>
      </c>
    </row>
    <row r="7065" spans="1:8">
      <c r="A7065" s="79">
        <v>42675.877071759256</v>
      </c>
      <c r="B7065" s="3">
        <v>5.7689631630234395</v>
      </c>
      <c r="C7065" s="7">
        <v>140</v>
      </c>
      <c r="D7065" s="7">
        <v>1</v>
      </c>
      <c r="E7065" s="17">
        <v>45</v>
      </c>
      <c r="F7065" s="2" t="s">
        <v>8</v>
      </c>
      <c r="G7065" s="2" t="s">
        <v>3086</v>
      </c>
      <c r="H7065" s="2" t="s">
        <v>2810</v>
      </c>
    </row>
    <row r="7066" spans="1:8">
      <c r="A7066" s="79">
        <v>42675.877372685187</v>
      </c>
      <c r="B7066" s="3">
        <v>5.6364101201201207</v>
      </c>
      <c r="C7066" s="7">
        <v>140</v>
      </c>
      <c r="D7066" s="7">
        <v>1</v>
      </c>
      <c r="E7066" s="17">
        <v>45</v>
      </c>
      <c r="F7066" s="2" t="s">
        <v>8</v>
      </c>
      <c r="G7066" s="2" t="s">
        <v>3086</v>
      </c>
      <c r="H7066" s="2" t="s">
        <v>3116</v>
      </c>
    </row>
    <row r="7067" spans="1:8">
      <c r="A7067" s="79">
        <v>42675.877766203703</v>
      </c>
      <c r="B7067" s="3">
        <v>5.7689631630234395</v>
      </c>
      <c r="C7067" s="7">
        <v>140</v>
      </c>
      <c r="D7067" s="7">
        <v>1</v>
      </c>
      <c r="E7067" s="17">
        <v>45</v>
      </c>
      <c r="F7067" s="2" t="s">
        <v>8</v>
      </c>
      <c r="G7067" s="2" t="s">
        <v>3086</v>
      </c>
      <c r="H7067" s="2" t="s">
        <v>2809</v>
      </c>
    </row>
    <row r="7068" spans="1:8">
      <c r="A7068" s="79">
        <v>42675.880972222221</v>
      </c>
      <c r="B7068" s="3">
        <v>11.581193096940234</v>
      </c>
      <c r="C7068" s="7">
        <v>140</v>
      </c>
      <c r="D7068" s="7">
        <v>2</v>
      </c>
      <c r="E7068" s="17">
        <v>45</v>
      </c>
      <c r="F7068" s="2" t="s">
        <v>8</v>
      </c>
      <c r="G7068" s="2" t="s">
        <v>3086</v>
      </c>
      <c r="H7068" s="2" t="s">
        <v>2808</v>
      </c>
    </row>
    <row r="7069" spans="1:8">
      <c r="A7069" s="79">
        <v>42675.884212962963</v>
      </c>
      <c r="B7069" s="3">
        <v>5.7754119290263874</v>
      </c>
      <c r="C7069" s="7">
        <v>140</v>
      </c>
      <c r="D7069" s="7">
        <v>1</v>
      </c>
      <c r="E7069" s="17">
        <v>45</v>
      </c>
      <c r="F7069" s="2" t="s">
        <v>8</v>
      </c>
      <c r="G7069" s="2" t="s">
        <v>3082</v>
      </c>
      <c r="H7069" s="2" t="s">
        <v>2807</v>
      </c>
    </row>
    <row r="7070" spans="1:8">
      <c r="A7070" s="79">
        <v>42675.884212962963</v>
      </c>
      <c r="B7070" s="3">
        <v>5.7754119290263874</v>
      </c>
      <c r="C7070" s="7">
        <v>140</v>
      </c>
      <c r="D7070" s="7">
        <v>1</v>
      </c>
      <c r="E7070" s="17">
        <v>45</v>
      </c>
      <c r="F7070" s="2" t="s">
        <v>8</v>
      </c>
      <c r="G7070" s="2" t="s">
        <v>3086</v>
      </c>
      <c r="H7070" s="2" t="s">
        <v>2807</v>
      </c>
    </row>
    <row r="7071" spans="1:8">
      <c r="A7071" s="79">
        <v>42675.88622685185</v>
      </c>
      <c r="B7071" s="3">
        <v>5.7600810541132317</v>
      </c>
      <c r="C7071" s="7">
        <v>140</v>
      </c>
      <c r="D7071" s="7">
        <v>1</v>
      </c>
      <c r="E7071" s="17">
        <v>45</v>
      </c>
      <c r="F7071" s="2" t="s">
        <v>8</v>
      </c>
      <c r="G7071" s="2" t="s">
        <v>3086</v>
      </c>
      <c r="H7071" s="2" t="s">
        <v>2806</v>
      </c>
    </row>
    <row r="7072" spans="1:8">
      <c r="A7072" s="79">
        <v>42675.890532407408</v>
      </c>
      <c r="B7072" s="3">
        <v>17.385401669413703</v>
      </c>
      <c r="C7072" s="7">
        <v>140</v>
      </c>
      <c r="D7072" s="7">
        <v>3</v>
      </c>
      <c r="E7072" s="17">
        <v>45</v>
      </c>
      <c r="F7072" s="2" t="s">
        <v>8</v>
      </c>
      <c r="G7072" s="2" t="s">
        <v>3086</v>
      </c>
      <c r="H7072" s="2" t="s">
        <v>3115</v>
      </c>
    </row>
    <row r="7073" spans="1:8">
      <c r="A7073" s="79">
        <v>42675.896435185183</v>
      </c>
      <c r="B7073" s="3">
        <v>5.703836933667084</v>
      </c>
      <c r="C7073" s="7">
        <v>140</v>
      </c>
      <c r="D7073" s="7">
        <v>1</v>
      </c>
      <c r="E7073" s="17">
        <v>45</v>
      </c>
      <c r="F7073" s="2" t="s">
        <v>8</v>
      </c>
      <c r="G7073" s="2" t="s">
        <v>3082</v>
      </c>
      <c r="H7073" s="2" t="s">
        <v>2804</v>
      </c>
    </row>
    <row r="7074" spans="1:8">
      <c r="A7074" s="79">
        <v>42675.899247685185</v>
      </c>
      <c r="B7074" s="3">
        <v>5.7600986303939967</v>
      </c>
      <c r="C7074" s="7">
        <v>140</v>
      </c>
      <c r="D7074" s="7">
        <v>1</v>
      </c>
      <c r="E7074" s="17">
        <v>45</v>
      </c>
      <c r="F7074" s="2" t="s">
        <v>8</v>
      </c>
      <c r="G7074" s="2" t="s">
        <v>3086</v>
      </c>
      <c r="H7074" s="2" t="s">
        <v>3114</v>
      </c>
    </row>
    <row r="7075" spans="1:8">
      <c r="A7075" s="79">
        <v>42675.89949074074</v>
      </c>
      <c r="B7075" s="3">
        <v>5.7636383738646355</v>
      </c>
      <c r="C7075" s="7">
        <v>140</v>
      </c>
      <c r="D7075" s="7">
        <v>1</v>
      </c>
      <c r="E7075" s="17">
        <v>45</v>
      </c>
      <c r="F7075" s="2" t="s">
        <v>8</v>
      </c>
      <c r="G7075" s="2" t="s">
        <v>3086</v>
      </c>
      <c r="H7075" s="2" t="s">
        <v>2803</v>
      </c>
    </row>
    <row r="7076" spans="1:8">
      <c r="A7076" s="79">
        <v>42675.900983796295</v>
      </c>
      <c r="B7076" s="3">
        <v>5.703836933667084</v>
      </c>
      <c r="C7076" s="7">
        <v>140</v>
      </c>
      <c r="D7076" s="7">
        <v>1</v>
      </c>
      <c r="E7076" s="17">
        <v>45</v>
      </c>
      <c r="F7076" s="2" t="s">
        <v>8</v>
      </c>
      <c r="G7076" s="2" t="s">
        <v>3086</v>
      </c>
      <c r="H7076" s="2" t="s">
        <v>2802</v>
      </c>
    </row>
    <row r="7077" spans="1:8">
      <c r="A7077" s="79">
        <v>42675.903819444444</v>
      </c>
      <c r="B7077" s="3">
        <v>5.7600810541132317</v>
      </c>
      <c r="C7077" s="7">
        <v>140</v>
      </c>
      <c r="D7077" s="7">
        <v>1</v>
      </c>
      <c r="E7077" s="17">
        <v>45</v>
      </c>
      <c r="F7077" s="2" t="s">
        <v>8</v>
      </c>
      <c r="G7077" s="2" t="s">
        <v>3086</v>
      </c>
      <c r="H7077" s="2" t="s">
        <v>2801</v>
      </c>
    </row>
    <row r="7078" spans="1:8">
      <c r="A7078" s="79">
        <v>42675.912164351852</v>
      </c>
      <c r="B7078" s="3">
        <v>5.7600986303939967</v>
      </c>
      <c r="C7078" s="7">
        <v>140</v>
      </c>
      <c r="D7078" s="7">
        <v>1</v>
      </c>
      <c r="E7078" s="17">
        <v>45</v>
      </c>
      <c r="F7078" s="2" t="s">
        <v>8</v>
      </c>
      <c r="G7078" s="2" t="s">
        <v>3086</v>
      </c>
      <c r="H7078" s="2" t="s">
        <v>3113</v>
      </c>
    </row>
    <row r="7079" spans="1:8">
      <c r="A7079" s="79">
        <v>42675.91375</v>
      </c>
      <c r="B7079" s="3">
        <v>5.7600986303939967</v>
      </c>
      <c r="C7079" s="7">
        <v>140</v>
      </c>
      <c r="D7079" s="7">
        <v>1</v>
      </c>
      <c r="E7079" s="17">
        <v>45</v>
      </c>
      <c r="F7079" s="2" t="s">
        <v>8</v>
      </c>
      <c r="G7079" s="2" t="s">
        <v>3086</v>
      </c>
      <c r="H7079" s="2" t="s">
        <v>3112</v>
      </c>
    </row>
    <row r="7080" spans="1:8">
      <c r="A7080" s="79">
        <v>42675.916817129626</v>
      </c>
      <c r="B7080" s="3">
        <v>5.703836933667084</v>
      </c>
      <c r="C7080" s="7">
        <v>140</v>
      </c>
      <c r="D7080" s="7">
        <v>1</v>
      </c>
      <c r="E7080" s="17">
        <v>45</v>
      </c>
      <c r="F7080" s="2" t="s">
        <v>8</v>
      </c>
      <c r="G7080" s="2" t="s">
        <v>3086</v>
      </c>
      <c r="H7080" s="2" t="s">
        <v>2800</v>
      </c>
    </row>
    <row r="7081" spans="1:8">
      <c r="A7081" s="79">
        <v>42675.917812500003</v>
      </c>
      <c r="B7081" s="3">
        <v>5.7689631630234395</v>
      </c>
      <c r="C7081" s="7">
        <v>140</v>
      </c>
      <c r="D7081" s="7">
        <v>1</v>
      </c>
      <c r="E7081" s="17">
        <v>45</v>
      </c>
      <c r="F7081" s="2" t="s">
        <v>8</v>
      </c>
      <c r="G7081" s="2" t="s">
        <v>3086</v>
      </c>
      <c r="H7081" s="2" t="s">
        <v>2799</v>
      </c>
    </row>
    <row r="7082" spans="1:8">
      <c r="A7082" s="79">
        <v>42675.920636574076</v>
      </c>
      <c r="B7082" s="3">
        <v>5.703836933667084</v>
      </c>
      <c r="C7082" s="7">
        <v>140</v>
      </c>
      <c r="D7082" s="7">
        <v>1</v>
      </c>
      <c r="E7082" s="17">
        <v>45</v>
      </c>
      <c r="F7082" s="2" t="s">
        <v>8</v>
      </c>
      <c r="G7082" s="2" t="s">
        <v>3086</v>
      </c>
      <c r="H7082" s="2" t="s">
        <v>2798</v>
      </c>
    </row>
    <row r="7083" spans="1:8">
      <c r="A7083" s="79">
        <v>42675.923368055555</v>
      </c>
      <c r="B7083" s="3">
        <v>5.7600810541132317</v>
      </c>
      <c r="C7083" s="7">
        <v>140</v>
      </c>
      <c r="D7083" s="7">
        <v>1</v>
      </c>
      <c r="E7083" s="17">
        <v>45</v>
      </c>
      <c r="F7083" s="2" t="s">
        <v>8</v>
      </c>
      <c r="G7083" s="2" t="s">
        <v>3086</v>
      </c>
      <c r="H7083" s="2" t="s">
        <v>2797</v>
      </c>
    </row>
    <row r="7084" spans="1:8">
      <c r="A7084" s="79">
        <v>42675.930393518516</v>
      </c>
      <c r="B7084" s="3">
        <v>5.7600986303939967</v>
      </c>
      <c r="C7084" s="7">
        <v>140</v>
      </c>
      <c r="D7084" s="7">
        <v>1</v>
      </c>
      <c r="E7084" s="17">
        <v>45</v>
      </c>
      <c r="F7084" s="2" t="s">
        <v>8</v>
      </c>
      <c r="G7084" s="2" t="s">
        <v>3086</v>
      </c>
      <c r="H7084" s="2" t="s">
        <v>3111</v>
      </c>
    </row>
    <row r="7085" spans="1:8">
      <c r="A7085" s="79">
        <v>42675.931261574071</v>
      </c>
      <c r="B7085" s="3">
        <v>5.7689631630234395</v>
      </c>
      <c r="C7085" s="7">
        <v>140</v>
      </c>
      <c r="D7085" s="7">
        <v>1</v>
      </c>
      <c r="E7085" s="17">
        <v>45</v>
      </c>
      <c r="F7085" s="2" t="s">
        <v>8</v>
      </c>
      <c r="G7085" s="2" t="s">
        <v>3086</v>
      </c>
      <c r="H7085" s="2" t="s">
        <v>2796</v>
      </c>
    </row>
    <row r="7086" spans="1:8">
      <c r="A7086" s="79">
        <v>42675.932962962965</v>
      </c>
      <c r="B7086" s="3">
        <v>5.7689631630234395</v>
      </c>
      <c r="C7086" s="7">
        <v>140</v>
      </c>
      <c r="D7086" s="7">
        <v>1</v>
      </c>
      <c r="E7086" s="17">
        <v>45</v>
      </c>
      <c r="F7086" s="2" t="s">
        <v>8</v>
      </c>
      <c r="G7086" s="2" t="s">
        <v>3086</v>
      </c>
      <c r="H7086" s="2" t="s">
        <v>2795</v>
      </c>
    </row>
    <row r="7087" spans="1:8">
      <c r="A7087" s="79">
        <v>42675.941331018519</v>
      </c>
      <c r="B7087" s="3">
        <v>5.7636383738646355</v>
      </c>
      <c r="C7087" s="7">
        <v>140</v>
      </c>
      <c r="D7087" s="7">
        <v>1</v>
      </c>
      <c r="E7087" s="17">
        <v>45</v>
      </c>
      <c r="F7087" s="2" t="s">
        <v>8</v>
      </c>
      <c r="G7087" s="2" t="s">
        <v>3086</v>
      </c>
      <c r="H7087" s="2" t="s">
        <v>2794</v>
      </c>
    </row>
    <row r="7088" spans="1:8">
      <c r="A7088" s="79">
        <v>42675.954062500001</v>
      </c>
      <c r="B7088" s="3">
        <v>5.7618106912232836</v>
      </c>
      <c r="C7088" s="7">
        <v>140</v>
      </c>
      <c r="D7088" s="7">
        <v>1</v>
      </c>
      <c r="E7088" s="17">
        <v>45</v>
      </c>
      <c r="F7088" s="2" t="s">
        <v>8</v>
      </c>
      <c r="G7088" s="2" t="s">
        <v>3086</v>
      </c>
      <c r="H7088" s="2" t="s">
        <v>2793</v>
      </c>
    </row>
    <row r="7089" spans="1:8">
      <c r="A7089" s="79">
        <v>42675.968634259261</v>
      </c>
      <c r="B7089" s="3">
        <v>5.703836933667084</v>
      </c>
      <c r="C7089" s="7">
        <v>140</v>
      </c>
      <c r="D7089" s="7">
        <v>1</v>
      </c>
      <c r="E7089" s="17">
        <v>45</v>
      </c>
      <c r="F7089" s="2" t="s">
        <v>8</v>
      </c>
      <c r="G7089" s="2" t="s">
        <v>3086</v>
      </c>
      <c r="H7089" s="2" t="s">
        <v>2792</v>
      </c>
    </row>
    <row r="7090" spans="1:8">
      <c r="A7090" s="79">
        <v>42675.975069444445</v>
      </c>
      <c r="B7090" s="3">
        <v>5.7396588699360347</v>
      </c>
      <c r="C7090" s="7">
        <v>140</v>
      </c>
      <c r="D7090" s="7">
        <v>1</v>
      </c>
      <c r="E7090" s="17">
        <v>45</v>
      </c>
      <c r="F7090" s="2" t="s">
        <v>8</v>
      </c>
      <c r="G7090" s="2" t="s">
        <v>3082</v>
      </c>
      <c r="H7090" s="2" t="s">
        <v>2791</v>
      </c>
    </row>
    <row r="7091" spans="1:8">
      <c r="A7091" s="79">
        <v>42675.975069444445</v>
      </c>
      <c r="B7091" s="3">
        <v>5.7396588699360347</v>
      </c>
      <c r="C7091" s="7">
        <v>140</v>
      </c>
      <c r="D7091" s="7">
        <v>1</v>
      </c>
      <c r="E7091" s="17">
        <v>45</v>
      </c>
      <c r="F7091" s="2" t="s">
        <v>8</v>
      </c>
      <c r="G7091" s="2" t="s">
        <v>3086</v>
      </c>
      <c r="H7091" s="2" t="s">
        <v>2791</v>
      </c>
    </row>
    <row r="7092" spans="1:8">
      <c r="A7092" s="79">
        <v>42675.981145833335</v>
      </c>
      <c r="B7092" s="3">
        <v>5.7689631630234395</v>
      </c>
      <c r="C7092" s="7">
        <v>140</v>
      </c>
      <c r="D7092" s="7">
        <v>1</v>
      </c>
      <c r="E7092" s="17">
        <v>45</v>
      </c>
      <c r="F7092" s="2" t="s">
        <v>8</v>
      </c>
      <c r="G7092" s="2" t="s">
        <v>3086</v>
      </c>
      <c r="H7092" s="2" t="s">
        <v>2790</v>
      </c>
    </row>
    <row r="7093" spans="1:8">
      <c r="A7093" s="79">
        <v>42675.991805555554</v>
      </c>
      <c r="B7093" s="3">
        <v>5.775402627986348</v>
      </c>
      <c r="C7093" s="7">
        <v>140</v>
      </c>
      <c r="D7093" s="7">
        <v>1</v>
      </c>
      <c r="E7093" s="17">
        <v>45</v>
      </c>
      <c r="F7093" s="2" t="s">
        <v>8</v>
      </c>
      <c r="G7093" s="2" t="s">
        <v>3082</v>
      </c>
      <c r="H7093" s="2" t="s">
        <v>2720</v>
      </c>
    </row>
    <row r="7094" spans="1:8">
      <c r="A7094" s="79">
        <v>42675.991805555554</v>
      </c>
      <c r="B7094" s="3">
        <v>5.775402627986348</v>
      </c>
      <c r="C7094" s="7">
        <v>140</v>
      </c>
      <c r="D7094" s="7">
        <v>1</v>
      </c>
      <c r="E7094" s="17">
        <v>45</v>
      </c>
      <c r="F7094" s="2" t="s">
        <v>8</v>
      </c>
      <c r="G7094" s="2" t="s">
        <v>3086</v>
      </c>
      <c r="H7094" s="2" t="s">
        <v>2720</v>
      </c>
    </row>
    <row r="7095" spans="1:8">
      <c r="A7095" s="79">
        <v>42676.006736111114</v>
      </c>
      <c r="B7095" s="3">
        <v>5.7689631630234395</v>
      </c>
      <c r="C7095" s="7">
        <v>140</v>
      </c>
      <c r="D7095" s="7">
        <v>1</v>
      </c>
      <c r="E7095" s="17">
        <v>45</v>
      </c>
      <c r="F7095" s="2" t="s">
        <v>8</v>
      </c>
      <c r="G7095" s="2" t="s">
        <v>3086</v>
      </c>
      <c r="H7095" s="2" t="s">
        <v>2789</v>
      </c>
    </row>
    <row r="7096" spans="1:8">
      <c r="A7096" s="79">
        <v>42676.112523148149</v>
      </c>
      <c r="B7096" s="3">
        <v>5.790607564670573</v>
      </c>
      <c r="C7096" s="7">
        <v>140</v>
      </c>
      <c r="D7096" s="7">
        <v>1</v>
      </c>
      <c r="E7096" s="17">
        <v>45</v>
      </c>
      <c r="F7096" s="2" t="s">
        <v>8</v>
      </c>
      <c r="G7096" s="2" t="s">
        <v>3086</v>
      </c>
      <c r="H7096" s="2" t="s">
        <v>2788</v>
      </c>
    </row>
    <row r="7097" spans="1:8">
      <c r="A7097" s="79">
        <v>42676.132870370369</v>
      </c>
      <c r="B7097" s="3">
        <v>5.7689631630234395</v>
      </c>
      <c r="C7097" s="7">
        <v>140</v>
      </c>
      <c r="D7097" s="7">
        <v>1</v>
      </c>
      <c r="E7097" s="17">
        <v>45</v>
      </c>
      <c r="F7097" s="2" t="s">
        <v>8</v>
      </c>
      <c r="G7097" s="2" t="s">
        <v>3086</v>
      </c>
      <c r="H7097" s="2" t="s">
        <v>2787</v>
      </c>
    </row>
    <row r="7098" spans="1:8">
      <c r="A7098" s="79">
        <v>42676.148101851853</v>
      </c>
      <c r="B7098" s="3">
        <v>5.790607564670573</v>
      </c>
      <c r="C7098" s="7">
        <v>140</v>
      </c>
      <c r="D7098" s="7">
        <v>1</v>
      </c>
      <c r="E7098" s="17">
        <v>45</v>
      </c>
      <c r="F7098" s="2" t="s">
        <v>8</v>
      </c>
      <c r="G7098" s="2" t="s">
        <v>3086</v>
      </c>
      <c r="H7098" s="2" t="s">
        <v>2786</v>
      </c>
    </row>
    <row r="7099" spans="1:8">
      <c r="A7099" s="79">
        <v>42676.161307870374</v>
      </c>
      <c r="B7099" s="3">
        <v>5.7852858592132508</v>
      </c>
      <c r="C7099" s="7">
        <v>140</v>
      </c>
      <c r="D7099" s="7">
        <v>1</v>
      </c>
      <c r="E7099" s="17">
        <v>45</v>
      </c>
      <c r="F7099" s="2" t="s">
        <v>8</v>
      </c>
      <c r="G7099" s="2" t="s">
        <v>3086</v>
      </c>
      <c r="H7099" s="2" t="s">
        <v>2785</v>
      </c>
    </row>
    <row r="7100" spans="1:8">
      <c r="A7100" s="79">
        <v>42676.165972222225</v>
      </c>
      <c r="B7100" s="3">
        <v>5.7689631630234395</v>
      </c>
      <c r="C7100" s="7">
        <v>140</v>
      </c>
      <c r="D7100" s="7">
        <v>1</v>
      </c>
      <c r="E7100" s="17">
        <v>45</v>
      </c>
      <c r="F7100" s="2" t="s">
        <v>8</v>
      </c>
      <c r="G7100" s="2" t="s">
        <v>3086</v>
      </c>
      <c r="H7100" s="2" t="s">
        <v>2784</v>
      </c>
    </row>
    <row r="7101" spans="1:8">
      <c r="A7101" s="79">
        <v>42676.187731481485</v>
      </c>
      <c r="B7101" s="3">
        <v>11.550805255972696</v>
      </c>
      <c r="C7101" s="7">
        <v>140</v>
      </c>
      <c r="D7101" s="7">
        <v>2</v>
      </c>
      <c r="E7101" s="17">
        <v>45</v>
      </c>
      <c r="F7101" s="2" t="s">
        <v>8</v>
      </c>
      <c r="G7101" s="2" t="s">
        <v>3086</v>
      </c>
      <c r="H7101" s="2" t="s">
        <v>2783</v>
      </c>
    </row>
    <row r="7102" spans="1:8">
      <c r="A7102" s="79">
        <v>42676.198379629626</v>
      </c>
      <c r="B7102" s="3">
        <v>11.550805255972696</v>
      </c>
      <c r="C7102" s="7">
        <v>140</v>
      </c>
      <c r="D7102" s="7">
        <v>2</v>
      </c>
      <c r="E7102" s="17">
        <v>45</v>
      </c>
      <c r="F7102" s="2" t="s">
        <v>8</v>
      </c>
      <c r="G7102" s="2" t="s">
        <v>3082</v>
      </c>
      <c r="H7102" s="2" t="s">
        <v>3110</v>
      </c>
    </row>
    <row r="7103" spans="1:8">
      <c r="A7103" s="79">
        <v>42676.198379629626</v>
      </c>
      <c r="B7103" s="3">
        <v>11.550805255972696</v>
      </c>
      <c r="C7103" s="7">
        <v>140</v>
      </c>
      <c r="D7103" s="7">
        <v>2</v>
      </c>
      <c r="E7103" s="17">
        <v>45</v>
      </c>
      <c r="F7103" s="2" t="s">
        <v>8</v>
      </c>
      <c r="G7103" s="2" t="s">
        <v>3086</v>
      </c>
      <c r="H7103" s="2" t="s">
        <v>3110</v>
      </c>
    </row>
    <row r="7104" spans="1:8">
      <c r="A7104" s="79">
        <v>42676.212476851855</v>
      </c>
      <c r="B7104" s="3">
        <v>5.7345710368349252</v>
      </c>
      <c r="C7104" s="7">
        <v>140</v>
      </c>
      <c r="D7104" s="7">
        <v>1</v>
      </c>
      <c r="E7104" s="17">
        <v>45</v>
      </c>
      <c r="F7104" s="2" t="s">
        <v>8</v>
      </c>
      <c r="G7104" s="2" t="s">
        <v>3086</v>
      </c>
      <c r="H7104" s="2" t="s">
        <v>3109</v>
      </c>
    </row>
    <row r="7105" spans="1:8">
      <c r="A7105" s="79">
        <v>42676.214421296296</v>
      </c>
      <c r="B7105" s="3">
        <v>5.7600986303939967</v>
      </c>
      <c r="C7105" s="7">
        <v>140</v>
      </c>
      <c r="D7105" s="7">
        <v>1</v>
      </c>
      <c r="E7105" s="17">
        <v>45</v>
      </c>
      <c r="F7105" s="2" t="s">
        <v>8</v>
      </c>
      <c r="G7105" s="2" t="s">
        <v>3086</v>
      </c>
      <c r="H7105" s="2" t="s">
        <v>3108</v>
      </c>
    </row>
    <row r="7106" spans="1:8">
      <c r="A7106" s="79">
        <v>42676.254687499997</v>
      </c>
      <c r="B7106" s="3">
        <v>11.550823858052775</v>
      </c>
      <c r="C7106" s="7">
        <v>140</v>
      </c>
      <c r="D7106" s="7">
        <v>2</v>
      </c>
      <c r="E7106" s="17">
        <v>45</v>
      </c>
      <c r="F7106" s="2" t="s">
        <v>8</v>
      </c>
      <c r="G7106" s="2" t="s">
        <v>3086</v>
      </c>
      <c r="H7106" s="2" t="s">
        <v>2782</v>
      </c>
    </row>
    <row r="7107" spans="1:8">
      <c r="A7107" s="79">
        <v>42676.289780092593</v>
      </c>
      <c r="B7107" s="3">
        <v>5.7719524722427833</v>
      </c>
      <c r="C7107" s="7">
        <v>140</v>
      </c>
      <c r="D7107" s="7">
        <v>1</v>
      </c>
      <c r="E7107" s="17">
        <v>45</v>
      </c>
      <c r="F7107" s="2" t="s">
        <v>8</v>
      </c>
      <c r="G7107" s="2" t="s">
        <v>3086</v>
      </c>
      <c r="H7107" s="2" t="s">
        <v>2781</v>
      </c>
    </row>
    <row r="7108" spans="1:8">
      <c r="A7108" s="79">
        <v>42676.367314814815</v>
      </c>
      <c r="B7108" s="3">
        <v>5.7689631630234395</v>
      </c>
      <c r="C7108" s="7">
        <v>140</v>
      </c>
      <c r="D7108" s="7">
        <v>1</v>
      </c>
      <c r="E7108" s="17">
        <v>45</v>
      </c>
      <c r="F7108" s="2" t="s">
        <v>8</v>
      </c>
      <c r="G7108" s="2" t="s">
        <v>3086</v>
      </c>
      <c r="H7108" s="2" t="s">
        <v>2780</v>
      </c>
    </row>
    <row r="7109" spans="1:8">
      <c r="A7109" s="79">
        <v>42676.383692129632</v>
      </c>
      <c r="B7109" s="3">
        <v>5.7689631630234395</v>
      </c>
      <c r="C7109" s="7">
        <v>140</v>
      </c>
      <c r="D7109" s="7">
        <v>1</v>
      </c>
      <c r="E7109" s="17">
        <v>45</v>
      </c>
      <c r="F7109" s="2" t="s">
        <v>8</v>
      </c>
      <c r="G7109" s="2" t="s">
        <v>3086</v>
      </c>
      <c r="H7109" s="2" t="s">
        <v>2779</v>
      </c>
    </row>
    <row r="7110" spans="1:8">
      <c r="A7110" s="79">
        <v>42676.406608796293</v>
      </c>
      <c r="B7110" s="3">
        <v>5.7689631630234395</v>
      </c>
      <c r="C7110" s="7">
        <v>140</v>
      </c>
      <c r="D7110" s="7">
        <v>1</v>
      </c>
      <c r="E7110" s="17">
        <v>45</v>
      </c>
      <c r="F7110" s="2" t="s">
        <v>8</v>
      </c>
      <c r="G7110" s="2" t="s">
        <v>3086</v>
      </c>
      <c r="H7110" s="2" t="s">
        <v>2778</v>
      </c>
    </row>
    <row r="7111" spans="1:8">
      <c r="A7111" s="79">
        <v>42676.429710648146</v>
      </c>
      <c r="B7111" s="3">
        <v>5.7600810541132317</v>
      </c>
      <c r="C7111" s="7">
        <v>140</v>
      </c>
      <c r="D7111" s="7">
        <v>1</v>
      </c>
      <c r="E7111" s="17">
        <v>45</v>
      </c>
      <c r="F7111" s="2" t="s">
        <v>8</v>
      </c>
      <c r="G7111" s="2" t="s">
        <v>3086</v>
      </c>
      <c r="H7111" s="2" t="s">
        <v>2777</v>
      </c>
    </row>
    <row r="7112" spans="1:8">
      <c r="A7112" s="79">
        <v>42676.446168981478</v>
      </c>
      <c r="B7112" s="3">
        <v>5.7471214087759819</v>
      </c>
      <c r="C7112" s="7">
        <v>140</v>
      </c>
      <c r="D7112" s="7">
        <v>1</v>
      </c>
      <c r="E7112" s="17">
        <v>45</v>
      </c>
      <c r="F7112" s="2" t="s">
        <v>8</v>
      </c>
      <c r="G7112" s="2" t="s">
        <v>3086</v>
      </c>
      <c r="H7112" s="2" t="s">
        <v>3107</v>
      </c>
    </row>
    <row r="7113" spans="1:8">
      <c r="A7113" s="79">
        <v>42676.463113425925</v>
      </c>
      <c r="B7113" s="3">
        <v>5.5162900000000006</v>
      </c>
      <c r="C7113" s="7">
        <v>140</v>
      </c>
      <c r="D7113" s="7">
        <v>1</v>
      </c>
      <c r="E7113" s="17">
        <v>45</v>
      </c>
      <c r="F7113" s="2" t="s">
        <v>8</v>
      </c>
      <c r="G7113" s="2" t="s">
        <v>3086</v>
      </c>
      <c r="H7113" s="2" t="s">
        <v>3106</v>
      </c>
    </row>
    <row r="7114" spans="1:8">
      <c r="A7114" s="79">
        <v>42676.467523148145</v>
      </c>
      <c r="B7114" s="3">
        <v>5.7600810541132317</v>
      </c>
      <c r="C7114" s="7">
        <v>140</v>
      </c>
      <c r="D7114" s="7">
        <v>1</v>
      </c>
      <c r="E7114" s="17">
        <v>45</v>
      </c>
      <c r="F7114" s="2" t="s">
        <v>8</v>
      </c>
      <c r="G7114" s="2" t="s">
        <v>3086</v>
      </c>
      <c r="H7114" s="2" t="s">
        <v>2776</v>
      </c>
    </row>
    <row r="7115" spans="1:8">
      <c r="A7115" s="79">
        <v>42676.523287037038</v>
      </c>
      <c r="B7115" s="3">
        <v>11.407673867334168</v>
      </c>
      <c r="C7115" s="7">
        <v>140</v>
      </c>
      <c r="D7115" s="7">
        <v>2</v>
      </c>
      <c r="E7115" s="17">
        <v>45</v>
      </c>
      <c r="F7115" s="2" t="s">
        <v>8</v>
      </c>
      <c r="G7115" s="2" t="s">
        <v>3086</v>
      </c>
      <c r="H7115" s="2" t="s">
        <v>3105</v>
      </c>
    </row>
    <row r="7116" spans="1:8">
      <c r="A7116" s="79">
        <v>42676.593634259261</v>
      </c>
      <c r="B7116" s="3">
        <v>5.7689631630234395</v>
      </c>
      <c r="C7116" s="7">
        <v>140</v>
      </c>
      <c r="D7116" s="7">
        <v>1</v>
      </c>
      <c r="E7116" s="17">
        <v>45</v>
      </c>
      <c r="F7116" s="2" t="s">
        <v>8</v>
      </c>
      <c r="G7116" s="2" t="s">
        <v>3086</v>
      </c>
      <c r="H7116" s="2" t="s">
        <v>2775</v>
      </c>
    </row>
    <row r="7117" spans="1:8">
      <c r="A7117" s="79">
        <v>42676.619305555556</v>
      </c>
      <c r="B7117" s="3">
        <v>5.7689631630234395</v>
      </c>
      <c r="C7117" s="7">
        <v>140</v>
      </c>
      <c r="D7117" s="7">
        <v>1</v>
      </c>
      <c r="E7117" s="17">
        <v>45</v>
      </c>
      <c r="F7117" s="2" t="s">
        <v>8</v>
      </c>
      <c r="G7117" s="2" t="s">
        <v>3086</v>
      </c>
      <c r="H7117" s="2" t="s">
        <v>2773</v>
      </c>
    </row>
    <row r="7118" spans="1:8">
      <c r="A7118" s="79">
        <v>42676.646574074075</v>
      </c>
      <c r="B7118" s="3">
        <v>5.7689631630234395</v>
      </c>
      <c r="C7118" s="7">
        <v>140</v>
      </c>
      <c r="D7118" s="7">
        <v>1</v>
      </c>
      <c r="E7118" s="17">
        <v>45</v>
      </c>
      <c r="F7118" s="2" t="s">
        <v>8</v>
      </c>
      <c r="G7118" s="2" t="s">
        <v>3086</v>
      </c>
      <c r="H7118" s="2" t="s">
        <v>2772</v>
      </c>
    </row>
    <row r="7119" spans="1:8">
      <c r="A7119" s="79">
        <v>42676.662256944444</v>
      </c>
      <c r="B7119" s="3">
        <v>5.7636383738646355</v>
      </c>
      <c r="C7119" s="7">
        <v>140</v>
      </c>
      <c r="D7119" s="7">
        <v>1</v>
      </c>
      <c r="E7119" s="17">
        <v>45</v>
      </c>
      <c r="F7119" s="2" t="s">
        <v>8</v>
      </c>
      <c r="G7119" s="2" t="s">
        <v>3086</v>
      </c>
      <c r="H7119" s="2" t="s">
        <v>2771</v>
      </c>
    </row>
    <row r="7120" spans="1:8">
      <c r="A7120" s="79">
        <v>42676.662361111114</v>
      </c>
      <c r="B7120" s="3">
        <v>5.7216113909378299</v>
      </c>
      <c r="C7120" s="7">
        <v>140</v>
      </c>
      <c r="D7120" s="7">
        <v>1</v>
      </c>
      <c r="E7120" s="17">
        <v>45</v>
      </c>
      <c r="F7120" s="2" t="s">
        <v>8</v>
      </c>
      <c r="G7120" s="2" t="s">
        <v>3082</v>
      </c>
      <c r="H7120" s="2" t="s">
        <v>3104</v>
      </c>
    </row>
    <row r="7121" spans="1:8">
      <c r="A7121" s="79">
        <v>42676.662361111114</v>
      </c>
      <c r="B7121" s="3">
        <v>5.7216113909378299</v>
      </c>
      <c r="C7121" s="7">
        <v>140</v>
      </c>
      <c r="D7121" s="7">
        <v>1</v>
      </c>
      <c r="E7121" s="17">
        <v>45</v>
      </c>
      <c r="F7121" s="2" t="s">
        <v>8</v>
      </c>
      <c r="G7121" s="2" t="s">
        <v>3086</v>
      </c>
      <c r="H7121" s="2" t="s">
        <v>3104</v>
      </c>
    </row>
    <row r="7122" spans="1:8">
      <c r="A7122" s="79">
        <v>42676.669340277775</v>
      </c>
      <c r="B7122" s="3">
        <v>11.560628048048049</v>
      </c>
      <c r="C7122" s="7">
        <v>140</v>
      </c>
      <c r="D7122" s="7">
        <v>2</v>
      </c>
      <c r="E7122" s="17">
        <v>45</v>
      </c>
      <c r="F7122" s="2" t="s">
        <v>8</v>
      </c>
      <c r="G7122" s="2" t="s">
        <v>3086</v>
      </c>
      <c r="H7122" s="2" t="s">
        <v>2770</v>
      </c>
    </row>
    <row r="7123" spans="1:8">
      <c r="A7123" s="79">
        <v>42676.67728009259</v>
      </c>
      <c r="B7123" s="3">
        <v>5.7689631630234395</v>
      </c>
      <c r="C7123" s="7">
        <v>140</v>
      </c>
      <c r="D7123" s="7">
        <v>1</v>
      </c>
      <c r="E7123" s="17">
        <v>45</v>
      </c>
      <c r="F7123" s="2" t="s">
        <v>8</v>
      </c>
      <c r="G7123" s="2" t="s">
        <v>3086</v>
      </c>
      <c r="H7123" s="2" t="s">
        <v>2769</v>
      </c>
    </row>
    <row r="7124" spans="1:8">
      <c r="A7124" s="79">
        <v>42676.696736111109</v>
      </c>
      <c r="B7124" s="3">
        <v>17.361834158863417</v>
      </c>
      <c r="C7124" s="7">
        <v>140</v>
      </c>
      <c r="D7124" s="7">
        <v>3</v>
      </c>
      <c r="E7124" s="17">
        <v>45</v>
      </c>
      <c r="F7124" s="2" t="s">
        <v>8</v>
      </c>
      <c r="G7124" s="2" t="s">
        <v>3086</v>
      </c>
      <c r="H7124" s="2" t="s">
        <v>2768</v>
      </c>
    </row>
    <row r="7125" spans="1:8">
      <c r="A7125" s="79">
        <v>42676.786608796298</v>
      </c>
      <c r="B7125" s="3">
        <v>5.7600986303939967</v>
      </c>
      <c r="C7125" s="7">
        <v>140</v>
      </c>
      <c r="D7125" s="7">
        <v>1</v>
      </c>
      <c r="E7125" s="17">
        <v>45</v>
      </c>
      <c r="F7125" s="2" t="s">
        <v>8</v>
      </c>
      <c r="G7125" s="2" t="s">
        <v>3086</v>
      </c>
      <c r="H7125" s="2" t="s">
        <v>3103</v>
      </c>
    </row>
    <row r="7126" spans="1:8">
      <c r="A7126" s="79">
        <v>42676.789907407408</v>
      </c>
      <c r="B7126" s="3">
        <v>5.6364101201201207</v>
      </c>
      <c r="C7126" s="7">
        <v>140</v>
      </c>
      <c r="D7126" s="7">
        <v>1</v>
      </c>
      <c r="E7126" s="17">
        <v>45</v>
      </c>
      <c r="F7126" s="2" t="s">
        <v>8</v>
      </c>
      <c r="G7126" s="2" t="s">
        <v>3086</v>
      </c>
      <c r="H7126" s="2" t="s">
        <v>3101</v>
      </c>
    </row>
    <row r="7127" spans="1:8">
      <c r="A7127" s="79">
        <v>42677.151770833334</v>
      </c>
      <c r="B7127" s="3">
        <v>5.7940746458153045</v>
      </c>
      <c r="C7127" s="7">
        <v>140</v>
      </c>
      <c r="D7127" s="7">
        <v>1</v>
      </c>
      <c r="E7127" s="17">
        <v>45</v>
      </c>
      <c r="F7127" s="2" t="s">
        <v>8</v>
      </c>
      <c r="G7127" s="2" t="s">
        <v>3082</v>
      </c>
      <c r="H7127" s="2" t="s">
        <v>2738</v>
      </c>
    </row>
    <row r="7128" spans="1:8">
      <c r="A7128" s="79">
        <v>42677.151770833334</v>
      </c>
      <c r="B7128" s="3">
        <v>5.7940746458153045</v>
      </c>
      <c r="C7128" s="7">
        <v>140</v>
      </c>
      <c r="D7128" s="7">
        <v>1</v>
      </c>
      <c r="E7128" s="17">
        <v>45</v>
      </c>
      <c r="F7128" s="2" t="s">
        <v>8</v>
      </c>
      <c r="G7128" s="2" t="s">
        <v>3086</v>
      </c>
      <c r="H7128" s="2" t="s">
        <v>2738</v>
      </c>
    </row>
    <row r="7129" spans="1:8">
      <c r="A7129" s="79">
        <v>42677.326863425929</v>
      </c>
      <c r="B7129" s="3">
        <v>28.920860187667564</v>
      </c>
      <c r="C7129" s="7">
        <v>140</v>
      </c>
      <c r="D7129" s="7">
        <v>5</v>
      </c>
      <c r="E7129" s="17">
        <v>45</v>
      </c>
      <c r="F7129" s="2" t="s">
        <v>8</v>
      </c>
      <c r="G7129" s="2" t="s">
        <v>3086</v>
      </c>
      <c r="H7129" s="2" t="s">
        <v>3100</v>
      </c>
    </row>
    <row r="7130" spans="1:8">
      <c r="A7130" s="79">
        <v>42677.716689814813</v>
      </c>
      <c r="B7130" s="3">
        <v>5.6364101201201207</v>
      </c>
      <c r="C7130" s="7">
        <v>140</v>
      </c>
      <c r="D7130" s="7">
        <v>1</v>
      </c>
      <c r="E7130" s="17">
        <v>45</v>
      </c>
      <c r="F7130" s="2" t="s">
        <v>8</v>
      </c>
      <c r="G7130" s="2" t="s">
        <v>3086</v>
      </c>
      <c r="H7130" s="2" t="s">
        <v>2766</v>
      </c>
    </row>
    <row r="7131" spans="1:8">
      <c r="A7131" s="79">
        <v>42677.725324074076</v>
      </c>
      <c r="B7131" s="3">
        <v>5.7600986303939967</v>
      </c>
      <c r="C7131" s="7">
        <v>140</v>
      </c>
      <c r="D7131" s="7">
        <v>1</v>
      </c>
      <c r="E7131" s="17">
        <v>45</v>
      </c>
      <c r="F7131" s="2" t="s">
        <v>8</v>
      </c>
      <c r="G7131" s="2" t="s">
        <v>3086</v>
      </c>
      <c r="H7131" s="2" t="s">
        <v>3099</v>
      </c>
    </row>
    <row r="7132" spans="1:8">
      <c r="A7132" s="79">
        <v>42677.728796296295</v>
      </c>
      <c r="B7132" s="3">
        <v>5.7852858592132508</v>
      </c>
      <c r="C7132" s="7">
        <v>140</v>
      </c>
      <c r="D7132" s="7">
        <v>1</v>
      </c>
      <c r="E7132" s="17">
        <v>45</v>
      </c>
      <c r="F7132" s="2" t="s">
        <v>8</v>
      </c>
      <c r="G7132" s="2" t="s">
        <v>3086</v>
      </c>
      <c r="H7132" s="2" t="s">
        <v>2765</v>
      </c>
    </row>
    <row r="7133" spans="1:8">
      <c r="A7133" s="79">
        <v>42677.85837962963</v>
      </c>
      <c r="B7133" s="3">
        <v>5.7689631630234395</v>
      </c>
      <c r="C7133" s="7">
        <v>140</v>
      </c>
      <c r="D7133" s="7">
        <v>1</v>
      </c>
      <c r="E7133" s="17">
        <v>45</v>
      </c>
      <c r="F7133" s="2" t="s">
        <v>8</v>
      </c>
      <c r="G7133" s="2" t="s">
        <v>3086</v>
      </c>
      <c r="H7133" s="2" t="s">
        <v>2764</v>
      </c>
    </row>
    <row r="7134" spans="1:8">
      <c r="A7134" s="79">
        <v>42678.130659722221</v>
      </c>
      <c r="B7134" s="3">
        <v>5.703836933667084</v>
      </c>
      <c r="C7134" s="7">
        <v>140</v>
      </c>
      <c r="D7134" s="7">
        <v>1</v>
      </c>
      <c r="E7134" s="17">
        <v>45</v>
      </c>
      <c r="F7134" s="2" t="s">
        <v>8</v>
      </c>
      <c r="G7134" s="2" t="s">
        <v>3086</v>
      </c>
      <c r="H7134" s="2" t="s">
        <v>2846</v>
      </c>
    </row>
    <row r="7135" spans="1:8">
      <c r="A7135" s="79">
        <v>42678.20412037037</v>
      </c>
      <c r="B7135" s="3">
        <v>5.7600810541132317</v>
      </c>
      <c r="C7135" s="7">
        <v>140</v>
      </c>
      <c r="D7135" s="7">
        <v>1</v>
      </c>
      <c r="E7135" s="17">
        <v>45</v>
      </c>
      <c r="F7135" s="2" t="s">
        <v>8</v>
      </c>
      <c r="G7135" s="2" t="s">
        <v>3086</v>
      </c>
      <c r="H7135" s="2" t="s">
        <v>2762</v>
      </c>
    </row>
    <row r="7136" spans="1:8">
      <c r="A7136" s="79">
        <v>42678.438275462962</v>
      </c>
      <c r="B7136" s="3">
        <v>5.7689631630234395</v>
      </c>
      <c r="C7136" s="7">
        <v>140</v>
      </c>
      <c r="D7136" s="7">
        <v>1</v>
      </c>
      <c r="E7136" s="17">
        <v>45</v>
      </c>
      <c r="F7136" s="2" t="s">
        <v>8</v>
      </c>
      <c r="G7136" s="2" t="s">
        <v>3086</v>
      </c>
      <c r="H7136" s="2" t="s">
        <v>2759</v>
      </c>
    </row>
    <row r="7137" spans="1:8">
      <c r="A7137" s="79">
        <v>42678.475844907407</v>
      </c>
      <c r="B7137" s="3">
        <v>5.6364101201201207</v>
      </c>
      <c r="C7137" s="7">
        <v>140</v>
      </c>
      <c r="D7137" s="7">
        <v>1</v>
      </c>
      <c r="E7137" s="17">
        <v>45</v>
      </c>
      <c r="F7137" s="2" t="s">
        <v>8</v>
      </c>
      <c r="G7137" s="2" t="s">
        <v>3086</v>
      </c>
      <c r="H7137" s="2" t="s">
        <v>3098</v>
      </c>
    </row>
    <row r="7138" spans="1:8">
      <c r="A7138" s="79">
        <v>42678.480300925927</v>
      </c>
      <c r="B7138" s="3">
        <v>11.56832110495262</v>
      </c>
      <c r="C7138" s="7">
        <v>140</v>
      </c>
      <c r="D7138" s="7">
        <v>2</v>
      </c>
      <c r="E7138" s="17">
        <v>45</v>
      </c>
      <c r="F7138" s="2" t="s">
        <v>8</v>
      </c>
      <c r="G7138" s="2" t="s">
        <v>3086</v>
      </c>
      <c r="H7138" s="2" t="s">
        <v>2758</v>
      </c>
    </row>
    <row r="7139" spans="1:8">
      <c r="A7139" s="79">
        <v>42678.51253472222</v>
      </c>
      <c r="B7139" s="3">
        <v>5.7344966454255806</v>
      </c>
      <c r="C7139" s="7">
        <v>140</v>
      </c>
      <c r="D7139" s="7">
        <v>1</v>
      </c>
      <c r="E7139" s="17">
        <v>45</v>
      </c>
      <c r="F7139" s="2" t="s">
        <v>8</v>
      </c>
      <c r="G7139" s="2" t="s">
        <v>3082</v>
      </c>
      <c r="H7139" s="2" t="s">
        <v>2757</v>
      </c>
    </row>
    <row r="7140" spans="1:8">
      <c r="A7140" s="79">
        <v>42678.51253472222</v>
      </c>
      <c r="B7140" s="3">
        <v>5.7344966454255806</v>
      </c>
      <c r="C7140" s="7">
        <v>140</v>
      </c>
      <c r="D7140" s="7">
        <v>1</v>
      </c>
      <c r="E7140" s="17">
        <v>45</v>
      </c>
      <c r="F7140" s="2" t="s">
        <v>8</v>
      </c>
      <c r="G7140" s="2" t="s">
        <v>3086</v>
      </c>
      <c r="H7140" s="2" t="s">
        <v>2757</v>
      </c>
    </row>
    <row r="7141" spans="1:8">
      <c r="A7141" s="79">
        <v>42678.782685185186</v>
      </c>
      <c r="B7141" s="3">
        <v>5.7724446907405147</v>
      </c>
      <c r="C7141" s="7">
        <v>140</v>
      </c>
      <c r="D7141" s="7">
        <v>1</v>
      </c>
      <c r="E7141" s="17">
        <v>45</v>
      </c>
      <c r="F7141" s="2" t="s">
        <v>8</v>
      </c>
      <c r="G7141" s="2" t="s">
        <v>3086</v>
      </c>
      <c r="H7141" s="2" t="s">
        <v>2754</v>
      </c>
    </row>
    <row r="7142" spans="1:8">
      <c r="A7142" s="79">
        <v>42678.92255787037</v>
      </c>
      <c r="B7142" s="3">
        <v>5.6364101201201207</v>
      </c>
      <c r="C7142" s="7">
        <v>140</v>
      </c>
      <c r="D7142" s="7">
        <v>1</v>
      </c>
      <c r="E7142" s="17">
        <v>45</v>
      </c>
      <c r="F7142" s="2" t="s">
        <v>8</v>
      </c>
      <c r="G7142" s="2" t="s">
        <v>3086</v>
      </c>
      <c r="H7142" s="2" t="s">
        <v>3097</v>
      </c>
    </row>
    <row r="7143" spans="1:8">
      <c r="A7143" s="79">
        <v>42679.07240740741</v>
      </c>
      <c r="B7143" s="3">
        <v>5.7723964973131414</v>
      </c>
      <c r="C7143" s="7">
        <v>140</v>
      </c>
      <c r="D7143" s="7">
        <v>1</v>
      </c>
      <c r="E7143" s="17">
        <v>45</v>
      </c>
      <c r="F7143" s="2" t="s">
        <v>8</v>
      </c>
      <c r="G7143" s="2" t="s">
        <v>3086</v>
      </c>
      <c r="H7143" s="2" t="s">
        <v>2753</v>
      </c>
    </row>
    <row r="7144" spans="1:8">
      <c r="A7144" s="79">
        <v>42679.477083333331</v>
      </c>
      <c r="B7144" s="3">
        <v>5.6364101201201207</v>
      </c>
      <c r="C7144" s="7">
        <v>140</v>
      </c>
      <c r="D7144" s="7">
        <v>1</v>
      </c>
      <c r="E7144" s="17">
        <v>45</v>
      </c>
      <c r="F7144" s="2" t="s">
        <v>8</v>
      </c>
      <c r="G7144" s="2" t="s">
        <v>3086</v>
      </c>
      <c r="H7144" s="2" t="s">
        <v>3096</v>
      </c>
    </row>
    <row r="7145" spans="1:8">
      <c r="A7145" s="79">
        <v>42679.960706018515</v>
      </c>
      <c r="B7145" s="3">
        <v>5.7881899218139177</v>
      </c>
      <c r="C7145" s="7">
        <v>140</v>
      </c>
      <c r="D7145" s="7">
        <v>1</v>
      </c>
      <c r="E7145" s="17">
        <v>45</v>
      </c>
      <c r="F7145" s="2" t="s">
        <v>8</v>
      </c>
      <c r="G7145" s="2" t="s">
        <v>3082</v>
      </c>
      <c r="H7145" s="2" t="s">
        <v>2752</v>
      </c>
    </row>
    <row r="7146" spans="1:8">
      <c r="A7146" s="79">
        <v>42679.960706018515</v>
      </c>
      <c r="B7146" s="3">
        <v>5.7881899218139177</v>
      </c>
      <c r="C7146" s="7">
        <v>140</v>
      </c>
      <c r="D7146" s="7">
        <v>1</v>
      </c>
      <c r="E7146" s="17">
        <v>45</v>
      </c>
      <c r="F7146" s="2" t="s">
        <v>8</v>
      </c>
      <c r="G7146" s="2" t="s">
        <v>3086</v>
      </c>
      <c r="H7146" s="2" t="s">
        <v>2752</v>
      </c>
    </row>
    <row r="7147" spans="1:8">
      <c r="A7147" s="79">
        <v>42680.550752314812</v>
      </c>
      <c r="B7147" s="3">
        <v>5.7514865380454383</v>
      </c>
      <c r="C7147" s="7">
        <v>140</v>
      </c>
      <c r="D7147" s="7">
        <v>1</v>
      </c>
      <c r="E7147" s="17">
        <v>45</v>
      </c>
      <c r="F7147" s="2" t="s">
        <v>8</v>
      </c>
      <c r="G7147" s="2" t="s">
        <v>3086</v>
      </c>
      <c r="H7147" s="2" t="s">
        <v>3095</v>
      </c>
    </row>
    <row r="7148" spans="1:8">
      <c r="A7148" s="79">
        <v>42680.776388888888</v>
      </c>
      <c r="B7148" s="3">
        <v>5.7600986303939967</v>
      </c>
      <c r="C7148" s="7">
        <v>140</v>
      </c>
      <c r="D7148" s="7">
        <v>1</v>
      </c>
      <c r="E7148" s="17">
        <v>45</v>
      </c>
      <c r="F7148" s="2" t="s">
        <v>8</v>
      </c>
      <c r="G7148" s="2" t="s">
        <v>3086</v>
      </c>
      <c r="H7148" s="2" t="s">
        <v>3094</v>
      </c>
    </row>
    <row r="7149" spans="1:8">
      <c r="A7149" s="79">
        <v>42681.219930555555</v>
      </c>
      <c r="B7149" s="3">
        <v>5.7345710368349252</v>
      </c>
      <c r="C7149" s="7">
        <v>140</v>
      </c>
      <c r="D7149" s="7">
        <v>1</v>
      </c>
      <c r="E7149" s="17">
        <v>45</v>
      </c>
      <c r="F7149" s="2" t="s">
        <v>8</v>
      </c>
      <c r="G7149" s="2" t="s">
        <v>3086</v>
      </c>
      <c r="H7149" s="2" t="s">
        <v>3093</v>
      </c>
    </row>
    <row r="7150" spans="1:8">
      <c r="A7150" s="79">
        <v>42681.618715277778</v>
      </c>
      <c r="B7150" s="3">
        <v>5.7471214087759819</v>
      </c>
      <c r="C7150" s="7">
        <v>140</v>
      </c>
      <c r="D7150" s="7">
        <v>1</v>
      </c>
      <c r="E7150" s="17">
        <v>45</v>
      </c>
      <c r="F7150" s="2" t="s">
        <v>8</v>
      </c>
      <c r="G7150" s="2" t="s">
        <v>3086</v>
      </c>
      <c r="H7150" s="2" t="s">
        <v>3092</v>
      </c>
    </row>
    <row r="7151" spans="1:8">
      <c r="A7151" s="79">
        <v>42682.307511574072</v>
      </c>
      <c r="B7151" s="3">
        <v>5.7636383738646355</v>
      </c>
      <c r="C7151" s="7">
        <v>140</v>
      </c>
      <c r="D7151" s="7">
        <v>1</v>
      </c>
      <c r="E7151" s="17">
        <v>45</v>
      </c>
      <c r="F7151" s="2" t="s">
        <v>8</v>
      </c>
      <c r="G7151" s="2" t="s">
        <v>3086</v>
      </c>
      <c r="H7151" s="2" t="s">
        <v>2750</v>
      </c>
    </row>
    <row r="7152" spans="1:8">
      <c r="A7152" s="79">
        <v>42682.328252314815</v>
      </c>
      <c r="B7152" s="3">
        <v>5.7600810541132317</v>
      </c>
      <c r="C7152" s="7">
        <v>140</v>
      </c>
      <c r="D7152" s="7">
        <v>1</v>
      </c>
      <c r="E7152" s="17">
        <v>45</v>
      </c>
      <c r="F7152" s="2" t="s">
        <v>8</v>
      </c>
      <c r="G7152" s="2" t="s">
        <v>3086</v>
      </c>
      <c r="H7152" s="2" t="s">
        <v>2748</v>
      </c>
    </row>
    <row r="7153" spans="1:8">
      <c r="A7153" s="79">
        <v>42682.59165509259</v>
      </c>
      <c r="B7153" s="3">
        <v>11.407673867334168</v>
      </c>
      <c r="C7153" s="7">
        <v>140</v>
      </c>
      <c r="D7153" s="7">
        <v>2</v>
      </c>
      <c r="E7153" s="17">
        <v>45</v>
      </c>
      <c r="F7153" s="2" t="s">
        <v>8</v>
      </c>
      <c r="G7153" s="2" t="s">
        <v>3086</v>
      </c>
      <c r="H7153" s="2" t="s">
        <v>3091</v>
      </c>
    </row>
    <row r="7154" spans="1:8">
      <c r="A7154" s="79">
        <v>42684.977013888885</v>
      </c>
      <c r="B7154" s="3">
        <v>5.7817123590532997</v>
      </c>
      <c r="C7154" s="7">
        <v>140</v>
      </c>
      <c r="D7154" s="7">
        <v>1</v>
      </c>
      <c r="E7154" s="17">
        <v>45</v>
      </c>
      <c r="F7154" s="2" t="s">
        <v>8</v>
      </c>
      <c r="G7154" s="2" t="s">
        <v>3086</v>
      </c>
      <c r="H7154" s="2" t="s">
        <v>3090</v>
      </c>
    </row>
    <row r="7155" spans="1:8">
      <c r="A7155" s="79">
        <v>42685.87703703704</v>
      </c>
      <c r="B7155" s="3">
        <v>5.5162900000000006</v>
      </c>
      <c r="C7155" s="7">
        <v>140</v>
      </c>
      <c r="D7155" s="7">
        <v>1</v>
      </c>
      <c r="E7155" s="17">
        <v>45</v>
      </c>
      <c r="F7155" s="2" t="s">
        <v>8</v>
      </c>
      <c r="G7155" s="2" t="s">
        <v>3086</v>
      </c>
      <c r="H7155" s="2" t="s">
        <v>3089</v>
      </c>
    </row>
    <row r="7156" spans="1:8">
      <c r="A7156" s="79">
        <v>42687.871249999997</v>
      </c>
      <c r="B7156" s="3">
        <v>5.7689631630234395</v>
      </c>
      <c r="C7156" s="7">
        <v>140</v>
      </c>
      <c r="D7156" s="7">
        <v>1</v>
      </c>
      <c r="E7156" s="17">
        <v>45</v>
      </c>
      <c r="F7156" s="2" t="s">
        <v>8</v>
      </c>
      <c r="G7156" s="2" t="s">
        <v>3086</v>
      </c>
      <c r="H7156" s="2" t="s">
        <v>2745</v>
      </c>
    </row>
    <row r="7157" spans="1:8">
      <c r="A7157" s="79">
        <v>42688.799085648148</v>
      </c>
      <c r="B7157" s="3">
        <v>5.6364101201201207</v>
      </c>
      <c r="C7157" s="7">
        <v>140</v>
      </c>
      <c r="D7157" s="7">
        <v>1</v>
      </c>
      <c r="E7157" s="17">
        <v>45</v>
      </c>
      <c r="F7157" s="2" t="s">
        <v>8</v>
      </c>
      <c r="G7157" s="2" t="s">
        <v>3086</v>
      </c>
      <c r="H7157" s="2" t="s">
        <v>3088</v>
      </c>
    </row>
    <row r="7158" spans="1:8">
      <c r="A7158" s="79">
        <v>42688.957430555558</v>
      </c>
      <c r="B7158" s="3">
        <v>5.7689631630234395</v>
      </c>
      <c r="C7158" s="7">
        <v>140</v>
      </c>
      <c r="D7158" s="7">
        <v>1</v>
      </c>
      <c r="E7158" s="17">
        <v>45</v>
      </c>
      <c r="F7158" s="2" t="s">
        <v>8</v>
      </c>
      <c r="G7158" s="2" t="s">
        <v>3086</v>
      </c>
      <c r="H7158" s="2" t="s">
        <v>2744</v>
      </c>
    </row>
    <row r="7159" spans="1:8">
      <c r="A7159" s="79">
        <v>42689.763715277775</v>
      </c>
      <c r="B7159" s="3">
        <v>11.407673867334168</v>
      </c>
      <c r="C7159" s="7">
        <v>140</v>
      </c>
      <c r="D7159" s="7">
        <v>2</v>
      </c>
      <c r="E7159" s="17">
        <v>45</v>
      </c>
      <c r="F7159" s="2" t="s">
        <v>8</v>
      </c>
      <c r="G7159" s="2" t="s">
        <v>3086</v>
      </c>
      <c r="H7159" s="2" t="s">
        <v>3087</v>
      </c>
    </row>
    <row r="7160" spans="1:8">
      <c r="A7160" s="79">
        <v>42690.510763888888</v>
      </c>
      <c r="B7160" s="3">
        <v>5.5162900000000006</v>
      </c>
      <c r="C7160" s="7">
        <v>140</v>
      </c>
      <c r="D7160" s="7">
        <v>1</v>
      </c>
      <c r="E7160" s="17">
        <v>45</v>
      </c>
      <c r="F7160" s="2" t="s">
        <v>8</v>
      </c>
      <c r="G7160" s="2" t="s">
        <v>3086</v>
      </c>
      <c r="H7160" s="2" t="s">
        <v>3085</v>
      </c>
    </row>
    <row r="7161" spans="1:8">
      <c r="A7161" s="79">
        <v>42700.062696759262</v>
      </c>
      <c r="B7161" s="3">
        <v>5.7344966454255806</v>
      </c>
      <c r="C7161" s="7">
        <v>140</v>
      </c>
      <c r="D7161" s="7">
        <v>1</v>
      </c>
      <c r="E7161" s="17">
        <v>45</v>
      </c>
      <c r="F7161" s="2" t="s">
        <v>8</v>
      </c>
      <c r="G7161" s="2" t="s">
        <v>3082</v>
      </c>
      <c r="H7161" s="2" t="s">
        <v>2740</v>
      </c>
    </row>
    <row r="7162" spans="1:8">
      <c r="A7162" s="79">
        <v>42704.302881944444</v>
      </c>
      <c r="B7162" s="3">
        <v>5.7852858592132508</v>
      </c>
      <c r="C7162" s="7">
        <v>140</v>
      </c>
      <c r="D7162" s="7">
        <v>1</v>
      </c>
      <c r="E7162" s="17">
        <v>45</v>
      </c>
      <c r="F7162" s="2" t="s">
        <v>8</v>
      </c>
      <c r="G7162" s="2" t="s">
        <v>3082</v>
      </c>
      <c r="H7162" s="2" t="s">
        <v>2827</v>
      </c>
    </row>
    <row r="7163" spans="1:8">
      <c r="A7163" s="79">
        <v>42705.657916666663</v>
      </c>
      <c r="B7163" s="3">
        <v>5.703836933667084</v>
      </c>
      <c r="C7163" s="7">
        <v>140</v>
      </c>
      <c r="D7163" s="7">
        <v>1</v>
      </c>
      <c r="E7163" s="17">
        <v>45</v>
      </c>
      <c r="F7163" s="2" t="s">
        <v>8</v>
      </c>
      <c r="G7163" s="2" t="s">
        <v>3082</v>
      </c>
      <c r="H7163" s="2" t="s">
        <v>2883</v>
      </c>
    </row>
    <row r="7164" spans="1:8">
      <c r="A7164" s="79">
        <v>42707.671076388891</v>
      </c>
      <c r="B7164" s="3">
        <v>5.6364101201201207</v>
      </c>
      <c r="C7164" s="7">
        <v>140</v>
      </c>
      <c r="D7164" s="7">
        <v>1</v>
      </c>
      <c r="E7164" s="17">
        <v>45</v>
      </c>
      <c r="F7164" s="2" t="s">
        <v>8</v>
      </c>
      <c r="G7164" s="2" t="s">
        <v>3082</v>
      </c>
      <c r="H7164" s="2" t="s">
        <v>3084</v>
      </c>
    </row>
    <row r="7165" spans="1:8">
      <c r="A7165" s="79">
        <v>42707.905613425923</v>
      </c>
      <c r="B7165" s="3">
        <v>5.6364101201201207</v>
      </c>
      <c r="C7165" s="7">
        <v>140</v>
      </c>
      <c r="D7165" s="7">
        <v>1</v>
      </c>
      <c r="E7165" s="17">
        <v>45</v>
      </c>
      <c r="F7165" s="2" t="s">
        <v>8</v>
      </c>
      <c r="G7165" s="2" t="s">
        <v>3082</v>
      </c>
      <c r="H7165" s="2" t="s">
        <v>3083</v>
      </c>
    </row>
    <row r="7166" spans="1:8">
      <c r="A7166" s="79">
        <v>42716.651886574073</v>
      </c>
      <c r="B7166" s="3">
        <v>5.7582473643410852</v>
      </c>
      <c r="C7166" s="7">
        <v>140</v>
      </c>
      <c r="D7166" s="7">
        <v>1</v>
      </c>
      <c r="E7166" s="17">
        <v>45</v>
      </c>
      <c r="F7166" s="2" t="s">
        <v>8</v>
      </c>
      <c r="G7166" s="2" t="s">
        <v>3082</v>
      </c>
      <c r="H7166" s="2" t="s">
        <v>3065</v>
      </c>
    </row>
    <row r="7167" spans="1:8">
      <c r="A7167" s="79">
        <v>42716.659803240742</v>
      </c>
      <c r="B7167" s="3">
        <v>5.7754212258357978</v>
      </c>
      <c r="C7167" s="7">
        <v>140</v>
      </c>
      <c r="D7167" s="7">
        <v>1</v>
      </c>
      <c r="E7167" s="17">
        <v>45</v>
      </c>
      <c r="F7167" s="2" t="s">
        <v>8</v>
      </c>
      <c r="G7167" s="2" t="s">
        <v>3082</v>
      </c>
      <c r="H7167" s="2" t="s">
        <v>3064</v>
      </c>
    </row>
    <row r="7168" spans="1:8">
      <c r="A7168" s="79">
        <v>42717.059710648151</v>
      </c>
      <c r="B7168" s="3">
        <v>5.7542388950276244</v>
      </c>
      <c r="C7168" s="7">
        <v>140</v>
      </c>
      <c r="D7168" s="7">
        <v>1</v>
      </c>
      <c r="E7168" s="17">
        <v>45</v>
      </c>
      <c r="F7168" s="2" t="s">
        <v>8</v>
      </c>
      <c r="G7168" s="2" t="s">
        <v>3082</v>
      </c>
      <c r="H7168" s="2" t="s">
        <v>2868</v>
      </c>
    </row>
    <row r="7169" spans="1:8">
      <c r="A7169" s="79">
        <v>42717.570104166669</v>
      </c>
      <c r="B7169" s="3">
        <v>5.7852805090595343</v>
      </c>
      <c r="C7169" s="7">
        <v>140</v>
      </c>
      <c r="D7169" s="7">
        <v>1</v>
      </c>
      <c r="E7169" s="17">
        <v>45</v>
      </c>
      <c r="F7169" s="2" t="s">
        <v>8</v>
      </c>
      <c r="G7169" s="2" t="s">
        <v>3082</v>
      </c>
      <c r="H7169" s="2" t="s">
        <v>2993</v>
      </c>
    </row>
    <row r="7170" spans="1:8">
      <c r="A7170" s="79">
        <v>42718.427499999998</v>
      </c>
      <c r="B7170" s="3">
        <v>5.7582473643410852</v>
      </c>
      <c r="C7170" s="7">
        <v>140</v>
      </c>
      <c r="D7170" s="7">
        <v>1</v>
      </c>
      <c r="E7170" s="17">
        <v>45</v>
      </c>
      <c r="F7170" s="2" t="s">
        <v>8</v>
      </c>
      <c r="G7170" s="2" t="s">
        <v>3082</v>
      </c>
      <c r="H7170" s="2" t="s">
        <v>2974</v>
      </c>
    </row>
    <row r="7171" spans="1:8">
      <c r="A7171" s="79">
        <v>42719.681504629632</v>
      </c>
      <c r="B7171" s="3">
        <v>5.7816990471607319</v>
      </c>
      <c r="C7171" s="7">
        <v>140</v>
      </c>
      <c r="D7171" s="7">
        <v>1</v>
      </c>
      <c r="E7171" s="17">
        <v>45</v>
      </c>
      <c r="F7171" s="2" t="s">
        <v>8</v>
      </c>
      <c r="G7171" s="2" t="s">
        <v>3082</v>
      </c>
      <c r="H7171" s="2" t="s">
        <v>2957</v>
      </c>
    </row>
    <row r="7172" spans="1:8">
      <c r="A7172" s="79">
        <v>42719.824386574073</v>
      </c>
      <c r="B7172" s="3">
        <v>5.7816990471607319</v>
      </c>
      <c r="C7172" s="7">
        <v>140</v>
      </c>
      <c r="D7172" s="7">
        <v>1</v>
      </c>
      <c r="E7172" s="17">
        <v>45</v>
      </c>
      <c r="F7172" s="2" t="s">
        <v>8</v>
      </c>
      <c r="G7172" s="2" t="s">
        <v>3082</v>
      </c>
      <c r="H7172" s="2" t="s">
        <v>2952</v>
      </c>
    </row>
    <row r="7173" spans="1:8">
      <c r="A7173" s="79">
        <v>42723.651631944442</v>
      </c>
      <c r="B7173" s="3">
        <v>5.7344966454255806</v>
      </c>
      <c r="C7173" s="7">
        <v>140</v>
      </c>
      <c r="D7173" s="7">
        <v>1</v>
      </c>
      <c r="E7173" s="17">
        <v>45</v>
      </c>
      <c r="F7173" s="2" t="s">
        <v>8</v>
      </c>
      <c r="G7173" s="2" t="s">
        <v>3082</v>
      </c>
      <c r="H7173" s="2" t="s">
        <v>2848</v>
      </c>
    </row>
    <row r="7174" spans="1:8">
      <c r="A7174" s="79">
        <v>42732.346365740741</v>
      </c>
      <c r="B7174" s="3">
        <v>5.7795978101071981</v>
      </c>
      <c r="C7174" s="7">
        <v>140</v>
      </c>
      <c r="D7174" s="7">
        <v>1</v>
      </c>
      <c r="E7174" s="17">
        <v>45</v>
      </c>
      <c r="F7174" s="2" t="s">
        <v>8</v>
      </c>
      <c r="G7174" s="2" t="s">
        <v>3082</v>
      </c>
      <c r="H7174" s="2" t="s">
        <v>2929</v>
      </c>
    </row>
    <row r="7175" spans="1:8">
      <c r="A7175" s="79">
        <v>42734.801944444444</v>
      </c>
      <c r="B7175" s="3">
        <v>5.7520655539671193</v>
      </c>
      <c r="C7175" s="7">
        <v>140</v>
      </c>
      <c r="D7175" s="7">
        <v>1</v>
      </c>
      <c r="E7175" s="17">
        <v>45</v>
      </c>
      <c r="F7175" s="2" t="s">
        <v>8</v>
      </c>
      <c r="G7175" s="2" t="s">
        <v>3082</v>
      </c>
      <c r="H7175" s="2" t="s">
        <v>2923</v>
      </c>
    </row>
    <row r="7176" spans="1:8">
      <c r="A7176" s="79">
        <v>42734.849259259259</v>
      </c>
      <c r="B7176" s="3">
        <v>5.7563500400266845</v>
      </c>
      <c r="C7176" s="7">
        <v>140</v>
      </c>
      <c r="D7176" s="7">
        <v>1</v>
      </c>
      <c r="E7176" s="17">
        <v>45</v>
      </c>
      <c r="F7176" s="2" t="s">
        <v>8</v>
      </c>
      <c r="G7176" s="2" t="s">
        <v>3082</v>
      </c>
      <c r="H7176" s="2" t="s">
        <v>3081</v>
      </c>
    </row>
    <row r="7177" spans="1:8">
      <c r="A7177" s="79">
        <v>42738.691261574073</v>
      </c>
      <c r="B7177" s="3">
        <v>17.321918392794064</v>
      </c>
      <c r="C7177" s="7">
        <v>140</v>
      </c>
      <c r="D7177" s="7">
        <v>3</v>
      </c>
      <c r="E7177" s="17">
        <v>45</v>
      </c>
      <c r="F7177" s="2" t="s">
        <v>8</v>
      </c>
      <c r="G7177" s="2" t="s">
        <v>3686</v>
      </c>
    </row>
    <row r="7178" spans="1:8">
      <c r="A7178" s="79">
        <v>42745.517395833333</v>
      </c>
      <c r="B7178" s="3">
        <v>5.703836933667084</v>
      </c>
      <c r="C7178" s="7">
        <v>140</v>
      </c>
      <c r="D7178" s="7">
        <v>1</v>
      </c>
      <c r="E7178" s="17">
        <v>45</v>
      </c>
      <c r="F7178" s="2" t="s">
        <v>8</v>
      </c>
      <c r="G7178" s="2" t="s">
        <v>3677</v>
      </c>
    </row>
    <row r="7179" spans="1:8">
      <c r="A7179" s="79">
        <v>42745.573888888888</v>
      </c>
      <c r="B7179" s="3">
        <v>5.7838882690227189</v>
      </c>
      <c r="C7179" s="7">
        <v>140</v>
      </c>
      <c r="D7179" s="7">
        <v>1</v>
      </c>
      <c r="E7179" s="17">
        <v>45</v>
      </c>
      <c r="F7179" s="2" t="s">
        <v>8</v>
      </c>
      <c r="G7179" s="2" t="s">
        <v>3676</v>
      </c>
    </row>
    <row r="7180" spans="1:8">
      <c r="A7180" s="79">
        <v>42745.587384259263</v>
      </c>
      <c r="B7180" s="3">
        <v>5.7852858592132508</v>
      </c>
      <c r="C7180" s="7">
        <v>140</v>
      </c>
      <c r="D7180" s="7">
        <v>1</v>
      </c>
      <c r="E7180" s="17">
        <v>45</v>
      </c>
      <c r="F7180" s="2" t="s">
        <v>8</v>
      </c>
      <c r="G7180" s="2" t="s">
        <v>3599</v>
      </c>
    </row>
    <row r="7181" spans="1:8">
      <c r="A7181" s="79">
        <v>42748.549016203702</v>
      </c>
      <c r="B7181" s="3">
        <v>5.7906038936535165</v>
      </c>
      <c r="C7181" s="7">
        <v>140</v>
      </c>
      <c r="D7181" s="7">
        <v>1</v>
      </c>
      <c r="E7181" s="17">
        <v>45</v>
      </c>
      <c r="F7181" s="2" t="s">
        <v>8</v>
      </c>
      <c r="G7181" s="2" t="s">
        <v>3629</v>
      </c>
    </row>
    <row r="7182" spans="1:8">
      <c r="A7182" s="79">
        <v>42751.128912037035</v>
      </c>
      <c r="B7182" s="3">
        <v>5.7817057043879911</v>
      </c>
      <c r="C7182" s="7">
        <v>140</v>
      </c>
      <c r="D7182" s="7">
        <v>1</v>
      </c>
      <c r="E7182" s="17">
        <v>45</v>
      </c>
      <c r="F7182" s="2" t="s">
        <v>8</v>
      </c>
      <c r="G7182" s="2" t="s">
        <v>3659</v>
      </c>
    </row>
    <row r="7183" spans="1:8">
      <c r="A7183" s="79">
        <v>42772.658807870372</v>
      </c>
      <c r="B7183" s="3">
        <v>5.7829844676118993</v>
      </c>
      <c r="C7183" s="7">
        <v>140</v>
      </c>
      <c r="D7183" s="7">
        <v>1</v>
      </c>
      <c r="E7183" s="17">
        <v>45</v>
      </c>
      <c r="F7183" s="2" t="s">
        <v>8</v>
      </c>
      <c r="G7183" s="2" t="s">
        <v>3567</v>
      </c>
    </row>
    <row r="7184" spans="1:8">
      <c r="A7184" s="79">
        <v>42796.764710648145</v>
      </c>
      <c r="B7184" s="3">
        <v>5.703836933667084</v>
      </c>
      <c r="C7184" s="7">
        <v>140</v>
      </c>
      <c r="D7184" s="7">
        <v>1</v>
      </c>
      <c r="E7184" s="17">
        <v>45</v>
      </c>
      <c r="F7184" s="2" t="s">
        <v>8</v>
      </c>
      <c r="G7184" s="2" t="s">
        <v>3642</v>
      </c>
    </row>
    <row r="7185" spans="1:8">
      <c r="A7185" s="79">
        <v>42818.637696759259</v>
      </c>
      <c r="B7185" s="3">
        <v>5.7948639835459641</v>
      </c>
      <c r="C7185" s="7">
        <v>140</v>
      </c>
      <c r="D7185" s="7">
        <v>1</v>
      </c>
      <c r="E7185" s="17">
        <v>45</v>
      </c>
      <c r="F7185" s="2" t="s">
        <v>8</v>
      </c>
      <c r="G7185" s="2" t="s">
        <v>3581</v>
      </c>
    </row>
    <row r="7186" spans="1:8">
      <c r="A7186" s="79">
        <v>42822.843634259261</v>
      </c>
      <c r="B7186" s="3">
        <v>5.7795640649908036</v>
      </c>
      <c r="C7186" s="7">
        <v>140</v>
      </c>
      <c r="D7186" s="7">
        <v>1</v>
      </c>
      <c r="E7186" s="17">
        <v>45</v>
      </c>
      <c r="F7186" s="2" t="s">
        <v>8</v>
      </c>
      <c r="G7186" s="2" t="s">
        <v>3593</v>
      </c>
    </row>
    <row r="7187" spans="1:8">
      <c r="A7187" s="79">
        <v>42833.443194444444</v>
      </c>
      <c r="B7187" s="3">
        <v>5.78101320376914</v>
      </c>
      <c r="C7187" s="7">
        <v>140</v>
      </c>
      <c r="D7187" s="7">
        <v>1</v>
      </c>
      <c r="E7187" s="17">
        <v>45</v>
      </c>
      <c r="F7187" s="2" t="s">
        <v>8</v>
      </c>
      <c r="G7187" s="2" t="s">
        <v>3082</v>
      </c>
      <c r="H7187" s="2" t="s">
        <v>4423</v>
      </c>
    </row>
    <row r="7188" spans="1:8">
      <c r="A7188" s="79">
        <v>42848.881481481483</v>
      </c>
      <c r="B7188" s="3">
        <v>5.7971526198083065</v>
      </c>
      <c r="C7188" s="7">
        <v>140</v>
      </c>
      <c r="D7188" s="7">
        <v>1</v>
      </c>
      <c r="E7188" s="17">
        <v>45</v>
      </c>
      <c r="F7188" s="2" t="s">
        <v>8</v>
      </c>
      <c r="G7188" s="2" t="s">
        <v>3082</v>
      </c>
      <c r="H7188" s="2" t="s">
        <v>4477</v>
      </c>
    </row>
    <row r="7189" spans="1:8">
      <c r="A7189" s="79">
        <v>42891.635243055556</v>
      </c>
      <c r="B7189" s="3">
        <v>5.7163456173526139</v>
      </c>
      <c r="C7189" s="7">
        <v>140</v>
      </c>
      <c r="D7189" s="7">
        <v>1</v>
      </c>
      <c r="E7189" s="17">
        <v>45</v>
      </c>
      <c r="F7189" s="2" t="s">
        <v>8</v>
      </c>
      <c r="G7189" s="2" t="s">
        <v>3082</v>
      </c>
      <c r="H7189" s="2" t="s">
        <v>4528</v>
      </c>
    </row>
    <row r="7190" spans="1:8">
      <c r="A7190" s="79">
        <v>42716.625925925924</v>
      </c>
      <c r="B7190" s="3">
        <v>5.703836933667084</v>
      </c>
      <c r="C7190" s="7">
        <v>141</v>
      </c>
      <c r="D7190" s="7">
        <v>1</v>
      </c>
      <c r="E7190" s="17">
        <v>45</v>
      </c>
      <c r="F7190" s="2" t="s">
        <v>8</v>
      </c>
      <c r="G7190" s="2" t="s">
        <v>3132</v>
      </c>
      <c r="H7190" s="2" t="s">
        <v>3080</v>
      </c>
    </row>
    <row r="7191" spans="1:8">
      <c r="A7191" s="79">
        <v>42716.6409375</v>
      </c>
      <c r="B7191" s="3">
        <v>5.7771907832898171</v>
      </c>
      <c r="C7191" s="7">
        <v>141</v>
      </c>
      <c r="D7191" s="7">
        <v>1</v>
      </c>
      <c r="E7191" s="17">
        <v>45</v>
      </c>
      <c r="F7191" s="2" t="s">
        <v>8</v>
      </c>
      <c r="G7191" s="2" t="s">
        <v>3132</v>
      </c>
      <c r="H7191" s="2" t="s">
        <v>3079</v>
      </c>
    </row>
    <row r="7192" spans="1:8">
      <c r="A7192" s="79">
        <v>42716.641284722224</v>
      </c>
      <c r="B7192" s="3">
        <v>5.7320029455909944</v>
      </c>
      <c r="C7192" s="7">
        <v>141</v>
      </c>
      <c r="D7192" s="7">
        <v>1</v>
      </c>
      <c r="E7192" s="17">
        <v>45</v>
      </c>
      <c r="F7192" s="2" t="s">
        <v>8</v>
      </c>
      <c r="G7192" s="2" t="s">
        <v>3132</v>
      </c>
      <c r="H7192" s="2" t="s">
        <v>3078</v>
      </c>
    </row>
    <row r="7193" spans="1:8">
      <c r="A7193" s="79">
        <v>42716.641458333332</v>
      </c>
      <c r="B7193" s="3">
        <v>5.7771907832898171</v>
      </c>
      <c r="C7193" s="7">
        <v>141</v>
      </c>
      <c r="D7193" s="7">
        <v>1</v>
      </c>
      <c r="E7193" s="17">
        <v>45</v>
      </c>
      <c r="F7193" s="2" t="s">
        <v>8</v>
      </c>
      <c r="G7193" s="2" t="s">
        <v>3132</v>
      </c>
      <c r="H7193" s="2" t="s">
        <v>3077</v>
      </c>
    </row>
    <row r="7194" spans="1:8">
      <c r="A7194" s="79">
        <v>42716.642546296294</v>
      </c>
      <c r="B7194" s="3">
        <v>5.7763389106269454</v>
      </c>
      <c r="C7194" s="7">
        <v>141</v>
      </c>
      <c r="D7194" s="7">
        <v>1</v>
      </c>
      <c r="E7194" s="17">
        <v>45</v>
      </c>
      <c r="F7194" s="2" t="s">
        <v>8</v>
      </c>
      <c r="G7194" s="2" t="s">
        <v>3132</v>
      </c>
      <c r="H7194" s="2" t="s">
        <v>3076</v>
      </c>
    </row>
    <row r="7195" spans="1:8">
      <c r="A7195" s="79">
        <v>42716.642592592594</v>
      </c>
      <c r="B7195" s="3">
        <v>5.7771907832898171</v>
      </c>
      <c r="C7195" s="7">
        <v>141</v>
      </c>
      <c r="D7195" s="7">
        <v>1</v>
      </c>
      <c r="E7195" s="17">
        <v>45</v>
      </c>
      <c r="F7195" s="2" t="s">
        <v>8</v>
      </c>
      <c r="G7195" s="2" t="s">
        <v>3132</v>
      </c>
      <c r="H7195" s="2" t="s">
        <v>3075</v>
      </c>
    </row>
    <row r="7196" spans="1:8">
      <c r="A7196" s="79">
        <v>42716.643125000002</v>
      </c>
      <c r="B7196" s="3">
        <v>5.7771907832898171</v>
      </c>
      <c r="C7196" s="7">
        <v>141</v>
      </c>
      <c r="D7196" s="7">
        <v>1</v>
      </c>
      <c r="E7196" s="17">
        <v>45</v>
      </c>
      <c r="F7196" s="2" t="s">
        <v>8</v>
      </c>
      <c r="G7196" s="2" t="s">
        <v>3132</v>
      </c>
      <c r="H7196" s="2" t="s">
        <v>3074</v>
      </c>
    </row>
    <row r="7197" spans="1:8">
      <c r="A7197" s="79">
        <v>42716.644560185188</v>
      </c>
      <c r="B7197" s="3">
        <v>5.703836933667084</v>
      </c>
      <c r="C7197" s="7">
        <v>141</v>
      </c>
      <c r="D7197" s="7">
        <v>1</v>
      </c>
      <c r="E7197" s="17">
        <v>45</v>
      </c>
      <c r="F7197" s="2" t="s">
        <v>8</v>
      </c>
      <c r="G7197" s="2" t="s">
        <v>3132</v>
      </c>
      <c r="H7197" s="2" t="s">
        <v>3073</v>
      </c>
    </row>
    <row r="7198" spans="1:8">
      <c r="A7198" s="79">
        <v>42716.644780092596</v>
      </c>
      <c r="B7198" s="3">
        <v>5.703836933667084</v>
      </c>
      <c r="C7198" s="7">
        <v>141</v>
      </c>
      <c r="D7198" s="7">
        <v>1</v>
      </c>
      <c r="E7198" s="17">
        <v>45</v>
      </c>
      <c r="F7198" s="2" t="s">
        <v>8</v>
      </c>
      <c r="G7198" s="2" t="s">
        <v>3132</v>
      </c>
      <c r="H7198" s="2" t="s">
        <v>3072</v>
      </c>
    </row>
    <row r="7199" spans="1:8">
      <c r="A7199" s="79">
        <v>42716.646099537036</v>
      </c>
      <c r="B7199" s="3">
        <v>11.581193096940234</v>
      </c>
      <c r="C7199" s="7">
        <v>141</v>
      </c>
      <c r="D7199" s="7">
        <v>2</v>
      </c>
      <c r="E7199" s="17">
        <v>45</v>
      </c>
      <c r="F7199" s="2" t="s">
        <v>8</v>
      </c>
      <c r="G7199" s="2" t="s">
        <v>3132</v>
      </c>
      <c r="H7199" s="2" t="s">
        <v>3071</v>
      </c>
    </row>
    <row r="7200" spans="1:8">
      <c r="A7200" s="79">
        <v>42716.646585648145</v>
      </c>
      <c r="B7200" s="3">
        <v>5.7771907832898171</v>
      </c>
      <c r="C7200" s="7">
        <v>141</v>
      </c>
      <c r="D7200" s="7">
        <v>1</v>
      </c>
      <c r="E7200" s="17">
        <v>45</v>
      </c>
      <c r="F7200" s="2" t="s">
        <v>8</v>
      </c>
      <c r="G7200" s="2" t="s">
        <v>3132</v>
      </c>
      <c r="H7200" s="2" t="s">
        <v>3070</v>
      </c>
    </row>
    <row r="7201" spans="1:8">
      <c r="A7201" s="79">
        <v>42716.646620370368</v>
      </c>
      <c r="B7201" s="3">
        <v>5.7689631630234395</v>
      </c>
      <c r="C7201" s="7">
        <v>141</v>
      </c>
      <c r="D7201" s="7">
        <v>1</v>
      </c>
      <c r="E7201" s="17">
        <v>45</v>
      </c>
      <c r="F7201" s="2" t="s">
        <v>8</v>
      </c>
      <c r="G7201" s="2" t="s">
        <v>3132</v>
      </c>
      <c r="H7201" s="2" t="s">
        <v>3069</v>
      </c>
    </row>
    <row r="7202" spans="1:8">
      <c r="A7202" s="79">
        <v>42716.647118055553</v>
      </c>
      <c r="B7202" s="3">
        <v>5.7771907832898171</v>
      </c>
      <c r="C7202" s="7">
        <v>141</v>
      </c>
      <c r="D7202" s="7">
        <v>1</v>
      </c>
      <c r="E7202" s="17">
        <v>45</v>
      </c>
      <c r="F7202" s="2" t="s">
        <v>8</v>
      </c>
      <c r="G7202" s="2" t="s">
        <v>3132</v>
      </c>
      <c r="H7202" s="2" t="s">
        <v>3068</v>
      </c>
    </row>
    <row r="7203" spans="1:8">
      <c r="A7203" s="79">
        <v>42716.649108796293</v>
      </c>
      <c r="B7203" s="3">
        <v>11.570550314118053</v>
      </c>
      <c r="C7203" s="7">
        <v>141</v>
      </c>
      <c r="D7203" s="7">
        <v>2</v>
      </c>
      <c r="E7203" s="17">
        <v>45</v>
      </c>
      <c r="F7203" s="2" t="s">
        <v>8</v>
      </c>
      <c r="G7203" s="2" t="s">
        <v>3132</v>
      </c>
      <c r="H7203" s="2" t="s">
        <v>3067</v>
      </c>
    </row>
    <row r="7204" spans="1:8">
      <c r="A7204" s="79">
        <v>42716.649837962963</v>
      </c>
      <c r="B7204" s="3">
        <v>5.7689631630234395</v>
      </c>
      <c r="C7204" s="7">
        <v>141</v>
      </c>
      <c r="D7204" s="7">
        <v>1</v>
      </c>
      <c r="E7204" s="17">
        <v>45</v>
      </c>
      <c r="F7204" s="2" t="s">
        <v>8</v>
      </c>
      <c r="G7204" s="2" t="s">
        <v>3132</v>
      </c>
      <c r="H7204" s="2" t="s">
        <v>3066</v>
      </c>
    </row>
    <row r="7205" spans="1:8">
      <c r="A7205" s="79">
        <v>42716.651886574073</v>
      </c>
      <c r="B7205" s="3">
        <v>5.7582473643410852</v>
      </c>
      <c r="C7205" s="7">
        <v>141</v>
      </c>
      <c r="D7205" s="7">
        <v>1</v>
      </c>
      <c r="E7205" s="17">
        <v>45</v>
      </c>
      <c r="F7205" s="2" t="s">
        <v>8</v>
      </c>
      <c r="G7205" s="2" t="s">
        <v>3132</v>
      </c>
      <c r="H7205" s="2" t="s">
        <v>3065</v>
      </c>
    </row>
    <row r="7206" spans="1:8">
      <c r="A7206" s="79">
        <v>42716.65761574074</v>
      </c>
      <c r="B7206" s="3">
        <v>5.7701776058506544</v>
      </c>
      <c r="C7206" s="7">
        <v>141</v>
      </c>
      <c r="D7206" s="7">
        <v>1</v>
      </c>
      <c r="E7206" s="17">
        <v>45</v>
      </c>
      <c r="F7206" s="2" t="s">
        <v>8</v>
      </c>
      <c r="G7206" s="2" t="s">
        <v>3132</v>
      </c>
      <c r="H7206" s="2" t="s">
        <v>3171</v>
      </c>
    </row>
    <row r="7207" spans="1:8">
      <c r="A7207" s="79">
        <v>42716.659803240742</v>
      </c>
      <c r="B7207" s="3">
        <v>5.7754212258357978</v>
      </c>
      <c r="C7207" s="7">
        <v>141</v>
      </c>
      <c r="D7207" s="7">
        <v>1</v>
      </c>
      <c r="E7207" s="17">
        <v>45</v>
      </c>
      <c r="F7207" s="2" t="s">
        <v>8</v>
      </c>
      <c r="G7207" s="2" t="s">
        <v>3132</v>
      </c>
      <c r="H7207" s="2" t="s">
        <v>3064</v>
      </c>
    </row>
    <row r="7208" spans="1:8">
      <c r="A7208" s="79">
        <v>42716.659837962965</v>
      </c>
      <c r="B7208" s="3">
        <v>5.7600810541132317</v>
      </c>
      <c r="C7208" s="7">
        <v>141</v>
      </c>
      <c r="D7208" s="7">
        <v>1</v>
      </c>
      <c r="E7208" s="17">
        <v>45</v>
      </c>
      <c r="F7208" s="2" t="s">
        <v>8</v>
      </c>
      <c r="G7208" s="2" t="s">
        <v>3132</v>
      </c>
      <c r="H7208" s="2" t="s">
        <v>3063</v>
      </c>
    </row>
    <row r="7209" spans="1:8">
      <c r="A7209" s="79">
        <v>42716.661053240743</v>
      </c>
      <c r="B7209" s="3">
        <v>5.7744603910614529</v>
      </c>
      <c r="C7209" s="7">
        <v>141</v>
      </c>
      <c r="D7209" s="7">
        <v>1</v>
      </c>
      <c r="E7209" s="17">
        <v>45</v>
      </c>
      <c r="F7209" s="2" t="s">
        <v>8</v>
      </c>
      <c r="G7209" s="2" t="s">
        <v>3132</v>
      </c>
      <c r="H7209" s="2" t="s">
        <v>3062</v>
      </c>
    </row>
    <row r="7210" spans="1:8">
      <c r="A7210" s="79">
        <v>42716.666979166665</v>
      </c>
      <c r="B7210" s="3">
        <v>5.7763211387900357</v>
      </c>
      <c r="C7210" s="7">
        <v>141</v>
      </c>
      <c r="D7210" s="7">
        <v>1</v>
      </c>
      <c r="E7210" s="17">
        <v>45</v>
      </c>
      <c r="F7210" s="2" t="s">
        <v>8</v>
      </c>
      <c r="G7210" s="2" t="s">
        <v>3132</v>
      </c>
      <c r="H7210" s="2" t="s">
        <v>3061</v>
      </c>
    </row>
    <row r="7211" spans="1:8">
      <c r="A7211" s="79">
        <v>42716.67292824074</v>
      </c>
      <c r="B7211" s="3">
        <v>5.7676567117726663</v>
      </c>
      <c r="C7211" s="7">
        <v>141</v>
      </c>
      <c r="D7211" s="7">
        <v>1</v>
      </c>
      <c r="E7211" s="17">
        <v>45</v>
      </c>
      <c r="F7211" s="2" t="s">
        <v>8</v>
      </c>
      <c r="G7211" s="2" t="s">
        <v>3132</v>
      </c>
      <c r="H7211" s="2" t="s">
        <v>3060</v>
      </c>
    </row>
    <row r="7212" spans="1:8">
      <c r="A7212" s="79">
        <v>42716.67292824074</v>
      </c>
      <c r="B7212" s="3">
        <v>5.7676567117726663</v>
      </c>
      <c r="C7212" s="7">
        <v>141</v>
      </c>
      <c r="D7212" s="7">
        <v>1</v>
      </c>
      <c r="E7212" s="17">
        <v>45</v>
      </c>
      <c r="F7212" s="2" t="s">
        <v>8</v>
      </c>
      <c r="G7212" s="2" t="s">
        <v>3147</v>
      </c>
      <c r="H7212" s="2" t="s">
        <v>3060</v>
      </c>
    </row>
    <row r="7213" spans="1:8">
      <c r="A7213" s="79">
        <v>42716.673460648148</v>
      </c>
      <c r="B7213" s="3">
        <v>5.7963100133422287</v>
      </c>
      <c r="C7213" s="7">
        <v>141</v>
      </c>
      <c r="D7213" s="7">
        <v>1</v>
      </c>
      <c r="E7213" s="17">
        <v>45</v>
      </c>
      <c r="F7213" s="2" t="s">
        <v>8</v>
      </c>
      <c r="G7213" s="2" t="s">
        <v>3147</v>
      </c>
      <c r="H7213" s="2" t="s">
        <v>3059</v>
      </c>
    </row>
    <row r="7214" spans="1:8">
      <c r="A7214" s="79">
        <v>42716.673460648148</v>
      </c>
      <c r="B7214" s="3">
        <v>5.7963100133422287</v>
      </c>
      <c r="C7214" s="7">
        <v>141</v>
      </c>
      <c r="D7214" s="7">
        <v>1</v>
      </c>
      <c r="E7214" s="17">
        <v>45</v>
      </c>
      <c r="F7214" s="2" t="s">
        <v>8</v>
      </c>
      <c r="G7214" s="2" t="s">
        <v>3132</v>
      </c>
      <c r="H7214" s="2" t="s">
        <v>3059</v>
      </c>
    </row>
    <row r="7215" spans="1:8">
      <c r="A7215" s="79">
        <v>42716.673657407409</v>
      </c>
      <c r="B7215" s="3">
        <v>5.7413212891113892</v>
      </c>
      <c r="C7215" s="7">
        <v>141</v>
      </c>
      <c r="D7215" s="7">
        <v>1</v>
      </c>
      <c r="E7215" s="17">
        <v>45</v>
      </c>
      <c r="F7215" s="2" t="s">
        <v>8</v>
      </c>
      <c r="G7215" s="2" t="s">
        <v>3132</v>
      </c>
      <c r="H7215" s="2" t="s">
        <v>3058</v>
      </c>
    </row>
    <row r="7216" spans="1:8">
      <c r="A7216" s="79">
        <v>42716.675995370373</v>
      </c>
      <c r="B7216" s="3">
        <v>5.6364101201201207</v>
      </c>
      <c r="C7216" s="7">
        <v>141</v>
      </c>
      <c r="D7216" s="7">
        <v>1</v>
      </c>
      <c r="E7216" s="17">
        <v>45</v>
      </c>
      <c r="F7216" s="2" t="s">
        <v>8</v>
      </c>
      <c r="G7216" s="2" t="s">
        <v>3132</v>
      </c>
      <c r="H7216" s="2" t="s">
        <v>3170</v>
      </c>
    </row>
    <row r="7217" spans="1:8">
      <c r="A7217" s="79">
        <v>42716.684340277781</v>
      </c>
      <c r="B7217" s="3">
        <v>5.7763211387900357</v>
      </c>
      <c r="C7217" s="7">
        <v>141</v>
      </c>
      <c r="D7217" s="7">
        <v>1</v>
      </c>
      <c r="E7217" s="17">
        <v>45</v>
      </c>
      <c r="F7217" s="2" t="s">
        <v>8</v>
      </c>
      <c r="G7217" s="2" t="s">
        <v>3132</v>
      </c>
      <c r="H7217" s="2" t="s">
        <v>3057</v>
      </c>
    </row>
    <row r="7218" spans="1:8">
      <c r="A7218" s="79">
        <v>42716.684791666667</v>
      </c>
      <c r="B7218" s="3">
        <v>5.7741662306610406</v>
      </c>
      <c r="C7218" s="7">
        <v>141</v>
      </c>
      <c r="D7218" s="7">
        <v>1</v>
      </c>
      <c r="E7218" s="17">
        <v>45</v>
      </c>
      <c r="F7218" s="2" t="s">
        <v>8</v>
      </c>
      <c r="G7218" s="2" t="s">
        <v>3132</v>
      </c>
      <c r="H7218" s="2" t="s">
        <v>3056</v>
      </c>
    </row>
    <row r="7219" spans="1:8">
      <c r="A7219" s="79">
        <v>42716.685717592591</v>
      </c>
      <c r="B7219" s="3">
        <v>11.548920782122906</v>
      </c>
      <c r="C7219" s="7">
        <v>141</v>
      </c>
      <c r="D7219" s="7">
        <v>2</v>
      </c>
      <c r="E7219" s="17">
        <v>45</v>
      </c>
      <c r="F7219" s="2" t="s">
        <v>8</v>
      </c>
      <c r="G7219" s="2" t="s">
        <v>3132</v>
      </c>
      <c r="H7219" s="2" t="s">
        <v>3055</v>
      </c>
    </row>
    <row r="7220" spans="1:8">
      <c r="A7220" s="79">
        <v>42716.685995370368</v>
      </c>
      <c r="B7220" s="3">
        <v>5.7600810541132317</v>
      </c>
      <c r="C7220" s="7">
        <v>141</v>
      </c>
      <c r="D7220" s="7">
        <v>1</v>
      </c>
      <c r="E7220" s="17">
        <v>45</v>
      </c>
      <c r="F7220" s="2" t="s">
        <v>8</v>
      </c>
      <c r="G7220" s="2" t="s">
        <v>3132</v>
      </c>
      <c r="H7220" s="2" t="s">
        <v>3054</v>
      </c>
    </row>
    <row r="7221" spans="1:8">
      <c r="A7221" s="79">
        <v>42716.690347222226</v>
      </c>
      <c r="B7221" s="3">
        <v>5.6364101201201207</v>
      </c>
      <c r="C7221" s="7">
        <v>141</v>
      </c>
      <c r="D7221" s="7">
        <v>1</v>
      </c>
      <c r="E7221" s="17">
        <v>45</v>
      </c>
      <c r="F7221" s="2" t="s">
        <v>8</v>
      </c>
      <c r="G7221" s="2" t="s">
        <v>3132</v>
      </c>
      <c r="H7221" s="2" t="s">
        <v>3169</v>
      </c>
    </row>
    <row r="7222" spans="1:8">
      <c r="A7222" s="79">
        <v>42716.690659722219</v>
      </c>
      <c r="B7222" s="3">
        <v>5.7345710368349252</v>
      </c>
      <c r="C7222" s="7">
        <v>141</v>
      </c>
      <c r="D7222" s="7">
        <v>1</v>
      </c>
      <c r="E7222" s="17">
        <v>45</v>
      </c>
      <c r="F7222" s="2" t="s">
        <v>8</v>
      </c>
      <c r="G7222" s="2" t="s">
        <v>3132</v>
      </c>
      <c r="H7222" s="2" t="s">
        <v>3168</v>
      </c>
    </row>
    <row r="7223" spans="1:8">
      <c r="A7223" s="79">
        <v>42716.692453703705</v>
      </c>
      <c r="B7223" s="3">
        <v>5.7852805090595343</v>
      </c>
      <c r="C7223" s="7">
        <v>141</v>
      </c>
      <c r="D7223" s="7">
        <v>1</v>
      </c>
      <c r="E7223" s="17">
        <v>45</v>
      </c>
      <c r="F7223" s="2" t="s">
        <v>8</v>
      </c>
      <c r="G7223" s="2" t="s">
        <v>3147</v>
      </c>
      <c r="H7223" s="2" t="s">
        <v>2822</v>
      </c>
    </row>
    <row r="7224" spans="1:8">
      <c r="A7224" s="79">
        <v>42716.693506944444</v>
      </c>
      <c r="B7224" s="3">
        <v>5.5162900000000006</v>
      </c>
      <c r="C7224" s="7">
        <v>141</v>
      </c>
      <c r="D7224" s="7">
        <v>1</v>
      </c>
      <c r="E7224" s="17">
        <v>45</v>
      </c>
      <c r="F7224" s="2" t="s">
        <v>8</v>
      </c>
      <c r="G7224" s="2" t="s">
        <v>3132</v>
      </c>
      <c r="H7224" s="2" t="s">
        <v>3167</v>
      </c>
    </row>
    <row r="7225" spans="1:8">
      <c r="A7225" s="79">
        <v>42716.695185185185</v>
      </c>
      <c r="B7225" s="3">
        <v>5.7803212249799838</v>
      </c>
      <c r="C7225" s="7">
        <v>141</v>
      </c>
      <c r="D7225" s="7">
        <v>1</v>
      </c>
      <c r="E7225" s="17">
        <v>45</v>
      </c>
      <c r="F7225" s="2" t="s">
        <v>8</v>
      </c>
      <c r="G7225" s="2" t="s">
        <v>3147</v>
      </c>
      <c r="H7225" s="2" t="s">
        <v>3053</v>
      </c>
    </row>
    <row r="7226" spans="1:8">
      <c r="A7226" s="79">
        <v>42716.695185185185</v>
      </c>
      <c r="B7226" s="3">
        <v>5.7803212249799838</v>
      </c>
      <c r="C7226" s="7">
        <v>141</v>
      </c>
      <c r="D7226" s="7">
        <v>1</v>
      </c>
      <c r="E7226" s="17">
        <v>45</v>
      </c>
      <c r="F7226" s="2" t="s">
        <v>8</v>
      </c>
      <c r="G7226" s="2" t="s">
        <v>3132</v>
      </c>
      <c r="H7226" s="2" t="s">
        <v>3053</v>
      </c>
    </row>
    <row r="7227" spans="1:8">
      <c r="A7227" s="79">
        <v>42716.695706018516</v>
      </c>
      <c r="B7227" s="3">
        <v>17.203489936276739</v>
      </c>
      <c r="C7227" s="7">
        <v>141</v>
      </c>
      <c r="D7227" s="7">
        <v>3</v>
      </c>
      <c r="E7227" s="17">
        <v>45</v>
      </c>
      <c r="F7227" s="2" t="s">
        <v>8</v>
      </c>
      <c r="G7227" s="2" t="s">
        <v>3132</v>
      </c>
      <c r="H7227" s="2" t="s">
        <v>3166</v>
      </c>
    </row>
    <row r="7228" spans="1:8">
      <c r="A7228" s="79">
        <v>42716.696018518516</v>
      </c>
      <c r="B7228" s="3">
        <v>5.703836933667084</v>
      </c>
      <c r="C7228" s="7">
        <v>141</v>
      </c>
      <c r="D7228" s="7">
        <v>1</v>
      </c>
      <c r="E7228" s="17">
        <v>45</v>
      </c>
      <c r="F7228" s="2" t="s">
        <v>8</v>
      </c>
      <c r="G7228" s="2" t="s">
        <v>3132</v>
      </c>
      <c r="H7228" s="2" t="s">
        <v>3052</v>
      </c>
    </row>
    <row r="7229" spans="1:8">
      <c r="A7229" s="79">
        <v>42716.696527777778</v>
      </c>
      <c r="B7229" s="3">
        <v>5.7997825592504135</v>
      </c>
      <c r="C7229" s="7">
        <v>141</v>
      </c>
      <c r="D7229" s="7">
        <v>1</v>
      </c>
      <c r="E7229" s="17">
        <v>45</v>
      </c>
      <c r="F7229" s="2" t="s">
        <v>8</v>
      </c>
      <c r="G7229" s="2" t="s">
        <v>3147</v>
      </c>
      <c r="H7229" s="2" t="s">
        <v>2733</v>
      </c>
    </row>
    <row r="7230" spans="1:8">
      <c r="A7230" s="79">
        <v>42716.696527777778</v>
      </c>
      <c r="B7230" s="3">
        <v>5.7997825592504135</v>
      </c>
      <c r="C7230" s="7">
        <v>141</v>
      </c>
      <c r="D7230" s="7">
        <v>1</v>
      </c>
      <c r="E7230" s="17">
        <v>45</v>
      </c>
      <c r="F7230" s="2" t="s">
        <v>8</v>
      </c>
      <c r="G7230" s="2" t="s">
        <v>3132</v>
      </c>
      <c r="H7230" s="2" t="s">
        <v>2733</v>
      </c>
    </row>
    <row r="7231" spans="1:8">
      <c r="A7231" s="79">
        <v>42716.699340277781</v>
      </c>
      <c r="B7231" s="3">
        <v>11.563411408775982</v>
      </c>
      <c r="C7231" s="7">
        <v>141</v>
      </c>
      <c r="D7231" s="7">
        <v>2</v>
      </c>
      <c r="E7231" s="17">
        <v>45</v>
      </c>
      <c r="F7231" s="2" t="s">
        <v>8</v>
      </c>
      <c r="G7231" s="2" t="s">
        <v>3132</v>
      </c>
      <c r="H7231" s="2" t="s">
        <v>3051</v>
      </c>
    </row>
    <row r="7232" spans="1:8">
      <c r="A7232" s="79">
        <v>42716.701539351852</v>
      </c>
      <c r="B7232" s="3">
        <v>5.7470947747400851</v>
      </c>
      <c r="C7232" s="7">
        <v>141</v>
      </c>
      <c r="D7232" s="7">
        <v>1</v>
      </c>
      <c r="E7232" s="17">
        <v>45</v>
      </c>
      <c r="F7232" s="2" t="s">
        <v>8</v>
      </c>
      <c r="G7232" s="2" t="s">
        <v>3147</v>
      </c>
      <c r="H7232" s="2" t="s">
        <v>2841</v>
      </c>
    </row>
    <row r="7233" spans="1:8">
      <c r="A7233" s="79">
        <v>42716.70212962963</v>
      </c>
      <c r="B7233" s="3">
        <v>5.6364101201201207</v>
      </c>
      <c r="C7233" s="7">
        <v>141</v>
      </c>
      <c r="D7233" s="7">
        <v>1</v>
      </c>
      <c r="E7233" s="17">
        <v>45</v>
      </c>
      <c r="F7233" s="2" t="s">
        <v>8</v>
      </c>
      <c r="G7233" s="2" t="s">
        <v>3132</v>
      </c>
      <c r="H7233" s="2" t="s">
        <v>3165</v>
      </c>
    </row>
    <row r="7234" spans="1:8">
      <c r="A7234" s="79">
        <v>42716.705081018517</v>
      </c>
      <c r="B7234" s="3">
        <v>5.7345710368349252</v>
      </c>
      <c r="C7234" s="7">
        <v>141</v>
      </c>
      <c r="D7234" s="7">
        <v>1</v>
      </c>
      <c r="E7234" s="17">
        <v>45</v>
      </c>
      <c r="F7234" s="2" t="s">
        <v>8</v>
      </c>
      <c r="G7234" s="2" t="s">
        <v>3132</v>
      </c>
      <c r="H7234" s="2" t="s">
        <v>3164</v>
      </c>
    </row>
    <row r="7235" spans="1:8">
      <c r="A7235" s="79">
        <v>42716.705416666664</v>
      </c>
      <c r="B7235" s="3">
        <v>5.6364101201201207</v>
      </c>
      <c r="C7235" s="7">
        <v>141</v>
      </c>
      <c r="D7235" s="7">
        <v>1</v>
      </c>
      <c r="E7235" s="17">
        <v>45</v>
      </c>
      <c r="F7235" s="2" t="s">
        <v>8</v>
      </c>
      <c r="G7235" s="2" t="s">
        <v>3132</v>
      </c>
      <c r="H7235" s="2" t="s">
        <v>3163</v>
      </c>
    </row>
    <row r="7236" spans="1:8">
      <c r="A7236" s="79">
        <v>42716.707789351851</v>
      </c>
      <c r="B7236" s="3">
        <v>5.7713200300300302</v>
      </c>
      <c r="C7236" s="7">
        <v>141</v>
      </c>
      <c r="D7236" s="7">
        <v>1</v>
      </c>
      <c r="E7236" s="17">
        <v>45</v>
      </c>
      <c r="F7236" s="2" t="s">
        <v>8</v>
      </c>
      <c r="G7236" s="2" t="s">
        <v>3132</v>
      </c>
      <c r="H7236" s="2" t="s">
        <v>3049</v>
      </c>
    </row>
    <row r="7237" spans="1:8">
      <c r="A7237" s="79">
        <v>42716.710393518515</v>
      </c>
      <c r="B7237" s="3">
        <v>5.703836933667084</v>
      </c>
      <c r="C7237" s="7">
        <v>141</v>
      </c>
      <c r="D7237" s="7">
        <v>1</v>
      </c>
      <c r="E7237" s="17">
        <v>45</v>
      </c>
      <c r="F7237" s="2" t="s">
        <v>8</v>
      </c>
      <c r="G7237" s="2" t="s">
        <v>3132</v>
      </c>
      <c r="H7237" s="2" t="s">
        <v>3048</v>
      </c>
    </row>
    <row r="7238" spans="1:8">
      <c r="A7238" s="79">
        <v>42716.711701388886</v>
      </c>
      <c r="B7238" s="3">
        <v>5.703836933667084</v>
      </c>
      <c r="C7238" s="7">
        <v>141</v>
      </c>
      <c r="D7238" s="7">
        <v>1</v>
      </c>
      <c r="E7238" s="17">
        <v>45</v>
      </c>
      <c r="F7238" s="2" t="s">
        <v>8</v>
      </c>
      <c r="G7238" s="2" t="s">
        <v>3132</v>
      </c>
      <c r="H7238" s="2" t="s">
        <v>3047</v>
      </c>
    </row>
    <row r="7239" spans="1:8">
      <c r="A7239" s="79">
        <v>42716.721666666665</v>
      </c>
      <c r="B7239" s="3">
        <v>5.6364101201201207</v>
      </c>
      <c r="C7239" s="7">
        <v>141</v>
      </c>
      <c r="D7239" s="7">
        <v>1</v>
      </c>
      <c r="E7239" s="17">
        <v>45</v>
      </c>
      <c r="F7239" s="2" t="s">
        <v>8</v>
      </c>
      <c r="G7239" s="2" t="s">
        <v>3132</v>
      </c>
      <c r="H7239" s="2" t="s">
        <v>3162</v>
      </c>
    </row>
    <row r="7240" spans="1:8">
      <c r="A7240" s="79">
        <v>42716.729988425926</v>
      </c>
      <c r="B7240" s="3">
        <v>11.594720524597072</v>
      </c>
      <c r="C7240" s="7">
        <v>141</v>
      </c>
      <c r="D7240" s="7">
        <v>2</v>
      </c>
      <c r="E7240" s="17">
        <v>45</v>
      </c>
      <c r="F7240" s="2" t="s">
        <v>8</v>
      </c>
      <c r="G7240" s="2" t="s">
        <v>3132</v>
      </c>
      <c r="H7240" s="2" t="s">
        <v>3045</v>
      </c>
    </row>
    <row r="7241" spans="1:8">
      <c r="A7241" s="79">
        <v>42716.73064814815</v>
      </c>
      <c r="B7241" s="3">
        <v>28.824368454935623</v>
      </c>
      <c r="C7241" s="7">
        <v>141</v>
      </c>
      <c r="D7241" s="7">
        <v>5</v>
      </c>
      <c r="E7241" s="17">
        <v>45</v>
      </c>
      <c r="F7241" s="2" t="s">
        <v>8</v>
      </c>
      <c r="G7241" s="2" t="s">
        <v>3132</v>
      </c>
      <c r="H7241" s="2" t="s">
        <v>3161</v>
      </c>
    </row>
    <row r="7242" spans="1:8">
      <c r="A7242" s="79">
        <v>42716.734131944446</v>
      </c>
      <c r="B7242" s="3">
        <v>5.6364101201201207</v>
      </c>
      <c r="C7242" s="7">
        <v>141</v>
      </c>
      <c r="D7242" s="7">
        <v>1</v>
      </c>
      <c r="E7242" s="17">
        <v>45</v>
      </c>
      <c r="F7242" s="2" t="s">
        <v>8</v>
      </c>
      <c r="G7242" s="2" t="s">
        <v>3132</v>
      </c>
      <c r="H7242" s="2" t="s">
        <v>3160</v>
      </c>
    </row>
    <row r="7243" spans="1:8">
      <c r="A7243" s="79">
        <v>42716.743541666663</v>
      </c>
      <c r="B7243" s="3">
        <v>5.7689631630234395</v>
      </c>
      <c r="C7243" s="7">
        <v>141</v>
      </c>
      <c r="D7243" s="7">
        <v>1</v>
      </c>
      <c r="E7243" s="17">
        <v>45</v>
      </c>
      <c r="F7243" s="2" t="s">
        <v>8</v>
      </c>
      <c r="G7243" s="2" t="s">
        <v>3132</v>
      </c>
      <c r="H7243" s="2" t="s">
        <v>3044</v>
      </c>
    </row>
    <row r="7244" spans="1:8">
      <c r="A7244" s="79">
        <v>42716.743715277778</v>
      </c>
      <c r="B7244" s="3">
        <v>11.570539606421544</v>
      </c>
      <c r="C7244" s="7">
        <v>141</v>
      </c>
      <c r="D7244" s="7">
        <v>2</v>
      </c>
      <c r="E7244" s="17">
        <v>45</v>
      </c>
      <c r="F7244" s="2" t="s">
        <v>8</v>
      </c>
      <c r="G7244" s="2" t="s">
        <v>3132</v>
      </c>
      <c r="H7244" s="2" t="s">
        <v>3043</v>
      </c>
    </row>
    <row r="7245" spans="1:8">
      <c r="A7245" s="79">
        <v>42716.744976851849</v>
      </c>
      <c r="B7245" s="3">
        <v>5.703836933667084</v>
      </c>
      <c r="C7245" s="7">
        <v>141</v>
      </c>
      <c r="D7245" s="7">
        <v>1</v>
      </c>
      <c r="E7245" s="17">
        <v>45</v>
      </c>
      <c r="F7245" s="2" t="s">
        <v>8</v>
      </c>
      <c r="G7245" s="2" t="s">
        <v>3132</v>
      </c>
      <c r="H7245" s="2" t="s">
        <v>3042</v>
      </c>
    </row>
    <row r="7246" spans="1:8">
      <c r="A7246" s="79">
        <v>42716.749583333331</v>
      </c>
      <c r="B7246" s="3">
        <v>11.535313423545333</v>
      </c>
      <c r="C7246" s="7">
        <v>141</v>
      </c>
      <c r="D7246" s="7">
        <v>2</v>
      </c>
      <c r="E7246" s="17">
        <v>45</v>
      </c>
      <c r="F7246" s="2" t="s">
        <v>8</v>
      </c>
      <c r="G7246" s="2" t="s">
        <v>3132</v>
      </c>
      <c r="H7246" s="2" t="s">
        <v>3041</v>
      </c>
    </row>
    <row r="7247" spans="1:8">
      <c r="A7247" s="79">
        <v>42716.754305555558</v>
      </c>
      <c r="B7247" s="3">
        <v>5.6364101201201207</v>
      </c>
      <c r="C7247" s="7">
        <v>141</v>
      </c>
      <c r="D7247" s="7">
        <v>1</v>
      </c>
      <c r="E7247" s="17">
        <v>45</v>
      </c>
      <c r="F7247" s="2" t="s">
        <v>8</v>
      </c>
      <c r="G7247" s="2" t="s">
        <v>3132</v>
      </c>
      <c r="H7247" s="2" t="s">
        <v>3159</v>
      </c>
    </row>
    <row r="7248" spans="1:8">
      <c r="A7248" s="79">
        <v>42716.755104166667</v>
      </c>
      <c r="B7248" s="3">
        <v>11.552606702269694</v>
      </c>
      <c r="C7248" s="7">
        <v>141</v>
      </c>
      <c r="D7248" s="7">
        <v>2</v>
      </c>
      <c r="E7248" s="17">
        <v>45</v>
      </c>
      <c r="F7248" s="2" t="s">
        <v>8</v>
      </c>
      <c r="G7248" s="2" t="s">
        <v>3132</v>
      </c>
      <c r="H7248" s="2" t="s">
        <v>3040</v>
      </c>
    </row>
    <row r="7249" spans="1:8">
      <c r="A7249" s="79">
        <v>42716.759259259263</v>
      </c>
      <c r="B7249" s="3">
        <v>5.7877389990467112</v>
      </c>
      <c r="C7249" s="7">
        <v>141</v>
      </c>
      <c r="D7249" s="7">
        <v>1</v>
      </c>
      <c r="E7249" s="17">
        <v>45</v>
      </c>
      <c r="F7249" s="2" t="s">
        <v>8</v>
      </c>
      <c r="G7249" s="2" t="s">
        <v>3132</v>
      </c>
      <c r="H7249" s="2" t="s">
        <v>3039</v>
      </c>
    </row>
    <row r="7250" spans="1:8">
      <c r="A7250" s="79">
        <v>42716.770219907405</v>
      </c>
      <c r="B7250" s="3">
        <v>5.7676830213686774</v>
      </c>
      <c r="C7250" s="7">
        <v>141</v>
      </c>
      <c r="D7250" s="7">
        <v>1</v>
      </c>
      <c r="E7250" s="17">
        <v>45</v>
      </c>
      <c r="F7250" s="2" t="s">
        <v>8</v>
      </c>
      <c r="G7250" s="2" t="s">
        <v>3132</v>
      </c>
      <c r="H7250" s="2" t="s">
        <v>3038</v>
      </c>
    </row>
    <row r="7251" spans="1:8">
      <c r="A7251" s="79">
        <v>42716.784143518518</v>
      </c>
      <c r="B7251" s="3">
        <v>11.51649472868217</v>
      </c>
      <c r="C7251" s="7">
        <v>141</v>
      </c>
      <c r="D7251" s="7">
        <v>2</v>
      </c>
      <c r="E7251" s="17">
        <v>45</v>
      </c>
      <c r="F7251" s="2" t="s">
        <v>8</v>
      </c>
      <c r="G7251" s="2" t="s">
        <v>3132</v>
      </c>
      <c r="H7251" s="2" t="s">
        <v>3037</v>
      </c>
    </row>
    <row r="7252" spans="1:8">
      <c r="A7252" s="79">
        <v>42716.803668981483</v>
      </c>
      <c r="B7252" s="3">
        <v>5.7788525000000002</v>
      </c>
      <c r="C7252" s="7">
        <v>141</v>
      </c>
      <c r="D7252" s="7">
        <v>1</v>
      </c>
      <c r="E7252" s="17">
        <v>45</v>
      </c>
      <c r="F7252" s="2" t="s">
        <v>8</v>
      </c>
      <c r="G7252" s="2" t="s">
        <v>3132</v>
      </c>
      <c r="H7252" s="2" t="s">
        <v>3036</v>
      </c>
    </row>
    <row r="7253" spans="1:8">
      <c r="A7253" s="79">
        <v>42716.805428240739</v>
      </c>
      <c r="B7253" s="3">
        <v>5.703836933667084</v>
      </c>
      <c r="C7253" s="7">
        <v>141</v>
      </c>
      <c r="D7253" s="7">
        <v>1</v>
      </c>
      <c r="E7253" s="17">
        <v>45</v>
      </c>
      <c r="F7253" s="2" t="s">
        <v>8</v>
      </c>
      <c r="G7253" s="2" t="s">
        <v>3132</v>
      </c>
      <c r="H7253" s="2" t="s">
        <v>3035</v>
      </c>
    </row>
    <row r="7254" spans="1:8">
      <c r="A7254" s="79">
        <v>42716.815069444441</v>
      </c>
      <c r="B7254" s="3">
        <v>23.016955580110498</v>
      </c>
      <c r="C7254" s="7">
        <v>141</v>
      </c>
      <c r="D7254" s="7">
        <v>4</v>
      </c>
      <c r="E7254" s="17">
        <v>45</v>
      </c>
      <c r="F7254" s="2" t="s">
        <v>8</v>
      </c>
      <c r="G7254" s="2" t="s">
        <v>3132</v>
      </c>
      <c r="H7254" s="2" t="s">
        <v>3158</v>
      </c>
    </row>
    <row r="7255" spans="1:8">
      <c r="A7255" s="79">
        <v>42716.816307870373</v>
      </c>
      <c r="B7255" s="3">
        <v>11.560628048048049</v>
      </c>
      <c r="C7255" s="7">
        <v>141</v>
      </c>
      <c r="D7255" s="7">
        <v>2</v>
      </c>
      <c r="E7255" s="17">
        <v>45</v>
      </c>
      <c r="F7255" s="2" t="s">
        <v>8</v>
      </c>
      <c r="G7255" s="2" t="s">
        <v>3132</v>
      </c>
      <c r="H7255" s="2" t="s">
        <v>3033</v>
      </c>
    </row>
    <row r="7256" spans="1:8">
      <c r="A7256" s="79">
        <v>42716.827581018515</v>
      </c>
      <c r="B7256" s="3">
        <v>5.7763211387900357</v>
      </c>
      <c r="C7256" s="7">
        <v>141</v>
      </c>
      <c r="D7256" s="7">
        <v>1</v>
      </c>
      <c r="E7256" s="17">
        <v>45</v>
      </c>
      <c r="F7256" s="2" t="s">
        <v>8</v>
      </c>
      <c r="G7256" s="2" t="s">
        <v>3132</v>
      </c>
      <c r="H7256" s="2" t="s">
        <v>3032</v>
      </c>
    </row>
    <row r="7257" spans="1:8">
      <c r="A7257" s="79">
        <v>42716.857233796298</v>
      </c>
      <c r="B7257" s="3">
        <v>5.5593922158684776</v>
      </c>
      <c r="C7257" s="7">
        <v>141</v>
      </c>
      <c r="D7257" s="7">
        <v>1</v>
      </c>
      <c r="E7257" s="17">
        <v>45</v>
      </c>
      <c r="F7257" s="2" t="s">
        <v>8</v>
      </c>
      <c r="G7257" s="2" t="s">
        <v>3132</v>
      </c>
      <c r="H7257" s="2" t="s">
        <v>3157</v>
      </c>
    </row>
    <row r="7258" spans="1:8">
      <c r="A7258" s="79">
        <v>42716.858831018515</v>
      </c>
      <c r="B7258" s="3">
        <v>5.7701776058506544</v>
      </c>
      <c r="C7258" s="7">
        <v>141</v>
      </c>
      <c r="D7258" s="7">
        <v>1</v>
      </c>
      <c r="E7258" s="17">
        <v>45</v>
      </c>
      <c r="F7258" s="2" t="s">
        <v>8</v>
      </c>
      <c r="G7258" s="2" t="s">
        <v>3132</v>
      </c>
      <c r="H7258" s="2" t="s">
        <v>3156</v>
      </c>
    </row>
    <row r="7259" spans="1:8">
      <c r="A7259" s="79">
        <v>42716.87332175926</v>
      </c>
      <c r="B7259" s="3">
        <v>5.7713200300300302</v>
      </c>
      <c r="C7259" s="7">
        <v>141</v>
      </c>
      <c r="D7259" s="7">
        <v>1</v>
      </c>
      <c r="E7259" s="17">
        <v>45</v>
      </c>
      <c r="F7259" s="2" t="s">
        <v>8</v>
      </c>
      <c r="G7259" s="2" t="s">
        <v>3147</v>
      </c>
      <c r="H7259" s="2" t="s">
        <v>3031</v>
      </c>
    </row>
    <row r="7260" spans="1:8">
      <c r="A7260" s="79">
        <v>42716.884166666663</v>
      </c>
      <c r="B7260" s="3">
        <v>28.889994640954615</v>
      </c>
      <c r="C7260" s="7">
        <v>141</v>
      </c>
      <c r="D7260" s="7">
        <v>5</v>
      </c>
      <c r="E7260" s="17">
        <v>45</v>
      </c>
      <c r="F7260" s="2" t="s">
        <v>8</v>
      </c>
      <c r="G7260" s="2" t="s">
        <v>3147</v>
      </c>
      <c r="H7260" s="2" t="s">
        <v>3155</v>
      </c>
    </row>
    <row r="7261" spans="1:8">
      <c r="A7261" s="79">
        <v>42716.884166666663</v>
      </c>
      <c r="B7261" s="3">
        <v>11.555997856381845</v>
      </c>
      <c r="C7261" s="7">
        <v>141</v>
      </c>
      <c r="D7261" s="7">
        <v>2</v>
      </c>
      <c r="E7261" s="17">
        <v>45</v>
      </c>
      <c r="F7261" s="2" t="s">
        <v>8</v>
      </c>
      <c r="G7261" s="2" t="s">
        <v>3132</v>
      </c>
      <c r="H7261" s="2" t="s">
        <v>3155</v>
      </c>
    </row>
    <row r="7262" spans="1:8">
      <c r="A7262" s="79">
        <v>42716.892256944448</v>
      </c>
      <c r="B7262" s="3">
        <v>5.7676830213686774</v>
      </c>
      <c r="C7262" s="7">
        <v>141</v>
      </c>
      <c r="D7262" s="7">
        <v>1</v>
      </c>
      <c r="E7262" s="17">
        <v>45</v>
      </c>
      <c r="F7262" s="2" t="s">
        <v>8</v>
      </c>
      <c r="G7262" s="2" t="s">
        <v>3132</v>
      </c>
      <c r="H7262" s="2" t="s">
        <v>3030</v>
      </c>
    </row>
    <row r="7263" spans="1:8">
      <c r="A7263" s="79">
        <v>42716.893275462964</v>
      </c>
      <c r="B7263" s="3">
        <v>5.7344966454255806</v>
      </c>
      <c r="C7263" s="7">
        <v>141</v>
      </c>
      <c r="D7263" s="7">
        <v>1</v>
      </c>
      <c r="E7263" s="17">
        <v>45</v>
      </c>
      <c r="F7263" s="2" t="s">
        <v>8</v>
      </c>
      <c r="G7263" s="2" t="s">
        <v>3132</v>
      </c>
      <c r="H7263" s="2" t="s">
        <v>2829</v>
      </c>
    </row>
    <row r="7264" spans="1:8">
      <c r="A7264" s="79">
        <v>42716.899745370371</v>
      </c>
      <c r="B7264" s="3">
        <v>5.5593922158684776</v>
      </c>
      <c r="C7264" s="7">
        <v>141</v>
      </c>
      <c r="D7264" s="7">
        <v>1</v>
      </c>
      <c r="E7264" s="17">
        <v>45</v>
      </c>
      <c r="F7264" s="2" t="s">
        <v>8</v>
      </c>
      <c r="G7264" s="2" t="s">
        <v>3132</v>
      </c>
      <c r="H7264" s="2" t="s">
        <v>3154</v>
      </c>
    </row>
    <row r="7265" spans="1:8">
      <c r="A7265" s="79">
        <v>42716.912407407406</v>
      </c>
      <c r="B7265" s="3">
        <v>11.407673867334168</v>
      </c>
      <c r="C7265" s="7">
        <v>141</v>
      </c>
      <c r="D7265" s="7">
        <v>2</v>
      </c>
      <c r="E7265" s="17">
        <v>45</v>
      </c>
      <c r="F7265" s="2" t="s">
        <v>8</v>
      </c>
      <c r="G7265" s="2" t="s">
        <v>3132</v>
      </c>
      <c r="H7265" s="2" t="s">
        <v>3153</v>
      </c>
    </row>
    <row r="7266" spans="1:8">
      <c r="A7266" s="79">
        <v>42716.922337962962</v>
      </c>
      <c r="B7266" s="3">
        <v>5.703836933667084</v>
      </c>
      <c r="C7266" s="7">
        <v>141</v>
      </c>
      <c r="D7266" s="7">
        <v>1</v>
      </c>
      <c r="E7266" s="17">
        <v>45</v>
      </c>
      <c r="F7266" s="2" t="s">
        <v>8</v>
      </c>
      <c r="G7266" s="2" t="s">
        <v>3132</v>
      </c>
      <c r="H7266" s="2" t="s">
        <v>3028</v>
      </c>
    </row>
    <row r="7267" spans="1:8">
      <c r="A7267" s="79">
        <v>42716.933819444443</v>
      </c>
      <c r="B7267" s="3">
        <v>5.5162900000000006</v>
      </c>
      <c r="C7267" s="7">
        <v>141</v>
      </c>
      <c r="D7267" s="7">
        <v>1</v>
      </c>
      <c r="E7267" s="17">
        <v>45</v>
      </c>
      <c r="F7267" s="2" t="s">
        <v>8</v>
      </c>
      <c r="G7267" s="2" t="s">
        <v>3132</v>
      </c>
      <c r="H7267" s="2" t="s">
        <v>3152</v>
      </c>
    </row>
    <row r="7268" spans="1:8">
      <c r="A7268" s="79">
        <v>42716.943437499998</v>
      </c>
      <c r="B7268" s="3">
        <v>5.7763211387900357</v>
      </c>
      <c r="C7268" s="7">
        <v>141</v>
      </c>
      <c r="D7268" s="7">
        <v>1</v>
      </c>
      <c r="E7268" s="17">
        <v>45</v>
      </c>
      <c r="F7268" s="2" t="s">
        <v>8</v>
      </c>
      <c r="G7268" s="2" t="s">
        <v>3132</v>
      </c>
      <c r="H7268" s="2" t="s">
        <v>3026</v>
      </c>
    </row>
    <row r="7269" spans="1:8">
      <c r="A7269" s="79">
        <v>42716.962650462963</v>
      </c>
      <c r="B7269" s="3">
        <v>5.7763211387900357</v>
      </c>
      <c r="C7269" s="7">
        <v>141</v>
      </c>
      <c r="D7269" s="7">
        <v>1</v>
      </c>
      <c r="E7269" s="17">
        <v>45</v>
      </c>
      <c r="F7269" s="2" t="s">
        <v>8</v>
      </c>
      <c r="G7269" s="2" t="s">
        <v>3132</v>
      </c>
      <c r="H7269" s="2" t="s">
        <v>3025</v>
      </c>
    </row>
    <row r="7270" spans="1:8">
      <c r="A7270" s="79">
        <v>42716.963692129626</v>
      </c>
      <c r="B7270" s="3">
        <v>11.560628048048049</v>
      </c>
      <c r="C7270" s="7">
        <v>141</v>
      </c>
      <c r="D7270" s="7">
        <v>2</v>
      </c>
      <c r="E7270" s="17">
        <v>45</v>
      </c>
      <c r="F7270" s="2" t="s">
        <v>8</v>
      </c>
      <c r="G7270" s="2" t="s">
        <v>3132</v>
      </c>
      <c r="H7270" s="2" t="s">
        <v>3024</v>
      </c>
    </row>
    <row r="7271" spans="1:8">
      <c r="A7271" s="79">
        <v>42716.967222222222</v>
      </c>
      <c r="B7271" s="3">
        <v>5.6364101201201207</v>
      </c>
      <c r="C7271" s="7">
        <v>141</v>
      </c>
      <c r="D7271" s="7">
        <v>1</v>
      </c>
      <c r="E7271" s="17">
        <v>45</v>
      </c>
      <c r="F7271" s="2" t="s">
        <v>8</v>
      </c>
      <c r="G7271" s="2" t="s">
        <v>3132</v>
      </c>
      <c r="H7271" s="2" t="s">
        <v>3151</v>
      </c>
    </row>
    <row r="7272" spans="1:8">
      <c r="A7272" s="79">
        <v>42716.969259259262</v>
      </c>
      <c r="B7272" s="3">
        <v>5.7496604115684091</v>
      </c>
      <c r="C7272" s="7">
        <v>141</v>
      </c>
      <c r="D7272" s="7">
        <v>1</v>
      </c>
      <c r="E7272" s="17">
        <v>45</v>
      </c>
      <c r="F7272" s="2" t="s">
        <v>8</v>
      </c>
      <c r="G7272" s="2" t="s">
        <v>3132</v>
      </c>
      <c r="H7272" s="2" t="s">
        <v>3023</v>
      </c>
    </row>
    <row r="7273" spans="1:8">
      <c r="A7273" s="79">
        <v>42716.980856481481</v>
      </c>
      <c r="B7273" s="3">
        <v>5.7676830213686774</v>
      </c>
      <c r="C7273" s="7">
        <v>141</v>
      </c>
      <c r="D7273" s="7">
        <v>1</v>
      </c>
      <c r="E7273" s="17">
        <v>45</v>
      </c>
      <c r="F7273" s="2" t="s">
        <v>8</v>
      </c>
      <c r="G7273" s="2" t="s">
        <v>3132</v>
      </c>
      <c r="H7273" s="2" t="s">
        <v>3022</v>
      </c>
    </row>
    <row r="7274" spans="1:8">
      <c r="A7274" s="79">
        <v>42716.997303240743</v>
      </c>
      <c r="B7274" s="3">
        <v>5.703836933667084</v>
      </c>
      <c r="C7274" s="7">
        <v>141</v>
      </c>
      <c r="D7274" s="7">
        <v>1</v>
      </c>
      <c r="E7274" s="17">
        <v>45</v>
      </c>
      <c r="F7274" s="2" t="s">
        <v>8</v>
      </c>
      <c r="G7274" s="2" t="s">
        <v>3132</v>
      </c>
      <c r="H7274" s="2" t="s">
        <v>3020</v>
      </c>
    </row>
    <row r="7275" spans="1:8">
      <c r="A7275" s="79">
        <v>42717.001180555555</v>
      </c>
      <c r="B7275" s="3">
        <v>5.7744603910614529</v>
      </c>
      <c r="C7275" s="7">
        <v>141</v>
      </c>
      <c r="D7275" s="7">
        <v>1</v>
      </c>
      <c r="E7275" s="17">
        <v>45</v>
      </c>
      <c r="F7275" s="2" t="s">
        <v>8</v>
      </c>
      <c r="G7275" s="2" t="s">
        <v>3132</v>
      </c>
      <c r="H7275" s="2" t="s">
        <v>3019</v>
      </c>
    </row>
    <row r="7276" spans="1:8">
      <c r="A7276" s="79">
        <v>42717.020115740743</v>
      </c>
      <c r="B7276" s="3">
        <v>5.7751687185354692</v>
      </c>
      <c r="C7276" s="7">
        <v>141</v>
      </c>
      <c r="D7276" s="7">
        <v>1</v>
      </c>
      <c r="E7276" s="17">
        <v>45</v>
      </c>
      <c r="F7276" s="2" t="s">
        <v>8</v>
      </c>
      <c r="G7276" s="2" t="s">
        <v>3132</v>
      </c>
      <c r="H7276" s="2" t="s">
        <v>3017</v>
      </c>
    </row>
    <row r="7277" spans="1:8">
      <c r="A7277" s="79">
        <v>42717.030370370368</v>
      </c>
      <c r="B7277" s="3">
        <v>23.197265412298101</v>
      </c>
      <c r="C7277" s="7">
        <v>141</v>
      </c>
      <c r="D7277" s="7">
        <v>4</v>
      </c>
      <c r="E7277" s="17">
        <v>45</v>
      </c>
      <c r="F7277" s="2" t="s">
        <v>8</v>
      </c>
      <c r="G7277" s="2" t="s">
        <v>3132</v>
      </c>
      <c r="H7277" s="2" t="s">
        <v>3016</v>
      </c>
    </row>
    <row r="7278" spans="1:8">
      <c r="A7278" s="79">
        <v>42717.059710648151</v>
      </c>
      <c r="B7278" s="3">
        <v>5.7542388950276244</v>
      </c>
      <c r="C7278" s="7">
        <v>141</v>
      </c>
      <c r="D7278" s="7">
        <v>1</v>
      </c>
      <c r="E7278" s="17">
        <v>45</v>
      </c>
      <c r="F7278" s="2" t="s">
        <v>8</v>
      </c>
      <c r="G7278" s="2" t="s">
        <v>3132</v>
      </c>
      <c r="H7278" s="2" t="s">
        <v>2868</v>
      </c>
    </row>
    <row r="7279" spans="1:8">
      <c r="A7279" s="79">
        <v>42717.159618055557</v>
      </c>
      <c r="B7279" s="3">
        <v>5.7788134619395208</v>
      </c>
      <c r="C7279" s="7">
        <v>141</v>
      </c>
      <c r="D7279" s="7">
        <v>1</v>
      </c>
      <c r="E7279" s="17">
        <v>45</v>
      </c>
      <c r="F7279" s="2" t="s">
        <v>8</v>
      </c>
      <c r="G7279" s="2" t="s">
        <v>3132</v>
      </c>
      <c r="H7279" s="2" t="s">
        <v>3015</v>
      </c>
    </row>
    <row r="7280" spans="1:8">
      <c r="A7280" s="79">
        <v>42717.179594907408</v>
      </c>
      <c r="B7280" s="3">
        <v>5.7960876391231029</v>
      </c>
      <c r="C7280" s="7">
        <v>141</v>
      </c>
      <c r="D7280" s="7">
        <v>1</v>
      </c>
      <c r="E7280" s="17">
        <v>45</v>
      </c>
      <c r="F7280" s="2" t="s">
        <v>8</v>
      </c>
      <c r="G7280" s="2" t="s">
        <v>3132</v>
      </c>
      <c r="H7280" s="2" t="s">
        <v>3014</v>
      </c>
    </row>
    <row r="7281" spans="1:8">
      <c r="A7281" s="79">
        <v>42717.214953703704</v>
      </c>
      <c r="B7281" s="3">
        <v>11.540378871216008</v>
      </c>
      <c r="C7281" s="7">
        <v>141</v>
      </c>
      <c r="D7281" s="7">
        <v>2</v>
      </c>
      <c r="E7281" s="17">
        <v>45</v>
      </c>
      <c r="F7281" s="2" t="s">
        <v>8</v>
      </c>
      <c r="G7281" s="2" t="s">
        <v>3132</v>
      </c>
      <c r="H7281" s="2" t="s">
        <v>3013</v>
      </c>
    </row>
    <row r="7282" spans="1:8">
      <c r="A7282" s="79">
        <v>42717.281689814816</v>
      </c>
      <c r="B7282" s="3">
        <v>5.7216861568833908</v>
      </c>
      <c r="C7282" s="7">
        <v>141</v>
      </c>
      <c r="D7282" s="7">
        <v>1</v>
      </c>
      <c r="E7282" s="17">
        <v>45</v>
      </c>
      <c r="F7282" s="2" t="s">
        <v>8</v>
      </c>
      <c r="G7282" s="2" t="s">
        <v>3132</v>
      </c>
      <c r="H7282" s="2" t="s">
        <v>3150</v>
      </c>
    </row>
    <row r="7283" spans="1:8">
      <c r="A7283" s="79">
        <v>42717.296701388892</v>
      </c>
      <c r="B7283" s="3">
        <v>11.537951248025276</v>
      </c>
      <c r="C7283" s="7">
        <v>141</v>
      </c>
      <c r="D7283" s="7">
        <v>2</v>
      </c>
      <c r="E7283" s="17">
        <v>45</v>
      </c>
      <c r="F7283" s="2" t="s">
        <v>8</v>
      </c>
      <c r="G7283" s="2" t="s">
        <v>3147</v>
      </c>
      <c r="H7283" s="2" t="s">
        <v>3149</v>
      </c>
    </row>
    <row r="7284" spans="1:8">
      <c r="A7284" s="79">
        <v>42717.312083333331</v>
      </c>
      <c r="B7284" s="3">
        <v>5.7582848353776628</v>
      </c>
      <c r="C7284" s="7">
        <v>141</v>
      </c>
      <c r="D7284" s="7">
        <v>1</v>
      </c>
      <c r="E7284" s="17">
        <v>45</v>
      </c>
      <c r="F7284" s="2" t="s">
        <v>8</v>
      </c>
      <c r="G7284" s="2" t="s">
        <v>3132</v>
      </c>
      <c r="H7284" s="2" t="s">
        <v>3148</v>
      </c>
    </row>
    <row r="7285" spans="1:8">
      <c r="A7285" s="79">
        <v>42717.312222222223</v>
      </c>
      <c r="B7285" s="3">
        <v>5.7852912075211318</v>
      </c>
      <c r="C7285" s="7">
        <v>141</v>
      </c>
      <c r="D7285" s="7">
        <v>1</v>
      </c>
      <c r="E7285" s="17">
        <v>45</v>
      </c>
      <c r="F7285" s="2" t="s">
        <v>8</v>
      </c>
      <c r="G7285" s="2" t="s">
        <v>3147</v>
      </c>
      <c r="H7285" s="2" t="s">
        <v>3010</v>
      </c>
    </row>
    <row r="7286" spans="1:8">
      <c r="A7286" s="79">
        <v>42717.343287037038</v>
      </c>
      <c r="B7286" s="3">
        <v>5.7263050225338006</v>
      </c>
      <c r="C7286" s="7">
        <v>141</v>
      </c>
      <c r="D7286" s="7">
        <v>1</v>
      </c>
      <c r="E7286" s="17">
        <v>45</v>
      </c>
      <c r="F7286" s="2" t="s">
        <v>8</v>
      </c>
      <c r="G7286" s="2" t="s">
        <v>3132</v>
      </c>
      <c r="H7286" s="2" t="s">
        <v>3009</v>
      </c>
    </row>
    <row r="7287" spans="1:8">
      <c r="A7287" s="79">
        <v>42717.357604166667</v>
      </c>
      <c r="B7287" s="3">
        <v>11.508477790055249</v>
      </c>
      <c r="C7287" s="7">
        <v>141</v>
      </c>
      <c r="D7287" s="7">
        <v>2</v>
      </c>
      <c r="E7287" s="17">
        <v>45</v>
      </c>
      <c r="F7287" s="2" t="s">
        <v>8</v>
      </c>
      <c r="G7287" s="2" t="s">
        <v>3132</v>
      </c>
      <c r="H7287" s="2" t="s">
        <v>2888</v>
      </c>
    </row>
    <row r="7288" spans="1:8">
      <c r="A7288" s="79">
        <v>42717.357604166667</v>
      </c>
      <c r="B7288" s="3">
        <v>5.7542388950276244</v>
      </c>
      <c r="C7288" s="7">
        <v>141</v>
      </c>
      <c r="D7288" s="7">
        <v>1</v>
      </c>
      <c r="E7288" s="17">
        <v>45</v>
      </c>
      <c r="F7288" s="2" t="s">
        <v>8</v>
      </c>
      <c r="G7288" s="2" t="s">
        <v>3147</v>
      </c>
      <c r="H7288" s="2" t="s">
        <v>2888</v>
      </c>
    </row>
    <row r="7289" spans="1:8">
      <c r="A7289" s="79">
        <v>42717.380347222221</v>
      </c>
      <c r="B7289" s="3">
        <v>5.7763211387900357</v>
      </c>
      <c r="C7289" s="7">
        <v>141</v>
      </c>
      <c r="D7289" s="7">
        <v>1</v>
      </c>
      <c r="E7289" s="17">
        <v>45</v>
      </c>
      <c r="F7289" s="2" t="s">
        <v>8</v>
      </c>
      <c r="G7289" s="2" t="s">
        <v>3132</v>
      </c>
      <c r="H7289" s="2" t="s">
        <v>3008</v>
      </c>
    </row>
    <row r="7290" spans="1:8">
      <c r="A7290" s="79">
        <v>42717.405011574076</v>
      </c>
      <c r="B7290" s="3">
        <v>5.7771907832898171</v>
      </c>
      <c r="C7290" s="7">
        <v>141</v>
      </c>
      <c r="D7290" s="7">
        <v>1</v>
      </c>
      <c r="E7290" s="17">
        <v>45</v>
      </c>
      <c r="F7290" s="2" t="s">
        <v>8</v>
      </c>
      <c r="G7290" s="2" t="s">
        <v>3132</v>
      </c>
      <c r="H7290" s="2" t="s">
        <v>3005</v>
      </c>
    </row>
    <row r="7291" spans="1:8">
      <c r="A7291" s="79">
        <v>42717.444374999999</v>
      </c>
      <c r="B7291" s="3">
        <v>5.7636383738646355</v>
      </c>
      <c r="C7291" s="7">
        <v>141</v>
      </c>
      <c r="D7291" s="7">
        <v>1</v>
      </c>
      <c r="E7291" s="17">
        <v>45</v>
      </c>
      <c r="F7291" s="2" t="s">
        <v>8</v>
      </c>
      <c r="G7291" s="2" t="s">
        <v>3132</v>
      </c>
      <c r="H7291" s="2" t="s">
        <v>3003</v>
      </c>
    </row>
    <row r="7292" spans="1:8">
      <c r="A7292" s="79">
        <v>42717.449293981481</v>
      </c>
      <c r="B7292" s="3">
        <v>11.407673867334168</v>
      </c>
      <c r="C7292" s="7">
        <v>141</v>
      </c>
      <c r="D7292" s="7">
        <v>2</v>
      </c>
      <c r="E7292" s="17">
        <v>45</v>
      </c>
      <c r="F7292" s="2" t="s">
        <v>8</v>
      </c>
      <c r="G7292" s="2" t="s">
        <v>3132</v>
      </c>
      <c r="H7292" s="2" t="s">
        <v>3146</v>
      </c>
    </row>
    <row r="7293" spans="1:8">
      <c r="A7293" s="79">
        <v>42717.457951388889</v>
      </c>
      <c r="B7293" s="3">
        <v>5.7763211387900357</v>
      </c>
      <c r="C7293" s="7">
        <v>141</v>
      </c>
      <c r="D7293" s="7">
        <v>1</v>
      </c>
      <c r="E7293" s="17">
        <v>45</v>
      </c>
      <c r="F7293" s="2" t="s">
        <v>8</v>
      </c>
      <c r="G7293" s="2" t="s">
        <v>3132</v>
      </c>
      <c r="H7293" s="2" t="s">
        <v>3002</v>
      </c>
    </row>
    <row r="7294" spans="1:8">
      <c r="A7294" s="79">
        <v>42717.460578703707</v>
      </c>
      <c r="B7294" s="3">
        <v>5.7600810541132317</v>
      </c>
      <c r="C7294" s="7">
        <v>141</v>
      </c>
      <c r="D7294" s="7">
        <v>1</v>
      </c>
      <c r="E7294" s="17">
        <v>45</v>
      </c>
      <c r="F7294" s="2" t="s">
        <v>8</v>
      </c>
      <c r="G7294" s="2" t="s">
        <v>3132</v>
      </c>
      <c r="H7294" s="2" t="s">
        <v>3001</v>
      </c>
    </row>
    <row r="7295" spans="1:8">
      <c r="A7295" s="79">
        <v>42717.474942129629</v>
      </c>
      <c r="B7295" s="3">
        <v>5.7676830213686774</v>
      </c>
      <c r="C7295" s="7">
        <v>141</v>
      </c>
      <c r="D7295" s="7">
        <v>1</v>
      </c>
      <c r="E7295" s="17">
        <v>45</v>
      </c>
      <c r="F7295" s="2" t="s">
        <v>8</v>
      </c>
      <c r="G7295" s="2" t="s">
        <v>3132</v>
      </c>
      <c r="H7295" s="2" t="s">
        <v>3000</v>
      </c>
    </row>
    <row r="7296" spans="1:8">
      <c r="A7296" s="79">
        <v>42717.476030092592</v>
      </c>
      <c r="B7296" s="3">
        <v>5.7636383738646355</v>
      </c>
      <c r="C7296" s="7">
        <v>141</v>
      </c>
      <c r="D7296" s="7">
        <v>1</v>
      </c>
      <c r="E7296" s="17">
        <v>45</v>
      </c>
      <c r="F7296" s="2" t="s">
        <v>8</v>
      </c>
      <c r="G7296" s="2" t="s">
        <v>3132</v>
      </c>
      <c r="H7296" s="2" t="s">
        <v>2999</v>
      </c>
    </row>
    <row r="7297" spans="1:8">
      <c r="A7297" s="79">
        <v>42717.490555555552</v>
      </c>
      <c r="B7297" s="3">
        <v>5.7763211387900357</v>
      </c>
      <c r="C7297" s="7">
        <v>141</v>
      </c>
      <c r="D7297" s="7">
        <v>1</v>
      </c>
      <c r="E7297" s="17">
        <v>45</v>
      </c>
      <c r="F7297" s="2" t="s">
        <v>8</v>
      </c>
      <c r="G7297" s="2" t="s">
        <v>3132</v>
      </c>
      <c r="H7297" s="2" t="s">
        <v>2998</v>
      </c>
    </row>
    <row r="7298" spans="1:8">
      <c r="A7298" s="79">
        <v>42717.504791666666</v>
      </c>
      <c r="B7298" s="3">
        <v>11.595880316552639</v>
      </c>
      <c r="C7298" s="7">
        <v>141</v>
      </c>
      <c r="D7298" s="7">
        <v>2</v>
      </c>
      <c r="E7298" s="17">
        <v>45</v>
      </c>
      <c r="F7298" s="2" t="s">
        <v>8</v>
      </c>
      <c r="G7298" s="2" t="s">
        <v>3132</v>
      </c>
      <c r="H7298" s="2" t="s">
        <v>2997</v>
      </c>
    </row>
    <row r="7299" spans="1:8">
      <c r="A7299" s="79">
        <v>42717.521157407406</v>
      </c>
      <c r="B7299" s="3">
        <v>5.7600810541132317</v>
      </c>
      <c r="C7299" s="7">
        <v>141</v>
      </c>
      <c r="D7299" s="7">
        <v>1</v>
      </c>
      <c r="E7299" s="17">
        <v>45</v>
      </c>
      <c r="F7299" s="2" t="s">
        <v>8</v>
      </c>
      <c r="G7299" s="2" t="s">
        <v>3132</v>
      </c>
      <c r="H7299" s="2" t="s">
        <v>2879</v>
      </c>
    </row>
    <row r="7300" spans="1:8">
      <c r="A7300" s="79">
        <v>42717.537245370368</v>
      </c>
      <c r="B7300" s="3">
        <v>5.6364101201201207</v>
      </c>
      <c r="C7300" s="7">
        <v>141</v>
      </c>
      <c r="D7300" s="7">
        <v>1</v>
      </c>
      <c r="E7300" s="17">
        <v>45</v>
      </c>
      <c r="F7300" s="2" t="s">
        <v>8</v>
      </c>
      <c r="G7300" s="2" t="s">
        <v>3132</v>
      </c>
      <c r="H7300" s="2" t="s">
        <v>3145</v>
      </c>
    </row>
    <row r="7301" spans="1:8">
      <c r="A7301" s="79">
        <v>42717.557222222225</v>
      </c>
      <c r="B7301" s="3">
        <v>5.6364101201201207</v>
      </c>
      <c r="C7301" s="7">
        <v>141</v>
      </c>
      <c r="D7301" s="7">
        <v>1</v>
      </c>
      <c r="E7301" s="17">
        <v>45</v>
      </c>
      <c r="F7301" s="2" t="s">
        <v>8</v>
      </c>
      <c r="G7301" s="2" t="s">
        <v>3132</v>
      </c>
      <c r="H7301" s="2" t="s">
        <v>3144</v>
      </c>
    </row>
    <row r="7302" spans="1:8">
      <c r="A7302" s="79">
        <v>42717.561076388891</v>
      </c>
      <c r="B7302" s="3">
        <v>28.824368454935623</v>
      </c>
      <c r="C7302" s="7">
        <v>141</v>
      </c>
      <c r="D7302" s="7">
        <v>5</v>
      </c>
      <c r="E7302" s="17">
        <v>45</v>
      </c>
      <c r="F7302" s="2" t="s">
        <v>8</v>
      </c>
      <c r="G7302" s="2" t="s">
        <v>3132</v>
      </c>
      <c r="H7302" s="2" t="s">
        <v>3143</v>
      </c>
    </row>
    <row r="7303" spans="1:8">
      <c r="A7303" s="79">
        <v>42717.564155092594</v>
      </c>
      <c r="B7303" s="3">
        <v>5.7763211387900357</v>
      </c>
      <c r="C7303" s="7">
        <v>141</v>
      </c>
      <c r="D7303" s="7">
        <v>1</v>
      </c>
      <c r="E7303" s="17">
        <v>45</v>
      </c>
      <c r="F7303" s="2" t="s">
        <v>8</v>
      </c>
      <c r="G7303" s="2" t="s">
        <v>3132</v>
      </c>
      <c r="H7303" s="2" t="s">
        <v>2995</v>
      </c>
    </row>
    <row r="7304" spans="1:8">
      <c r="A7304" s="79">
        <v>42717.566203703704</v>
      </c>
      <c r="B7304" s="3">
        <v>5.7763211387900357</v>
      </c>
      <c r="C7304" s="7">
        <v>141</v>
      </c>
      <c r="D7304" s="7">
        <v>1</v>
      </c>
      <c r="E7304" s="17">
        <v>45</v>
      </c>
      <c r="F7304" s="2" t="s">
        <v>8</v>
      </c>
      <c r="G7304" s="2" t="s">
        <v>3132</v>
      </c>
      <c r="H7304" s="2" t="s">
        <v>2994</v>
      </c>
    </row>
    <row r="7305" spans="1:8">
      <c r="A7305" s="79">
        <v>42717.570104166669</v>
      </c>
      <c r="B7305" s="3">
        <v>5.7852805090595343</v>
      </c>
      <c r="C7305" s="7">
        <v>141</v>
      </c>
      <c r="D7305" s="7">
        <v>1</v>
      </c>
      <c r="E7305" s="17">
        <v>45</v>
      </c>
      <c r="F7305" s="2" t="s">
        <v>8</v>
      </c>
      <c r="G7305" s="2" t="s">
        <v>3132</v>
      </c>
      <c r="H7305" s="2" t="s">
        <v>2993</v>
      </c>
    </row>
    <row r="7306" spans="1:8">
      <c r="A7306" s="79">
        <v>42717.579710648148</v>
      </c>
      <c r="B7306" s="3">
        <v>5.6364101201201207</v>
      </c>
      <c r="C7306" s="7">
        <v>141</v>
      </c>
      <c r="D7306" s="7">
        <v>1</v>
      </c>
      <c r="E7306" s="17">
        <v>45</v>
      </c>
      <c r="F7306" s="2" t="s">
        <v>8</v>
      </c>
      <c r="G7306" s="2" t="s">
        <v>3132</v>
      </c>
      <c r="H7306" s="2" t="s">
        <v>3142</v>
      </c>
    </row>
    <row r="7307" spans="1:8">
      <c r="A7307" s="79">
        <v>42717.621087962965</v>
      </c>
      <c r="B7307" s="3">
        <v>5.7817190111581382</v>
      </c>
      <c r="C7307" s="7">
        <v>141</v>
      </c>
      <c r="D7307" s="7">
        <v>1</v>
      </c>
      <c r="E7307" s="17">
        <v>45</v>
      </c>
      <c r="F7307" s="2" t="s">
        <v>8</v>
      </c>
      <c r="G7307" s="2" t="s">
        <v>3132</v>
      </c>
      <c r="H7307" s="2" t="s">
        <v>3141</v>
      </c>
    </row>
    <row r="7308" spans="1:8">
      <c r="A7308" s="79">
        <v>42717.663726851853</v>
      </c>
      <c r="B7308" s="3">
        <v>5.6364101201201207</v>
      </c>
      <c r="C7308" s="7">
        <v>141</v>
      </c>
      <c r="D7308" s="7">
        <v>1</v>
      </c>
      <c r="E7308" s="17">
        <v>45</v>
      </c>
      <c r="F7308" s="2" t="s">
        <v>8</v>
      </c>
      <c r="G7308" s="2" t="s">
        <v>3132</v>
      </c>
      <c r="H7308" s="2" t="s">
        <v>3140</v>
      </c>
    </row>
    <row r="7309" spans="1:8">
      <c r="A7309" s="79">
        <v>42717.683645833335</v>
      </c>
      <c r="B7309" s="3">
        <v>5.7817057043879911</v>
      </c>
      <c r="C7309" s="7">
        <v>141</v>
      </c>
      <c r="D7309" s="7">
        <v>1</v>
      </c>
      <c r="E7309" s="17">
        <v>45</v>
      </c>
      <c r="F7309" s="2" t="s">
        <v>8</v>
      </c>
      <c r="G7309" s="2" t="s">
        <v>3132</v>
      </c>
      <c r="H7309" s="2" t="s">
        <v>2989</v>
      </c>
    </row>
    <row r="7310" spans="1:8">
      <c r="A7310" s="79">
        <v>42717.716493055559</v>
      </c>
      <c r="B7310" s="3">
        <v>5.7636383738646355</v>
      </c>
      <c r="C7310" s="7">
        <v>141</v>
      </c>
      <c r="D7310" s="7">
        <v>1</v>
      </c>
      <c r="E7310" s="17">
        <v>45</v>
      </c>
      <c r="F7310" s="2" t="s">
        <v>8</v>
      </c>
      <c r="G7310" s="2" t="s">
        <v>3132</v>
      </c>
      <c r="H7310" s="2" t="s">
        <v>2988</v>
      </c>
    </row>
    <row r="7311" spans="1:8">
      <c r="A7311" s="79">
        <v>42717.797766203701</v>
      </c>
      <c r="B7311" s="3">
        <v>5.703836933667084</v>
      </c>
      <c r="C7311" s="7">
        <v>141</v>
      </c>
      <c r="D7311" s="7">
        <v>1</v>
      </c>
      <c r="E7311" s="17">
        <v>45</v>
      </c>
      <c r="F7311" s="2" t="s">
        <v>8</v>
      </c>
      <c r="G7311" s="2" t="s">
        <v>3132</v>
      </c>
      <c r="H7311" s="2" t="s">
        <v>2840</v>
      </c>
    </row>
    <row r="7312" spans="1:8">
      <c r="A7312" s="79">
        <v>42717.826944444445</v>
      </c>
      <c r="B7312" s="3">
        <v>5.7713200300300302</v>
      </c>
      <c r="C7312" s="7">
        <v>141</v>
      </c>
      <c r="D7312" s="7">
        <v>1</v>
      </c>
      <c r="E7312" s="17">
        <v>45</v>
      </c>
      <c r="F7312" s="2" t="s">
        <v>8</v>
      </c>
      <c r="G7312" s="2" t="s">
        <v>3132</v>
      </c>
      <c r="H7312" s="2" t="s">
        <v>2985</v>
      </c>
    </row>
    <row r="7313" spans="1:8">
      <c r="A7313" s="79">
        <v>42717.835046296299</v>
      </c>
      <c r="B7313" s="3">
        <v>5.6364101201201207</v>
      </c>
      <c r="C7313" s="7">
        <v>141</v>
      </c>
      <c r="D7313" s="7">
        <v>1</v>
      </c>
      <c r="E7313" s="17">
        <v>45</v>
      </c>
      <c r="F7313" s="2" t="s">
        <v>8</v>
      </c>
      <c r="G7313" s="2" t="s">
        <v>3132</v>
      </c>
      <c r="H7313" s="2" t="s">
        <v>3139</v>
      </c>
    </row>
    <row r="7314" spans="1:8">
      <c r="A7314" s="79">
        <v>42717.849444444444</v>
      </c>
      <c r="B7314" s="3">
        <v>5.7763211387900357</v>
      </c>
      <c r="C7314" s="7">
        <v>141</v>
      </c>
      <c r="D7314" s="7">
        <v>1</v>
      </c>
      <c r="E7314" s="17">
        <v>45</v>
      </c>
      <c r="F7314" s="2" t="s">
        <v>8</v>
      </c>
      <c r="G7314" s="2" t="s">
        <v>3132</v>
      </c>
      <c r="H7314" s="2" t="s">
        <v>2984</v>
      </c>
    </row>
    <row r="7315" spans="1:8">
      <c r="A7315" s="79">
        <v>42717.888668981483</v>
      </c>
      <c r="B7315" s="3">
        <v>5.7600810541132317</v>
      </c>
      <c r="C7315" s="7">
        <v>141</v>
      </c>
      <c r="D7315" s="7">
        <v>1</v>
      </c>
      <c r="E7315" s="17">
        <v>45</v>
      </c>
      <c r="F7315" s="2" t="s">
        <v>8</v>
      </c>
      <c r="G7315" s="2" t="s">
        <v>3132</v>
      </c>
      <c r="H7315" s="2" t="s">
        <v>2983</v>
      </c>
    </row>
    <row r="7316" spans="1:8">
      <c r="A7316" s="79">
        <v>42718.364976851852</v>
      </c>
      <c r="B7316" s="3">
        <v>5.7933895284822228</v>
      </c>
      <c r="C7316" s="7">
        <v>141</v>
      </c>
      <c r="D7316" s="7">
        <v>1</v>
      </c>
      <c r="E7316" s="17">
        <v>45</v>
      </c>
      <c r="F7316" s="2" t="s">
        <v>8</v>
      </c>
      <c r="G7316" s="2" t="s">
        <v>3132</v>
      </c>
      <c r="H7316" s="2" t="s">
        <v>2891</v>
      </c>
    </row>
    <row r="7317" spans="1:8">
      <c r="A7317" s="79">
        <v>42718.371493055558</v>
      </c>
      <c r="B7317" s="3">
        <v>11.407673867334168</v>
      </c>
      <c r="C7317" s="7">
        <v>141</v>
      </c>
      <c r="D7317" s="7">
        <v>2</v>
      </c>
      <c r="E7317" s="17">
        <v>45</v>
      </c>
      <c r="F7317" s="2" t="s">
        <v>8</v>
      </c>
      <c r="G7317" s="2" t="s">
        <v>3132</v>
      </c>
      <c r="H7317" s="2" t="s">
        <v>3138</v>
      </c>
    </row>
    <row r="7318" spans="1:8">
      <c r="A7318" s="79">
        <v>42718.377754629626</v>
      </c>
      <c r="B7318" s="3">
        <v>5.6757896090695859</v>
      </c>
      <c r="C7318" s="7">
        <v>141</v>
      </c>
      <c r="D7318" s="7">
        <v>1</v>
      </c>
      <c r="E7318" s="17">
        <v>45</v>
      </c>
      <c r="F7318" s="2" t="s">
        <v>8</v>
      </c>
      <c r="G7318" s="2" t="s">
        <v>3132</v>
      </c>
      <c r="H7318" s="2" t="s">
        <v>2980</v>
      </c>
    </row>
    <row r="7319" spans="1:8">
      <c r="A7319" s="79">
        <v>42718.397511574076</v>
      </c>
      <c r="B7319" s="3">
        <v>11.588171251699</v>
      </c>
      <c r="C7319" s="7">
        <v>141</v>
      </c>
      <c r="D7319" s="7">
        <v>2</v>
      </c>
      <c r="E7319" s="17">
        <v>45</v>
      </c>
      <c r="F7319" s="2" t="s">
        <v>8</v>
      </c>
      <c r="G7319" s="2" t="s">
        <v>3132</v>
      </c>
      <c r="H7319" s="2" t="s">
        <v>2871</v>
      </c>
    </row>
    <row r="7320" spans="1:8">
      <c r="A7320" s="79">
        <v>42718.398564814815</v>
      </c>
      <c r="B7320" s="3">
        <v>5.7676830213686774</v>
      </c>
      <c r="C7320" s="7">
        <v>141</v>
      </c>
      <c r="D7320" s="7">
        <v>1</v>
      </c>
      <c r="E7320" s="17">
        <v>45</v>
      </c>
      <c r="F7320" s="2" t="s">
        <v>8</v>
      </c>
      <c r="G7320" s="2" t="s">
        <v>3132</v>
      </c>
      <c r="H7320" s="2" t="s">
        <v>2979</v>
      </c>
    </row>
    <row r="7321" spans="1:8">
      <c r="A7321" s="79">
        <v>42718.398796296293</v>
      </c>
      <c r="B7321" s="3">
        <v>5.6364101201201207</v>
      </c>
      <c r="C7321" s="7">
        <v>141</v>
      </c>
      <c r="D7321" s="7">
        <v>1</v>
      </c>
      <c r="E7321" s="17">
        <v>45</v>
      </c>
      <c r="F7321" s="2" t="s">
        <v>8</v>
      </c>
      <c r="G7321" s="2" t="s">
        <v>3132</v>
      </c>
      <c r="H7321" s="2" t="s">
        <v>3137</v>
      </c>
    </row>
    <row r="7322" spans="1:8">
      <c r="A7322" s="79">
        <v>42718.413472222222</v>
      </c>
      <c r="B7322" s="3">
        <v>5.7636383738646355</v>
      </c>
      <c r="C7322" s="7">
        <v>141</v>
      </c>
      <c r="D7322" s="7">
        <v>1</v>
      </c>
      <c r="E7322" s="17">
        <v>45</v>
      </c>
      <c r="F7322" s="2" t="s">
        <v>8</v>
      </c>
      <c r="G7322" s="2" t="s">
        <v>3132</v>
      </c>
      <c r="H7322" s="2" t="s">
        <v>2977</v>
      </c>
    </row>
    <row r="7323" spans="1:8">
      <c r="A7323" s="79">
        <v>42718.419629629629</v>
      </c>
      <c r="B7323" s="3">
        <v>5.7771907832898171</v>
      </c>
      <c r="C7323" s="7">
        <v>141</v>
      </c>
      <c r="D7323" s="7">
        <v>1</v>
      </c>
      <c r="E7323" s="17">
        <v>45</v>
      </c>
      <c r="F7323" s="2" t="s">
        <v>8</v>
      </c>
      <c r="G7323" s="2" t="s">
        <v>3132</v>
      </c>
      <c r="H7323" s="2" t="s">
        <v>2976</v>
      </c>
    </row>
    <row r="7324" spans="1:8">
      <c r="A7324" s="79">
        <v>42718.427499999998</v>
      </c>
      <c r="B7324" s="3">
        <v>5.7582473643410852</v>
      </c>
      <c r="C7324" s="7">
        <v>141</v>
      </c>
      <c r="D7324" s="7">
        <v>1</v>
      </c>
      <c r="E7324" s="17">
        <v>45</v>
      </c>
      <c r="F7324" s="2" t="s">
        <v>8</v>
      </c>
      <c r="G7324" s="2" t="s">
        <v>3132</v>
      </c>
      <c r="H7324" s="2" t="s">
        <v>2974</v>
      </c>
    </row>
    <row r="7325" spans="1:8">
      <c r="A7325" s="79">
        <v>42718.447418981479</v>
      </c>
      <c r="B7325" s="3">
        <v>5.703836933667084</v>
      </c>
      <c r="C7325" s="7">
        <v>141</v>
      </c>
      <c r="D7325" s="7">
        <v>1</v>
      </c>
      <c r="E7325" s="17">
        <v>45</v>
      </c>
      <c r="F7325" s="2" t="s">
        <v>8</v>
      </c>
      <c r="G7325" s="2" t="s">
        <v>3132</v>
      </c>
      <c r="H7325" s="2" t="s">
        <v>2973</v>
      </c>
    </row>
    <row r="7326" spans="1:8">
      <c r="A7326" s="79">
        <v>42718.510393518518</v>
      </c>
      <c r="B7326" s="3">
        <v>5.7817190111581382</v>
      </c>
      <c r="C7326" s="7">
        <v>141</v>
      </c>
      <c r="D7326" s="7">
        <v>1</v>
      </c>
      <c r="E7326" s="17">
        <v>45</v>
      </c>
      <c r="F7326" s="2" t="s">
        <v>8</v>
      </c>
      <c r="G7326" s="2" t="s">
        <v>3132</v>
      </c>
      <c r="H7326" s="2" t="s">
        <v>3136</v>
      </c>
    </row>
    <row r="7327" spans="1:8">
      <c r="A7327" s="79">
        <v>42718.526666666665</v>
      </c>
      <c r="B7327" s="3">
        <v>5.789042084912813</v>
      </c>
      <c r="C7327" s="7">
        <v>141</v>
      </c>
      <c r="D7327" s="7">
        <v>1</v>
      </c>
      <c r="E7327" s="17">
        <v>45</v>
      </c>
      <c r="F7327" s="2" t="s">
        <v>8</v>
      </c>
      <c r="G7327" s="2" t="s">
        <v>3132</v>
      </c>
      <c r="H7327" s="2" t="s">
        <v>2971</v>
      </c>
    </row>
    <row r="7328" spans="1:8">
      <c r="A7328" s="79">
        <v>42718.602534722224</v>
      </c>
      <c r="B7328" s="3">
        <v>5.7413212891113892</v>
      </c>
      <c r="C7328" s="7">
        <v>141</v>
      </c>
      <c r="D7328" s="7">
        <v>1</v>
      </c>
      <c r="E7328" s="17">
        <v>45</v>
      </c>
      <c r="F7328" s="2" t="s">
        <v>8</v>
      </c>
      <c r="G7328" s="2" t="s">
        <v>3132</v>
      </c>
      <c r="H7328" s="2" t="s">
        <v>2970</v>
      </c>
    </row>
    <row r="7329" spans="1:8">
      <c r="A7329" s="79">
        <v>42718.625474537039</v>
      </c>
      <c r="B7329" s="3">
        <v>5.7852912075211318</v>
      </c>
      <c r="C7329" s="7">
        <v>141</v>
      </c>
      <c r="D7329" s="7">
        <v>1</v>
      </c>
      <c r="E7329" s="17">
        <v>45</v>
      </c>
      <c r="F7329" s="2" t="s">
        <v>8</v>
      </c>
      <c r="G7329" s="2" t="s">
        <v>3132</v>
      </c>
      <c r="H7329" s="2" t="s">
        <v>2968</v>
      </c>
    </row>
    <row r="7330" spans="1:8">
      <c r="A7330" s="79">
        <v>42718.719305555554</v>
      </c>
      <c r="B7330" s="3">
        <v>5.7582848353776628</v>
      </c>
      <c r="C7330" s="7">
        <v>141</v>
      </c>
      <c r="D7330" s="7">
        <v>1</v>
      </c>
      <c r="E7330" s="17">
        <v>45</v>
      </c>
      <c r="F7330" s="2" t="s">
        <v>8</v>
      </c>
      <c r="G7330" s="2" t="s">
        <v>3132</v>
      </c>
      <c r="H7330" s="2" t="s">
        <v>3135</v>
      </c>
    </row>
    <row r="7331" spans="1:8">
      <c r="A7331" s="79">
        <v>42718.855787037035</v>
      </c>
      <c r="B7331" s="3">
        <v>5.703836933667084</v>
      </c>
      <c r="C7331" s="7">
        <v>141</v>
      </c>
      <c r="D7331" s="7">
        <v>1</v>
      </c>
      <c r="E7331" s="17">
        <v>45</v>
      </c>
      <c r="F7331" s="2" t="s">
        <v>8</v>
      </c>
      <c r="G7331" s="2" t="s">
        <v>3132</v>
      </c>
      <c r="H7331" s="2" t="s">
        <v>2967</v>
      </c>
    </row>
    <row r="7332" spans="1:8">
      <c r="A7332" s="79">
        <v>42718.88008101852</v>
      </c>
      <c r="B7332" s="3">
        <v>5.7163456173526139</v>
      </c>
      <c r="C7332" s="7">
        <v>141</v>
      </c>
      <c r="D7332" s="7">
        <v>1</v>
      </c>
      <c r="E7332" s="17">
        <v>45</v>
      </c>
      <c r="F7332" s="2" t="s">
        <v>8</v>
      </c>
      <c r="G7332" s="2" t="s">
        <v>3132</v>
      </c>
      <c r="H7332" s="2" t="s">
        <v>3134</v>
      </c>
    </row>
    <row r="7333" spans="1:8">
      <c r="A7333" s="79">
        <v>42718.905462962961</v>
      </c>
      <c r="B7333" s="3">
        <v>5.703836933667084</v>
      </c>
      <c r="C7333" s="7">
        <v>141</v>
      </c>
      <c r="D7333" s="7">
        <v>1</v>
      </c>
      <c r="E7333" s="17">
        <v>45</v>
      </c>
      <c r="F7333" s="2" t="s">
        <v>8</v>
      </c>
      <c r="G7333" s="2" t="s">
        <v>3132</v>
      </c>
      <c r="H7333" s="2" t="s">
        <v>2966</v>
      </c>
    </row>
    <row r="7334" spans="1:8">
      <c r="A7334" s="79">
        <v>42719.066481481481</v>
      </c>
      <c r="B7334" s="3">
        <v>5.7744603910614529</v>
      </c>
      <c r="C7334" s="7">
        <v>141</v>
      </c>
      <c r="D7334" s="7">
        <v>1</v>
      </c>
      <c r="E7334" s="17">
        <v>45</v>
      </c>
      <c r="F7334" s="2" t="s">
        <v>8</v>
      </c>
      <c r="G7334" s="2" t="s">
        <v>3132</v>
      </c>
      <c r="H7334" s="2" t="s">
        <v>2839</v>
      </c>
    </row>
    <row r="7335" spans="1:8">
      <c r="A7335" s="79">
        <v>42719.105706018519</v>
      </c>
      <c r="B7335" s="3">
        <v>11.468993290851161</v>
      </c>
      <c r="C7335" s="7">
        <v>141</v>
      </c>
      <c r="D7335" s="7">
        <v>2</v>
      </c>
      <c r="E7335" s="17">
        <v>45</v>
      </c>
      <c r="F7335" s="2" t="s">
        <v>8</v>
      </c>
      <c r="G7335" s="2" t="s">
        <v>3132</v>
      </c>
      <c r="H7335" s="2" t="s">
        <v>2965</v>
      </c>
    </row>
    <row r="7336" spans="1:8">
      <c r="A7336" s="79">
        <v>42719.141064814816</v>
      </c>
      <c r="B7336" s="3">
        <v>5.6364101201201207</v>
      </c>
      <c r="C7336" s="7">
        <v>141</v>
      </c>
      <c r="D7336" s="7">
        <v>1</v>
      </c>
      <c r="E7336" s="17">
        <v>45</v>
      </c>
      <c r="F7336" s="2" t="s">
        <v>8</v>
      </c>
      <c r="G7336" s="2" t="s">
        <v>3132</v>
      </c>
      <c r="H7336" s="2" t="s">
        <v>3133</v>
      </c>
    </row>
    <row r="7337" spans="1:8">
      <c r="A7337" s="79">
        <v>42719.17769675926</v>
      </c>
      <c r="B7337" s="3">
        <v>23.159345190637421</v>
      </c>
      <c r="C7337" s="7">
        <v>141</v>
      </c>
      <c r="D7337" s="7">
        <v>4</v>
      </c>
      <c r="E7337" s="17">
        <v>45</v>
      </c>
      <c r="F7337" s="2" t="s">
        <v>8</v>
      </c>
      <c r="G7337" s="2" t="s">
        <v>3132</v>
      </c>
      <c r="H7337" s="2" t="s">
        <v>2964</v>
      </c>
    </row>
    <row r="7338" spans="1:8">
      <c r="A7338" s="79">
        <v>42719.398368055554</v>
      </c>
      <c r="B7338" s="3">
        <v>5.5593922158684776</v>
      </c>
      <c r="C7338" s="7">
        <v>141</v>
      </c>
      <c r="D7338" s="7">
        <v>1</v>
      </c>
      <c r="E7338" s="17">
        <v>45</v>
      </c>
      <c r="F7338" s="2" t="s">
        <v>8</v>
      </c>
      <c r="G7338" s="2" t="s">
        <v>3117</v>
      </c>
      <c r="H7338" s="2" t="s">
        <v>3131</v>
      </c>
    </row>
    <row r="7339" spans="1:8">
      <c r="A7339" s="79">
        <v>42719.431643518517</v>
      </c>
      <c r="B7339" s="3">
        <v>5.7771907832898171</v>
      </c>
      <c r="C7339" s="7">
        <v>141</v>
      </c>
      <c r="D7339" s="7">
        <v>1</v>
      </c>
      <c r="E7339" s="17">
        <v>45</v>
      </c>
      <c r="F7339" s="2" t="s">
        <v>8</v>
      </c>
      <c r="G7339" s="2" t="s">
        <v>3119</v>
      </c>
      <c r="H7339" s="2" t="s">
        <v>2962</v>
      </c>
    </row>
    <row r="7340" spans="1:8">
      <c r="A7340" s="79">
        <v>42719.438680555555</v>
      </c>
      <c r="B7340" s="3">
        <v>5.6364101201201207</v>
      </c>
      <c r="C7340" s="7">
        <v>141</v>
      </c>
      <c r="D7340" s="7">
        <v>1</v>
      </c>
      <c r="E7340" s="17">
        <v>45</v>
      </c>
      <c r="F7340" s="2" t="s">
        <v>8</v>
      </c>
      <c r="G7340" s="2" t="s">
        <v>3119</v>
      </c>
      <c r="H7340" s="2" t="s">
        <v>3130</v>
      </c>
    </row>
    <row r="7341" spans="1:8">
      <c r="A7341" s="79">
        <v>42719.577048611114</v>
      </c>
      <c r="B7341" s="3">
        <v>5.7763211387900357</v>
      </c>
      <c r="C7341" s="7">
        <v>141</v>
      </c>
      <c r="D7341" s="7">
        <v>1</v>
      </c>
      <c r="E7341" s="17">
        <v>45</v>
      </c>
      <c r="F7341" s="2" t="s">
        <v>8</v>
      </c>
      <c r="G7341" s="2" t="s">
        <v>3119</v>
      </c>
      <c r="H7341" s="2" t="s">
        <v>2961</v>
      </c>
    </row>
    <row r="7342" spans="1:8">
      <c r="A7342" s="79">
        <v>42719.58488425926</v>
      </c>
      <c r="B7342" s="3">
        <v>5.703836933667084</v>
      </c>
      <c r="C7342" s="7">
        <v>141</v>
      </c>
      <c r="D7342" s="7">
        <v>1</v>
      </c>
      <c r="E7342" s="17">
        <v>45</v>
      </c>
      <c r="F7342" s="2" t="s">
        <v>8</v>
      </c>
      <c r="G7342" s="2" t="s">
        <v>3119</v>
      </c>
      <c r="H7342" s="2" t="s">
        <v>2960</v>
      </c>
    </row>
    <row r="7343" spans="1:8">
      <c r="A7343" s="79">
        <v>42719.601875</v>
      </c>
      <c r="B7343" s="3">
        <v>5.7763211387900357</v>
      </c>
      <c r="C7343" s="7">
        <v>141</v>
      </c>
      <c r="D7343" s="7">
        <v>1</v>
      </c>
      <c r="E7343" s="17">
        <v>45</v>
      </c>
      <c r="F7343" s="2" t="s">
        <v>8</v>
      </c>
      <c r="G7343" s="2" t="s">
        <v>3119</v>
      </c>
      <c r="H7343" s="2" t="s">
        <v>2958</v>
      </c>
    </row>
    <row r="7344" spans="1:8">
      <c r="A7344" s="79">
        <v>42719.681504629632</v>
      </c>
      <c r="B7344" s="3">
        <v>5.7816990471607319</v>
      </c>
      <c r="C7344" s="7">
        <v>141</v>
      </c>
      <c r="D7344" s="7">
        <v>1</v>
      </c>
      <c r="E7344" s="17">
        <v>45</v>
      </c>
      <c r="F7344" s="2" t="s">
        <v>8</v>
      </c>
      <c r="G7344" s="2" t="s">
        <v>3119</v>
      </c>
      <c r="H7344" s="2" t="s">
        <v>2957</v>
      </c>
    </row>
    <row r="7345" spans="1:8">
      <c r="A7345" s="79">
        <v>42719.744525462964</v>
      </c>
      <c r="B7345" s="3">
        <v>5.7956158168430747</v>
      </c>
      <c r="C7345" s="7">
        <v>141</v>
      </c>
      <c r="D7345" s="7">
        <v>1</v>
      </c>
      <c r="E7345" s="17">
        <v>45</v>
      </c>
      <c r="F7345" s="2" t="s">
        <v>8</v>
      </c>
      <c r="G7345" s="2" t="s">
        <v>3119</v>
      </c>
      <c r="H7345" s="2" t="s">
        <v>2732</v>
      </c>
    </row>
    <row r="7346" spans="1:8">
      <c r="A7346" s="79">
        <v>42719.762870370374</v>
      </c>
      <c r="B7346" s="3">
        <v>5.7877480686149942</v>
      </c>
      <c r="C7346" s="7">
        <v>141</v>
      </c>
      <c r="D7346" s="7">
        <v>1</v>
      </c>
      <c r="E7346" s="17">
        <v>45</v>
      </c>
      <c r="F7346" s="2" t="s">
        <v>8</v>
      </c>
      <c r="G7346" s="2" t="s">
        <v>3119</v>
      </c>
      <c r="H7346" s="2" t="s">
        <v>2955</v>
      </c>
    </row>
    <row r="7347" spans="1:8">
      <c r="A7347" s="79">
        <v>42719.795798611114</v>
      </c>
      <c r="B7347" s="3">
        <v>5.7676830213686774</v>
      </c>
      <c r="C7347" s="7">
        <v>141</v>
      </c>
      <c r="D7347" s="7">
        <v>1</v>
      </c>
      <c r="E7347" s="17">
        <v>45</v>
      </c>
      <c r="F7347" s="2" t="s">
        <v>8</v>
      </c>
      <c r="G7347" s="2" t="s">
        <v>3119</v>
      </c>
      <c r="H7347" s="2" t="s">
        <v>2954</v>
      </c>
    </row>
    <row r="7348" spans="1:8">
      <c r="A7348" s="79">
        <v>42719.796631944446</v>
      </c>
      <c r="B7348" s="3">
        <v>5.7676830213686774</v>
      </c>
      <c r="C7348" s="7">
        <v>141</v>
      </c>
      <c r="D7348" s="7">
        <v>1</v>
      </c>
      <c r="E7348" s="17">
        <v>45</v>
      </c>
      <c r="F7348" s="2" t="s">
        <v>8</v>
      </c>
      <c r="G7348" s="2" t="s">
        <v>3119</v>
      </c>
      <c r="H7348" s="2" t="s">
        <v>2953</v>
      </c>
    </row>
    <row r="7349" spans="1:8">
      <c r="A7349" s="79">
        <v>42719.824386574073</v>
      </c>
      <c r="B7349" s="3">
        <v>5.7816990471607319</v>
      </c>
      <c r="C7349" s="7">
        <v>141</v>
      </c>
      <c r="D7349" s="7">
        <v>1</v>
      </c>
      <c r="E7349" s="17">
        <v>45</v>
      </c>
      <c r="F7349" s="2" t="s">
        <v>8</v>
      </c>
      <c r="G7349" s="2" t="s">
        <v>3119</v>
      </c>
      <c r="H7349" s="2" t="s">
        <v>2952</v>
      </c>
    </row>
    <row r="7350" spans="1:8">
      <c r="A7350" s="79">
        <v>42720.361064814817</v>
      </c>
      <c r="B7350" s="3">
        <v>5.7676830213686774</v>
      </c>
      <c r="C7350" s="7">
        <v>141</v>
      </c>
      <c r="D7350" s="7">
        <v>1</v>
      </c>
      <c r="E7350" s="17">
        <v>45</v>
      </c>
      <c r="F7350" s="2" t="s">
        <v>8</v>
      </c>
      <c r="G7350" s="2" t="s">
        <v>3119</v>
      </c>
      <c r="H7350" s="2" t="s">
        <v>2882</v>
      </c>
    </row>
    <row r="7351" spans="1:8">
      <c r="A7351" s="79">
        <v>42720.415347222224</v>
      </c>
      <c r="B7351" s="3">
        <v>5.7676830213686774</v>
      </c>
      <c r="C7351" s="7">
        <v>141</v>
      </c>
      <c r="D7351" s="7">
        <v>1</v>
      </c>
      <c r="E7351" s="17">
        <v>45</v>
      </c>
      <c r="F7351" s="2" t="s">
        <v>8</v>
      </c>
      <c r="G7351" s="2" t="s">
        <v>3119</v>
      </c>
      <c r="H7351" s="2" t="s">
        <v>2950</v>
      </c>
    </row>
    <row r="7352" spans="1:8">
      <c r="A7352" s="79">
        <v>42720.745520833334</v>
      </c>
      <c r="B7352" s="3">
        <v>5.7676830213686774</v>
      </c>
      <c r="C7352" s="7">
        <v>141</v>
      </c>
      <c r="D7352" s="7">
        <v>1</v>
      </c>
      <c r="E7352" s="17">
        <v>45</v>
      </c>
      <c r="F7352" s="2" t="s">
        <v>8</v>
      </c>
      <c r="G7352" s="2" t="s">
        <v>3119</v>
      </c>
      <c r="H7352" s="2" t="s">
        <v>2948</v>
      </c>
    </row>
    <row r="7353" spans="1:8">
      <c r="A7353" s="79">
        <v>42720.922581018516</v>
      </c>
      <c r="B7353" s="3">
        <v>5.6364101201201207</v>
      </c>
      <c r="C7353" s="7">
        <v>141</v>
      </c>
      <c r="D7353" s="7">
        <v>1</v>
      </c>
      <c r="E7353" s="17">
        <v>45</v>
      </c>
      <c r="F7353" s="2" t="s">
        <v>8</v>
      </c>
      <c r="G7353" s="2" t="s">
        <v>3119</v>
      </c>
      <c r="H7353" s="2" t="s">
        <v>3129</v>
      </c>
    </row>
    <row r="7354" spans="1:8">
      <c r="A7354" s="79">
        <v>42721.599965277775</v>
      </c>
      <c r="B7354" s="3">
        <v>5.6364101201201207</v>
      </c>
      <c r="C7354" s="7">
        <v>141</v>
      </c>
      <c r="D7354" s="7">
        <v>1</v>
      </c>
      <c r="E7354" s="17">
        <v>45</v>
      </c>
      <c r="F7354" s="2" t="s">
        <v>8</v>
      </c>
      <c r="G7354" s="2" t="s">
        <v>3119</v>
      </c>
      <c r="H7354" s="2" t="s">
        <v>3128</v>
      </c>
    </row>
    <row r="7355" spans="1:8">
      <c r="A7355" s="79">
        <v>42722.623692129629</v>
      </c>
      <c r="B7355" s="3">
        <v>5.703836933667084</v>
      </c>
      <c r="C7355" s="7">
        <v>141</v>
      </c>
      <c r="D7355" s="7">
        <v>1</v>
      </c>
      <c r="E7355" s="17">
        <v>45</v>
      </c>
      <c r="F7355" s="2" t="s">
        <v>8</v>
      </c>
      <c r="G7355" s="2" t="s">
        <v>3119</v>
      </c>
      <c r="H7355" s="2" t="s">
        <v>2946</v>
      </c>
    </row>
    <row r="7356" spans="1:8">
      <c r="A7356" s="79">
        <v>42722.64267361111</v>
      </c>
      <c r="B7356" s="3">
        <v>5.7676830213686774</v>
      </c>
      <c r="C7356" s="7">
        <v>141</v>
      </c>
      <c r="D7356" s="7">
        <v>1</v>
      </c>
      <c r="E7356" s="17">
        <v>45</v>
      </c>
      <c r="F7356" s="2" t="s">
        <v>8</v>
      </c>
      <c r="G7356" s="2" t="s">
        <v>3119</v>
      </c>
      <c r="H7356" s="2" t="s">
        <v>2945</v>
      </c>
    </row>
    <row r="7357" spans="1:8">
      <c r="A7357" s="79">
        <v>42723.355127314811</v>
      </c>
      <c r="B7357" s="3">
        <v>5.7542603141180537</v>
      </c>
      <c r="C7357" s="7">
        <v>141</v>
      </c>
      <c r="D7357" s="7">
        <v>1</v>
      </c>
      <c r="E7357" s="17">
        <v>45</v>
      </c>
      <c r="F7357" s="2" t="s">
        <v>8</v>
      </c>
      <c r="G7357" s="2" t="s">
        <v>3119</v>
      </c>
      <c r="H7357" s="2" t="s">
        <v>2944</v>
      </c>
    </row>
    <row r="7358" spans="1:8">
      <c r="A7358" s="79">
        <v>42723.361863425926</v>
      </c>
      <c r="B7358" s="3">
        <v>5.7413525521267728</v>
      </c>
      <c r="C7358" s="7">
        <v>141</v>
      </c>
      <c r="D7358" s="7">
        <v>1</v>
      </c>
      <c r="E7358" s="17">
        <v>45</v>
      </c>
      <c r="F7358" s="2" t="s">
        <v>8</v>
      </c>
      <c r="G7358" s="2" t="s">
        <v>3119</v>
      </c>
      <c r="H7358" s="2" t="s">
        <v>2887</v>
      </c>
    </row>
    <row r="7359" spans="1:8">
      <c r="A7359" s="79">
        <v>42723.839861111112</v>
      </c>
      <c r="B7359" s="3">
        <v>11.407673867334168</v>
      </c>
      <c r="C7359" s="7">
        <v>141</v>
      </c>
      <c r="D7359" s="7">
        <v>2</v>
      </c>
      <c r="E7359" s="17">
        <v>45</v>
      </c>
      <c r="F7359" s="2" t="s">
        <v>8</v>
      </c>
      <c r="G7359" s="2" t="s">
        <v>3119</v>
      </c>
      <c r="H7359" s="2" t="s">
        <v>3127</v>
      </c>
    </row>
    <row r="7360" spans="1:8">
      <c r="A7360" s="79">
        <v>42724.358437499999</v>
      </c>
      <c r="B7360" s="3">
        <v>5.7763211387900357</v>
      </c>
      <c r="C7360" s="7">
        <v>141</v>
      </c>
      <c r="D7360" s="7">
        <v>1</v>
      </c>
      <c r="E7360" s="17">
        <v>45</v>
      </c>
      <c r="F7360" s="2" t="s">
        <v>8</v>
      </c>
      <c r="G7360" s="2" t="s">
        <v>3119</v>
      </c>
      <c r="H7360" s="2" t="s">
        <v>2943</v>
      </c>
    </row>
    <row r="7361" spans="1:8">
      <c r="A7361" s="79">
        <v>42724.364895833336</v>
      </c>
      <c r="B7361" s="3">
        <v>5.7676830213686774</v>
      </c>
      <c r="C7361" s="7">
        <v>141</v>
      </c>
      <c r="D7361" s="7">
        <v>1</v>
      </c>
      <c r="E7361" s="17">
        <v>45</v>
      </c>
      <c r="F7361" s="2" t="s">
        <v>8</v>
      </c>
      <c r="G7361" s="2" t="s">
        <v>3119</v>
      </c>
      <c r="H7361" s="2" t="s">
        <v>2942</v>
      </c>
    </row>
    <row r="7362" spans="1:8">
      <c r="A7362" s="79">
        <v>42724.526423611111</v>
      </c>
      <c r="B7362" s="3">
        <v>5.703836933667084</v>
      </c>
      <c r="C7362" s="7">
        <v>141</v>
      </c>
      <c r="D7362" s="7">
        <v>1</v>
      </c>
      <c r="E7362" s="17">
        <v>45</v>
      </c>
      <c r="F7362" s="2" t="s">
        <v>8</v>
      </c>
      <c r="G7362" s="2" t="s">
        <v>3119</v>
      </c>
      <c r="H7362" s="2" t="s">
        <v>2941</v>
      </c>
    </row>
    <row r="7363" spans="1:8">
      <c r="A7363" s="79">
        <v>42724.622719907406</v>
      </c>
      <c r="B7363" s="3">
        <v>5.7816857250144427</v>
      </c>
      <c r="C7363" s="7">
        <v>141</v>
      </c>
      <c r="D7363" s="7">
        <v>1</v>
      </c>
      <c r="E7363" s="17">
        <v>45</v>
      </c>
      <c r="F7363" s="2" t="s">
        <v>8</v>
      </c>
      <c r="G7363" s="2" t="s">
        <v>3119</v>
      </c>
      <c r="H7363" s="2" t="s">
        <v>2820</v>
      </c>
    </row>
    <row r="7364" spans="1:8">
      <c r="A7364" s="79">
        <v>42725.262291666666</v>
      </c>
      <c r="B7364" s="3">
        <v>11.407673867334168</v>
      </c>
      <c r="C7364" s="7">
        <v>141</v>
      </c>
      <c r="D7364" s="7">
        <v>2</v>
      </c>
      <c r="E7364" s="17">
        <v>45</v>
      </c>
      <c r="F7364" s="2" t="s">
        <v>8</v>
      </c>
      <c r="G7364" s="2" t="s">
        <v>3119</v>
      </c>
      <c r="H7364" s="2" t="s">
        <v>3126</v>
      </c>
    </row>
    <row r="7365" spans="1:8">
      <c r="A7365" s="79">
        <v>42725.351354166669</v>
      </c>
      <c r="B7365" s="3">
        <v>11.582614756012791</v>
      </c>
      <c r="C7365" s="7">
        <v>141</v>
      </c>
      <c r="D7365" s="7">
        <v>2</v>
      </c>
      <c r="E7365" s="17">
        <v>45</v>
      </c>
      <c r="F7365" s="2" t="s">
        <v>8</v>
      </c>
      <c r="G7365" s="2" t="s">
        <v>3119</v>
      </c>
      <c r="H7365" s="2" t="s">
        <v>2938</v>
      </c>
    </row>
    <row r="7366" spans="1:8">
      <c r="A7366" s="79">
        <v>42725.570428240739</v>
      </c>
      <c r="B7366" s="3">
        <v>5.7542388950276244</v>
      </c>
      <c r="C7366" s="7">
        <v>141</v>
      </c>
      <c r="D7366" s="7">
        <v>1</v>
      </c>
      <c r="E7366" s="17">
        <v>45</v>
      </c>
      <c r="F7366" s="2" t="s">
        <v>8</v>
      </c>
      <c r="G7366" s="2" t="s">
        <v>3119</v>
      </c>
      <c r="H7366" s="2" t="s">
        <v>2716</v>
      </c>
    </row>
    <row r="7367" spans="1:8">
      <c r="A7367" s="79">
        <v>42725.592048611114</v>
      </c>
      <c r="B7367" s="3">
        <v>5.7676830213686774</v>
      </c>
      <c r="C7367" s="7">
        <v>141</v>
      </c>
      <c r="D7367" s="7">
        <v>1</v>
      </c>
      <c r="E7367" s="17">
        <v>45</v>
      </c>
      <c r="F7367" s="2" t="s">
        <v>8</v>
      </c>
      <c r="G7367" s="2" t="s">
        <v>3119</v>
      </c>
      <c r="H7367" s="2" t="s">
        <v>2937</v>
      </c>
    </row>
    <row r="7368" spans="1:8">
      <c r="A7368" s="79">
        <v>42726.131180555552</v>
      </c>
      <c r="B7368" s="3">
        <v>5.7852751570590266</v>
      </c>
      <c r="C7368" s="7">
        <v>141</v>
      </c>
      <c r="D7368" s="7">
        <v>1</v>
      </c>
      <c r="E7368" s="17">
        <v>45</v>
      </c>
      <c r="F7368" s="2" t="s">
        <v>8</v>
      </c>
      <c r="G7368" s="2" t="s">
        <v>3119</v>
      </c>
      <c r="H7368" s="2" t="s">
        <v>2936</v>
      </c>
    </row>
    <row r="7369" spans="1:8">
      <c r="A7369" s="79">
        <v>42726.131180555552</v>
      </c>
      <c r="B7369" s="3">
        <v>5.7852751570590266</v>
      </c>
      <c r="C7369" s="7">
        <v>141</v>
      </c>
      <c r="D7369" s="7">
        <v>1</v>
      </c>
      <c r="E7369" s="17">
        <v>45</v>
      </c>
      <c r="F7369" s="2" t="s">
        <v>8</v>
      </c>
      <c r="G7369" s="2" t="s">
        <v>3117</v>
      </c>
      <c r="H7369" s="2" t="s">
        <v>2936</v>
      </c>
    </row>
    <row r="7370" spans="1:8">
      <c r="A7370" s="79">
        <v>42727.815625000003</v>
      </c>
      <c r="B7370" s="3">
        <v>5.7881855270566156</v>
      </c>
      <c r="C7370" s="7">
        <v>141</v>
      </c>
      <c r="D7370" s="7">
        <v>1</v>
      </c>
      <c r="E7370" s="17">
        <v>45</v>
      </c>
      <c r="F7370" s="2" t="s">
        <v>8</v>
      </c>
      <c r="G7370" s="2" t="s">
        <v>3119</v>
      </c>
      <c r="H7370" s="2" t="s">
        <v>2817</v>
      </c>
    </row>
    <row r="7371" spans="1:8">
      <c r="A7371" s="79">
        <v>42728.146111111113</v>
      </c>
      <c r="B7371" s="3">
        <v>5.7520655539671193</v>
      </c>
      <c r="C7371" s="7">
        <v>141</v>
      </c>
      <c r="D7371" s="7">
        <v>1</v>
      </c>
      <c r="E7371" s="17">
        <v>45</v>
      </c>
      <c r="F7371" s="2" t="s">
        <v>8</v>
      </c>
      <c r="G7371" s="2" t="s">
        <v>3119</v>
      </c>
      <c r="H7371" s="2" t="s">
        <v>2934</v>
      </c>
    </row>
    <row r="7372" spans="1:8">
      <c r="A7372" s="79">
        <v>42729.092407407406</v>
      </c>
      <c r="B7372" s="3">
        <v>5.7803140240240243</v>
      </c>
      <c r="C7372" s="7">
        <v>141</v>
      </c>
      <c r="D7372" s="7">
        <v>1</v>
      </c>
      <c r="E7372" s="17">
        <v>45</v>
      </c>
      <c r="F7372" s="2" t="s">
        <v>8</v>
      </c>
      <c r="G7372" s="2" t="s">
        <v>3117</v>
      </c>
      <c r="H7372" s="2" t="s">
        <v>2875</v>
      </c>
    </row>
    <row r="7373" spans="1:8">
      <c r="A7373" s="79">
        <v>42729.915706018517</v>
      </c>
      <c r="B7373" s="3">
        <v>5.7926172296140166</v>
      </c>
      <c r="C7373" s="7">
        <v>141</v>
      </c>
      <c r="D7373" s="7">
        <v>1</v>
      </c>
      <c r="E7373" s="17">
        <v>45</v>
      </c>
      <c r="F7373" s="2" t="s">
        <v>8</v>
      </c>
      <c r="G7373" s="2" t="s">
        <v>3117</v>
      </c>
      <c r="H7373" s="2" t="s">
        <v>2714</v>
      </c>
    </row>
    <row r="7374" spans="1:8">
      <c r="A7374" s="79">
        <v>42730.488263888888</v>
      </c>
      <c r="B7374" s="3">
        <v>5.7890462158884173</v>
      </c>
      <c r="C7374" s="7">
        <v>141</v>
      </c>
      <c r="D7374" s="7">
        <v>1</v>
      </c>
      <c r="E7374" s="17">
        <v>45</v>
      </c>
      <c r="F7374" s="2" t="s">
        <v>8</v>
      </c>
      <c r="G7374" s="2" t="s">
        <v>3119</v>
      </c>
      <c r="H7374" s="2" t="s">
        <v>2933</v>
      </c>
    </row>
    <row r="7375" spans="1:8">
      <c r="A7375" s="79">
        <v>42731.227233796293</v>
      </c>
      <c r="B7375" s="3">
        <v>5.7754212258357978</v>
      </c>
      <c r="C7375" s="7">
        <v>141</v>
      </c>
      <c r="D7375" s="7">
        <v>1</v>
      </c>
      <c r="E7375" s="17">
        <v>45</v>
      </c>
      <c r="F7375" s="2" t="s">
        <v>8</v>
      </c>
      <c r="G7375" s="2" t="s">
        <v>3119</v>
      </c>
      <c r="H7375" s="2" t="s">
        <v>2932</v>
      </c>
    </row>
    <row r="7376" spans="1:8">
      <c r="A7376" s="79">
        <v>42731.252685185187</v>
      </c>
      <c r="B7376" s="3">
        <v>11.590262797598022</v>
      </c>
      <c r="C7376" s="7">
        <v>141</v>
      </c>
      <c r="D7376" s="7">
        <v>2</v>
      </c>
      <c r="E7376" s="17">
        <v>45</v>
      </c>
      <c r="F7376" s="2" t="s">
        <v>8</v>
      </c>
      <c r="G7376" s="2" t="s">
        <v>3119</v>
      </c>
      <c r="H7376" s="2" t="s">
        <v>2833</v>
      </c>
    </row>
    <row r="7377" spans="1:8">
      <c r="A7377" s="79">
        <v>42731.252685185187</v>
      </c>
      <c r="B7377" s="3">
        <v>5.7951313987990112</v>
      </c>
      <c r="C7377" s="7">
        <v>141</v>
      </c>
      <c r="D7377" s="7">
        <v>1</v>
      </c>
      <c r="E7377" s="17">
        <v>45</v>
      </c>
      <c r="F7377" s="2" t="s">
        <v>8</v>
      </c>
      <c r="G7377" s="2" t="s">
        <v>3117</v>
      </c>
      <c r="H7377" s="2" t="s">
        <v>2833</v>
      </c>
    </row>
    <row r="7378" spans="1:8">
      <c r="A7378" s="79">
        <v>42731.323865740742</v>
      </c>
      <c r="B7378" s="3">
        <v>5.7163456173526139</v>
      </c>
      <c r="C7378" s="7">
        <v>141</v>
      </c>
      <c r="D7378" s="7">
        <v>1</v>
      </c>
      <c r="E7378" s="17">
        <v>45</v>
      </c>
      <c r="F7378" s="2" t="s">
        <v>8</v>
      </c>
      <c r="G7378" s="2" t="s">
        <v>3119</v>
      </c>
      <c r="H7378" s="2" t="s">
        <v>3125</v>
      </c>
    </row>
    <row r="7379" spans="1:8">
      <c r="A7379" s="79">
        <v>42731.455543981479</v>
      </c>
      <c r="B7379" s="3">
        <v>17.364582945590993</v>
      </c>
      <c r="C7379" s="7">
        <v>141</v>
      </c>
      <c r="D7379" s="7">
        <v>3</v>
      </c>
      <c r="E7379" s="17">
        <v>45</v>
      </c>
      <c r="F7379" s="2" t="s">
        <v>8</v>
      </c>
      <c r="G7379" s="2" t="s">
        <v>3119</v>
      </c>
      <c r="H7379" s="2" t="s">
        <v>3124</v>
      </c>
    </row>
    <row r="7380" spans="1:8">
      <c r="A7380" s="79">
        <v>42731.883715277778</v>
      </c>
      <c r="B7380" s="3">
        <v>5.6364101201201207</v>
      </c>
      <c r="C7380" s="7">
        <v>141</v>
      </c>
      <c r="D7380" s="7">
        <v>1</v>
      </c>
      <c r="E7380" s="17">
        <v>45</v>
      </c>
      <c r="F7380" s="2" t="s">
        <v>8</v>
      </c>
      <c r="G7380" s="2" t="s">
        <v>3119</v>
      </c>
      <c r="H7380" s="2" t="s">
        <v>3123</v>
      </c>
    </row>
    <row r="7381" spans="1:8">
      <c r="A7381" s="79">
        <v>42732.08388888889</v>
      </c>
      <c r="B7381" s="3">
        <v>5.703836933667084</v>
      </c>
      <c r="C7381" s="7">
        <v>141</v>
      </c>
      <c r="D7381" s="7">
        <v>1</v>
      </c>
      <c r="E7381" s="17">
        <v>45</v>
      </c>
      <c r="F7381" s="2" t="s">
        <v>8</v>
      </c>
      <c r="G7381" s="2" t="s">
        <v>3119</v>
      </c>
      <c r="H7381" s="2" t="s">
        <v>2930</v>
      </c>
    </row>
    <row r="7382" spans="1:8">
      <c r="A7382" s="79">
        <v>42732.346365740741</v>
      </c>
      <c r="B7382" s="3">
        <v>5.7795978101071981</v>
      </c>
      <c r="C7382" s="7">
        <v>141</v>
      </c>
      <c r="D7382" s="7">
        <v>1</v>
      </c>
      <c r="E7382" s="17">
        <v>45</v>
      </c>
      <c r="F7382" s="2" t="s">
        <v>8</v>
      </c>
      <c r="G7382" s="2" t="s">
        <v>3117</v>
      </c>
      <c r="H7382" s="2" t="s">
        <v>2929</v>
      </c>
    </row>
    <row r="7383" spans="1:8">
      <c r="A7383" s="79">
        <v>42732.457858796297</v>
      </c>
      <c r="B7383" s="3">
        <v>5.7741662306610406</v>
      </c>
      <c r="C7383" s="7">
        <v>141</v>
      </c>
      <c r="D7383" s="7">
        <v>1</v>
      </c>
      <c r="E7383" s="17">
        <v>45</v>
      </c>
      <c r="F7383" s="2" t="s">
        <v>8</v>
      </c>
      <c r="G7383" s="2" t="s">
        <v>3119</v>
      </c>
      <c r="H7383" s="2" t="s">
        <v>2928</v>
      </c>
    </row>
    <row r="7384" spans="1:8">
      <c r="A7384" s="79">
        <v>42732.505972222221</v>
      </c>
      <c r="B7384" s="3">
        <v>17.203489936276739</v>
      </c>
      <c r="C7384" s="7">
        <v>141</v>
      </c>
      <c r="D7384" s="7">
        <v>3</v>
      </c>
      <c r="E7384" s="17">
        <v>45</v>
      </c>
      <c r="F7384" s="2" t="s">
        <v>8</v>
      </c>
      <c r="G7384" s="2" t="s">
        <v>3119</v>
      </c>
      <c r="H7384" s="2" t="s">
        <v>3122</v>
      </c>
    </row>
    <row r="7385" spans="1:8">
      <c r="A7385" s="79">
        <v>42732.545023148145</v>
      </c>
      <c r="B7385" s="3">
        <v>5.7496604115684091</v>
      </c>
      <c r="C7385" s="7">
        <v>141</v>
      </c>
      <c r="D7385" s="7">
        <v>1</v>
      </c>
      <c r="E7385" s="17">
        <v>45</v>
      </c>
      <c r="F7385" s="2" t="s">
        <v>8</v>
      </c>
      <c r="G7385" s="2" t="s">
        <v>3119</v>
      </c>
      <c r="H7385" s="2" t="s">
        <v>2927</v>
      </c>
    </row>
    <row r="7386" spans="1:8">
      <c r="A7386" s="79">
        <v>42732.631458333337</v>
      </c>
      <c r="B7386" s="3">
        <v>17.033698648440506</v>
      </c>
      <c r="C7386" s="7">
        <v>141</v>
      </c>
      <c r="D7386" s="7">
        <v>3</v>
      </c>
      <c r="E7386" s="17">
        <v>45</v>
      </c>
      <c r="F7386" s="2" t="s">
        <v>8</v>
      </c>
      <c r="G7386" s="2" t="s">
        <v>3119</v>
      </c>
      <c r="H7386" s="2" t="s">
        <v>3121</v>
      </c>
    </row>
    <row r="7387" spans="1:8">
      <c r="A7387" s="79">
        <v>42732.760706018518</v>
      </c>
      <c r="B7387" s="3">
        <v>5.5162900000000006</v>
      </c>
      <c r="C7387" s="7">
        <v>141</v>
      </c>
      <c r="D7387" s="7">
        <v>1</v>
      </c>
      <c r="E7387" s="17">
        <v>45</v>
      </c>
      <c r="F7387" s="2" t="s">
        <v>8</v>
      </c>
      <c r="G7387" s="2" t="s">
        <v>3119</v>
      </c>
      <c r="H7387" s="2" t="s">
        <v>3120</v>
      </c>
    </row>
    <row r="7388" spans="1:8">
      <c r="A7388" s="79">
        <v>42733.567002314812</v>
      </c>
      <c r="B7388" s="3">
        <v>5.7890462158884173</v>
      </c>
      <c r="C7388" s="7">
        <v>141</v>
      </c>
      <c r="D7388" s="7">
        <v>1</v>
      </c>
      <c r="E7388" s="17">
        <v>45</v>
      </c>
      <c r="F7388" s="2" t="s">
        <v>8</v>
      </c>
      <c r="G7388" s="2" t="s">
        <v>3119</v>
      </c>
      <c r="H7388" s="2" t="s">
        <v>2926</v>
      </c>
    </row>
    <row r="7389" spans="1:8">
      <c r="A7389" s="79">
        <v>42734.189004629632</v>
      </c>
      <c r="B7389" s="3">
        <v>5.7345710368349252</v>
      </c>
      <c r="C7389" s="7">
        <v>141</v>
      </c>
      <c r="D7389" s="7">
        <v>1</v>
      </c>
      <c r="E7389" s="17">
        <v>45</v>
      </c>
      <c r="F7389" s="2" t="s">
        <v>8</v>
      </c>
      <c r="G7389" s="2" t="s">
        <v>3117</v>
      </c>
      <c r="H7389" s="2" t="s">
        <v>3118</v>
      </c>
    </row>
    <row r="7390" spans="1:8">
      <c r="A7390" s="79">
        <v>42734.830671296295</v>
      </c>
      <c r="B7390" s="3">
        <v>11.535313423545333</v>
      </c>
      <c r="C7390" s="7">
        <v>141</v>
      </c>
      <c r="D7390" s="7">
        <v>2</v>
      </c>
      <c r="E7390" s="17">
        <v>45</v>
      </c>
      <c r="F7390" s="2" t="s">
        <v>8</v>
      </c>
      <c r="G7390" s="2" t="s">
        <v>3117</v>
      </c>
      <c r="H7390" s="2" t="s">
        <v>2922</v>
      </c>
    </row>
    <row r="7391" spans="1:8">
      <c r="A7391" s="79">
        <v>42734.833240740743</v>
      </c>
      <c r="B7391" s="3">
        <v>5.7940911117974059</v>
      </c>
      <c r="C7391" s="7">
        <v>141</v>
      </c>
      <c r="D7391" s="7">
        <v>1</v>
      </c>
      <c r="E7391" s="17">
        <v>45</v>
      </c>
      <c r="F7391" s="2" t="s">
        <v>8</v>
      </c>
      <c r="G7391" s="2" t="s">
        <v>3117</v>
      </c>
      <c r="H7391" s="2" t="s">
        <v>2921</v>
      </c>
    </row>
    <row r="7392" spans="1:8">
      <c r="A7392" s="79">
        <v>42735.00508101852</v>
      </c>
      <c r="B7392" s="3">
        <v>5.7520655539671193</v>
      </c>
      <c r="C7392" s="7">
        <v>141</v>
      </c>
      <c r="D7392" s="7">
        <v>1</v>
      </c>
      <c r="E7392" s="17">
        <v>45</v>
      </c>
      <c r="F7392" s="2" t="s">
        <v>8</v>
      </c>
      <c r="G7392" s="2" t="s">
        <v>3117</v>
      </c>
      <c r="H7392" s="2" t="s">
        <v>2916</v>
      </c>
    </row>
    <row r="7393" spans="1:8">
      <c r="A7393" s="79">
        <v>42735.437361111108</v>
      </c>
      <c r="B7393" s="3">
        <v>5.7771907832898171</v>
      </c>
      <c r="C7393" s="7">
        <v>141</v>
      </c>
      <c r="D7393" s="7">
        <v>1</v>
      </c>
      <c r="E7393" s="17">
        <v>45</v>
      </c>
      <c r="F7393" s="2" t="s">
        <v>8</v>
      </c>
      <c r="G7393" s="2" t="s">
        <v>3117</v>
      </c>
      <c r="H7393" s="2" t="s">
        <v>2914</v>
      </c>
    </row>
    <row r="7394" spans="1:8">
      <c r="A7394" s="79">
        <v>42736.019502314812</v>
      </c>
      <c r="B7394" s="3">
        <v>5.703836933667084</v>
      </c>
      <c r="C7394" s="7">
        <v>141</v>
      </c>
      <c r="D7394" s="7">
        <v>1</v>
      </c>
      <c r="E7394" s="17">
        <v>45</v>
      </c>
      <c r="F7394" s="2" t="s">
        <v>8</v>
      </c>
      <c r="G7394" s="2" t="s">
        <v>3688</v>
      </c>
    </row>
    <row r="7395" spans="1:8">
      <c r="A7395" s="79">
        <v>42736.046307870369</v>
      </c>
      <c r="B7395" s="3">
        <v>5.7763211387900357</v>
      </c>
      <c r="C7395" s="7">
        <v>141</v>
      </c>
      <c r="D7395" s="7">
        <v>1</v>
      </c>
      <c r="E7395" s="17">
        <v>45</v>
      </c>
      <c r="F7395" s="2" t="s">
        <v>8</v>
      </c>
      <c r="G7395" s="2" t="s">
        <v>3687</v>
      </c>
    </row>
    <row r="7396" spans="1:8">
      <c r="A7396" s="79">
        <v>42737.30736111111</v>
      </c>
      <c r="B7396" s="3">
        <v>5.7803212249799838</v>
      </c>
      <c r="C7396" s="7">
        <v>141</v>
      </c>
      <c r="D7396" s="7">
        <v>1</v>
      </c>
      <c r="E7396" s="17">
        <v>45</v>
      </c>
      <c r="F7396" s="2" t="s">
        <v>8</v>
      </c>
      <c r="G7396" s="2" t="s">
        <v>3607</v>
      </c>
    </row>
    <row r="7397" spans="1:8">
      <c r="A7397" s="79">
        <v>42739.837569444448</v>
      </c>
      <c r="B7397" s="3">
        <v>5.7582848353776628</v>
      </c>
      <c r="C7397" s="7">
        <v>141</v>
      </c>
      <c r="D7397" s="7">
        <v>1</v>
      </c>
      <c r="E7397" s="17">
        <v>45</v>
      </c>
      <c r="F7397" s="2" t="s">
        <v>8</v>
      </c>
      <c r="G7397" s="2" t="s">
        <v>3701</v>
      </c>
    </row>
    <row r="7398" spans="1:8">
      <c r="A7398" s="79">
        <v>42741.604814814818</v>
      </c>
      <c r="B7398" s="3">
        <v>5.7520655539671193</v>
      </c>
      <c r="C7398" s="7">
        <v>141</v>
      </c>
      <c r="D7398" s="7">
        <v>1</v>
      </c>
      <c r="E7398" s="17">
        <v>45</v>
      </c>
      <c r="F7398" s="2" t="s">
        <v>8</v>
      </c>
      <c r="G7398" s="2" t="s">
        <v>3640</v>
      </c>
    </row>
    <row r="7399" spans="1:8">
      <c r="A7399" s="79">
        <v>42742.63753472222</v>
      </c>
      <c r="B7399" s="3">
        <v>5.7344966454255806</v>
      </c>
      <c r="C7399" s="7">
        <v>141</v>
      </c>
      <c r="D7399" s="7">
        <v>1</v>
      </c>
      <c r="E7399" s="17">
        <v>45</v>
      </c>
      <c r="F7399" s="2" t="s">
        <v>8</v>
      </c>
      <c r="G7399" s="2" t="s">
        <v>3572</v>
      </c>
    </row>
    <row r="7400" spans="1:8">
      <c r="A7400" s="79">
        <v>42742.958113425928</v>
      </c>
      <c r="B7400" s="3">
        <v>5.703836933667084</v>
      </c>
      <c r="C7400" s="7">
        <v>141</v>
      </c>
      <c r="D7400" s="7">
        <v>1</v>
      </c>
      <c r="E7400" s="17">
        <v>45</v>
      </c>
      <c r="F7400" s="2" t="s">
        <v>8</v>
      </c>
      <c r="G7400" s="2" t="s">
        <v>3633</v>
      </c>
    </row>
    <row r="7401" spans="1:8">
      <c r="A7401" s="79">
        <v>42743.197627314818</v>
      </c>
      <c r="B7401" s="3">
        <v>5.7771992886665222</v>
      </c>
      <c r="C7401" s="7">
        <v>141</v>
      </c>
      <c r="D7401" s="7">
        <v>1</v>
      </c>
      <c r="E7401" s="17">
        <v>45</v>
      </c>
      <c r="F7401" s="2" t="s">
        <v>8</v>
      </c>
      <c r="G7401" s="2" t="s">
        <v>3683</v>
      </c>
    </row>
    <row r="7402" spans="1:8">
      <c r="A7402" s="79">
        <v>42743.579965277779</v>
      </c>
      <c r="B7402" s="3">
        <v>5.8065167906673194</v>
      </c>
      <c r="C7402" s="7">
        <v>141</v>
      </c>
      <c r="D7402" s="7">
        <v>1</v>
      </c>
      <c r="E7402" s="17">
        <v>45</v>
      </c>
      <c r="F7402" s="2" t="s">
        <v>8</v>
      </c>
      <c r="G7402" s="2" t="s">
        <v>3632</v>
      </c>
    </row>
    <row r="7403" spans="1:8">
      <c r="A7403" s="79">
        <v>42745.401979166665</v>
      </c>
      <c r="B7403" s="3">
        <v>11.407673867334168</v>
      </c>
      <c r="C7403" s="7">
        <v>141</v>
      </c>
      <c r="D7403" s="7">
        <v>2</v>
      </c>
      <c r="E7403" s="17">
        <v>45</v>
      </c>
      <c r="F7403" s="2" t="s">
        <v>8</v>
      </c>
      <c r="G7403" s="2" t="s">
        <v>3700</v>
      </c>
    </row>
    <row r="7404" spans="1:8">
      <c r="A7404" s="79">
        <v>42745.573888888888</v>
      </c>
      <c r="B7404" s="3">
        <v>5.7838882690227189</v>
      </c>
      <c r="C7404" s="7">
        <v>141</v>
      </c>
      <c r="D7404" s="7">
        <v>1</v>
      </c>
      <c r="E7404" s="17">
        <v>45</v>
      </c>
      <c r="F7404" s="2" t="s">
        <v>8</v>
      </c>
      <c r="G7404" s="2" t="s">
        <v>3676</v>
      </c>
    </row>
    <row r="7405" spans="1:8">
      <c r="A7405" s="79">
        <v>42746.097453703704</v>
      </c>
      <c r="B7405" s="3">
        <v>5.7933880692028294</v>
      </c>
      <c r="C7405" s="7">
        <v>141</v>
      </c>
      <c r="D7405" s="7">
        <v>1</v>
      </c>
      <c r="E7405" s="17">
        <v>45</v>
      </c>
      <c r="F7405" s="2" t="s">
        <v>8</v>
      </c>
      <c r="G7405" s="2" t="s">
        <v>3592</v>
      </c>
    </row>
    <row r="7406" spans="1:8">
      <c r="A7406" s="79">
        <v>42748.512488425928</v>
      </c>
      <c r="B7406" s="3">
        <v>17.203489936276739</v>
      </c>
      <c r="C7406" s="7">
        <v>141</v>
      </c>
      <c r="D7406" s="7">
        <v>3</v>
      </c>
      <c r="E7406" s="17">
        <v>45</v>
      </c>
      <c r="F7406" s="2" t="s">
        <v>8</v>
      </c>
      <c r="G7406" s="2" t="s">
        <v>3699</v>
      </c>
    </row>
    <row r="7407" spans="1:8">
      <c r="A7407" s="79">
        <v>42748.845856481479</v>
      </c>
      <c r="B7407" s="3">
        <v>5.7413212891113892</v>
      </c>
      <c r="C7407" s="7">
        <v>141</v>
      </c>
      <c r="D7407" s="7">
        <v>1</v>
      </c>
      <c r="E7407" s="17">
        <v>45</v>
      </c>
      <c r="F7407" s="2" t="s">
        <v>8</v>
      </c>
      <c r="G7407" s="2" t="s">
        <v>3666</v>
      </c>
    </row>
    <row r="7408" spans="1:8">
      <c r="A7408" s="79">
        <v>42749.382835648146</v>
      </c>
      <c r="B7408" s="3">
        <v>5.7344966454255806</v>
      </c>
      <c r="C7408" s="7">
        <v>141</v>
      </c>
      <c r="D7408" s="7">
        <v>1</v>
      </c>
      <c r="E7408" s="17">
        <v>45</v>
      </c>
      <c r="F7408" s="2" t="s">
        <v>8</v>
      </c>
      <c r="G7408" s="2" t="s">
        <v>3622</v>
      </c>
    </row>
    <row r="7409" spans="1:7">
      <c r="A7409" s="79">
        <v>42749.434965277775</v>
      </c>
      <c r="B7409" s="3">
        <v>11.52974738197425</v>
      </c>
      <c r="C7409" s="7">
        <v>141</v>
      </c>
      <c r="D7409" s="7">
        <v>2</v>
      </c>
      <c r="E7409" s="17">
        <v>45</v>
      </c>
      <c r="F7409" s="2" t="s">
        <v>8</v>
      </c>
      <c r="G7409" s="2" t="s">
        <v>3617</v>
      </c>
    </row>
    <row r="7410" spans="1:7">
      <c r="A7410" s="79">
        <v>42749.473333333335</v>
      </c>
      <c r="B7410" s="3">
        <v>5.7413212891113892</v>
      </c>
      <c r="C7410" s="7">
        <v>141</v>
      </c>
      <c r="D7410" s="7">
        <v>1</v>
      </c>
      <c r="E7410" s="17">
        <v>45</v>
      </c>
      <c r="F7410" s="2" t="s">
        <v>8</v>
      </c>
      <c r="G7410" s="2" t="s">
        <v>3661</v>
      </c>
    </row>
    <row r="7411" spans="1:7">
      <c r="A7411" s="79">
        <v>42749.960046296299</v>
      </c>
      <c r="B7411" s="3">
        <v>11.523571810737034</v>
      </c>
      <c r="C7411" s="7">
        <v>141</v>
      </c>
      <c r="D7411" s="7">
        <v>2</v>
      </c>
      <c r="E7411" s="17">
        <v>45</v>
      </c>
      <c r="F7411" s="2" t="s">
        <v>8</v>
      </c>
      <c r="G7411" s="2" t="s">
        <v>3698</v>
      </c>
    </row>
    <row r="7412" spans="1:7">
      <c r="A7412" s="79">
        <v>42750.697233796294</v>
      </c>
      <c r="B7412" s="3">
        <v>5.7723964973131414</v>
      </c>
      <c r="C7412" s="7">
        <v>141</v>
      </c>
      <c r="D7412" s="7">
        <v>1</v>
      </c>
      <c r="E7412" s="17">
        <v>45</v>
      </c>
      <c r="F7412" s="2" t="s">
        <v>8</v>
      </c>
      <c r="G7412" s="2" t="s">
        <v>3615</v>
      </c>
    </row>
    <row r="7413" spans="1:7">
      <c r="A7413" s="79">
        <v>42751.128912037035</v>
      </c>
      <c r="B7413" s="3">
        <v>5.7817057043879911</v>
      </c>
      <c r="C7413" s="7">
        <v>141</v>
      </c>
      <c r="D7413" s="7">
        <v>1</v>
      </c>
      <c r="E7413" s="17">
        <v>45</v>
      </c>
      <c r="F7413" s="2" t="s">
        <v>8</v>
      </c>
      <c r="G7413" s="2" t="s">
        <v>3659</v>
      </c>
    </row>
    <row r="7414" spans="1:7">
      <c r="A7414" s="79">
        <v>42751.483391203707</v>
      </c>
      <c r="B7414" s="3">
        <v>5.7345710368349252</v>
      </c>
      <c r="C7414" s="7">
        <v>141</v>
      </c>
      <c r="D7414" s="7">
        <v>1</v>
      </c>
      <c r="E7414" s="17">
        <v>45</v>
      </c>
      <c r="F7414" s="2" t="s">
        <v>8</v>
      </c>
      <c r="G7414" s="2" t="s">
        <v>3697</v>
      </c>
    </row>
    <row r="7415" spans="1:7">
      <c r="A7415" s="79">
        <v>42752.439155092594</v>
      </c>
      <c r="B7415" s="3">
        <v>5.7345710368349252</v>
      </c>
      <c r="C7415" s="7">
        <v>141</v>
      </c>
      <c r="D7415" s="7">
        <v>1</v>
      </c>
      <c r="E7415" s="17">
        <v>45</v>
      </c>
      <c r="F7415" s="2" t="s">
        <v>8</v>
      </c>
      <c r="G7415" s="2" t="s">
        <v>3695</v>
      </c>
    </row>
    <row r="7416" spans="1:7">
      <c r="A7416" s="79">
        <v>42752.767175925925</v>
      </c>
      <c r="B7416" s="3">
        <v>5.7676961654948622</v>
      </c>
      <c r="C7416" s="7">
        <v>141</v>
      </c>
      <c r="D7416" s="7">
        <v>1</v>
      </c>
      <c r="E7416" s="17">
        <v>45</v>
      </c>
      <c r="F7416" s="2" t="s">
        <v>8</v>
      </c>
      <c r="G7416" s="2" t="s">
        <v>3694</v>
      </c>
    </row>
    <row r="7417" spans="1:7">
      <c r="A7417" s="79">
        <v>42758.69804398148</v>
      </c>
      <c r="B7417" s="3">
        <v>5.7816990471607319</v>
      </c>
      <c r="C7417" s="7">
        <v>141</v>
      </c>
      <c r="D7417" s="7">
        <v>1</v>
      </c>
      <c r="E7417" s="17">
        <v>45</v>
      </c>
      <c r="F7417" s="2" t="s">
        <v>8</v>
      </c>
      <c r="G7417" s="2" t="s">
        <v>3654</v>
      </c>
    </row>
    <row r="7418" spans="1:7">
      <c r="A7418" s="79">
        <v>42759.538310185184</v>
      </c>
      <c r="B7418" s="3">
        <v>5.7779989281909225</v>
      </c>
      <c r="C7418" s="7">
        <v>141</v>
      </c>
      <c r="D7418" s="7">
        <v>1</v>
      </c>
      <c r="E7418" s="17">
        <v>45</v>
      </c>
      <c r="F7418" s="2" t="s">
        <v>8</v>
      </c>
      <c r="G7418" s="2" t="s">
        <v>3552</v>
      </c>
    </row>
    <row r="7419" spans="1:7">
      <c r="A7419" s="79">
        <v>42760.110671296294</v>
      </c>
      <c r="B7419" s="3">
        <v>5.7810270486656199</v>
      </c>
      <c r="C7419" s="7">
        <v>141</v>
      </c>
      <c r="D7419" s="7">
        <v>1</v>
      </c>
      <c r="E7419" s="17">
        <v>45</v>
      </c>
      <c r="F7419" s="2" t="s">
        <v>8</v>
      </c>
      <c r="G7419" s="2" t="s">
        <v>3554</v>
      </c>
    </row>
    <row r="7420" spans="1:7">
      <c r="A7420" s="79">
        <v>42760.838055555556</v>
      </c>
      <c r="B7420" s="3">
        <v>5.7413212891113892</v>
      </c>
      <c r="C7420" s="7">
        <v>141</v>
      </c>
      <c r="D7420" s="7">
        <v>1</v>
      </c>
      <c r="E7420" s="17">
        <v>45</v>
      </c>
      <c r="F7420" s="2" t="s">
        <v>8</v>
      </c>
      <c r="G7420" s="2" t="s">
        <v>3693</v>
      </c>
    </row>
    <row r="7421" spans="1:7">
      <c r="A7421" s="79">
        <v>42762.512233796297</v>
      </c>
      <c r="B7421" s="3">
        <v>5.7443524499599681</v>
      </c>
      <c r="C7421" s="7">
        <v>141</v>
      </c>
      <c r="D7421" s="7">
        <v>1</v>
      </c>
      <c r="E7421" s="17">
        <v>45</v>
      </c>
      <c r="F7421" s="2" t="s">
        <v>8</v>
      </c>
      <c r="G7421" s="2" t="s">
        <v>3692</v>
      </c>
    </row>
    <row r="7422" spans="1:7">
      <c r="A7422" s="79">
        <v>42764.965543981481</v>
      </c>
      <c r="B7422" s="3">
        <v>5.7413212891113892</v>
      </c>
      <c r="C7422" s="7">
        <v>141</v>
      </c>
      <c r="D7422" s="7">
        <v>1</v>
      </c>
      <c r="E7422" s="17">
        <v>45</v>
      </c>
      <c r="F7422" s="2" t="s">
        <v>8</v>
      </c>
      <c r="G7422" s="2" t="s">
        <v>3626</v>
      </c>
    </row>
    <row r="7423" spans="1:7">
      <c r="A7423" s="79">
        <v>42766.51866898148</v>
      </c>
      <c r="B7423" s="3">
        <v>5.6364101201201207</v>
      </c>
      <c r="C7423" s="7">
        <v>141</v>
      </c>
      <c r="D7423" s="7">
        <v>1</v>
      </c>
      <c r="E7423" s="17">
        <v>45</v>
      </c>
      <c r="F7423" s="2" t="s">
        <v>8</v>
      </c>
      <c r="G7423" s="2" t="s">
        <v>3691</v>
      </c>
    </row>
    <row r="7424" spans="1:7">
      <c r="A7424" s="79">
        <v>42767.944513888891</v>
      </c>
      <c r="B7424" s="3">
        <v>5.8014215571735894</v>
      </c>
      <c r="C7424" s="7">
        <v>141</v>
      </c>
      <c r="D7424" s="7">
        <v>1</v>
      </c>
      <c r="E7424" s="17">
        <v>45</v>
      </c>
      <c r="F7424" s="2" t="s">
        <v>8</v>
      </c>
      <c r="G7424" s="2" t="s">
        <v>3553</v>
      </c>
    </row>
    <row r="7425" spans="1:8">
      <c r="A7425" s="79">
        <v>42768.095451388886</v>
      </c>
      <c r="B7425" s="3">
        <v>5.7520655539671193</v>
      </c>
      <c r="C7425" s="7">
        <v>141</v>
      </c>
      <c r="D7425" s="7">
        <v>1</v>
      </c>
      <c r="E7425" s="17">
        <v>45</v>
      </c>
      <c r="F7425" s="2" t="s">
        <v>8</v>
      </c>
      <c r="G7425" s="2" t="s">
        <v>3690</v>
      </c>
    </row>
    <row r="7426" spans="1:8">
      <c r="A7426" s="79">
        <v>42772.607314814813</v>
      </c>
      <c r="B7426" s="3">
        <v>5.7582473643410852</v>
      </c>
      <c r="C7426" s="7">
        <v>141</v>
      </c>
      <c r="D7426" s="7">
        <v>1</v>
      </c>
      <c r="E7426" s="17">
        <v>45</v>
      </c>
      <c r="F7426" s="2" t="s">
        <v>8</v>
      </c>
      <c r="G7426" s="2" t="s">
        <v>3648</v>
      </c>
    </row>
    <row r="7427" spans="1:8">
      <c r="A7427" s="79">
        <v>42772.658807870372</v>
      </c>
      <c r="B7427" s="3">
        <v>5.7829844676118993</v>
      </c>
      <c r="C7427" s="7">
        <v>141</v>
      </c>
      <c r="D7427" s="7">
        <v>1</v>
      </c>
      <c r="E7427" s="17">
        <v>45</v>
      </c>
      <c r="F7427" s="2" t="s">
        <v>8</v>
      </c>
      <c r="G7427" s="2" t="s">
        <v>3567</v>
      </c>
    </row>
    <row r="7428" spans="1:8">
      <c r="A7428" s="79">
        <v>42773.441620370373</v>
      </c>
      <c r="B7428" s="3">
        <v>5.7984732242712669</v>
      </c>
      <c r="C7428" s="7">
        <v>141</v>
      </c>
      <c r="D7428" s="7">
        <v>1</v>
      </c>
      <c r="E7428" s="17">
        <v>45</v>
      </c>
      <c r="F7428" s="2" t="s">
        <v>8</v>
      </c>
      <c r="G7428" s="2" t="s">
        <v>3551</v>
      </c>
    </row>
    <row r="7429" spans="1:8">
      <c r="A7429" s="79">
        <v>42788.549432870372</v>
      </c>
      <c r="B7429" s="3">
        <v>5.7582473643410852</v>
      </c>
      <c r="C7429" s="7">
        <v>141</v>
      </c>
      <c r="D7429" s="7">
        <v>1</v>
      </c>
      <c r="E7429" s="17">
        <v>45</v>
      </c>
      <c r="F7429" s="2" t="s">
        <v>8</v>
      </c>
      <c r="G7429" s="2" t="s">
        <v>3570</v>
      </c>
    </row>
    <row r="7430" spans="1:8">
      <c r="A7430" s="79">
        <v>42792.524027777778</v>
      </c>
      <c r="B7430" s="3">
        <v>11.508477790055249</v>
      </c>
      <c r="C7430" s="7">
        <v>141</v>
      </c>
      <c r="D7430" s="7">
        <v>2</v>
      </c>
      <c r="E7430" s="17">
        <v>45</v>
      </c>
      <c r="F7430" s="2" t="s">
        <v>8</v>
      </c>
      <c r="G7430" s="2" t="s">
        <v>3588</v>
      </c>
    </row>
    <row r="7431" spans="1:8">
      <c r="A7431" s="79">
        <v>42800.683622685188</v>
      </c>
      <c r="B7431" s="3">
        <v>11.51649472868217</v>
      </c>
      <c r="C7431" s="7">
        <v>141</v>
      </c>
      <c r="D7431" s="7">
        <v>2</v>
      </c>
      <c r="E7431" s="17">
        <v>45</v>
      </c>
      <c r="F7431" s="2" t="s">
        <v>8</v>
      </c>
      <c r="G7431" s="2" t="s">
        <v>3689</v>
      </c>
    </row>
    <row r="7432" spans="1:8">
      <c r="A7432" s="79">
        <v>42806.530775462961</v>
      </c>
      <c r="B7432" s="3">
        <v>5.7841720375335122</v>
      </c>
      <c r="C7432" s="7">
        <v>141</v>
      </c>
      <c r="D7432" s="7">
        <v>1</v>
      </c>
      <c r="E7432" s="17">
        <v>45</v>
      </c>
      <c r="F7432" s="2" t="s">
        <v>8</v>
      </c>
      <c r="G7432" s="2" t="s">
        <v>3550</v>
      </c>
    </row>
    <row r="7433" spans="1:8">
      <c r="A7433" s="79">
        <v>42808.682395833333</v>
      </c>
      <c r="B7433" s="3">
        <v>5.7898479752795762</v>
      </c>
      <c r="C7433" s="7">
        <v>141</v>
      </c>
      <c r="D7433" s="7">
        <v>1</v>
      </c>
      <c r="E7433" s="17">
        <v>45</v>
      </c>
      <c r="F7433" s="2" t="s">
        <v>8</v>
      </c>
      <c r="G7433" s="2" t="s">
        <v>3636</v>
      </c>
    </row>
    <row r="7434" spans="1:8">
      <c r="A7434" s="79">
        <v>42818.637696759259</v>
      </c>
      <c r="B7434" s="3">
        <v>5.7948639835459641</v>
      </c>
      <c r="C7434" s="7">
        <v>141</v>
      </c>
      <c r="D7434" s="7">
        <v>1</v>
      </c>
      <c r="E7434" s="17">
        <v>45</v>
      </c>
      <c r="F7434" s="2" t="s">
        <v>8</v>
      </c>
      <c r="G7434" s="2" t="s">
        <v>3581</v>
      </c>
    </row>
    <row r="7435" spans="1:8">
      <c r="A7435" s="79">
        <v>42826.429780092592</v>
      </c>
      <c r="B7435" s="3">
        <v>5.6364101201201207</v>
      </c>
      <c r="C7435" s="7">
        <v>141</v>
      </c>
      <c r="D7435" s="7">
        <v>1</v>
      </c>
      <c r="E7435" s="17">
        <v>45</v>
      </c>
      <c r="F7435" s="2" t="s">
        <v>8</v>
      </c>
      <c r="G7435" s="2" t="s">
        <v>3117</v>
      </c>
      <c r="H7435" s="2" t="s">
        <v>4539</v>
      </c>
    </row>
    <row r="7436" spans="1:8">
      <c r="A7436" s="79">
        <v>42827.750856481478</v>
      </c>
      <c r="B7436" s="3">
        <v>5.66629</v>
      </c>
      <c r="C7436" s="7">
        <v>141</v>
      </c>
      <c r="D7436" s="7">
        <v>1</v>
      </c>
      <c r="E7436" s="17">
        <v>45</v>
      </c>
      <c r="F7436" s="2" t="s">
        <v>8</v>
      </c>
      <c r="G7436" s="2" t="s">
        <v>3117</v>
      </c>
      <c r="H7436" s="2" t="s">
        <v>4523</v>
      </c>
    </row>
    <row r="7437" spans="1:8">
      <c r="A7437" s="79">
        <v>42838.028344907405</v>
      </c>
      <c r="B7437" s="3">
        <v>5.703836933667084</v>
      </c>
      <c r="C7437" s="7">
        <v>141</v>
      </c>
      <c r="D7437" s="7">
        <v>1</v>
      </c>
      <c r="E7437" s="17">
        <v>45</v>
      </c>
      <c r="F7437" s="2" t="s">
        <v>8</v>
      </c>
      <c r="G7437" s="2" t="s">
        <v>3117</v>
      </c>
      <c r="H7437" s="2" t="s">
        <v>4537</v>
      </c>
    </row>
    <row r="7438" spans="1:8">
      <c r="A7438" s="79">
        <v>42840.823784722219</v>
      </c>
      <c r="B7438" s="3">
        <v>5.7542388950276244</v>
      </c>
      <c r="C7438" s="7">
        <v>141</v>
      </c>
      <c r="D7438" s="7">
        <v>1</v>
      </c>
      <c r="E7438" s="17">
        <v>45</v>
      </c>
      <c r="F7438" s="2" t="s">
        <v>8</v>
      </c>
      <c r="G7438" s="2" t="s">
        <v>3117</v>
      </c>
      <c r="H7438" s="2" t="s">
        <v>4489</v>
      </c>
    </row>
    <row r="7439" spans="1:8">
      <c r="A7439" s="79">
        <v>42843.904652777775</v>
      </c>
      <c r="B7439" s="3">
        <v>5.703836933667084</v>
      </c>
      <c r="C7439" s="7">
        <v>141</v>
      </c>
      <c r="D7439" s="7">
        <v>1</v>
      </c>
      <c r="E7439" s="17">
        <v>45</v>
      </c>
      <c r="F7439" s="2" t="s">
        <v>8</v>
      </c>
      <c r="G7439" s="2" t="s">
        <v>3117</v>
      </c>
      <c r="H7439" s="2" t="s">
        <v>4448</v>
      </c>
    </row>
    <row r="7440" spans="1:8">
      <c r="A7440" s="79">
        <v>42846.955289351848</v>
      </c>
      <c r="B7440" s="3">
        <v>5.703836933667084</v>
      </c>
      <c r="C7440" s="7">
        <v>141</v>
      </c>
      <c r="D7440" s="7">
        <v>1</v>
      </c>
      <c r="E7440" s="17">
        <v>45</v>
      </c>
      <c r="F7440" s="2" t="s">
        <v>8</v>
      </c>
      <c r="G7440" s="2" t="s">
        <v>3117</v>
      </c>
      <c r="H7440" s="2" t="s">
        <v>4535</v>
      </c>
    </row>
    <row r="7441" spans="1:8">
      <c r="A7441" s="79">
        <v>42848.665254629632</v>
      </c>
      <c r="B7441" s="3">
        <v>5.7344966454255806</v>
      </c>
      <c r="C7441" s="7">
        <v>141</v>
      </c>
      <c r="D7441" s="7">
        <v>1</v>
      </c>
      <c r="E7441" s="17">
        <v>45</v>
      </c>
      <c r="F7441" s="2" t="s">
        <v>8</v>
      </c>
      <c r="G7441" s="2" t="s">
        <v>3117</v>
      </c>
      <c r="H7441" s="2" t="s">
        <v>4533</v>
      </c>
    </row>
    <row r="7442" spans="1:8">
      <c r="A7442" s="79">
        <v>42850.616388888891</v>
      </c>
      <c r="B7442" s="3">
        <v>5.7919700649614292</v>
      </c>
      <c r="C7442" s="7">
        <v>141</v>
      </c>
      <c r="D7442" s="7">
        <v>1</v>
      </c>
      <c r="E7442" s="17">
        <v>45</v>
      </c>
      <c r="F7442" s="2" t="s">
        <v>8</v>
      </c>
      <c r="G7442" s="2" t="s">
        <v>3117</v>
      </c>
      <c r="H7442" s="2" t="s">
        <v>4426</v>
      </c>
    </row>
    <row r="7443" spans="1:8">
      <c r="A7443" s="79">
        <v>42856.606585648151</v>
      </c>
      <c r="B7443" s="3">
        <v>11.544792994626283</v>
      </c>
      <c r="C7443" s="7">
        <v>141</v>
      </c>
      <c r="D7443" s="7">
        <v>2</v>
      </c>
      <c r="E7443" s="17">
        <v>45</v>
      </c>
      <c r="F7443" s="2" t="s">
        <v>8</v>
      </c>
      <c r="G7443" s="2" t="s">
        <v>3117</v>
      </c>
      <c r="H7443" s="2" t="s">
        <v>4509</v>
      </c>
    </row>
    <row r="7444" spans="1:8">
      <c r="A7444" s="79">
        <v>42863.743668981479</v>
      </c>
      <c r="B7444" s="3">
        <v>5.7841720375335122</v>
      </c>
      <c r="C7444" s="7">
        <v>141</v>
      </c>
      <c r="D7444" s="7">
        <v>1</v>
      </c>
      <c r="E7444" s="17">
        <v>45</v>
      </c>
      <c r="F7444" s="2" t="s">
        <v>8</v>
      </c>
      <c r="G7444" s="2" t="s">
        <v>3117</v>
      </c>
      <c r="H7444" s="2" t="s">
        <v>4433</v>
      </c>
    </row>
    <row r="7445" spans="1:8">
      <c r="A7445" s="79">
        <v>42883.635011574072</v>
      </c>
      <c r="B7445" s="3">
        <v>5.7496974485825456</v>
      </c>
      <c r="C7445" s="7">
        <v>141</v>
      </c>
      <c r="D7445" s="7">
        <v>1</v>
      </c>
      <c r="E7445" s="17">
        <v>45</v>
      </c>
      <c r="F7445" s="2" t="s">
        <v>8</v>
      </c>
      <c r="G7445" s="2" t="s">
        <v>3117</v>
      </c>
      <c r="H7445" s="2" t="s">
        <v>4446</v>
      </c>
    </row>
    <row r="7446" spans="1:8">
      <c r="A7446" s="79">
        <v>42887</v>
      </c>
      <c r="B7446" s="3">
        <v>-5.99</v>
      </c>
      <c r="C7446" s="7">
        <v>141</v>
      </c>
      <c r="D7446" s="17">
        <v>-1</v>
      </c>
      <c r="E7446" s="17">
        <v>45</v>
      </c>
      <c r="F7446" s="2" t="s">
        <v>8</v>
      </c>
      <c r="G7446" s="2" t="s">
        <v>3132</v>
      </c>
      <c r="H7446" s="2" t="s">
        <v>2977</v>
      </c>
    </row>
    <row r="7447" spans="1:8">
      <c r="A7447" s="79">
        <v>42887</v>
      </c>
      <c r="B7447" s="3">
        <v>-5.99</v>
      </c>
      <c r="C7447" s="7">
        <v>141</v>
      </c>
      <c r="D7447" s="17">
        <v>-1</v>
      </c>
      <c r="E7447" s="17">
        <v>45</v>
      </c>
      <c r="F7447" s="2" t="s">
        <v>8</v>
      </c>
      <c r="G7447" s="2" t="s">
        <v>3132</v>
      </c>
      <c r="H7447" s="2" t="s">
        <v>2985</v>
      </c>
    </row>
    <row r="7448" spans="1:8">
      <c r="A7448" s="79">
        <v>42888.601666666669</v>
      </c>
      <c r="B7448" s="3">
        <v>5.7898362976593551</v>
      </c>
      <c r="C7448" s="7">
        <v>141</v>
      </c>
      <c r="D7448" s="7">
        <v>1</v>
      </c>
      <c r="E7448" s="17">
        <v>45</v>
      </c>
      <c r="F7448" s="2" t="s">
        <v>8</v>
      </c>
      <c r="G7448" s="2" t="s">
        <v>3117</v>
      </c>
      <c r="H7448" s="2" t="s">
        <v>4444</v>
      </c>
    </row>
    <row r="7449" spans="1:8">
      <c r="A7449" s="79">
        <v>42892.007048611114</v>
      </c>
      <c r="B7449" s="3">
        <v>5.7470947747400851</v>
      </c>
      <c r="C7449" s="7">
        <v>141</v>
      </c>
      <c r="D7449" s="7">
        <v>1</v>
      </c>
      <c r="E7449" s="17">
        <v>45</v>
      </c>
      <c r="F7449" s="2" t="s">
        <v>8</v>
      </c>
      <c r="G7449" s="2" t="s">
        <v>3117</v>
      </c>
      <c r="H7449" s="2" t="s">
        <v>4532</v>
      </c>
    </row>
    <row r="7450" spans="1:8">
      <c r="A7450" s="79">
        <v>42903.437384259261</v>
      </c>
      <c r="B7450" s="3">
        <v>11.550842451671596</v>
      </c>
      <c r="C7450" s="7">
        <v>141</v>
      </c>
      <c r="D7450" s="7">
        <v>2</v>
      </c>
      <c r="E7450" s="17">
        <v>45</v>
      </c>
      <c r="F7450" s="2" t="s">
        <v>8</v>
      </c>
      <c r="G7450" s="2" t="s">
        <v>3117</v>
      </c>
      <c r="H7450" s="2" t="s">
        <v>4442</v>
      </c>
    </row>
    <row r="7451" spans="1:8">
      <c r="A7451" s="79">
        <v>42915.879525462966</v>
      </c>
      <c r="B7451" s="3">
        <v>5.7226474778530489</v>
      </c>
      <c r="C7451" s="7">
        <v>141</v>
      </c>
      <c r="D7451" s="7">
        <v>1</v>
      </c>
      <c r="E7451" s="17">
        <v>45</v>
      </c>
      <c r="F7451" s="2" t="s">
        <v>8</v>
      </c>
      <c r="G7451" s="2" t="s">
        <v>3117</v>
      </c>
      <c r="H7451" s="2" t="s">
        <v>4530</v>
      </c>
    </row>
    <row r="7452" spans="1:8">
      <c r="A7452" s="79">
        <v>42758.325833333336</v>
      </c>
      <c r="B7452" s="3">
        <v>5.6958476407506708</v>
      </c>
      <c r="C7452" s="7">
        <v>142</v>
      </c>
      <c r="D7452" s="7">
        <v>1</v>
      </c>
      <c r="E7452" s="17">
        <v>45</v>
      </c>
      <c r="F7452" s="2" t="s">
        <v>8</v>
      </c>
      <c r="G7452" s="2" t="s">
        <v>3997</v>
      </c>
    </row>
    <row r="7453" spans="1:8">
      <c r="A7453" s="79">
        <v>42758.327303240738</v>
      </c>
      <c r="B7453" s="3">
        <v>5.6364101201201207</v>
      </c>
      <c r="C7453" s="7">
        <v>142</v>
      </c>
      <c r="D7453" s="7">
        <v>1</v>
      </c>
      <c r="E7453" s="17">
        <v>45</v>
      </c>
      <c r="F7453" s="2" t="s">
        <v>8</v>
      </c>
      <c r="G7453" s="2" t="s">
        <v>3996</v>
      </c>
    </row>
    <row r="7454" spans="1:8">
      <c r="A7454" s="79">
        <v>42758.327476851853</v>
      </c>
      <c r="B7454" s="3">
        <v>5.7563500400266845</v>
      </c>
      <c r="C7454" s="7">
        <v>142</v>
      </c>
      <c r="D7454" s="7">
        <v>1</v>
      </c>
      <c r="E7454" s="17">
        <v>45</v>
      </c>
      <c r="F7454" s="2" t="s">
        <v>8</v>
      </c>
      <c r="G7454" s="2" t="s">
        <v>3995</v>
      </c>
    </row>
    <row r="7455" spans="1:8">
      <c r="A7455" s="79">
        <v>42758.328055555554</v>
      </c>
      <c r="B7455" s="3">
        <v>5.7520655539671193</v>
      </c>
      <c r="C7455" s="7">
        <v>142</v>
      </c>
      <c r="D7455" s="7">
        <v>1</v>
      </c>
      <c r="E7455" s="17">
        <v>45</v>
      </c>
      <c r="F7455" s="2" t="s">
        <v>8</v>
      </c>
      <c r="G7455" s="2" t="s">
        <v>3614</v>
      </c>
    </row>
    <row r="7456" spans="1:8">
      <c r="A7456" s="79">
        <v>42758.329918981479</v>
      </c>
      <c r="B7456" s="3">
        <v>17.203489936276739</v>
      </c>
      <c r="C7456" s="7">
        <v>142</v>
      </c>
      <c r="D7456" s="7">
        <v>3</v>
      </c>
      <c r="E7456" s="17">
        <v>45</v>
      </c>
      <c r="F7456" s="2" t="s">
        <v>8</v>
      </c>
      <c r="G7456" s="2" t="s">
        <v>3994</v>
      </c>
    </row>
    <row r="7457" spans="1:7">
      <c r="A7457" s="79">
        <v>42758.330509259256</v>
      </c>
      <c r="B7457" s="3">
        <v>5.7163456173526139</v>
      </c>
      <c r="C7457" s="7">
        <v>142</v>
      </c>
      <c r="D7457" s="7">
        <v>1</v>
      </c>
      <c r="E7457" s="17">
        <v>45</v>
      </c>
      <c r="F7457" s="2" t="s">
        <v>8</v>
      </c>
      <c r="G7457" s="2" t="s">
        <v>3993</v>
      </c>
    </row>
    <row r="7458" spans="1:7">
      <c r="A7458" s="79">
        <v>42758.33090277778</v>
      </c>
      <c r="B7458" s="3">
        <v>5.6958476407506708</v>
      </c>
      <c r="C7458" s="7">
        <v>142</v>
      </c>
      <c r="D7458" s="7">
        <v>1</v>
      </c>
      <c r="E7458" s="17">
        <v>45</v>
      </c>
      <c r="F7458" s="2" t="s">
        <v>8</v>
      </c>
      <c r="G7458" s="2" t="s">
        <v>3992</v>
      </c>
    </row>
    <row r="7459" spans="1:7">
      <c r="A7459" s="79">
        <v>42758.332152777781</v>
      </c>
      <c r="B7459" s="3">
        <v>5.5162900000000006</v>
      </c>
      <c r="C7459" s="7">
        <v>142</v>
      </c>
      <c r="D7459" s="7">
        <v>1</v>
      </c>
      <c r="E7459" s="17">
        <v>45</v>
      </c>
      <c r="F7459" s="2" t="s">
        <v>8</v>
      </c>
      <c r="G7459" s="2" t="s">
        <v>3991</v>
      </c>
    </row>
    <row r="7460" spans="1:7">
      <c r="A7460" s="79">
        <v>42758.333993055552</v>
      </c>
      <c r="B7460" s="3">
        <v>5.6527777161055504</v>
      </c>
      <c r="C7460" s="7">
        <v>142</v>
      </c>
      <c r="D7460" s="7">
        <v>1</v>
      </c>
      <c r="E7460" s="17">
        <v>45</v>
      </c>
      <c r="F7460" s="2" t="s">
        <v>8</v>
      </c>
      <c r="G7460" s="2" t="s">
        <v>3990</v>
      </c>
    </row>
    <row r="7461" spans="1:7">
      <c r="A7461" s="79">
        <v>42758.337384259263</v>
      </c>
      <c r="B7461" s="3">
        <v>11.542595022533801</v>
      </c>
      <c r="C7461" s="7">
        <v>142</v>
      </c>
      <c r="D7461" s="7">
        <v>2</v>
      </c>
      <c r="E7461" s="17">
        <v>45</v>
      </c>
      <c r="F7461" s="2" t="s">
        <v>8</v>
      </c>
      <c r="G7461" s="2" t="s">
        <v>3989</v>
      </c>
    </row>
    <row r="7462" spans="1:7">
      <c r="A7462" s="79">
        <v>42758.337384259263</v>
      </c>
      <c r="B7462" s="3">
        <v>11.542595022533801</v>
      </c>
      <c r="C7462" s="7">
        <v>142</v>
      </c>
      <c r="D7462" s="7">
        <v>2</v>
      </c>
      <c r="E7462" s="17">
        <v>45</v>
      </c>
      <c r="F7462" s="2" t="s">
        <v>8</v>
      </c>
      <c r="G7462" s="2" t="s">
        <v>3989</v>
      </c>
    </row>
    <row r="7463" spans="1:7">
      <c r="A7463" s="79">
        <v>42758.338888888888</v>
      </c>
      <c r="B7463" s="3">
        <v>5.7563500400266845</v>
      </c>
      <c r="C7463" s="7">
        <v>142</v>
      </c>
      <c r="D7463" s="7">
        <v>1</v>
      </c>
      <c r="E7463" s="17">
        <v>45</v>
      </c>
      <c r="F7463" s="2" t="s">
        <v>8</v>
      </c>
      <c r="G7463" s="2" t="s">
        <v>3987</v>
      </c>
    </row>
    <row r="7464" spans="1:7">
      <c r="A7464" s="79">
        <v>42758.341099537036</v>
      </c>
      <c r="B7464" s="3">
        <v>5.7163456173526139</v>
      </c>
      <c r="C7464" s="7">
        <v>142</v>
      </c>
      <c r="D7464" s="7">
        <v>1</v>
      </c>
      <c r="E7464" s="17">
        <v>45</v>
      </c>
      <c r="F7464" s="2" t="s">
        <v>8</v>
      </c>
      <c r="G7464" s="2" t="s">
        <v>3986</v>
      </c>
    </row>
    <row r="7465" spans="1:7">
      <c r="A7465" s="79">
        <v>42758.341863425929</v>
      </c>
      <c r="B7465" s="3">
        <v>11.523538737864078</v>
      </c>
      <c r="C7465" s="7">
        <v>142</v>
      </c>
      <c r="D7465" s="7">
        <v>2</v>
      </c>
      <c r="E7465" s="17">
        <v>45</v>
      </c>
      <c r="F7465" s="2" t="s">
        <v>8</v>
      </c>
      <c r="G7465" s="2" t="s">
        <v>3984</v>
      </c>
    </row>
    <row r="7466" spans="1:7">
      <c r="A7466" s="79">
        <v>42758.343171296299</v>
      </c>
      <c r="B7466" s="3">
        <v>5.6364101201201207</v>
      </c>
      <c r="C7466" s="7">
        <v>142</v>
      </c>
      <c r="D7466" s="7">
        <v>1</v>
      </c>
      <c r="E7466" s="17">
        <v>45</v>
      </c>
      <c r="F7466" s="2" t="s">
        <v>8</v>
      </c>
      <c r="G7466" s="2" t="s">
        <v>3983</v>
      </c>
    </row>
    <row r="7467" spans="1:7">
      <c r="A7467" s="79">
        <v>42758.345405092594</v>
      </c>
      <c r="B7467" s="3">
        <v>5.7163456173526139</v>
      </c>
      <c r="C7467" s="7">
        <v>142</v>
      </c>
      <c r="D7467" s="7">
        <v>1</v>
      </c>
      <c r="E7467" s="17">
        <v>45</v>
      </c>
      <c r="F7467" s="2" t="s">
        <v>8</v>
      </c>
      <c r="G7467" s="2" t="s">
        <v>3982</v>
      </c>
    </row>
    <row r="7468" spans="1:7">
      <c r="A7468" s="79">
        <v>42758.356539351851</v>
      </c>
      <c r="B7468" s="3">
        <v>5.7563500400266845</v>
      </c>
      <c r="C7468" s="7">
        <v>142</v>
      </c>
      <c r="D7468" s="7">
        <v>1</v>
      </c>
      <c r="E7468" s="17">
        <v>45</v>
      </c>
      <c r="F7468" s="2" t="s">
        <v>8</v>
      </c>
      <c r="G7468" s="2" t="s">
        <v>3981</v>
      </c>
    </row>
    <row r="7469" spans="1:7">
      <c r="A7469" s="79">
        <v>42758.356840277775</v>
      </c>
      <c r="B7469" s="3">
        <v>5.687749227467811</v>
      </c>
      <c r="C7469" s="7">
        <v>142</v>
      </c>
      <c r="D7469" s="7">
        <v>1</v>
      </c>
      <c r="E7469" s="17">
        <v>45</v>
      </c>
      <c r="F7469" s="2" t="s">
        <v>8</v>
      </c>
      <c r="G7469" s="2" t="s">
        <v>3980</v>
      </c>
    </row>
    <row r="7470" spans="1:7">
      <c r="A7470" s="79">
        <v>42758.36136574074</v>
      </c>
      <c r="B7470" s="3">
        <v>5.7163456173526139</v>
      </c>
      <c r="C7470" s="7">
        <v>142</v>
      </c>
      <c r="D7470" s="7">
        <v>1</v>
      </c>
      <c r="E7470" s="17">
        <v>45</v>
      </c>
      <c r="F7470" s="2" t="s">
        <v>8</v>
      </c>
      <c r="G7470" s="2" t="s">
        <v>3979</v>
      </c>
    </row>
    <row r="7471" spans="1:7">
      <c r="A7471" s="79">
        <v>42758.364965277775</v>
      </c>
      <c r="B7471" s="3">
        <v>5.7163456173526139</v>
      </c>
      <c r="C7471" s="7">
        <v>142</v>
      </c>
      <c r="D7471" s="7">
        <v>1</v>
      </c>
      <c r="E7471" s="17">
        <v>45</v>
      </c>
      <c r="F7471" s="2" t="s">
        <v>8</v>
      </c>
      <c r="G7471" s="2" t="s">
        <v>3978</v>
      </c>
    </row>
    <row r="7472" spans="1:7">
      <c r="A7472" s="79">
        <v>42758.365925925929</v>
      </c>
      <c r="B7472" s="3">
        <v>5.7163456173526139</v>
      </c>
      <c r="C7472" s="7">
        <v>142</v>
      </c>
      <c r="D7472" s="7">
        <v>1</v>
      </c>
      <c r="E7472" s="17">
        <v>45</v>
      </c>
      <c r="F7472" s="2" t="s">
        <v>8</v>
      </c>
      <c r="G7472" s="2" t="s">
        <v>3977</v>
      </c>
    </row>
    <row r="7473" spans="1:7">
      <c r="A7473" s="79">
        <v>42758.367361111108</v>
      </c>
      <c r="B7473" s="3">
        <v>5.6364101201201207</v>
      </c>
      <c r="C7473" s="7">
        <v>142</v>
      </c>
      <c r="D7473" s="7">
        <v>1</v>
      </c>
      <c r="E7473" s="17">
        <v>45</v>
      </c>
      <c r="F7473" s="2" t="s">
        <v>8</v>
      </c>
      <c r="G7473" s="2" t="s">
        <v>3976</v>
      </c>
    </row>
    <row r="7474" spans="1:7">
      <c r="A7474" s="79">
        <v>42758.370219907411</v>
      </c>
      <c r="B7474" s="3">
        <v>11.504131107934239</v>
      </c>
      <c r="C7474" s="7">
        <v>142</v>
      </c>
      <c r="D7474" s="7">
        <v>2</v>
      </c>
      <c r="E7474" s="17">
        <v>45</v>
      </c>
      <c r="F7474" s="2" t="s">
        <v>8</v>
      </c>
      <c r="G7474" s="2" t="s">
        <v>3975</v>
      </c>
    </row>
    <row r="7475" spans="1:7">
      <c r="A7475" s="79">
        <v>42758.373229166667</v>
      </c>
      <c r="B7475" s="3">
        <v>17.331546822633296</v>
      </c>
      <c r="C7475" s="7">
        <v>142</v>
      </c>
      <c r="D7475" s="7">
        <v>3</v>
      </c>
      <c r="E7475" s="17">
        <v>45</v>
      </c>
      <c r="F7475" s="2" t="s">
        <v>8</v>
      </c>
      <c r="G7475" s="2" t="s">
        <v>3974</v>
      </c>
    </row>
    <row r="7476" spans="1:7">
      <c r="A7476" s="79">
        <v>42758.380300925928</v>
      </c>
      <c r="B7476" s="3">
        <v>5.7226474778530489</v>
      </c>
      <c r="C7476" s="7">
        <v>142</v>
      </c>
      <c r="D7476" s="7">
        <v>1</v>
      </c>
      <c r="E7476" s="17">
        <v>45</v>
      </c>
      <c r="F7476" s="2" t="s">
        <v>8</v>
      </c>
      <c r="G7476" s="2" t="s">
        <v>3973</v>
      </c>
    </row>
    <row r="7477" spans="1:7">
      <c r="A7477" s="79">
        <v>42758.38076388889</v>
      </c>
      <c r="B7477" s="3">
        <v>5.6364101201201207</v>
      </c>
      <c r="C7477" s="7">
        <v>142</v>
      </c>
      <c r="D7477" s="7">
        <v>1</v>
      </c>
      <c r="E7477" s="17">
        <v>45</v>
      </c>
      <c r="F7477" s="2" t="s">
        <v>8</v>
      </c>
      <c r="G7477" s="2" t="s">
        <v>3971</v>
      </c>
    </row>
    <row r="7478" spans="1:7">
      <c r="A7478" s="79">
        <v>42758.380972222221</v>
      </c>
      <c r="B7478" s="3">
        <v>5.7163456173526139</v>
      </c>
      <c r="C7478" s="7">
        <v>142</v>
      </c>
      <c r="D7478" s="7">
        <v>1</v>
      </c>
      <c r="E7478" s="17">
        <v>45</v>
      </c>
      <c r="F7478" s="2" t="s">
        <v>8</v>
      </c>
      <c r="G7478" s="2" t="s">
        <v>3970</v>
      </c>
    </row>
    <row r="7479" spans="1:7">
      <c r="A7479" s="79">
        <v>42758.381111111114</v>
      </c>
      <c r="B7479" s="3">
        <v>5.6958476407506708</v>
      </c>
      <c r="C7479" s="7">
        <v>142</v>
      </c>
      <c r="D7479" s="7">
        <v>1</v>
      </c>
      <c r="E7479" s="17">
        <v>45</v>
      </c>
      <c r="F7479" s="2" t="s">
        <v>8</v>
      </c>
      <c r="G7479" s="2" t="s">
        <v>3969</v>
      </c>
    </row>
    <row r="7480" spans="1:7">
      <c r="A7480" s="79">
        <v>42758.385451388887</v>
      </c>
      <c r="B7480" s="3">
        <v>5.5350693427230047</v>
      </c>
      <c r="C7480" s="7">
        <v>142</v>
      </c>
      <c r="D7480" s="7">
        <v>1</v>
      </c>
      <c r="E7480" s="17">
        <v>45</v>
      </c>
      <c r="F7480" s="2" t="s">
        <v>8</v>
      </c>
      <c r="G7480" s="2" t="s">
        <v>3968</v>
      </c>
    </row>
    <row r="7481" spans="1:7">
      <c r="A7481" s="79">
        <v>42758.389120370368</v>
      </c>
      <c r="B7481" s="3">
        <v>11.407673867334168</v>
      </c>
      <c r="C7481" s="7">
        <v>142</v>
      </c>
      <c r="D7481" s="7">
        <v>2</v>
      </c>
      <c r="E7481" s="17">
        <v>45</v>
      </c>
      <c r="F7481" s="2" t="s">
        <v>8</v>
      </c>
      <c r="G7481" s="2" t="s">
        <v>3967</v>
      </c>
    </row>
    <row r="7482" spans="1:7">
      <c r="A7482" s="79">
        <v>42758.389675925922</v>
      </c>
      <c r="B7482" s="3">
        <v>5.7163456173526139</v>
      </c>
      <c r="C7482" s="7">
        <v>142</v>
      </c>
      <c r="D7482" s="7">
        <v>1</v>
      </c>
      <c r="E7482" s="17">
        <v>45</v>
      </c>
      <c r="F7482" s="2" t="s">
        <v>8</v>
      </c>
      <c r="G7482" s="2" t="s">
        <v>3965</v>
      </c>
    </row>
    <row r="7483" spans="1:7">
      <c r="A7483" s="79">
        <v>42758.406770833331</v>
      </c>
      <c r="B7483" s="3">
        <v>11.407673867334168</v>
      </c>
      <c r="C7483" s="7">
        <v>142</v>
      </c>
      <c r="D7483" s="7">
        <v>2</v>
      </c>
      <c r="E7483" s="17">
        <v>45</v>
      </c>
      <c r="F7483" s="2" t="s">
        <v>8</v>
      </c>
      <c r="G7483" s="2" t="s">
        <v>3964</v>
      </c>
    </row>
    <row r="7484" spans="1:7">
      <c r="A7484" s="79">
        <v>42758.410185185188</v>
      </c>
      <c r="B7484" s="3">
        <v>11.407673867334168</v>
      </c>
      <c r="C7484" s="7">
        <v>142</v>
      </c>
      <c r="D7484" s="7">
        <v>2</v>
      </c>
      <c r="E7484" s="17">
        <v>45</v>
      </c>
      <c r="F7484" s="2" t="s">
        <v>8</v>
      </c>
      <c r="G7484" s="2" t="s">
        <v>3963</v>
      </c>
    </row>
    <row r="7485" spans="1:7">
      <c r="A7485" s="79">
        <v>42758.416666666664</v>
      </c>
      <c r="B7485" s="3">
        <v>17.1677959645464</v>
      </c>
      <c r="C7485" s="7">
        <v>142</v>
      </c>
      <c r="D7485" s="7">
        <v>3</v>
      </c>
      <c r="E7485" s="17">
        <v>45</v>
      </c>
      <c r="F7485" s="2" t="s">
        <v>8</v>
      </c>
      <c r="G7485" s="2" t="s">
        <v>3961</v>
      </c>
    </row>
    <row r="7486" spans="1:7">
      <c r="A7486" s="79">
        <v>42758.425706018519</v>
      </c>
      <c r="B7486" s="3">
        <v>11.51649472868217</v>
      </c>
      <c r="C7486" s="7">
        <v>142</v>
      </c>
      <c r="D7486" s="7">
        <v>2</v>
      </c>
      <c r="E7486" s="17">
        <v>45</v>
      </c>
      <c r="F7486" s="2" t="s">
        <v>8</v>
      </c>
      <c r="G7486" s="2" t="s">
        <v>3960</v>
      </c>
    </row>
    <row r="7487" spans="1:7">
      <c r="A7487" s="79">
        <v>42758.425706018519</v>
      </c>
      <c r="B7487" s="3">
        <v>5.7582473643410852</v>
      </c>
      <c r="C7487" s="7">
        <v>142</v>
      </c>
      <c r="D7487" s="7">
        <v>1</v>
      </c>
      <c r="E7487" s="17">
        <v>45</v>
      </c>
      <c r="F7487" s="2" t="s">
        <v>8</v>
      </c>
      <c r="G7487" s="2" t="s">
        <v>3960</v>
      </c>
    </row>
    <row r="7488" spans="1:7">
      <c r="A7488" s="79">
        <v>42758.434351851851</v>
      </c>
      <c r="B7488" s="3">
        <v>5.7163456173526139</v>
      </c>
      <c r="C7488" s="7">
        <v>142</v>
      </c>
      <c r="D7488" s="7">
        <v>1</v>
      </c>
      <c r="E7488" s="17">
        <v>45</v>
      </c>
      <c r="F7488" s="2" t="s">
        <v>8</v>
      </c>
      <c r="G7488" s="2" t="s">
        <v>3958</v>
      </c>
    </row>
    <row r="7489" spans="1:7">
      <c r="A7489" s="79">
        <v>42758.435682870368</v>
      </c>
      <c r="B7489" s="3">
        <v>11.33258</v>
      </c>
      <c r="C7489" s="7">
        <v>142</v>
      </c>
      <c r="D7489" s="7">
        <v>2</v>
      </c>
      <c r="E7489" s="17">
        <v>45</v>
      </c>
      <c r="F7489" s="2" t="s">
        <v>8</v>
      </c>
      <c r="G7489" s="2" t="s">
        <v>3957</v>
      </c>
    </row>
    <row r="7490" spans="1:7">
      <c r="A7490" s="79">
        <v>42758.442418981482</v>
      </c>
      <c r="B7490" s="3">
        <v>5.7763300266844562</v>
      </c>
      <c r="C7490" s="7">
        <v>142</v>
      </c>
      <c r="D7490" s="7">
        <v>1</v>
      </c>
      <c r="E7490" s="17">
        <v>45</v>
      </c>
      <c r="F7490" s="2" t="s">
        <v>8</v>
      </c>
      <c r="G7490" s="2" t="s">
        <v>3956</v>
      </c>
    </row>
    <row r="7491" spans="1:7">
      <c r="A7491" s="79">
        <v>42758.448854166665</v>
      </c>
      <c r="B7491" s="3">
        <v>5.7163456173526139</v>
      </c>
      <c r="C7491" s="7">
        <v>142</v>
      </c>
      <c r="D7491" s="7">
        <v>1</v>
      </c>
      <c r="E7491" s="17">
        <v>45</v>
      </c>
      <c r="F7491" s="2" t="s">
        <v>8</v>
      </c>
      <c r="G7491" s="2" t="s">
        <v>3955</v>
      </c>
    </row>
    <row r="7492" spans="1:7">
      <c r="A7492" s="79">
        <v>42758.456678240742</v>
      </c>
      <c r="B7492" s="3">
        <v>5.7163456173526139</v>
      </c>
      <c r="C7492" s="7">
        <v>142</v>
      </c>
      <c r="D7492" s="7">
        <v>1</v>
      </c>
      <c r="E7492" s="17">
        <v>45</v>
      </c>
      <c r="F7492" s="2" t="s">
        <v>8</v>
      </c>
      <c r="G7492" s="2" t="s">
        <v>3954</v>
      </c>
    </row>
    <row r="7493" spans="1:7">
      <c r="A7493" s="79">
        <v>42758.467870370368</v>
      </c>
      <c r="B7493" s="3">
        <v>5.687749227467811</v>
      </c>
      <c r="C7493" s="7">
        <v>142</v>
      </c>
      <c r="D7493" s="7">
        <v>1</v>
      </c>
      <c r="E7493" s="17">
        <v>45</v>
      </c>
      <c r="F7493" s="2" t="s">
        <v>8</v>
      </c>
      <c r="G7493" s="2" t="s">
        <v>3953</v>
      </c>
    </row>
    <row r="7494" spans="1:7">
      <c r="A7494" s="79">
        <v>42758.46875</v>
      </c>
      <c r="B7494" s="3">
        <v>17.367113858052775</v>
      </c>
      <c r="C7494" s="7">
        <v>142</v>
      </c>
      <c r="D7494" s="7">
        <v>3</v>
      </c>
      <c r="E7494" s="17">
        <v>45</v>
      </c>
      <c r="F7494" s="2" t="s">
        <v>8</v>
      </c>
      <c r="G7494" s="2" t="s">
        <v>3952</v>
      </c>
    </row>
    <row r="7495" spans="1:7">
      <c r="A7495" s="79">
        <v>42758.46875</v>
      </c>
      <c r="B7495" s="3">
        <v>5.789037952684259</v>
      </c>
      <c r="C7495" s="7">
        <v>142</v>
      </c>
      <c r="D7495" s="7">
        <v>1</v>
      </c>
      <c r="E7495" s="17">
        <v>45</v>
      </c>
      <c r="F7495" s="2" t="s">
        <v>8</v>
      </c>
      <c r="G7495" s="2" t="s">
        <v>3952</v>
      </c>
    </row>
    <row r="7496" spans="1:7">
      <c r="A7496" s="79">
        <v>42758.474699074075</v>
      </c>
      <c r="B7496" s="3">
        <v>5.5350693427230047</v>
      </c>
      <c r="C7496" s="7">
        <v>142</v>
      </c>
      <c r="D7496" s="7">
        <v>1</v>
      </c>
      <c r="E7496" s="17">
        <v>45</v>
      </c>
      <c r="F7496" s="2" t="s">
        <v>8</v>
      </c>
      <c r="G7496" s="2" t="s">
        <v>3951</v>
      </c>
    </row>
    <row r="7497" spans="1:7">
      <c r="A7497" s="79">
        <v>42758.481747685182</v>
      </c>
      <c r="B7497" s="3">
        <v>5.6364101201201207</v>
      </c>
      <c r="C7497" s="7">
        <v>142</v>
      </c>
      <c r="D7497" s="7">
        <v>1</v>
      </c>
      <c r="E7497" s="17">
        <v>45</v>
      </c>
      <c r="F7497" s="2" t="s">
        <v>8</v>
      </c>
      <c r="G7497" s="2" t="s">
        <v>3950</v>
      </c>
    </row>
    <row r="7498" spans="1:7">
      <c r="A7498" s="79">
        <v>42758.483310185184</v>
      </c>
      <c r="B7498" s="3">
        <v>17.203489936276739</v>
      </c>
      <c r="C7498" s="7">
        <v>142</v>
      </c>
      <c r="D7498" s="7">
        <v>3</v>
      </c>
      <c r="E7498" s="17">
        <v>45</v>
      </c>
      <c r="F7498" s="2" t="s">
        <v>8</v>
      </c>
      <c r="G7498" s="2" t="s">
        <v>3948</v>
      </c>
    </row>
    <row r="7499" spans="1:7">
      <c r="A7499" s="79">
        <v>42758.487500000003</v>
      </c>
      <c r="B7499" s="3">
        <v>11.452610045067601</v>
      </c>
      <c r="C7499" s="7">
        <v>142</v>
      </c>
      <c r="D7499" s="7">
        <v>2</v>
      </c>
      <c r="E7499" s="17">
        <v>45</v>
      </c>
      <c r="F7499" s="2" t="s">
        <v>8</v>
      </c>
      <c r="G7499" s="2" t="s">
        <v>3947</v>
      </c>
    </row>
    <row r="7500" spans="1:7">
      <c r="A7500" s="79">
        <v>42758.489560185182</v>
      </c>
      <c r="B7500" s="3">
        <v>5.7163456173526139</v>
      </c>
      <c r="C7500" s="7">
        <v>142</v>
      </c>
      <c r="D7500" s="7">
        <v>1</v>
      </c>
      <c r="E7500" s="17">
        <v>45</v>
      </c>
      <c r="F7500" s="2" t="s">
        <v>8</v>
      </c>
      <c r="G7500" s="2" t="s">
        <v>3946</v>
      </c>
    </row>
    <row r="7501" spans="1:7">
      <c r="A7501" s="79">
        <v>42758.495879629627</v>
      </c>
      <c r="B7501" s="3">
        <v>5.7163456173526139</v>
      </c>
      <c r="C7501" s="7">
        <v>142</v>
      </c>
      <c r="D7501" s="7">
        <v>1</v>
      </c>
      <c r="E7501" s="17">
        <v>45</v>
      </c>
      <c r="F7501" s="2" t="s">
        <v>8</v>
      </c>
      <c r="G7501" s="2" t="s">
        <v>3945</v>
      </c>
    </row>
    <row r="7502" spans="1:7">
      <c r="A7502" s="79">
        <v>42758.504317129627</v>
      </c>
      <c r="B7502" s="3">
        <v>5.7163456173526139</v>
      </c>
      <c r="C7502" s="7">
        <v>142</v>
      </c>
      <c r="D7502" s="7">
        <v>1</v>
      </c>
      <c r="E7502" s="17">
        <v>45</v>
      </c>
      <c r="F7502" s="2" t="s">
        <v>8</v>
      </c>
      <c r="G7502" s="2" t="s">
        <v>3944</v>
      </c>
    </row>
    <row r="7503" spans="1:7">
      <c r="A7503" s="79">
        <v>42758.504965277774</v>
      </c>
      <c r="B7503" s="3">
        <v>5.7163456173526139</v>
      </c>
      <c r="C7503" s="7">
        <v>142</v>
      </c>
      <c r="D7503" s="7">
        <v>1</v>
      </c>
      <c r="E7503" s="17">
        <v>45</v>
      </c>
      <c r="F7503" s="2" t="s">
        <v>8</v>
      </c>
      <c r="G7503" s="2" t="s">
        <v>3943</v>
      </c>
    </row>
    <row r="7504" spans="1:7">
      <c r="A7504" s="79">
        <v>42758.512060185189</v>
      </c>
      <c r="B7504" s="3">
        <v>11.407673867334168</v>
      </c>
      <c r="C7504" s="7">
        <v>142</v>
      </c>
      <c r="D7504" s="7">
        <v>2</v>
      </c>
      <c r="E7504" s="17">
        <v>45</v>
      </c>
      <c r="F7504" s="2" t="s">
        <v>8</v>
      </c>
      <c r="G7504" s="2" t="s">
        <v>3942</v>
      </c>
    </row>
    <row r="7505" spans="1:7">
      <c r="A7505" s="79">
        <v>42758.513819444444</v>
      </c>
      <c r="B7505" s="3">
        <v>5.6364101201201207</v>
      </c>
      <c r="C7505" s="7">
        <v>142</v>
      </c>
      <c r="D7505" s="7">
        <v>1</v>
      </c>
      <c r="E7505" s="17">
        <v>45</v>
      </c>
      <c r="F7505" s="2" t="s">
        <v>8</v>
      </c>
      <c r="G7505" s="2" t="s">
        <v>3941</v>
      </c>
    </row>
    <row r="7506" spans="1:7">
      <c r="A7506" s="79">
        <v>42758.515532407408</v>
      </c>
      <c r="B7506" s="3">
        <v>5.703836933667084</v>
      </c>
      <c r="C7506" s="7">
        <v>142</v>
      </c>
      <c r="D7506" s="7">
        <v>1</v>
      </c>
      <c r="E7506" s="17">
        <v>45</v>
      </c>
      <c r="F7506" s="2" t="s">
        <v>8</v>
      </c>
      <c r="G7506" s="2" t="s">
        <v>3940</v>
      </c>
    </row>
    <row r="7507" spans="1:7">
      <c r="A7507" s="79">
        <v>42758.515532407408</v>
      </c>
      <c r="B7507" s="3">
        <v>5.703836933667084</v>
      </c>
      <c r="C7507" s="7">
        <v>142</v>
      </c>
      <c r="D7507" s="7">
        <v>1</v>
      </c>
      <c r="E7507" s="17">
        <v>45</v>
      </c>
      <c r="F7507" s="2" t="s">
        <v>8</v>
      </c>
      <c r="G7507" s="2" t="s">
        <v>3940</v>
      </c>
    </row>
    <row r="7508" spans="1:7">
      <c r="A7508" s="79">
        <v>42758.516180555554</v>
      </c>
      <c r="B7508" s="3">
        <v>5.764873690987125</v>
      </c>
      <c r="C7508" s="7">
        <v>142</v>
      </c>
      <c r="D7508" s="7">
        <v>1</v>
      </c>
      <c r="E7508" s="17">
        <v>45</v>
      </c>
      <c r="F7508" s="2" t="s">
        <v>8</v>
      </c>
      <c r="G7508" s="2" t="s">
        <v>3561</v>
      </c>
    </row>
    <row r="7509" spans="1:7">
      <c r="A7509" s="79">
        <v>42758.526006944441</v>
      </c>
      <c r="B7509" s="3">
        <v>11.530448712702473</v>
      </c>
      <c r="C7509" s="7">
        <v>142</v>
      </c>
      <c r="D7509" s="7">
        <v>2</v>
      </c>
      <c r="E7509" s="17">
        <v>45</v>
      </c>
      <c r="F7509" s="2" t="s">
        <v>8</v>
      </c>
      <c r="G7509" s="2" t="s">
        <v>3939</v>
      </c>
    </row>
    <row r="7510" spans="1:7">
      <c r="A7510" s="79">
        <v>42758.538645833331</v>
      </c>
      <c r="B7510" s="3">
        <v>5.7163456173526139</v>
      </c>
      <c r="C7510" s="7">
        <v>142</v>
      </c>
      <c r="D7510" s="7">
        <v>1</v>
      </c>
      <c r="E7510" s="17">
        <v>45</v>
      </c>
      <c r="F7510" s="2" t="s">
        <v>8</v>
      </c>
      <c r="G7510" s="2" t="s">
        <v>3938</v>
      </c>
    </row>
    <row r="7511" spans="1:7">
      <c r="A7511" s="79">
        <v>42758.55060185185</v>
      </c>
      <c r="B7511" s="3">
        <v>11.407673867334168</v>
      </c>
      <c r="C7511" s="7">
        <v>142</v>
      </c>
      <c r="D7511" s="7">
        <v>2</v>
      </c>
      <c r="E7511" s="17">
        <v>45</v>
      </c>
      <c r="F7511" s="2" t="s">
        <v>8</v>
      </c>
      <c r="G7511" s="2" t="s">
        <v>3937</v>
      </c>
    </row>
    <row r="7512" spans="1:7">
      <c r="A7512" s="79">
        <v>42758.551354166666</v>
      </c>
      <c r="B7512" s="3">
        <v>11.407673867334168</v>
      </c>
      <c r="C7512" s="7">
        <v>142</v>
      </c>
      <c r="D7512" s="7">
        <v>2</v>
      </c>
      <c r="E7512" s="17">
        <v>45</v>
      </c>
      <c r="F7512" s="2" t="s">
        <v>8</v>
      </c>
      <c r="G7512" s="2" t="s">
        <v>3936</v>
      </c>
    </row>
    <row r="7513" spans="1:7">
      <c r="A7513" s="79">
        <v>42758.561539351853</v>
      </c>
      <c r="B7513" s="3">
        <v>5.6364101201201207</v>
      </c>
      <c r="C7513" s="7">
        <v>142</v>
      </c>
      <c r="D7513" s="7">
        <v>1</v>
      </c>
      <c r="E7513" s="17">
        <v>45</v>
      </c>
      <c r="F7513" s="2" t="s">
        <v>8</v>
      </c>
      <c r="G7513" s="2" t="s">
        <v>3935</v>
      </c>
    </row>
    <row r="7514" spans="1:7">
      <c r="A7514" s="79">
        <v>42758.573206018518</v>
      </c>
      <c r="B7514" s="3">
        <v>5.7413212891113892</v>
      </c>
      <c r="C7514" s="7">
        <v>142</v>
      </c>
      <c r="D7514" s="7">
        <v>1</v>
      </c>
      <c r="E7514" s="17">
        <v>45</v>
      </c>
      <c r="F7514" s="2" t="s">
        <v>8</v>
      </c>
      <c r="G7514" s="2" t="s">
        <v>3934</v>
      </c>
    </row>
    <row r="7515" spans="1:7">
      <c r="A7515" s="79">
        <v>42758.573206018518</v>
      </c>
      <c r="B7515" s="3">
        <v>5.7413212891113892</v>
      </c>
      <c r="C7515" s="7">
        <v>142</v>
      </c>
      <c r="D7515" s="7">
        <v>1</v>
      </c>
      <c r="E7515" s="17">
        <v>45</v>
      </c>
      <c r="F7515" s="2" t="s">
        <v>8</v>
      </c>
      <c r="G7515" s="2" t="s">
        <v>3934</v>
      </c>
    </row>
    <row r="7516" spans="1:7">
      <c r="A7516" s="79">
        <v>42758.585925925923</v>
      </c>
      <c r="B7516" s="3">
        <v>5.6364101201201207</v>
      </c>
      <c r="C7516" s="7">
        <v>142</v>
      </c>
      <c r="D7516" s="7">
        <v>1</v>
      </c>
      <c r="E7516" s="17">
        <v>45</v>
      </c>
      <c r="F7516" s="2" t="s">
        <v>8</v>
      </c>
      <c r="G7516" s="2" t="s">
        <v>3933</v>
      </c>
    </row>
    <row r="7517" spans="1:7">
      <c r="A7517" s="79">
        <v>42758.598032407404</v>
      </c>
      <c r="B7517" s="3">
        <v>11.574565472154964</v>
      </c>
      <c r="C7517" s="7">
        <v>142</v>
      </c>
      <c r="D7517" s="7">
        <v>2</v>
      </c>
      <c r="E7517" s="17">
        <v>45</v>
      </c>
      <c r="F7517" s="2" t="s">
        <v>8</v>
      </c>
      <c r="G7517" s="2" t="s">
        <v>3932</v>
      </c>
    </row>
    <row r="7518" spans="1:7">
      <c r="A7518" s="79">
        <v>42758.604189814818</v>
      </c>
      <c r="B7518" s="3">
        <v>5.7563500400266845</v>
      </c>
      <c r="C7518" s="7">
        <v>142</v>
      </c>
      <c r="D7518" s="7">
        <v>1</v>
      </c>
      <c r="E7518" s="17">
        <v>45</v>
      </c>
      <c r="F7518" s="2" t="s">
        <v>8</v>
      </c>
      <c r="G7518" s="2" t="s">
        <v>3931</v>
      </c>
    </row>
    <row r="7519" spans="1:7">
      <c r="A7519" s="79">
        <v>42758.658541666664</v>
      </c>
      <c r="B7519" s="3">
        <v>17.350726908793007</v>
      </c>
      <c r="C7519" s="7">
        <v>142</v>
      </c>
      <c r="D7519" s="7">
        <v>3</v>
      </c>
      <c r="E7519" s="17">
        <v>45</v>
      </c>
      <c r="F7519" s="2" t="s">
        <v>8</v>
      </c>
      <c r="G7519" s="2" t="s">
        <v>3930</v>
      </c>
    </row>
    <row r="7520" spans="1:7">
      <c r="A7520" s="79">
        <v>42758.69804398148</v>
      </c>
      <c r="B7520" s="3">
        <v>5.7816990471607319</v>
      </c>
      <c r="C7520" s="7">
        <v>142</v>
      </c>
      <c r="D7520" s="7">
        <v>1</v>
      </c>
      <c r="E7520" s="17">
        <v>45</v>
      </c>
      <c r="F7520" s="2" t="s">
        <v>8</v>
      </c>
      <c r="G7520" s="2" t="s">
        <v>3654</v>
      </c>
    </row>
    <row r="7521" spans="1:7">
      <c r="A7521" s="79">
        <v>42758.792685185188</v>
      </c>
      <c r="B7521" s="3">
        <v>5.7163456173526139</v>
      </c>
      <c r="C7521" s="7">
        <v>142</v>
      </c>
      <c r="D7521" s="7">
        <v>1</v>
      </c>
      <c r="E7521" s="17">
        <v>45</v>
      </c>
      <c r="F7521" s="2" t="s">
        <v>8</v>
      </c>
      <c r="G7521" s="2" t="s">
        <v>3929</v>
      </c>
    </row>
    <row r="7522" spans="1:7">
      <c r="A7522" s="79">
        <v>42758.795902777776</v>
      </c>
      <c r="B7522" s="3">
        <v>5.6364101201201207</v>
      </c>
      <c r="C7522" s="7">
        <v>142</v>
      </c>
      <c r="D7522" s="7">
        <v>1</v>
      </c>
      <c r="E7522" s="17">
        <v>45</v>
      </c>
      <c r="F7522" s="2" t="s">
        <v>8</v>
      </c>
      <c r="G7522" s="2" t="s">
        <v>3928</v>
      </c>
    </row>
    <row r="7523" spans="1:7">
      <c r="A7523" s="79">
        <v>42758.81931712963</v>
      </c>
      <c r="B7523" s="3">
        <v>5.7163456173526139</v>
      </c>
      <c r="C7523" s="7">
        <v>142</v>
      </c>
      <c r="D7523" s="7">
        <v>1</v>
      </c>
      <c r="E7523" s="17">
        <v>45</v>
      </c>
      <c r="F7523" s="2" t="s">
        <v>8</v>
      </c>
      <c r="G7523" s="2" t="s">
        <v>3927</v>
      </c>
    </row>
    <row r="7524" spans="1:7">
      <c r="A7524" s="79">
        <v>42758.848414351851</v>
      </c>
      <c r="B7524" s="3">
        <v>5.7163456173526139</v>
      </c>
      <c r="C7524" s="7">
        <v>142</v>
      </c>
      <c r="D7524" s="7">
        <v>1</v>
      </c>
      <c r="E7524" s="17">
        <v>45</v>
      </c>
      <c r="F7524" s="2" t="s">
        <v>8</v>
      </c>
      <c r="G7524" s="2" t="s">
        <v>3926</v>
      </c>
    </row>
    <row r="7525" spans="1:7">
      <c r="A7525" s="79">
        <v>42758.858194444445</v>
      </c>
      <c r="B7525" s="3">
        <v>5.5162900000000006</v>
      </c>
      <c r="C7525" s="7">
        <v>142</v>
      </c>
      <c r="D7525" s="7">
        <v>1</v>
      </c>
      <c r="E7525" s="17">
        <v>45</v>
      </c>
      <c r="F7525" s="2" t="s">
        <v>8</v>
      </c>
      <c r="G7525" s="2" t="s">
        <v>3925</v>
      </c>
    </row>
    <row r="7526" spans="1:7">
      <c r="A7526" s="79">
        <v>42758.882696759261</v>
      </c>
      <c r="B7526" s="3">
        <v>5.6477158911819894</v>
      </c>
      <c r="C7526" s="7">
        <v>142</v>
      </c>
      <c r="D7526" s="7">
        <v>1</v>
      </c>
      <c r="E7526" s="17">
        <v>45</v>
      </c>
      <c r="F7526" s="2" t="s">
        <v>8</v>
      </c>
      <c r="G7526" s="2" t="s">
        <v>3924</v>
      </c>
    </row>
    <row r="7527" spans="1:7">
      <c r="A7527" s="79">
        <v>42758.915289351855</v>
      </c>
      <c r="B7527" s="3">
        <v>5.7163456173526139</v>
      </c>
      <c r="C7527" s="7">
        <v>142</v>
      </c>
      <c r="D7527" s="7">
        <v>1</v>
      </c>
      <c r="E7527" s="17">
        <v>45</v>
      </c>
      <c r="F7527" s="2" t="s">
        <v>8</v>
      </c>
      <c r="G7527" s="2" t="s">
        <v>3923</v>
      </c>
    </row>
    <row r="7528" spans="1:7">
      <c r="A7528" s="79">
        <v>42758.91741898148</v>
      </c>
      <c r="B7528" s="3">
        <v>5.6958476407506708</v>
      </c>
      <c r="C7528" s="7">
        <v>142</v>
      </c>
      <c r="D7528" s="7">
        <v>1</v>
      </c>
      <c r="E7528" s="17">
        <v>45</v>
      </c>
      <c r="F7528" s="2" t="s">
        <v>8</v>
      </c>
      <c r="G7528" s="2" t="s">
        <v>3922</v>
      </c>
    </row>
    <row r="7529" spans="1:7">
      <c r="A7529" s="79">
        <v>42758.934155092589</v>
      </c>
      <c r="B7529" s="3">
        <v>5.7163456173526139</v>
      </c>
      <c r="C7529" s="7">
        <v>142</v>
      </c>
      <c r="D7529" s="7">
        <v>1</v>
      </c>
      <c r="E7529" s="17">
        <v>45</v>
      </c>
      <c r="F7529" s="2" t="s">
        <v>8</v>
      </c>
      <c r="G7529" s="2" t="s">
        <v>3921</v>
      </c>
    </row>
    <row r="7530" spans="1:7">
      <c r="A7530" s="79">
        <v>42758.953692129631</v>
      </c>
      <c r="B7530" s="3">
        <v>5.687749227467811</v>
      </c>
      <c r="C7530" s="7">
        <v>142</v>
      </c>
      <c r="D7530" s="7">
        <v>1</v>
      </c>
      <c r="E7530" s="17">
        <v>45</v>
      </c>
      <c r="F7530" s="2" t="s">
        <v>8</v>
      </c>
      <c r="G7530" s="2" t="s">
        <v>3920</v>
      </c>
    </row>
    <row r="7531" spans="1:7">
      <c r="A7531" s="79">
        <v>42759.35255787037</v>
      </c>
      <c r="B7531" s="3">
        <v>5.7617693689320388</v>
      </c>
      <c r="C7531" s="7">
        <v>142</v>
      </c>
      <c r="D7531" s="7">
        <v>1</v>
      </c>
      <c r="E7531" s="17">
        <v>45</v>
      </c>
      <c r="F7531" s="2" t="s">
        <v>8</v>
      </c>
      <c r="G7531" s="2" t="s">
        <v>3919</v>
      </c>
    </row>
    <row r="7532" spans="1:7">
      <c r="A7532" s="79">
        <v>42759.35255787037</v>
      </c>
      <c r="B7532" s="3">
        <v>5.7617693689320388</v>
      </c>
      <c r="C7532" s="7">
        <v>142</v>
      </c>
      <c r="D7532" s="7">
        <v>1</v>
      </c>
      <c r="E7532" s="17">
        <v>45</v>
      </c>
      <c r="F7532" s="2" t="s">
        <v>8</v>
      </c>
      <c r="G7532" s="2" t="s">
        <v>3919</v>
      </c>
    </row>
    <row r="7533" spans="1:7">
      <c r="A7533" s="79">
        <v>42759.353784722225</v>
      </c>
      <c r="B7533" s="3">
        <v>5.687749227467811</v>
      </c>
      <c r="C7533" s="7">
        <v>142</v>
      </c>
      <c r="D7533" s="7">
        <v>1</v>
      </c>
      <c r="E7533" s="17">
        <v>45</v>
      </c>
      <c r="F7533" s="2" t="s">
        <v>8</v>
      </c>
      <c r="G7533" s="2" t="s">
        <v>3918</v>
      </c>
    </row>
    <row r="7534" spans="1:7">
      <c r="A7534" s="79">
        <v>42759.420023148145</v>
      </c>
      <c r="B7534" s="3">
        <v>5.5350693427230047</v>
      </c>
      <c r="C7534" s="7">
        <v>142</v>
      </c>
      <c r="D7534" s="7">
        <v>1</v>
      </c>
      <c r="E7534" s="17">
        <v>45</v>
      </c>
      <c r="F7534" s="2" t="s">
        <v>8</v>
      </c>
      <c r="G7534" s="2" t="s">
        <v>3917</v>
      </c>
    </row>
    <row r="7535" spans="1:7">
      <c r="A7535" s="79">
        <v>42759.465983796297</v>
      </c>
      <c r="B7535" s="3">
        <v>5.7163456173526139</v>
      </c>
      <c r="C7535" s="7">
        <v>142</v>
      </c>
      <c r="D7535" s="7">
        <v>1</v>
      </c>
      <c r="E7535" s="17">
        <v>45</v>
      </c>
      <c r="F7535" s="2" t="s">
        <v>8</v>
      </c>
      <c r="G7535" s="2" t="s">
        <v>3916</v>
      </c>
    </row>
    <row r="7536" spans="1:7">
      <c r="A7536" s="79">
        <v>42759.488379629627</v>
      </c>
      <c r="B7536" s="3">
        <v>5.66629</v>
      </c>
      <c r="C7536" s="7">
        <v>142</v>
      </c>
      <c r="D7536" s="7">
        <v>1</v>
      </c>
      <c r="E7536" s="17">
        <v>45</v>
      </c>
      <c r="F7536" s="2" t="s">
        <v>8</v>
      </c>
      <c r="G7536" s="2" t="s">
        <v>3915</v>
      </c>
    </row>
    <row r="7537" spans="1:7">
      <c r="A7537" s="79">
        <v>42759.488379629627</v>
      </c>
      <c r="B7537" s="3">
        <v>5.66629</v>
      </c>
      <c r="C7537" s="7">
        <v>142</v>
      </c>
      <c r="D7537" s="7">
        <v>1</v>
      </c>
      <c r="E7537" s="17">
        <v>45</v>
      </c>
      <c r="F7537" s="2" t="s">
        <v>8</v>
      </c>
      <c r="G7537" s="2" t="s">
        <v>3915</v>
      </c>
    </row>
    <row r="7538" spans="1:7">
      <c r="A7538" s="79">
        <v>42759.554699074077</v>
      </c>
      <c r="B7538" s="3">
        <v>5.7563500400266845</v>
      </c>
      <c r="C7538" s="7">
        <v>142</v>
      </c>
      <c r="D7538" s="7">
        <v>1</v>
      </c>
      <c r="E7538" s="17">
        <v>45</v>
      </c>
      <c r="F7538" s="2" t="s">
        <v>8</v>
      </c>
      <c r="G7538" s="2" t="s">
        <v>3914</v>
      </c>
    </row>
    <row r="7539" spans="1:7">
      <c r="A7539" s="79">
        <v>42759.602627314816</v>
      </c>
      <c r="B7539" s="3">
        <v>5.6364101201201207</v>
      </c>
      <c r="C7539" s="7">
        <v>142</v>
      </c>
      <c r="D7539" s="7">
        <v>1</v>
      </c>
      <c r="E7539" s="17">
        <v>45</v>
      </c>
      <c r="F7539" s="2" t="s">
        <v>8</v>
      </c>
      <c r="G7539" s="2" t="s">
        <v>3913</v>
      </c>
    </row>
    <row r="7540" spans="1:7">
      <c r="A7540" s="79">
        <v>42759.677210648151</v>
      </c>
      <c r="B7540" s="3">
        <v>11.407673867334168</v>
      </c>
      <c r="C7540" s="7">
        <v>142</v>
      </c>
      <c r="D7540" s="7">
        <v>2</v>
      </c>
      <c r="E7540" s="17">
        <v>45</v>
      </c>
      <c r="F7540" s="2" t="s">
        <v>8</v>
      </c>
      <c r="G7540" s="2" t="s">
        <v>3912</v>
      </c>
    </row>
    <row r="7541" spans="1:7">
      <c r="A7541" s="79">
        <v>42759.727569444447</v>
      </c>
      <c r="B7541" s="3">
        <v>5.5350693427230047</v>
      </c>
      <c r="C7541" s="7">
        <v>142</v>
      </c>
      <c r="D7541" s="7">
        <v>1</v>
      </c>
      <c r="E7541" s="17">
        <v>45</v>
      </c>
      <c r="F7541" s="2" t="s">
        <v>8</v>
      </c>
      <c r="G7541" s="2" t="s">
        <v>3911</v>
      </c>
    </row>
    <row r="7542" spans="1:7">
      <c r="A7542" s="79">
        <v>42760.666608796295</v>
      </c>
      <c r="B7542" s="3">
        <v>5.6364101201201207</v>
      </c>
      <c r="C7542" s="7">
        <v>142</v>
      </c>
      <c r="D7542" s="7">
        <v>1</v>
      </c>
      <c r="E7542" s="17">
        <v>45</v>
      </c>
      <c r="F7542" s="2" t="s">
        <v>8</v>
      </c>
      <c r="G7542" s="2" t="s">
        <v>3910</v>
      </c>
    </row>
    <row r="7543" spans="1:7">
      <c r="A7543" s="79">
        <v>42760.703483796293</v>
      </c>
      <c r="B7543" s="3">
        <v>5.7563500400266845</v>
      </c>
      <c r="C7543" s="7">
        <v>142</v>
      </c>
      <c r="D7543" s="7">
        <v>1</v>
      </c>
      <c r="E7543" s="17">
        <v>45</v>
      </c>
      <c r="F7543" s="2" t="s">
        <v>8</v>
      </c>
      <c r="G7543" s="2" t="s">
        <v>3909</v>
      </c>
    </row>
    <row r="7544" spans="1:7">
      <c r="A7544" s="79">
        <v>42760.724618055552</v>
      </c>
      <c r="B7544" s="3">
        <v>5.7676567117726663</v>
      </c>
      <c r="C7544" s="7">
        <v>142</v>
      </c>
      <c r="D7544" s="7">
        <v>1</v>
      </c>
      <c r="E7544" s="17">
        <v>45</v>
      </c>
      <c r="F7544" s="2" t="s">
        <v>8</v>
      </c>
      <c r="G7544" s="2" t="s">
        <v>3582</v>
      </c>
    </row>
    <row r="7545" spans="1:7">
      <c r="A7545" s="79">
        <v>42760.838055555556</v>
      </c>
      <c r="B7545" s="3">
        <v>5.7413212891113892</v>
      </c>
      <c r="C7545" s="7">
        <v>142</v>
      </c>
      <c r="D7545" s="7">
        <v>1</v>
      </c>
      <c r="E7545" s="17">
        <v>45</v>
      </c>
      <c r="F7545" s="2" t="s">
        <v>8</v>
      </c>
      <c r="G7545" s="2" t="s">
        <v>3693</v>
      </c>
    </row>
    <row r="7546" spans="1:7">
      <c r="A7546" s="79">
        <v>42760.895381944443</v>
      </c>
      <c r="B7546" s="3">
        <v>11.544792994626283</v>
      </c>
      <c r="C7546" s="7">
        <v>142</v>
      </c>
      <c r="D7546" s="7">
        <v>2</v>
      </c>
      <c r="E7546" s="17">
        <v>45</v>
      </c>
      <c r="F7546" s="2" t="s">
        <v>8</v>
      </c>
      <c r="G7546" s="2" t="s">
        <v>3577</v>
      </c>
    </row>
    <row r="7547" spans="1:7">
      <c r="A7547" s="79">
        <v>42760.988900462966</v>
      </c>
      <c r="B7547" s="3">
        <v>5.687749227467811</v>
      </c>
      <c r="C7547" s="7">
        <v>142</v>
      </c>
      <c r="D7547" s="7">
        <v>1</v>
      </c>
      <c r="E7547" s="17">
        <v>45</v>
      </c>
      <c r="F7547" s="2" t="s">
        <v>8</v>
      </c>
      <c r="G7547" s="2" t="s">
        <v>3908</v>
      </c>
    </row>
    <row r="7548" spans="1:7">
      <c r="A7548" s="79">
        <v>42761.4690162037</v>
      </c>
      <c r="B7548" s="3">
        <v>23.016955580110498</v>
      </c>
      <c r="C7548" s="7">
        <v>142</v>
      </c>
      <c r="D7548" s="7">
        <v>4</v>
      </c>
      <c r="E7548" s="17">
        <v>45</v>
      </c>
      <c r="F7548" s="2" t="s">
        <v>8</v>
      </c>
      <c r="G7548" s="2" t="s">
        <v>3907</v>
      </c>
    </row>
    <row r="7549" spans="1:7">
      <c r="A7549" s="79">
        <v>42761.496099537035</v>
      </c>
      <c r="B7549" s="3">
        <v>5.5350693427230047</v>
      </c>
      <c r="C7549" s="7">
        <v>142</v>
      </c>
      <c r="D7549" s="7">
        <v>1</v>
      </c>
      <c r="E7549" s="17">
        <v>45</v>
      </c>
      <c r="F7549" s="2" t="s">
        <v>8</v>
      </c>
      <c r="G7549" s="2" t="s">
        <v>3906</v>
      </c>
    </row>
    <row r="7550" spans="1:7">
      <c r="A7550" s="79">
        <v>42761.501435185186</v>
      </c>
      <c r="B7550" s="3">
        <v>23.016955580110498</v>
      </c>
      <c r="C7550" s="7">
        <v>142</v>
      </c>
      <c r="D7550" s="7">
        <v>4</v>
      </c>
      <c r="E7550" s="17">
        <v>45</v>
      </c>
      <c r="F7550" s="2" t="s">
        <v>8</v>
      </c>
      <c r="G7550" s="2" t="s">
        <v>3905</v>
      </c>
    </row>
    <row r="7551" spans="1:7">
      <c r="A7551" s="79">
        <v>42761.512604166666</v>
      </c>
      <c r="B7551" s="3">
        <v>17.203489936276739</v>
      </c>
      <c r="C7551" s="7">
        <v>142</v>
      </c>
      <c r="D7551" s="7">
        <v>3</v>
      </c>
      <c r="E7551" s="17">
        <v>45</v>
      </c>
      <c r="F7551" s="2" t="s">
        <v>8</v>
      </c>
      <c r="G7551" s="2" t="s">
        <v>3904</v>
      </c>
    </row>
    <row r="7552" spans="1:7">
      <c r="A7552" s="79">
        <v>42761.691886574074</v>
      </c>
      <c r="B7552" s="3">
        <v>23.075702962572482</v>
      </c>
      <c r="C7552" s="7">
        <v>142</v>
      </c>
      <c r="D7552" s="7">
        <v>4</v>
      </c>
      <c r="E7552" s="17">
        <v>45</v>
      </c>
      <c r="F7552" s="2" t="s">
        <v>8</v>
      </c>
      <c r="G7552" s="2" t="s">
        <v>3903</v>
      </c>
    </row>
    <row r="7553" spans="1:7">
      <c r="A7553" s="79">
        <v>42761.691886574074</v>
      </c>
      <c r="B7553" s="3">
        <v>5.7689257406431205</v>
      </c>
      <c r="C7553" s="7">
        <v>142</v>
      </c>
      <c r="D7553" s="7">
        <v>1</v>
      </c>
      <c r="E7553" s="17">
        <v>45</v>
      </c>
      <c r="F7553" s="2" t="s">
        <v>8</v>
      </c>
      <c r="G7553" s="2" t="s">
        <v>3903</v>
      </c>
    </row>
    <row r="7554" spans="1:7">
      <c r="A7554" s="79">
        <v>42761.806215277778</v>
      </c>
      <c r="B7554" s="3">
        <v>17.033698648440506</v>
      </c>
      <c r="C7554" s="7">
        <v>142</v>
      </c>
      <c r="D7554" s="7">
        <v>3</v>
      </c>
      <c r="E7554" s="17">
        <v>45</v>
      </c>
      <c r="F7554" s="2" t="s">
        <v>8</v>
      </c>
      <c r="G7554" s="2" t="s">
        <v>3902</v>
      </c>
    </row>
    <row r="7555" spans="1:7">
      <c r="A7555" s="79">
        <v>42762.016921296294</v>
      </c>
      <c r="B7555" s="3">
        <v>5.6364101201201207</v>
      </c>
      <c r="C7555" s="7">
        <v>142</v>
      </c>
      <c r="D7555" s="7">
        <v>1</v>
      </c>
      <c r="E7555" s="17">
        <v>45</v>
      </c>
      <c r="F7555" s="2" t="s">
        <v>8</v>
      </c>
      <c r="G7555" s="2" t="s">
        <v>3900</v>
      </c>
    </row>
    <row r="7556" spans="1:7">
      <c r="A7556" s="79">
        <v>42762.479768518519</v>
      </c>
      <c r="B7556" s="3">
        <v>5.703836933667084</v>
      </c>
      <c r="C7556" s="7">
        <v>142</v>
      </c>
      <c r="D7556" s="7">
        <v>1</v>
      </c>
      <c r="E7556" s="17">
        <v>45</v>
      </c>
      <c r="F7556" s="2" t="s">
        <v>8</v>
      </c>
      <c r="G7556" s="2" t="s">
        <v>3899</v>
      </c>
    </row>
    <row r="7557" spans="1:7">
      <c r="A7557" s="79">
        <v>42762.479768518519</v>
      </c>
      <c r="B7557" s="3">
        <v>5.703836933667084</v>
      </c>
      <c r="C7557" s="7">
        <v>142</v>
      </c>
      <c r="D7557" s="7">
        <v>1</v>
      </c>
      <c r="E7557" s="17">
        <v>45</v>
      </c>
      <c r="F7557" s="2" t="s">
        <v>8</v>
      </c>
      <c r="G7557" s="2" t="s">
        <v>3899</v>
      </c>
    </row>
    <row r="7558" spans="1:7">
      <c r="A7558" s="79">
        <v>42762.489699074074</v>
      </c>
      <c r="B7558" s="3">
        <v>5.7582848353776628</v>
      </c>
      <c r="C7558" s="7">
        <v>142</v>
      </c>
      <c r="D7558" s="7">
        <v>1</v>
      </c>
      <c r="E7558" s="17">
        <v>45</v>
      </c>
      <c r="F7558" s="2" t="s">
        <v>8</v>
      </c>
      <c r="G7558" s="2" t="s">
        <v>3898</v>
      </c>
    </row>
    <row r="7559" spans="1:7">
      <c r="A7559" s="79">
        <v>42762.495162037034</v>
      </c>
      <c r="B7559" s="3">
        <v>22.965160000000001</v>
      </c>
      <c r="C7559" s="7">
        <v>142</v>
      </c>
      <c r="D7559" s="7">
        <v>4</v>
      </c>
      <c r="E7559" s="17">
        <v>45</v>
      </c>
      <c r="F7559" s="2" t="s">
        <v>8</v>
      </c>
      <c r="G7559" s="2" t="s">
        <v>3897</v>
      </c>
    </row>
    <row r="7560" spans="1:7">
      <c r="A7560" s="79">
        <v>42762.506678240738</v>
      </c>
      <c r="B7560" s="3">
        <v>5.6364101201201207</v>
      </c>
      <c r="C7560" s="7">
        <v>142</v>
      </c>
      <c r="D7560" s="7">
        <v>1</v>
      </c>
      <c r="E7560" s="17">
        <v>45</v>
      </c>
      <c r="F7560" s="2" t="s">
        <v>8</v>
      </c>
      <c r="G7560" s="2" t="s">
        <v>3896</v>
      </c>
    </row>
    <row r="7561" spans="1:7">
      <c r="A7561" s="79">
        <v>42762.508321759262</v>
      </c>
      <c r="B7561" s="3">
        <v>5.7163456173526139</v>
      </c>
      <c r="C7561" s="7">
        <v>142</v>
      </c>
      <c r="D7561" s="7">
        <v>1</v>
      </c>
      <c r="E7561" s="17">
        <v>45</v>
      </c>
      <c r="F7561" s="2" t="s">
        <v>8</v>
      </c>
      <c r="G7561" s="2" t="s">
        <v>3894</v>
      </c>
    </row>
    <row r="7562" spans="1:7">
      <c r="A7562" s="79">
        <v>42762.528993055559</v>
      </c>
      <c r="B7562" s="3">
        <v>17.203489936276739</v>
      </c>
      <c r="C7562" s="7">
        <v>142</v>
      </c>
      <c r="D7562" s="7">
        <v>3</v>
      </c>
      <c r="E7562" s="17">
        <v>45</v>
      </c>
      <c r="F7562" s="2" t="s">
        <v>8</v>
      </c>
      <c r="G7562" s="2" t="s">
        <v>3893</v>
      </c>
    </row>
    <row r="7563" spans="1:7">
      <c r="A7563" s="79">
        <v>42762.529687499999</v>
      </c>
      <c r="B7563" s="3">
        <v>11.468993290851161</v>
      </c>
      <c r="C7563" s="7">
        <v>142</v>
      </c>
      <c r="D7563" s="7">
        <v>2</v>
      </c>
      <c r="E7563" s="17">
        <v>45</v>
      </c>
      <c r="F7563" s="2" t="s">
        <v>8</v>
      </c>
      <c r="G7563" s="2" t="s">
        <v>3892</v>
      </c>
    </row>
    <row r="7564" spans="1:7">
      <c r="A7564" s="79">
        <v>42762.529687499999</v>
      </c>
      <c r="B7564" s="3">
        <v>5.7344966454255806</v>
      </c>
      <c r="C7564" s="7">
        <v>142</v>
      </c>
      <c r="D7564" s="7">
        <v>1</v>
      </c>
      <c r="E7564" s="17">
        <v>45</v>
      </c>
      <c r="F7564" s="2" t="s">
        <v>8</v>
      </c>
      <c r="G7564" s="2" t="s">
        <v>3892</v>
      </c>
    </row>
    <row r="7565" spans="1:7">
      <c r="A7565" s="79">
        <v>42762.530092592591</v>
      </c>
      <c r="B7565" s="3">
        <v>28.861982486565708</v>
      </c>
      <c r="C7565" s="7">
        <v>142</v>
      </c>
      <c r="D7565" s="7">
        <v>5</v>
      </c>
      <c r="E7565" s="17">
        <v>45</v>
      </c>
      <c r="F7565" s="2" t="s">
        <v>8</v>
      </c>
      <c r="G7565" s="2" t="s">
        <v>3891</v>
      </c>
    </row>
    <row r="7566" spans="1:7">
      <c r="A7566" s="79">
        <v>42762.530092592591</v>
      </c>
      <c r="B7566" s="3">
        <v>5.7723964973131414</v>
      </c>
      <c r="C7566" s="7">
        <v>142</v>
      </c>
      <c r="D7566" s="7">
        <v>1</v>
      </c>
      <c r="E7566" s="17">
        <v>45</v>
      </c>
      <c r="F7566" s="2" t="s">
        <v>8</v>
      </c>
      <c r="G7566" s="2" t="s">
        <v>3891</v>
      </c>
    </row>
    <row r="7567" spans="1:7">
      <c r="A7567" s="79">
        <v>42762.542256944442</v>
      </c>
      <c r="B7567" s="3">
        <v>5.6364101201201207</v>
      </c>
      <c r="C7567" s="7">
        <v>142</v>
      </c>
      <c r="D7567" s="7">
        <v>1</v>
      </c>
      <c r="E7567" s="17">
        <v>45</v>
      </c>
      <c r="F7567" s="2" t="s">
        <v>8</v>
      </c>
      <c r="G7567" s="2" t="s">
        <v>3890</v>
      </c>
    </row>
    <row r="7568" spans="1:7">
      <c r="A7568" s="79">
        <v>42762.543645833335</v>
      </c>
      <c r="B7568" s="3">
        <v>22.965160000000001</v>
      </c>
      <c r="C7568" s="7">
        <v>142</v>
      </c>
      <c r="D7568" s="7">
        <v>4</v>
      </c>
      <c r="E7568" s="17">
        <v>45</v>
      </c>
      <c r="F7568" s="2" t="s">
        <v>8</v>
      </c>
      <c r="G7568" s="2" t="s">
        <v>3889</v>
      </c>
    </row>
    <row r="7569" spans="1:7">
      <c r="A7569" s="79">
        <v>42762.545474537037</v>
      </c>
      <c r="B7569" s="3">
        <v>11.540307856225931</v>
      </c>
      <c r="C7569" s="7">
        <v>142</v>
      </c>
      <c r="D7569" s="7">
        <v>2</v>
      </c>
      <c r="E7569" s="17">
        <v>45</v>
      </c>
      <c r="F7569" s="2" t="s">
        <v>8</v>
      </c>
      <c r="G7569" s="2" t="s">
        <v>3888</v>
      </c>
    </row>
    <row r="7570" spans="1:7">
      <c r="A7570" s="79">
        <v>42762.545474537037</v>
      </c>
      <c r="B7570" s="3">
        <v>5.7701539281129657</v>
      </c>
      <c r="C7570" s="7">
        <v>142</v>
      </c>
      <c r="D7570" s="7">
        <v>1</v>
      </c>
      <c r="E7570" s="17">
        <v>45</v>
      </c>
      <c r="F7570" s="2" t="s">
        <v>8</v>
      </c>
      <c r="G7570" s="2" t="s">
        <v>3888</v>
      </c>
    </row>
    <row r="7571" spans="1:7">
      <c r="A7571" s="79">
        <v>42762.547627314816</v>
      </c>
      <c r="B7571" s="3">
        <v>11.407673867334168</v>
      </c>
      <c r="C7571" s="7">
        <v>142</v>
      </c>
      <c r="D7571" s="7">
        <v>2</v>
      </c>
      <c r="E7571" s="17">
        <v>45</v>
      </c>
      <c r="F7571" s="2" t="s">
        <v>8</v>
      </c>
      <c r="G7571" s="2" t="s">
        <v>3887</v>
      </c>
    </row>
    <row r="7572" spans="1:7">
      <c r="A7572" s="79">
        <v>42762.547696759262</v>
      </c>
      <c r="B7572" s="3">
        <v>5.66629</v>
      </c>
      <c r="C7572" s="7">
        <v>142</v>
      </c>
      <c r="D7572" s="7">
        <v>1</v>
      </c>
      <c r="E7572" s="17">
        <v>45</v>
      </c>
      <c r="F7572" s="2" t="s">
        <v>8</v>
      </c>
      <c r="G7572" s="2" t="s">
        <v>3885</v>
      </c>
    </row>
    <row r="7573" spans="1:7">
      <c r="A7573" s="79">
        <v>42762.547696759262</v>
      </c>
      <c r="B7573" s="3">
        <v>5.66629</v>
      </c>
      <c r="C7573" s="7">
        <v>142</v>
      </c>
      <c r="D7573" s="7">
        <v>1</v>
      </c>
      <c r="E7573" s="17">
        <v>45</v>
      </c>
      <c r="F7573" s="2" t="s">
        <v>8</v>
      </c>
      <c r="G7573" s="2" t="s">
        <v>3885</v>
      </c>
    </row>
    <row r="7574" spans="1:7">
      <c r="A7574" s="79">
        <v>42762.548541666663</v>
      </c>
      <c r="B7574" s="3">
        <v>17.262716685082871</v>
      </c>
      <c r="C7574" s="7">
        <v>142</v>
      </c>
      <c r="D7574" s="7">
        <v>3</v>
      </c>
      <c r="E7574" s="17">
        <v>45</v>
      </c>
      <c r="F7574" s="2" t="s">
        <v>8</v>
      </c>
      <c r="G7574" s="2" t="s">
        <v>3884</v>
      </c>
    </row>
    <row r="7575" spans="1:7">
      <c r="A7575" s="79">
        <v>42762.548541666663</v>
      </c>
      <c r="B7575" s="3">
        <v>5.7542388950276244</v>
      </c>
      <c r="C7575" s="7">
        <v>142</v>
      </c>
      <c r="D7575" s="7">
        <v>1</v>
      </c>
      <c r="E7575" s="17">
        <v>45</v>
      </c>
      <c r="F7575" s="2" t="s">
        <v>8</v>
      </c>
      <c r="G7575" s="2" t="s">
        <v>3884</v>
      </c>
    </row>
    <row r="7576" spans="1:7">
      <c r="A7576" s="79">
        <v>42762.550694444442</v>
      </c>
      <c r="B7576" s="3">
        <v>28.824368454935623</v>
      </c>
      <c r="C7576" s="7">
        <v>142</v>
      </c>
      <c r="D7576" s="7">
        <v>5</v>
      </c>
      <c r="E7576" s="17">
        <v>45</v>
      </c>
      <c r="F7576" s="2" t="s">
        <v>8</v>
      </c>
      <c r="G7576" s="2" t="s">
        <v>3883</v>
      </c>
    </row>
    <row r="7577" spans="1:7">
      <c r="A7577" s="79">
        <v>42762.552604166667</v>
      </c>
      <c r="B7577" s="3">
        <v>5.7520655539671193</v>
      </c>
      <c r="C7577" s="7">
        <v>142</v>
      </c>
      <c r="D7577" s="7">
        <v>1</v>
      </c>
      <c r="E7577" s="17">
        <v>45</v>
      </c>
      <c r="F7577" s="2" t="s">
        <v>8</v>
      </c>
      <c r="G7577" s="2" t="s">
        <v>3882</v>
      </c>
    </row>
    <row r="7578" spans="1:7">
      <c r="A7578" s="79">
        <v>42762.552604166667</v>
      </c>
      <c r="B7578" s="3">
        <v>5.7520655539671193</v>
      </c>
      <c r="C7578" s="7">
        <v>142</v>
      </c>
      <c r="D7578" s="7">
        <v>1</v>
      </c>
      <c r="E7578" s="17">
        <v>45</v>
      </c>
      <c r="F7578" s="2" t="s">
        <v>8</v>
      </c>
      <c r="G7578" s="2" t="s">
        <v>3882</v>
      </c>
    </row>
    <row r="7579" spans="1:7">
      <c r="A7579" s="79">
        <v>42762.55840277778</v>
      </c>
      <c r="B7579" s="3">
        <v>5.6364101201201207</v>
      </c>
      <c r="C7579" s="7">
        <v>142</v>
      </c>
      <c r="D7579" s="7">
        <v>1</v>
      </c>
      <c r="E7579" s="17">
        <v>45</v>
      </c>
      <c r="F7579" s="2" t="s">
        <v>8</v>
      </c>
      <c r="G7579" s="2" t="s">
        <v>3881</v>
      </c>
    </row>
    <row r="7580" spans="1:7">
      <c r="A7580" s="79">
        <v>42762.569386574076</v>
      </c>
      <c r="B7580" s="3">
        <v>5.7345710368349252</v>
      </c>
      <c r="C7580" s="7">
        <v>142</v>
      </c>
      <c r="D7580" s="7">
        <v>1</v>
      </c>
      <c r="E7580" s="17">
        <v>45</v>
      </c>
      <c r="F7580" s="2" t="s">
        <v>8</v>
      </c>
      <c r="G7580" s="2" t="s">
        <v>3879</v>
      </c>
    </row>
    <row r="7581" spans="1:7">
      <c r="A7581" s="79">
        <v>42762.570960648147</v>
      </c>
      <c r="B7581" s="3">
        <v>11.407673867334168</v>
      </c>
      <c r="C7581" s="7">
        <v>142</v>
      </c>
      <c r="D7581" s="7">
        <v>2</v>
      </c>
      <c r="E7581" s="17">
        <v>45</v>
      </c>
      <c r="F7581" s="2" t="s">
        <v>8</v>
      </c>
      <c r="G7581" s="2" t="s">
        <v>3878</v>
      </c>
    </row>
    <row r="7582" spans="1:7">
      <c r="A7582" s="79">
        <v>42762.572743055556</v>
      </c>
      <c r="B7582" s="3">
        <v>5.7345710368349252</v>
      </c>
      <c r="C7582" s="7">
        <v>142</v>
      </c>
      <c r="D7582" s="7">
        <v>1</v>
      </c>
      <c r="E7582" s="17">
        <v>45</v>
      </c>
      <c r="F7582" s="2" t="s">
        <v>8</v>
      </c>
      <c r="G7582" s="2" t="s">
        <v>3876</v>
      </c>
    </row>
    <row r="7583" spans="1:7">
      <c r="A7583" s="79">
        <v>42762.58520833333</v>
      </c>
      <c r="B7583" s="3">
        <v>11.482642578222778</v>
      </c>
      <c r="C7583" s="7">
        <v>142</v>
      </c>
      <c r="D7583" s="7">
        <v>2</v>
      </c>
      <c r="E7583" s="17">
        <v>45</v>
      </c>
      <c r="F7583" s="2" t="s">
        <v>8</v>
      </c>
      <c r="G7583" s="2" t="s">
        <v>3875</v>
      </c>
    </row>
    <row r="7584" spans="1:7">
      <c r="A7584" s="79">
        <v>42762.588368055556</v>
      </c>
      <c r="B7584" s="3">
        <v>5.6364101201201207</v>
      </c>
      <c r="C7584" s="7">
        <v>142</v>
      </c>
      <c r="D7584" s="7">
        <v>1</v>
      </c>
      <c r="E7584" s="17">
        <v>45</v>
      </c>
      <c r="F7584" s="2" t="s">
        <v>8</v>
      </c>
      <c r="G7584" s="2" t="s">
        <v>3874</v>
      </c>
    </row>
    <row r="7585" spans="1:7">
      <c r="A7585" s="79">
        <v>42762.589803240742</v>
      </c>
      <c r="B7585" s="3">
        <v>23.016955580110498</v>
      </c>
      <c r="C7585" s="7">
        <v>142</v>
      </c>
      <c r="D7585" s="7">
        <v>4</v>
      </c>
      <c r="E7585" s="17">
        <v>45</v>
      </c>
      <c r="F7585" s="2" t="s">
        <v>8</v>
      </c>
      <c r="G7585" s="2" t="s">
        <v>3873</v>
      </c>
    </row>
    <row r="7586" spans="1:7">
      <c r="A7586" s="79">
        <v>42762.60087962963</v>
      </c>
      <c r="B7586" s="3">
        <v>28.824368454935623</v>
      </c>
      <c r="C7586" s="7">
        <v>142</v>
      </c>
      <c r="D7586" s="7">
        <v>5</v>
      </c>
      <c r="E7586" s="17">
        <v>45</v>
      </c>
      <c r="F7586" s="2" t="s">
        <v>8</v>
      </c>
      <c r="G7586" s="2" t="s">
        <v>3872</v>
      </c>
    </row>
    <row r="7587" spans="1:7">
      <c r="A7587" s="79">
        <v>42762.601817129631</v>
      </c>
      <c r="B7587" s="3">
        <v>11.407673867334168</v>
      </c>
      <c r="C7587" s="7">
        <v>142</v>
      </c>
      <c r="D7587" s="7">
        <v>2</v>
      </c>
      <c r="E7587" s="17">
        <v>45</v>
      </c>
      <c r="F7587" s="2" t="s">
        <v>8</v>
      </c>
      <c r="G7587" s="2" t="s">
        <v>3870</v>
      </c>
    </row>
    <row r="7588" spans="1:7">
      <c r="A7588" s="79">
        <v>42762.608449074076</v>
      </c>
      <c r="B7588" s="3">
        <v>11.407673867334168</v>
      </c>
      <c r="C7588" s="7">
        <v>142</v>
      </c>
      <c r="D7588" s="7">
        <v>2</v>
      </c>
      <c r="E7588" s="17">
        <v>45</v>
      </c>
      <c r="F7588" s="2" t="s">
        <v>8</v>
      </c>
      <c r="G7588" s="2" t="s">
        <v>3869</v>
      </c>
    </row>
    <row r="7589" spans="1:7">
      <c r="A7589" s="79">
        <v>42762.614618055559</v>
      </c>
      <c r="B7589" s="3">
        <v>23.016955580110498</v>
      </c>
      <c r="C7589" s="7">
        <v>142</v>
      </c>
      <c r="D7589" s="7">
        <v>4</v>
      </c>
      <c r="E7589" s="17">
        <v>45</v>
      </c>
      <c r="F7589" s="2" t="s">
        <v>8</v>
      </c>
      <c r="G7589" s="2" t="s">
        <v>3868</v>
      </c>
    </row>
    <row r="7590" spans="1:7">
      <c r="A7590" s="79">
        <v>42762.618993055556</v>
      </c>
      <c r="B7590" s="3">
        <v>17.203489936276739</v>
      </c>
      <c r="C7590" s="7">
        <v>142</v>
      </c>
      <c r="D7590" s="7">
        <v>3</v>
      </c>
      <c r="E7590" s="17">
        <v>45</v>
      </c>
      <c r="F7590" s="2" t="s">
        <v>8</v>
      </c>
      <c r="G7590" s="2" t="s">
        <v>3867</v>
      </c>
    </row>
    <row r="7591" spans="1:7">
      <c r="A7591" s="79">
        <v>42762.620150462964</v>
      </c>
      <c r="B7591" s="3">
        <v>5.5162900000000006</v>
      </c>
      <c r="C7591" s="7">
        <v>142</v>
      </c>
      <c r="D7591" s="7">
        <v>1</v>
      </c>
      <c r="E7591" s="17">
        <v>45</v>
      </c>
      <c r="F7591" s="2" t="s">
        <v>8</v>
      </c>
      <c r="G7591" s="2" t="s">
        <v>3866</v>
      </c>
    </row>
    <row r="7592" spans="1:7">
      <c r="A7592" s="79">
        <v>42762.624988425923</v>
      </c>
      <c r="B7592" s="3">
        <v>11.407673867334168</v>
      </c>
      <c r="C7592" s="7">
        <v>142</v>
      </c>
      <c r="D7592" s="7">
        <v>2</v>
      </c>
      <c r="E7592" s="17">
        <v>45</v>
      </c>
      <c r="F7592" s="2" t="s">
        <v>8</v>
      </c>
      <c r="G7592" s="2" t="s">
        <v>3865</v>
      </c>
    </row>
    <row r="7593" spans="1:7">
      <c r="A7593" s="79">
        <v>42762.633414351854</v>
      </c>
      <c r="B7593" s="3">
        <v>5.6364101201201207</v>
      </c>
      <c r="C7593" s="7">
        <v>142</v>
      </c>
      <c r="D7593" s="7">
        <v>1</v>
      </c>
      <c r="E7593" s="17">
        <v>45</v>
      </c>
      <c r="F7593" s="2" t="s">
        <v>8</v>
      </c>
      <c r="G7593" s="2" t="s">
        <v>3864</v>
      </c>
    </row>
    <row r="7594" spans="1:7">
      <c r="A7594" s="79">
        <v>42762.636944444443</v>
      </c>
      <c r="B7594" s="3">
        <v>5.6364101201201207</v>
      </c>
      <c r="C7594" s="7">
        <v>142</v>
      </c>
      <c r="D7594" s="7">
        <v>1</v>
      </c>
      <c r="E7594" s="17">
        <v>45</v>
      </c>
      <c r="F7594" s="2" t="s">
        <v>8</v>
      </c>
      <c r="G7594" s="2" t="s">
        <v>3863</v>
      </c>
    </row>
    <row r="7595" spans="1:7">
      <c r="A7595" s="79">
        <v>42762.638819444444</v>
      </c>
      <c r="B7595" s="3">
        <v>11.407673867334168</v>
      </c>
      <c r="C7595" s="7">
        <v>142</v>
      </c>
      <c r="D7595" s="7">
        <v>2</v>
      </c>
      <c r="E7595" s="17">
        <v>45</v>
      </c>
      <c r="F7595" s="2" t="s">
        <v>8</v>
      </c>
      <c r="G7595" s="2" t="s">
        <v>3862</v>
      </c>
    </row>
    <row r="7596" spans="1:7">
      <c r="A7596" s="79">
        <v>42762.646631944444</v>
      </c>
      <c r="B7596" s="3">
        <v>11.482642578222778</v>
      </c>
      <c r="C7596" s="7">
        <v>142</v>
      </c>
      <c r="D7596" s="7">
        <v>2</v>
      </c>
      <c r="E7596" s="17">
        <v>45</v>
      </c>
      <c r="F7596" s="2" t="s">
        <v>8</v>
      </c>
      <c r="G7596" s="2" t="s">
        <v>3861</v>
      </c>
    </row>
    <row r="7597" spans="1:7">
      <c r="A7597" s="79">
        <v>42762.659988425927</v>
      </c>
      <c r="B7597" s="3">
        <v>5.6364101201201207</v>
      </c>
      <c r="C7597" s="7">
        <v>142</v>
      </c>
      <c r="D7597" s="7">
        <v>1</v>
      </c>
      <c r="E7597" s="17">
        <v>45</v>
      </c>
      <c r="F7597" s="2" t="s">
        <v>8</v>
      </c>
      <c r="G7597" s="2" t="s">
        <v>3860</v>
      </c>
    </row>
    <row r="7598" spans="1:7">
      <c r="A7598" s="79">
        <v>42762.673958333333</v>
      </c>
      <c r="B7598" s="3">
        <v>5.6364101201201207</v>
      </c>
      <c r="C7598" s="7">
        <v>142</v>
      </c>
      <c r="D7598" s="7">
        <v>1</v>
      </c>
      <c r="E7598" s="17">
        <v>45</v>
      </c>
      <c r="F7598" s="2" t="s">
        <v>8</v>
      </c>
      <c r="G7598" s="2" t="s">
        <v>3859</v>
      </c>
    </row>
    <row r="7599" spans="1:7">
      <c r="A7599" s="79">
        <v>42762.676226851851</v>
      </c>
      <c r="B7599" s="3">
        <v>5.5593922158684776</v>
      </c>
      <c r="C7599" s="7">
        <v>142</v>
      </c>
      <c r="D7599" s="7">
        <v>1</v>
      </c>
      <c r="E7599" s="17">
        <v>45</v>
      </c>
      <c r="F7599" s="2" t="s">
        <v>8</v>
      </c>
      <c r="G7599" s="2" t="s">
        <v>3858</v>
      </c>
    </row>
    <row r="7600" spans="1:7">
      <c r="A7600" s="79">
        <v>42762.681226851855</v>
      </c>
      <c r="B7600" s="3">
        <v>5.7163456173526139</v>
      </c>
      <c r="C7600" s="7">
        <v>142</v>
      </c>
      <c r="D7600" s="7">
        <v>1</v>
      </c>
      <c r="E7600" s="17">
        <v>45</v>
      </c>
      <c r="F7600" s="2" t="s">
        <v>8</v>
      </c>
      <c r="G7600" s="2" t="s">
        <v>3857</v>
      </c>
    </row>
    <row r="7601" spans="1:7">
      <c r="A7601" s="79">
        <v>42762.682002314818</v>
      </c>
      <c r="B7601" s="3">
        <v>5.7163456173526139</v>
      </c>
      <c r="C7601" s="7">
        <v>142</v>
      </c>
      <c r="D7601" s="7">
        <v>1</v>
      </c>
      <c r="E7601" s="17">
        <v>45</v>
      </c>
      <c r="F7601" s="2" t="s">
        <v>8</v>
      </c>
      <c r="G7601" s="2" t="s">
        <v>3856</v>
      </c>
    </row>
    <row r="7602" spans="1:7">
      <c r="A7602" s="79">
        <v>42762.687407407408</v>
      </c>
      <c r="B7602" s="3">
        <v>5.6364101201201207</v>
      </c>
      <c r="C7602" s="7">
        <v>142</v>
      </c>
      <c r="D7602" s="7">
        <v>1</v>
      </c>
      <c r="E7602" s="17">
        <v>45</v>
      </c>
      <c r="F7602" s="2" t="s">
        <v>8</v>
      </c>
      <c r="G7602" s="2" t="s">
        <v>3855</v>
      </c>
    </row>
    <row r="7603" spans="1:7">
      <c r="A7603" s="79">
        <v>42762.692488425928</v>
      </c>
      <c r="B7603" s="3">
        <v>5.6364101201201207</v>
      </c>
      <c r="C7603" s="7">
        <v>142</v>
      </c>
      <c r="D7603" s="7">
        <v>1</v>
      </c>
      <c r="E7603" s="17">
        <v>45</v>
      </c>
      <c r="F7603" s="2" t="s">
        <v>8</v>
      </c>
      <c r="G7603" s="2" t="s">
        <v>3854</v>
      </c>
    </row>
    <row r="7604" spans="1:7">
      <c r="A7604" s="79">
        <v>42762.693506944444</v>
      </c>
      <c r="B7604" s="3">
        <v>11.407673867334168</v>
      </c>
      <c r="C7604" s="7">
        <v>142</v>
      </c>
      <c r="D7604" s="7">
        <v>2</v>
      </c>
      <c r="E7604" s="17">
        <v>45</v>
      </c>
      <c r="F7604" s="2" t="s">
        <v>8</v>
      </c>
      <c r="G7604" s="2" t="s">
        <v>3853</v>
      </c>
    </row>
    <row r="7605" spans="1:7">
      <c r="A7605" s="79">
        <v>42762.695497685185</v>
      </c>
      <c r="B7605" s="3">
        <v>11.504131107934239</v>
      </c>
      <c r="C7605" s="7">
        <v>142</v>
      </c>
      <c r="D7605" s="7">
        <v>2</v>
      </c>
      <c r="E7605" s="17">
        <v>45</v>
      </c>
      <c r="F7605" s="2" t="s">
        <v>8</v>
      </c>
      <c r="G7605" s="2" t="s">
        <v>3852</v>
      </c>
    </row>
    <row r="7606" spans="1:7">
      <c r="A7606" s="79">
        <v>42762.695636574077</v>
      </c>
      <c r="B7606" s="3">
        <v>5.7563500400266845</v>
      </c>
      <c r="C7606" s="7">
        <v>142</v>
      </c>
      <c r="D7606" s="7">
        <v>1</v>
      </c>
      <c r="E7606" s="17">
        <v>45</v>
      </c>
      <c r="F7606" s="2" t="s">
        <v>8</v>
      </c>
      <c r="G7606" s="2" t="s">
        <v>3851</v>
      </c>
    </row>
    <row r="7607" spans="1:7">
      <c r="A7607" s="79">
        <v>42762.697337962964</v>
      </c>
      <c r="B7607" s="3">
        <v>5.6364101201201207</v>
      </c>
      <c r="C7607" s="7">
        <v>142</v>
      </c>
      <c r="D7607" s="7">
        <v>1</v>
      </c>
      <c r="E7607" s="17">
        <v>45</v>
      </c>
      <c r="F7607" s="2" t="s">
        <v>8</v>
      </c>
      <c r="G7607" s="2" t="s">
        <v>3850</v>
      </c>
    </row>
    <row r="7608" spans="1:7">
      <c r="A7608" s="79">
        <v>42762.697800925926</v>
      </c>
      <c r="B7608" s="3">
        <v>11.482642578222778</v>
      </c>
      <c r="C7608" s="7">
        <v>142</v>
      </c>
      <c r="D7608" s="7">
        <v>2</v>
      </c>
      <c r="E7608" s="17">
        <v>45</v>
      </c>
      <c r="F7608" s="2" t="s">
        <v>8</v>
      </c>
      <c r="G7608" s="2" t="s">
        <v>3849</v>
      </c>
    </row>
    <row r="7609" spans="1:7">
      <c r="A7609" s="79">
        <v>42762.703993055555</v>
      </c>
      <c r="B7609" s="3">
        <v>11.504131107934239</v>
      </c>
      <c r="C7609" s="7">
        <v>142</v>
      </c>
      <c r="D7609" s="7">
        <v>2</v>
      </c>
      <c r="E7609" s="17">
        <v>45</v>
      </c>
      <c r="F7609" s="2" t="s">
        <v>8</v>
      </c>
      <c r="G7609" s="2" t="s">
        <v>3847</v>
      </c>
    </row>
    <row r="7610" spans="1:7">
      <c r="A7610" s="79">
        <v>42762.713553240741</v>
      </c>
      <c r="B7610" s="3">
        <v>5.6364101201201207</v>
      </c>
      <c r="C7610" s="7">
        <v>142</v>
      </c>
      <c r="D7610" s="7">
        <v>1</v>
      </c>
      <c r="E7610" s="17">
        <v>45</v>
      </c>
      <c r="F7610" s="2" t="s">
        <v>8</v>
      </c>
      <c r="G7610" s="2" t="s">
        <v>3846</v>
      </c>
    </row>
    <row r="7611" spans="1:7">
      <c r="A7611" s="79">
        <v>42762.715370370373</v>
      </c>
      <c r="B7611" s="3">
        <v>5.7563500400266845</v>
      </c>
      <c r="C7611" s="7">
        <v>142</v>
      </c>
      <c r="D7611" s="7">
        <v>1</v>
      </c>
      <c r="E7611" s="17">
        <v>45</v>
      </c>
      <c r="F7611" s="2" t="s">
        <v>8</v>
      </c>
      <c r="G7611" s="2" t="s">
        <v>3845</v>
      </c>
    </row>
    <row r="7612" spans="1:7">
      <c r="A7612" s="79">
        <v>42762.724074074074</v>
      </c>
      <c r="B7612" s="3">
        <v>5.6364101201201207</v>
      </c>
      <c r="C7612" s="7">
        <v>142</v>
      </c>
      <c r="D7612" s="7">
        <v>1</v>
      </c>
      <c r="E7612" s="17">
        <v>45</v>
      </c>
      <c r="F7612" s="2" t="s">
        <v>8</v>
      </c>
      <c r="G7612" s="2" t="s">
        <v>3844</v>
      </c>
    </row>
    <row r="7613" spans="1:7">
      <c r="A7613" s="79">
        <v>42762.728182870371</v>
      </c>
      <c r="B7613" s="3">
        <v>5.7563500400266845</v>
      </c>
      <c r="C7613" s="7">
        <v>142</v>
      </c>
      <c r="D7613" s="7">
        <v>1</v>
      </c>
      <c r="E7613" s="17">
        <v>45</v>
      </c>
      <c r="F7613" s="2" t="s">
        <v>8</v>
      </c>
      <c r="G7613" s="2" t="s">
        <v>3842</v>
      </c>
    </row>
    <row r="7614" spans="1:7">
      <c r="A7614" s="79">
        <v>42762.740868055553</v>
      </c>
      <c r="B7614" s="3">
        <v>5.5350693427230047</v>
      </c>
      <c r="C7614" s="7">
        <v>142</v>
      </c>
      <c r="D7614" s="7">
        <v>1</v>
      </c>
      <c r="E7614" s="17">
        <v>45</v>
      </c>
      <c r="F7614" s="2" t="s">
        <v>8</v>
      </c>
      <c r="G7614" s="2" t="s">
        <v>3841</v>
      </c>
    </row>
    <row r="7615" spans="1:7">
      <c r="A7615" s="79">
        <v>42762.745798611111</v>
      </c>
      <c r="B7615" s="3">
        <v>5.6364101201201207</v>
      </c>
      <c r="C7615" s="7">
        <v>142</v>
      </c>
      <c r="D7615" s="7">
        <v>1</v>
      </c>
      <c r="E7615" s="17">
        <v>45</v>
      </c>
      <c r="F7615" s="2" t="s">
        <v>8</v>
      </c>
      <c r="G7615" s="2" t="s">
        <v>3840</v>
      </c>
    </row>
    <row r="7616" spans="1:7">
      <c r="A7616" s="79">
        <v>42762.746006944442</v>
      </c>
      <c r="B7616" s="3">
        <v>5.7345710368349252</v>
      </c>
      <c r="C7616" s="7">
        <v>142</v>
      </c>
      <c r="D7616" s="7">
        <v>1</v>
      </c>
      <c r="E7616" s="17">
        <v>45</v>
      </c>
      <c r="F7616" s="2" t="s">
        <v>8</v>
      </c>
      <c r="G7616" s="2" t="s">
        <v>3838</v>
      </c>
    </row>
    <row r="7617" spans="1:7">
      <c r="A7617" s="79">
        <v>42762.746412037035</v>
      </c>
      <c r="B7617" s="3">
        <v>11.504131107934239</v>
      </c>
      <c r="C7617" s="7">
        <v>142</v>
      </c>
      <c r="D7617" s="7">
        <v>2</v>
      </c>
      <c r="E7617" s="17">
        <v>45</v>
      </c>
      <c r="F7617" s="2" t="s">
        <v>8</v>
      </c>
      <c r="G7617" s="2" t="s">
        <v>3837</v>
      </c>
    </row>
    <row r="7618" spans="1:7">
      <c r="A7618" s="79">
        <v>42762.74728009259</v>
      </c>
      <c r="B7618" s="3">
        <v>5.6364101201201207</v>
      </c>
      <c r="C7618" s="7">
        <v>142</v>
      </c>
      <c r="D7618" s="7">
        <v>1</v>
      </c>
      <c r="E7618" s="17">
        <v>45</v>
      </c>
      <c r="F7618" s="2" t="s">
        <v>8</v>
      </c>
      <c r="G7618" s="2" t="s">
        <v>3835</v>
      </c>
    </row>
    <row r="7619" spans="1:7">
      <c r="A7619" s="79">
        <v>42762.74759259259</v>
      </c>
      <c r="B7619" s="3">
        <v>5.6364101201201207</v>
      </c>
      <c r="C7619" s="7">
        <v>142</v>
      </c>
      <c r="D7619" s="7">
        <v>1</v>
      </c>
      <c r="E7619" s="17">
        <v>45</v>
      </c>
      <c r="F7619" s="2" t="s">
        <v>8</v>
      </c>
      <c r="G7619" s="2" t="s">
        <v>3834</v>
      </c>
    </row>
    <row r="7620" spans="1:7">
      <c r="A7620" s="79">
        <v>42762.75105324074</v>
      </c>
      <c r="B7620" s="3">
        <v>5.7542603141180537</v>
      </c>
      <c r="C7620" s="7">
        <v>142</v>
      </c>
      <c r="D7620" s="7">
        <v>1</v>
      </c>
      <c r="E7620" s="17">
        <v>45</v>
      </c>
      <c r="F7620" s="2" t="s">
        <v>8</v>
      </c>
      <c r="G7620" s="2" t="s">
        <v>3833</v>
      </c>
    </row>
    <row r="7621" spans="1:7">
      <c r="A7621" s="79">
        <v>42762.752581018518</v>
      </c>
      <c r="B7621" s="3">
        <v>17.203489936276739</v>
      </c>
      <c r="C7621" s="7">
        <v>142</v>
      </c>
      <c r="D7621" s="7">
        <v>3</v>
      </c>
      <c r="E7621" s="17">
        <v>45</v>
      </c>
      <c r="F7621" s="2" t="s">
        <v>8</v>
      </c>
      <c r="G7621" s="2" t="s">
        <v>3832</v>
      </c>
    </row>
    <row r="7622" spans="1:7">
      <c r="A7622" s="79">
        <v>42762.754861111112</v>
      </c>
      <c r="B7622" s="3">
        <v>5.6364101201201207</v>
      </c>
      <c r="C7622" s="7">
        <v>142</v>
      </c>
      <c r="D7622" s="7">
        <v>1</v>
      </c>
      <c r="E7622" s="17">
        <v>45</v>
      </c>
      <c r="F7622" s="2" t="s">
        <v>8</v>
      </c>
      <c r="G7622" s="2" t="s">
        <v>3831</v>
      </c>
    </row>
    <row r="7623" spans="1:7">
      <c r="A7623" s="79">
        <v>42762.755011574074</v>
      </c>
      <c r="B7623" s="3">
        <v>5.7542388950276244</v>
      </c>
      <c r="C7623" s="7">
        <v>142</v>
      </c>
      <c r="D7623" s="7">
        <v>1</v>
      </c>
      <c r="E7623" s="17">
        <v>45</v>
      </c>
      <c r="F7623" s="2" t="s">
        <v>8</v>
      </c>
      <c r="G7623" s="2" t="s">
        <v>3590</v>
      </c>
    </row>
    <row r="7624" spans="1:7">
      <c r="A7624" s="79">
        <v>42762.755115740743</v>
      </c>
      <c r="B7624" s="3">
        <v>5.7754212258357978</v>
      </c>
      <c r="C7624" s="7">
        <v>142</v>
      </c>
      <c r="D7624" s="7">
        <v>1</v>
      </c>
      <c r="E7624" s="17">
        <v>45</v>
      </c>
      <c r="F7624" s="2" t="s">
        <v>8</v>
      </c>
      <c r="G7624" s="2" t="s">
        <v>3613</v>
      </c>
    </row>
    <row r="7625" spans="1:7">
      <c r="A7625" s="79">
        <v>42762.755115740743</v>
      </c>
      <c r="B7625" s="3">
        <v>5.7754212258357978</v>
      </c>
      <c r="C7625" s="7">
        <v>142</v>
      </c>
      <c r="D7625" s="7">
        <v>1</v>
      </c>
      <c r="E7625" s="17">
        <v>45</v>
      </c>
      <c r="F7625" s="2" t="s">
        <v>8</v>
      </c>
      <c r="G7625" s="2" t="s">
        <v>3613</v>
      </c>
    </row>
    <row r="7626" spans="1:7">
      <c r="A7626" s="79">
        <v>42762.757187499999</v>
      </c>
      <c r="B7626" s="3">
        <v>11.56205409733124</v>
      </c>
      <c r="C7626" s="7">
        <v>142</v>
      </c>
      <c r="D7626" s="7">
        <v>2</v>
      </c>
      <c r="E7626" s="17">
        <v>45</v>
      </c>
      <c r="F7626" s="2" t="s">
        <v>8</v>
      </c>
      <c r="G7626" s="2" t="s">
        <v>3598</v>
      </c>
    </row>
    <row r="7627" spans="1:7">
      <c r="A7627" s="79">
        <v>42762.757881944446</v>
      </c>
      <c r="B7627" s="3">
        <v>5.6364101201201207</v>
      </c>
      <c r="C7627" s="7">
        <v>142</v>
      </c>
      <c r="D7627" s="7">
        <v>1</v>
      </c>
      <c r="E7627" s="17">
        <v>45</v>
      </c>
      <c r="F7627" s="2" t="s">
        <v>8</v>
      </c>
      <c r="G7627" s="2" t="s">
        <v>3829</v>
      </c>
    </row>
    <row r="7628" spans="1:7">
      <c r="A7628" s="79">
        <v>42762.757974537039</v>
      </c>
      <c r="B7628" s="3">
        <v>17.306852086406742</v>
      </c>
      <c r="C7628" s="7">
        <v>142</v>
      </c>
      <c r="D7628" s="7">
        <v>3</v>
      </c>
      <c r="E7628" s="17">
        <v>45</v>
      </c>
      <c r="F7628" s="2" t="s">
        <v>8</v>
      </c>
      <c r="G7628" s="2" t="s">
        <v>3828</v>
      </c>
    </row>
    <row r="7629" spans="1:7">
      <c r="A7629" s="79">
        <v>42762.759467592594</v>
      </c>
      <c r="B7629" s="3">
        <v>5.6364101201201207</v>
      </c>
      <c r="C7629" s="7">
        <v>142</v>
      </c>
      <c r="D7629" s="7">
        <v>1</v>
      </c>
      <c r="E7629" s="17">
        <v>45</v>
      </c>
      <c r="F7629" s="2" t="s">
        <v>8</v>
      </c>
      <c r="G7629" s="2" t="s">
        <v>3827</v>
      </c>
    </row>
    <row r="7630" spans="1:7">
      <c r="A7630" s="79">
        <v>42762.759513888886</v>
      </c>
      <c r="B7630" s="3">
        <v>5.6364101201201207</v>
      </c>
      <c r="C7630" s="7">
        <v>142</v>
      </c>
      <c r="D7630" s="7">
        <v>1</v>
      </c>
      <c r="E7630" s="17">
        <v>45</v>
      </c>
      <c r="F7630" s="2" t="s">
        <v>8</v>
      </c>
      <c r="G7630" s="2" t="s">
        <v>3826</v>
      </c>
    </row>
    <row r="7631" spans="1:7">
      <c r="A7631" s="79">
        <v>42762.760289351849</v>
      </c>
      <c r="B7631" s="3">
        <v>5.6364101201201207</v>
      </c>
      <c r="C7631" s="7">
        <v>142</v>
      </c>
      <c r="D7631" s="7">
        <v>1</v>
      </c>
      <c r="E7631" s="17">
        <v>45</v>
      </c>
      <c r="F7631" s="2" t="s">
        <v>8</v>
      </c>
      <c r="G7631" s="2" t="s">
        <v>3825</v>
      </c>
    </row>
    <row r="7632" spans="1:7">
      <c r="A7632" s="79">
        <v>42762.762083333335</v>
      </c>
      <c r="B7632" s="3">
        <v>11.565975107487027</v>
      </c>
      <c r="C7632" s="7">
        <v>142</v>
      </c>
      <c r="D7632" s="7">
        <v>2</v>
      </c>
      <c r="E7632" s="17">
        <v>45</v>
      </c>
      <c r="F7632" s="2" t="s">
        <v>8</v>
      </c>
      <c r="G7632" s="2" t="s">
        <v>3824</v>
      </c>
    </row>
    <row r="7633" spans="1:7">
      <c r="A7633" s="79">
        <v>42762.768229166664</v>
      </c>
      <c r="B7633" s="3">
        <v>11.468993290851161</v>
      </c>
      <c r="C7633" s="7">
        <v>142</v>
      </c>
      <c r="D7633" s="7">
        <v>2</v>
      </c>
      <c r="E7633" s="17">
        <v>45</v>
      </c>
      <c r="F7633" s="2" t="s">
        <v>8</v>
      </c>
      <c r="G7633" s="2" t="s">
        <v>3634</v>
      </c>
    </row>
    <row r="7634" spans="1:7">
      <c r="A7634" s="79">
        <v>42762.775520833333</v>
      </c>
      <c r="B7634" s="3">
        <v>11.504131107934239</v>
      </c>
      <c r="C7634" s="7">
        <v>142</v>
      </c>
      <c r="D7634" s="7">
        <v>2</v>
      </c>
      <c r="E7634" s="17">
        <v>45</v>
      </c>
      <c r="F7634" s="2" t="s">
        <v>8</v>
      </c>
      <c r="G7634" s="2" t="s">
        <v>3823</v>
      </c>
    </row>
    <row r="7635" spans="1:7">
      <c r="A7635" s="79">
        <v>42762.802627314813</v>
      </c>
      <c r="B7635" s="3">
        <v>11.504131107934239</v>
      </c>
      <c r="C7635" s="7">
        <v>142</v>
      </c>
      <c r="D7635" s="7">
        <v>2</v>
      </c>
      <c r="E7635" s="17">
        <v>45</v>
      </c>
      <c r="F7635" s="2" t="s">
        <v>8</v>
      </c>
      <c r="G7635" s="2" t="s">
        <v>3822</v>
      </c>
    </row>
    <row r="7636" spans="1:7">
      <c r="A7636" s="79">
        <v>42762.805023148147</v>
      </c>
      <c r="B7636" s="3">
        <v>5.6364101201201207</v>
      </c>
      <c r="C7636" s="7">
        <v>142</v>
      </c>
      <c r="D7636" s="7">
        <v>1</v>
      </c>
      <c r="E7636" s="17">
        <v>45</v>
      </c>
      <c r="F7636" s="2" t="s">
        <v>8</v>
      </c>
      <c r="G7636" s="2" t="s">
        <v>3821</v>
      </c>
    </row>
    <row r="7637" spans="1:7">
      <c r="A7637" s="79">
        <v>42762.805162037039</v>
      </c>
      <c r="B7637" s="3">
        <v>17.33402125692373</v>
      </c>
      <c r="C7637" s="7">
        <v>142</v>
      </c>
      <c r="D7637" s="7">
        <v>3</v>
      </c>
      <c r="E7637" s="17">
        <v>45</v>
      </c>
      <c r="F7637" s="2" t="s">
        <v>8</v>
      </c>
      <c r="G7637" s="2" t="s">
        <v>3820</v>
      </c>
    </row>
    <row r="7638" spans="1:7">
      <c r="A7638" s="79">
        <v>42762.809930555559</v>
      </c>
      <c r="B7638" s="3">
        <v>5.6364101201201207</v>
      </c>
      <c r="C7638" s="7">
        <v>142</v>
      </c>
      <c r="D7638" s="7">
        <v>1</v>
      </c>
      <c r="E7638" s="17">
        <v>45</v>
      </c>
      <c r="F7638" s="2" t="s">
        <v>8</v>
      </c>
      <c r="G7638" s="2" t="s">
        <v>3819</v>
      </c>
    </row>
    <row r="7639" spans="1:7">
      <c r="A7639" s="79">
        <v>42762.818599537037</v>
      </c>
      <c r="B7639" s="3">
        <v>5.6364101201201207</v>
      </c>
      <c r="C7639" s="7">
        <v>142</v>
      </c>
      <c r="D7639" s="7">
        <v>1</v>
      </c>
      <c r="E7639" s="17">
        <v>45</v>
      </c>
      <c r="F7639" s="2" t="s">
        <v>8</v>
      </c>
      <c r="G7639" s="2" t="s">
        <v>3818</v>
      </c>
    </row>
    <row r="7640" spans="1:7">
      <c r="A7640" s="79">
        <v>42762.868750000001</v>
      </c>
      <c r="B7640" s="3">
        <v>5.6364101201201207</v>
      </c>
      <c r="C7640" s="7">
        <v>142</v>
      </c>
      <c r="D7640" s="7">
        <v>1</v>
      </c>
      <c r="E7640" s="17">
        <v>45</v>
      </c>
      <c r="F7640" s="2" t="s">
        <v>8</v>
      </c>
      <c r="G7640" s="2" t="s">
        <v>3817</v>
      </c>
    </row>
    <row r="7641" spans="1:7">
      <c r="A7641" s="79">
        <v>42762.90766203704</v>
      </c>
      <c r="B7641" s="3">
        <v>5.687749227467811</v>
      </c>
      <c r="C7641" s="7">
        <v>142</v>
      </c>
      <c r="D7641" s="7">
        <v>1</v>
      </c>
      <c r="E7641" s="17">
        <v>45</v>
      </c>
      <c r="F7641" s="2" t="s">
        <v>8</v>
      </c>
      <c r="G7641" s="2" t="s">
        <v>3816</v>
      </c>
    </row>
    <row r="7642" spans="1:7">
      <c r="A7642" s="79">
        <v>42762.925821759258</v>
      </c>
      <c r="B7642" s="3">
        <v>5.6364101201201207</v>
      </c>
      <c r="C7642" s="7">
        <v>142</v>
      </c>
      <c r="D7642" s="7">
        <v>1</v>
      </c>
      <c r="E7642" s="17">
        <v>45</v>
      </c>
      <c r="F7642" s="2" t="s">
        <v>8</v>
      </c>
      <c r="G7642" s="2" t="s">
        <v>3815</v>
      </c>
    </row>
    <row r="7643" spans="1:7">
      <c r="A7643" s="79">
        <v>42762.930092592593</v>
      </c>
      <c r="B7643" s="3">
        <v>5.7240888712160087</v>
      </c>
      <c r="C7643" s="7">
        <v>142</v>
      </c>
      <c r="D7643" s="7">
        <v>1</v>
      </c>
      <c r="E7643" s="17">
        <v>45</v>
      </c>
      <c r="F7643" s="2" t="s">
        <v>8</v>
      </c>
      <c r="G7643" s="2" t="s">
        <v>3814</v>
      </c>
    </row>
    <row r="7644" spans="1:7">
      <c r="A7644" s="79">
        <v>42762.943981481483</v>
      </c>
      <c r="B7644" s="3">
        <v>5.5162900000000006</v>
      </c>
      <c r="C7644" s="7">
        <v>142</v>
      </c>
      <c r="D7644" s="7">
        <v>1</v>
      </c>
      <c r="E7644" s="17">
        <v>45</v>
      </c>
      <c r="F7644" s="2" t="s">
        <v>8</v>
      </c>
      <c r="G7644" s="2" t="s">
        <v>3813</v>
      </c>
    </row>
    <row r="7645" spans="1:7">
      <c r="A7645" s="79">
        <v>42762.957881944443</v>
      </c>
      <c r="B7645" s="3">
        <v>5.7163456173526139</v>
      </c>
      <c r="C7645" s="7">
        <v>142</v>
      </c>
      <c r="D7645" s="7">
        <v>1</v>
      </c>
      <c r="E7645" s="17">
        <v>45</v>
      </c>
      <c r="F7645" s="2" t="s">
        <v>8</v>
      </c>
      <c r="G7645" s="2" t="s">
        <v>3812</v>
      </c>
    </row>
    <row r="7646" spans="1:7">
      <c r="A7646" s="79">
        <v>42762.973634259259</v>
      </c>
      <c r="B7646" s="3">
        <v>11.407673867334168</v>
      </c>
      <c r="C7646" s="7">
        <v>142</v>
      </c>
      <c r="D7646" s="7">
        <v>2</v>
      </c>
      <c r="E7646" s="17">
        <v>45</v>
      </c>
      <c r="F7646" s="2" t="s">
        <v>8</v>
      </c>
      <c r="G7646" s="2" t="s">
        <v>3811</v>
      </c>
    </row>
    <row r="7647" spans="1:7">
      <c r="A7647" s="79">
        <v>42762.976400462961</v>
      </c>
      <c r="B7647" s="3">
        <v>5.6364101201201207</v>
      </c>
      <c r="C7647" s="7">
        <v>142</v>
      </c>
      <c r="D7647" s="7">
        <v>1</v>
      </c>
      <c r="E7647" s="17">
        <v>45</v>
      </c>
      <c r="F7647" s="2" t="s">
        <v>8</v>
      </c>
      <c r="G7647" s="2" t="s">
        <v>3810</v>
      </c>
    </row>
    <row r="7648" spans="1:7">
      <c r="A7648" s="79">
        <v>42763.025370370371</v>
      </c>
      <c r="B7648" s="3">
        <v>5.6364101201201207</v>
      </c>
      <c r="C7648" s="7">
        <v>142</v>
      </c>
      <c r="D7648" s="7">
        <v>1</v>
      </c>
      <c r="E7648" s="17">
        <v>45</v>
      </c>
      <c r="F7648" s="2" t="s">
        <v>8</v>
      </c>
      <c r="G7648" s="2" t="s">
        <v>3809</v>
      </c>
    </row>
    <row r="7649" spans="1:7">
      <c r="A7649" s="79">
        <v>42763.038912037038</v>
      </c>
      <c r="B7649" s="3">
        <v>11.560642449959968</v>
      </c>
      <c r="C7649" s="7">
        <v>142</v>
      </c>
      <c r="D7649" s="7">
        <v>2</v>
      </c>
      <c r="E7649" s="17">
        <v>45</v>
      </c>
      <c r="F7649" s="2" t="s">
        <v>8</v>
      </c>
      <c r="G7649" s="2" t="s">
        <v>3566</v>
      </c>
    </row>
    <row r="7650" spans="1:7">
      <c r="A7650" s="79">
        <v>42763.046805555554</v>
      </c>
      <c r="B7650" s="3">
        <v>11.407673867334168</v>
      </c>
      <c r="C7650" s="7">
        <v>142</v>
      </c>
      <c r="D7650" s="7">
        <v>2</v>
      </c>
      <c r="E7650" s="17">
        <v>45</v>
      </c>
      <c r="F7650" s="2" t="s">
        <v>8</v>
      </c>
      <c r="G7650" s="2" t="s">
        <v>3808</v>
      </c>
    </row>
    <row r="7651" spans="1:7">
      <c r="A7651" s="79">
        <v>42763.063796296294</v>
      </c>
      <c r="B7651" s="3">
        <v>5.7345710368349252</v>
      </c>
      <c r="C7651" s="7">
        <v>142</v>
      </c>
      <c r="D7651" s="7">
        <v>1</v>
      </c>
      <c r="E7651" s="17">
        <v>45</v>
      </c>
      <c r="F7651" s="2" t="s">
        <v>8</v>
      </c>
      <c r="G7651" s="2" t="s">
        <v>3807</v>
      </c>
    </row>
    <row r="7652" spans="1:7">
      <c r="A7652" s="79">
        <v>42763.148148148146</v>
      </c>
      <c r="B7652" s="3">
        <v>5.7163456173526139</v>
      </c>
      <c r="C7652" s="7">
        <v>142</v>
      </c>
      <c r="D7652" s="7">
        <v>1</v>
      </c>
      <c r="E7652" s="17">
        <v>45</v>
      </c>
      <c r="F7652" s="2" t="s">
        <v>8</v>
      </c>
      <c r="G7652" s="2" t="s">
        <v>3805</v>
      </c>
    </row>
    <row r="7653" spans="1:7">
      <c r="A7653" s="79">
        <v>42763.160624999997</v>
      </c>
      <c r="B7653" s="3">
        <v>5.7345710368349252</v>
      </c>
      <c r="C7653" s="7">
        <v>142</v>
      </c>
      <c r="D7653" s="7">
        <v>1</v>
      </c>
      <c r="E7653" s="17">
        <v>45</v>
      </c>
      <c r="F7653" s="2" t="s">
        <v>8</v>
      </c>
      <c r="G7653" s="2" t="s">
        <v>3804</v>
      </c>
    </row>
    <row r="7654" spans="1:7">
      <c r="A7654" s="79">
        <v>42763.409594907411</v>
      </c>
      <c r="B7654" s="3">
        <v>11.523538737864078</v>
      </c>
      <c r="C7654" s="7">
        <v>142</v>
      </c>
      <c r="D7654" s="7">
        <v>2</v>
      </c>
      <c r="E7654" s="17">
        <v>45</v>
      </c>
      <c r="F7654" s="2" t="s">
        <v>8</v>
      </c>
      <c r="G7654" s="2" t="s">
        <v>3803</v>
      </c>
    </row>
    <row r="7655" spans="1:7">
      <c r="A7655" s="79">
        <v>42763.420347222222</v>
      </c>
      <c r="B7655" s="3">
        <v>5.6364101201201207</v>
      </c>
      <c r="C7655" s="7">
        <v>142</v>
      </c>
      <c r="D7655" s="7">
        <v>1</v>
      </c>
      <c r="E7655" s="17">
        <v>45</v>
      </c>
      <c r="F7655" s="2" t="s">
        <v>8</v>
      </c>
      <c r="G7655" s="2" t="s">
        <v>3802</v>
      </c>
    </row>
    <row r="7656" spans="1:7">
      <c r="A7656" s="79">
        <v>42763.697418981479</v>
      </c>
      <c r="B7656" s="3">
        <v>11.407673867334168</v>
      </c>
      <c r="C7656" s="7">
        <v>142</v>
      </c>
      <c r="D7656" s="7">
        <v>2</v>
      </c>
      <c r="E7656" s="17">
        <v>45</v>
      </c>
      <c r="F7656" s="2" t="s">
        <v>8</v>
      </c>
      <c r="G7656" s="2" t="s">
        <v>3801</v>
      </c>
    </row>
    <row r="7657" spans="1:7">
      <c r="A7657" s="79">
        <v>42764.169872685183</v>
      </c>
      <c r="B7657" s="3">
        <v>69.675566748595898</v>
      </c>
      <c r="C7657" s="7">
        <v>142</v>
      </c>
      <c r="D7657" s="7">
        <v>9</v>
      </c>
      <c r="E7657" s="17">
        <v>45</v>
      </c>
      <c r="F7657" s="2" t="s">
        <v>8</v>
      </c>
      <c r="G7657" s="2" t="s">
        <v>3800</v>
      </c>
    </row>
    <row r="7658" spans="1:7">
      <c r="A7658" s="79">
        <v>42764.268425925926</v>
      </c>
      <c r="B7658" s="3">
        <v>5.7563500400266845</v>
      </c>
      <c r="C7658" s="7">
        <v>142</v>
      </c>
      <c r="D7658" s="7">
        <v>1</v>
      </c>
      <c r="E7658" s="17">
        <v>45</v>
      </c>
      <c r="F7658" s="2" t="s">
        <v>8</v>
      </c>
      <c r="G7658" s="2" t="s">
        <v>3799</v>
      </c>
    </row>
    <row r="7659" spans="1:7">
      <c r="A7659" s="79">
        <v>42764.517500000002</v>
      </c>
      <c r="B7659" s="3">
        <v>5.6364101201201207</v>
      </c>
      <c r="C7659" s="7">
        <v>142</v>
      </c>
      <c r="D7659" s="7">
        <v>1</v>
      </c>
      <c r="E7659" s="17">
        <v>45</v>
      </c>
      <c r="F7659" s="2" t="s">
        <v>8</v>
      </c>
      <c r="G7659" s="2" t="s">
        <v>3798</v>
      </c>
    </row>
    <row r="7660" spans="1:7">
      <c r="A7660" s="79">
        <v>42764.786354166667</v>
      </c>
      <c r="B7660" s="3">
        <v>5.6364101201201207</v>
      </c>
      <c r="C7660" s="7">
        <v>142</v>
      </c>
      <c r="D7660" s="7">
        <v>1</v>
      </c>
      <c r="E7660" s="17">
        <v>45</v>
      </c>
      <c r="F7660" s="2" t="s">
        <v>8</v>
      </c>
      <c r="G7660" s="2" t="s">
        <v>3797</v>
      </c>
    </row>
    <row r="7661" spans="1:7">
      <c r="A7661" s="79">
        <v>42765.403981481482</v>
      </c>
      <c r="B7661" s="3">
        <v>5.6364101201201207</v>
      </c>
      <c r="C7661" s="7">
        <v>142</v>
      </c>
      <c r="D7661" s="7">
        <v>1</v>
      </c>
      <c r="E7661" s="17">
        <v>45</v>
      </c>
      <c r="F7661" s="2" t="s">
        <v>8</v>
      </c>
      <c r="G7661" s="2" t="s">
        <v>3796</v>
      </c>
    </row>
    <row r="7662" spans="1:7">
      <c r="A7662" s="79">
        <v>42765.406354166669</v>
      </c>
      <c r="B7662" s="3">
        <v>11.407673867334168</v>
      </c>
      <c r="C7662" s="7">
        <v>142</v>
      </c>
      <c r="D7662" s="7">
        <v>2</v>
      </c>
      <c r="E7662" s="17">
        <v>45</v>
      </c>
      <c r="F7662" s="2" t="s">
        <v>8</v>
      </c>
      <c r="G7662" s="2" t="s">
        <v>3795</v>
      </c>
    </row>
    <row r="7663" spans="1:7">
      <c r="A7663" s="79">
        <v>42765.615740740737</v>
      </c>
      <c r="B7663" s="3">
        <v>5.6364101201201207</v>
      </c>
      <c r="C7663" s="7">
        <v>142</v>
      </c>
      <c r="D7663" s="7">
        <v>1</v>
      </c>
      <c r="E7663" s="17">
        <v>45</v>
      </c>
      <c r="F7663" s="2" t="s">
        <v>8</v>
      </c>
      <c r="G7663" s="2" t="s">
        <v>3794</v>
      </c>
    </row>
    <row r="7664" spans="1:7">
      <c r="A7664" s="79">
        <v>42765.694502314815</v>
      </c>
      <c r="B7664" s="3">
        <v>5.7163456173526139</v>
      </c>
      <c r="C7664" s="7">
        <v>142</v>
      </c>
      <c r="D7664" s="7">
        <v>1</v>
      </c>
      <c r="E7664" s="17">
        <v>45</v>
      </c>
      <c r="F7664" s="2" t="s">
        <v>8</v>
      </c>
      <c r="G7664" s="2" t="s">
        <v>3793</v>
      </c>
    </row>
    <row r="7665" spans="1:7">
      <c r="A7665" s="79">
        <v>42765.756909722222</v>
      </c>
      <c r="B7665" s="3">
        <v>17.33402125692373</v>
      </c>
      <c r="C7665" s="7">
        <v>142</v>
      </c>
      <c r="D7665" s="7">
        <v>3</v>
      </c>
      <c r="E7665" s="17">
        <v>45</v>
      </c>
      <c r="F7665" s="2" t="s">
        <v>8</v>
      </c>
      <c r="G7665" s="2" t="s">
        <v>3792</v>
      </c>
    </row>
    <row r="7666" spans="1:7">
      <c r="A7666" s="79">
        <v>42765.931064814817</v>
      </c>
      <c r="B7666" s="3">
        <v>17.37787039510075</v>
      </c>
      <c r="C7666" s="7">
        <v>142</v>
      </c>
      <c r="D7666" s="7">
        <v>3</v>
      </c>
      <c r="E7666" s="17">
        <v>45</v>
      </c>
      <c r="F7666" s="2" t="s">
        <v>8</v>
      </c>
      <c r="G7666" s="2" t="s">
        <v>3791</v>
      </c>
    </row>
    <row r="7667" spans="1:7">
      <c r="A7667" s="79">
        <v>42765.93445601852</v>
      </c>
      <c r="B7667" s="3">
        <v>11.407673867334168</v>
      </c>
      <c r="C7667" s="7">
        <v>142</v>
      </c>
      <c r="D7667" s="7">
        <v>2</v>
      </c>
      <c r="E7667" s="17">
        <v>45</v>
      </c>
      <c r="F7667" s="2" t="s">
        <v>8</v>
      </c>
      <c r="G7667" s="2" t="s">
        <v>3790</v>
      </c>
    </row>
    <row r="7668" spans="1:7">
      <c r="A7668" s="79">
        <v>42766.226898148147</v>
      </c>
      <c r="B7668" s="3">
        <v>5.7563500400266845</v>
      </c>
      <c r="C7668" s="7">
        <v>142</v>
      </c>
      <c r="D7668" s="7">
        <v>1</v>
      </c>
      <c r="E7668" s="17">
        <v>45</v>
      </c>
      <c r="F7668" s="2" t="s">
        <v>8</v>
      </c>
      <c r="G7668" s="2" t="s">
        <v>3789</v>
      </c>
    </row>
    <row r="7669" spans="1:7">
      <c r="A7669" s="79">
        <v>42766.27480324074</v>
      </c>
      <c r="B7669" s="3">
        <v>5.5162900000000006</v>
      </c>
      <c r="C7669" s="7">
        <v>142</v>
      </c>
      <c r="D7669" s="7">
        <v>1</v>
      </c>
      <c r="E7669" s="17">
        <v>45</v>
      </c>
      <c r="F7669" s="2" t="s">
        <v>8</v>
      </c>
      <c r="G7669" s="2" t="s">
        <v>3788</v>
      </c>
    </row>
    <row r="7670" spans="1:7">
      <c r="A7670" s="79">
        <v>42766.323171296295</v>
      </c>
      <c r="B7670" s="3">
        <v>5.7163456173526139</v>
      </c>
      <c r="C7670" s="7">
        <v>142</v>
      </c>
      <c r="D7670" s="7">
        <v>1</v>
      </c>
      <c r="E7670" s="17">
        <v>45</v>
      </c>
      <c r="F7670" s="2" t="s">
        <v>8</v>
      </c>
      <c r="G7670" s="2" t="s">
        <v>3787</v>
      </c>
    </row>
    <row r="7671" spans="1:7">
      <c r="A7671" s="79">
        <v>42766.442465277774</v>
      </c>
      <c r="B7671" s="3">
        <v>11.565975107487027</v>
      </c>
      <c r="C7671" s="7">
        <v>142</v>
      </c>
      <c r="D7671" s="7">
        <v>2</v>
      </c>
      <c r="E7671" s="17">
        <v>45</v>
      </c>
      <c r="F7671" s="2" t="s">
        <v>8</v>
      </c>
      <c r="G7671" s="2" t="s">
        <v>3785</v>
      </c>
    </row>
    <row r="7672" spans="1:7">
      <c r="A7672" s="79">
        <v>42766.659398148149</v>
      </c>
      <c r="B7672" s="3">
        <v>5.7413212891113892</v>
      </c>
      <c r="C7672" s="7">
        <v>142</v>
      </c>
      <c r="D7672" s="7">
        <v>1</v>
      </c>
      <c r="E7672" s="17">
        <v>45</v>
      </c>
      <c r="F7672" s="2" t="s">
        <v>8</v>
      </c>
      <c r="G7672" s="2" t="s">
        <v>3625</v>
      </c>
    </row>
    <row r="7673" spans="1:7">
      <c r="A7673" s="79">
        <v>42767.944513888891</v>
      </c>
      <c r="B7673" s="3">
        <v>5.8014215571735894</v>
      </c>
      <c r="C7673" s="7">
        <v>142</v>
      </c>
      <c r="D7673" s="7">
        <v>1</v>
      </c>
      <c r="E7673" s="17">
        <v>45</v>
      </c>
      <c r="F7673" s="2" t="s">
        <v>8</v>
      </c>
      <c r="G7673" s="2" t="s">
        <v>3553</v>
      </c>
    </row>
    <row r="7674" spans="1:7">
      <c r="A7674" s="79">
        <v>42767.985868055555</v>
      </c>
      <c r="B7674" s="3">
        <v>5.7163456173526139</v>
      </c>
      <c r="C7674" s="7">
        <v>142</v>
      </c>
      <c r="D7674" s="7">
        <v>1</v>
      </c>
      <c r="E7674" s="17">
        <v>45</v>
      </c>
      <c r="F7674" s="2" t="s">
        <v>8</v>
      </c>
      <c r="G7674" s="2" t="s">
        <v>3783</v>
      </c>
    </row>
    <row r="7675" spans="1:7">
      <c r="A7675" s="79">
        <v>42768.017418981479</v>
      </c>
      <c r="B7675" s="3">
        <v>5.7470947747400851</v>
      </c>
      <c r="C7675" s="7">
        <v>142</v>
      </c>
      <c r="D7675" s="7">
        <v>1</v>
      </c>
      <c r="E7675" s="17">
        <v>45</v>
      </c>
      <c r="F7675" s="2" t="s">
        <v>8</v>
      </c>
      <c r="G7675" s="2" t="s">
        <v>3781</v>
      </c>
    </row>
    <row r="7676" spans="1:7">
      <c r="A7676" s="79">
        <v>42768.095451388886</v>
      </c>
      <c r="B7676" s="3">
        <v>5.7520655539671193</v>
      </c>
      <c r="C7676" s="7">
        <v>142</v>
      </c>
      <c r="D7676" s="7">
        <v>1</v>
      </c>
      <c r="E7676" s="17">
        <v>45</v>
      </c>
      <c r="F7676" s="2" t="s">
        <v>8</v>
      </c>
      <c r="G7676" s="2" t="s">
        <v>3690</v>
      </c>
    </row>
    <row r="7677" spans="1:7">
      <c r="A7677" s="79">
        <v>42768.60837962963</v>
      </c>
      <c r="B7677" s="3">
        <v>17.203489936276739</v>
      </c>
      <c r="C7677" s="7">
        <v>142</v>
      </c>
      <c r="D7677" s="7">
        <v>3</v>
      </c>
      <c r="E7677" s="17">
        <v>45</v>
      </c>
      <c r="F7677" s="2" t="s">
        <v>8</v>
      </c>
      <c r="G7677" s="2" t="s">
        <v>3780</v>
      </c>
    </row>
    <row r="7678" spans="1:7">
      <c r="A7678" s="79">
        <v>42769.503310185188</v>
      </c>
      <c r="B7678" s="3">
        <v>5.7163456173526139</v>
      </c>
      <c r="C7678" s="7">
        <v>142</v>
      </c>
      <c r="D7678" s="7">
        <v>1</v>
      </c>
      <c r="E7678" s="17">
        <v>45</v>
      </c>
      <c r="F7678" s="2" t="s">
        <v>8</v>
      </c>
      <c r="G7678" s="2" t="s">
        <v>3779</v>
      </c>
    </row>
    <row r="7679" spans="1:7">
      <c r="A7679" s="79">
        <v>42772.607314814813</v>
      </c>
      <c r="B7679" s="3">
        <v>5.7582473643410852</v>
      </c>
      <c r="C7679" s="7">
        <v>142</v>
      </c>
      <c r="D7679" s="7">
        <v>1</v>
      </c>
      <c r="E7679" s="17">
        <v>45</v>
      </c>
      <c r="F7679" s="2" t="s">
        <v>8</v>
      </c>
      <c r="G7679" s="2" t="s">
        <v>3648</v>
      </c>
    </row>
    <row r="7680" spans="1:7">
      <c r="A7680" s="79">
        <v>42772.927025462966</v>
      </c>
      <c r="B7680" s="3">
        <v>5.5162900000000006</v>
      </c>
      <c r="C7680" s="7">
        <v>142</v>
      </c>
      <c r="D7680" s="7">
        <v>1</v>
      </c>
      <c r="E7680" s="17">
        <v>45</v>
      </c>
      <c r="F7680" s="2" t="s">
        <v>8</v>
      </c>
      <c r="G7680" s="2" t="s">
        <v>3778</v>
      </c>
    </row>
    <row r="7681" spans="1:7">
      <c r="A7681" s="79">
        <v>42774.15829861111</v>
      </c>
      <c r="B7681" s="3">
        <v>5.6364101201201207</v>
      </c>
      <c r="C7681" s="7">
        <v>142</v>
      </c>
      <c r="D7681" s="7">
        <v>1</v>
      </c>
      <c r="E7681" s="17">
        <v>45</v>
      </c>
      <c r="F7681" s="2" t="s">
        <v>8</v>
      </c>
      <c r="G7681" s="2" t="s">
        <v>3777</v>
      </c>
    </row>
    <row r="7682" spans="1:7">
      <c r="A7682" s="79">
        <v>42776.080393518518</v>
      </c>
      <c r="B7682" s="3">
        <v>5.6364101201201207</v>
      </c>
      <c r="C7682" s="7">
        <v>142</v>
      </c>
      <c r="D7682" s="7">
        <v>1</v>
      </c>
      <c r="E7682" s="17">
        <v>45</v>
      </c>
      <c r="F7682" s="2" t="s">
        <v>8</v>
      </c>
      <c r="G7682" s="2" t="s">
        <v>3776</v>
      </c>
    </row>
    <row r="7683" spans="1:7">
      <c r="A7683" s="79">
        <v>42776.480358796296</v>
      </c>
      <c r="B7683" s="3">
        <v>17.298995104253542</v>
      </c>
      <c r="C7683" s="7">
        <v>142</v>
      </c>
      <c r="D7683" s="7">
        <v>3</v>
      </c>
      <c r="E7683" s="17">
        <v>45</v>
      </c>
      <c r="F7683" s="2" t="s">
        <v>8</v>
      </c>
      <c r="G7683" s="2" t="s">
        <v>3775</v>
      </c>
    </row>
    <row r="7684" spans="1:7">
      <c r="A7684" s="79">
        <v>42777.523969907408</v>
      </c>
      <c r="B7684" s="3">
        <v>5.7163456173526139</v>
      </c>
      <c r="C7684" s="7">
        <v>142</v>
      </c>
      <c r="D7684" s="7">
        <v>1</v>
      </c>
      <c r="E7684" s="17">
        <v>45</v>
      </c>
      <c r="F7684" s="2" t="s">
        <v>8</v>
      </c>
      <c r="G7684" s="2" t="s">
        <v>3774</v>
      </c>
    </row>
    <row r="7685" spans="1:7">
      <c r="A7685" s="79">
        <v>42780.381689814814</v>
      </c>
      <c r="B7685" s="3">
        <v>5.6364101201201207</v>
      </c>
      <c r="C7685" s="7">
        <v>142</v>
      </c>
      <c r="D7685" s="7">
        <v>1</v>
      </c>
      <c r="E7685" s="17">
        <v>45</v>
      </c>
      <c r="F7685" s="2" t="s">
        <v>8</v>
      </c>
      <c r="G7685" s="2" t="s">
        <v>3773</v>
      </c>
    </row>
    <row r="7686" spans="1:7">
      <c r="A7686" s="79">
        <v>42780.399976851855</v>
      </c>
      <c r="B7686" s="3">
        <v>5.6364101201201207</v>
      </c>
      <c r="C7686" s="7">
        <v>142</v>
      </c>
      <c r="D7686" s="7">
        <v>1</v>
      </c>
      <c r="E7686" s="17">
        <v>45</v>
      </c>
      <c r="F7686" s="2" t="s">
        <v>8</v>
      </c>
      <c r="G7686" s="2" t="s">
        <v>3772</v>
      </c>
    </row>
    <row r="7687" spans="1:7">
      <c r="A7687" s="79">
        <v>42781.394062500003</v>
      </c>
      <c r="B7687" s="3">
        <v>5.6364101201201207</v>
      </c>
      <c r="C7687" s="7">
        <v>142</v>
      </c>
      <c r="D7687" s="7">
        <v>1</v>
      </c>
      <c r="E7687" s="17">
        <v>45</v>
      </c>
      <c r="F7687" s="2" t="s">
        <v>8</v>
      </c>
      <c r="G7687" s="2" t="s">
        <v>3771</v>
      </c>
    </row>
    <row r="7688" spans="1:7">
      <c r="A7688" s="79">
        <v>42781.411817129629</v>
      </c>
      <c r="B7688" s="3">
        <v>5.6364101201201207</v>
      </c>
      <c r="C7688" s="7">
        <v>142</v>
      </c>
      <c r="D7688" s="7">
        <v>1</v>
      </c>
      <c r="E7688" s="17">
        <v>45</v>
      </c>
      <c r="F7688" s="2" t="s">
        <v>8</v>
      </c>
      <c r="G7688" s="2" t="s">
        <v>3770</v>
      </c>
    </row>
    <row r="7689" spans="1:7">
      <c r="A7689" s="79">
        <v>42783.819050925929</v>
      </c>
      <c r="B7689" s="3">
        <v>5.6364101201201207</v>
      </c>
      <c r="C7689" s="7">
        <v>142</v>
      </c>
      <c r="D7689" s="7">
        <v>1</v>
      </c>
      <c r="E7689" s="17">
        <v>45</v>
      </c>
      <c r="F7689" s="2" t="s">
        <v>8</v>
      </c>
      <c r="G7689" s="2" t="s">
        <v>3769</v>
      </c>
    </row>
    <row r="7690" spans="1:7">
      <c r="A7690" s="79">
        <v>42783.962546296294</v>
      </c>
      <c r="B7690" s="3">
        <v>5.6364101201201207</v>
      </c>
      <c r="C7690" s="7">
        <v>142</v>
      </c>
      <c r="D7690" s="7">
        <v>1</v>
      </c>
      <c r="E7690" s="17">
        <v>45</v>
      </c>
      <c r="F7690" s="2" t="s">
        <v>8</v>
      </c>
      <c r="G7690" s="2" t="s">
        <v>3768</v>
      </c>
    </row>
    <row r="7691" spans="1:7">
      <c r="A7691" s="79">
        <v>42784.005891203706</v>
      </c>
      <c r="B7691" s="3">
        <v>5.6364101201201207</v>
      </c>
      <c r="C7691" s="7">
        <v>142</v>
      </c>
      <c r="D7691" s="7">
        <v>1</v>
      </c>
      <c r="E7691" s="17">
        <v>45</v>
      </c>
      <c r="F7691" s="2" t="s">
        <v>8</v>
      </c>
      <c r="G7691" s="2" t="s">
        <v>3767</v>
      </c>
    </row>
    <row r="7692" spans="1:7">
      <c r="A7692" s="79">
        <v>42784.031469907408</v>
      </c>
      <c r="B7692" s="3">
        <v>5.6364101201201207</v>
      </c>
      <c r="C7692" s="7">
        <v>142</v>
      </c>
      <c r="D7692" s="7">
        <v>1</v>
      </c>
      <c r="E7692" s="17">
        <v>45</v>
      </c>
      <c r="F7692" s="2" t="s">
        <v>8</v>
      </c>
      <c r="G7692" s="2" t="s">
        <v>3766</v>
      </c>
    </row>
    <row r="7693" spans="1:7">
      <c r="A7693" s="79">
        <v>42784.55568287037</v>
      </c>
      <c r="B7693" s="3">
        <v>11.407673867334168</v>
      </c>
      <c r="C7693" s="7">
        <v>142</v>
      </c>
      <c r="D7693" s="7">
        <v>2</v>
      </c>
      <c r="E7693" s="17">
        <v>45</v>
      </c>
      <c r="F7693" s="2" t="s">
        <v>8</v>
      </c>
      <c r="G7693" s="2" t="s">
        <v>3765</v>
      </c>
    </row>
    <row r="7694" spans="1:7">
      <c r="A7694" s="79">
        <v>42784.629942129628</v>
      </c>
      <c r="B7694" s="3">
        <v>23.016955580110498</v>
      </c>
      <c r="C7694" s="7">
        <v>142</v>
      </c>
      <c r="D7694" s="7">
        <v>4</v>
      </c>
      <c r="E7694" s="17">
        <v>45</v>
      </c>
      <c r="F7694" s="2" t="s">
        <v>8</v>
      </c>
      <c r="G7694" s="2" t="s">
        <v>3764</v>
      </c>
    </row>
    <row r="7695" spans="1:7">
      <c r="A7695" s="79">
        <v>42784.811481481483</v>
      </c>
      <c r="B7695" s="3">
        <v>11.407673867334168</v>
      </c>
      <c r="C7695" s="7">
        <v>142</v>
      </c>
      <c r="D7695" s="7">
        <v>2</v>
      </c>
      <c r="E7695" s="17">
        <v>45</v>
      </c>
      <c r="F7695" s="2" t="s">
        <v>8</v>
      </c>
      <c r="G7695" s="2" t="s">
        <v>3763</v>
      </c>
    </row>
    <row r="7696" spans="1:7">
      <c r="A7696" s="79">
        <v>42784.928831018522</v>
      </c>
      <c r="B7696" s="3">
        <v>11.482642578222778</v>
      </c>
      <c r="C7696" s="7">
        <v>142</v>
      </c>
      <c r="D7696" s="7">
        <v>2</v>
      </c>
      <c r="E7696" s="17">
        <v>45</v>
      </c>
      <c r="F7696" s="2" t="s">
        <v>8</v>
      </c>
      <c r="G7696" s="2" t="s">
        <v>3762</v>
      </c>
    </row>
    <row r="7697" spans="1:7">
      <c r="A7697" s="79">
        <v>42785.668206018519</v>
      </c>
      <c r="B7697" s="3">
        <v>5.6364101201201207</v>
      </c>
      <c r="C7697" s="7">
        <v>142</v>
      </c>
      <c r="D7697" s="7">
        <v>1</v>
      </c>
      <c r="E7697" s="17">
        <v>45</v>
      </c>
      <c r="F7697" s="2" t="s">
        <v>8</v>
      </c>
      <c r="G7697" s="2" t="s">
        <v>3761</v>
      </c>
    </row>
    <row r="7698" spans="1:7">
      <c r="A7698" s="79">
        <v>42786.000381944446</v>
      </c>
      <c r="B7698" s="3">
        <v>11.407673867334168</v>
      </c>
      <c r="C7698" s="7">
        <v>142</v>
      </c>
      <c r="D7698" s="7">
        <v>2</v>
      </c>
      <c r="E7698" s="17">
        <v>45</v>
      </c>
      <c r="F7698" s="2" t="s">
        <v>8</v>
      </c>
      <c r="G7698" s="2" t="s">
        <v>3760</v>
      </c>
    </row>
    <row r="7699" spans="1:7">
      <c r="A7699" s="79">
        <v>42786.73337962963</v>
      </c>
      <c r="B7699" s="3">
        <v>17.203489936276739</v>
      </c>
      <c r="C7699" s="7">
        <v>142</v>
      </c>
      <c r="D7699" s="7">
        <v>3</v>
      </c>
      <c r="E7699" s="17">
        <v>45</v>
      </c>
      <c r="F7699" s="2" t="s">
        <v>8</v>
      </c>
      <c r="G7699" s="2" t="s">
        <v>3759</v>
      </c>
    </row>
    <row r="7700" spans="1:7">
      <c r="A7700" s="79">
        <v>42787.572337962964</v>
      </c>
      <c r="B7700" s="3">
        <v>11.504131107934239</v>
      </c>
      <c r="C7700" s="7">
        <v>142</v>
      </c>
      <c r="D7700" s="7">
        <v>2</v>
      </c>
      <c r="E7700" s="17">
        <v>45</v>
      </c>
      <c r="F7700" s="2" t="s">
        <v>8</v>
      </c>
      <c r="G7700" s="2" t="s">
        <v>3758</v>
      </c>
    </row>
    <row r="7701" spans="1:7">
      <c r="A7701" s="79">
        <v>42787.819143518522</v>
      </c>
      <c r="B7701" s="3">
        <v>11.407673867334168</v>
      </c>
      <c r="C7701" s="7">
        <v>142</v>
      </c>
      <c r="D7701" s="7">
        <v>2</v>
      </c>
      <c r="E7701" s="17">
        <v>45</v>
      </c>
      <c r="F7701" s="2" t="s">
        <v>8</v>
      </c>
      <c r="G7701" s="2" t="s">
        <v>3757</v>
      </c>
    </row>
    <row r="7702" spans="1:7">
      <c r="A7702" s="79">
        <v>42787.82739583333</v>
      </c>
      <c r="B7702" s="3">
        <v>11.407673867334168</v>
      </c>
      <c r="C7702" s="7">
        <v>142</v>
      </c>
      <c r="D7702" s="7">
        <v>2</v>
      </c>
      <c r="E7702" s="17">
        <v>45</v>
      </c>
      <c r="F7702" s="2" t="s">
        <v>8</v>
      </c>
      <c r="G7702" s="2" t="s">
        <v>3756</v>
      </c>
    </row>
    <row r="7703" spans="1:7">
      <c r="A7703" s="79">
        <v>42787.849502314813</v>
      </c>
      <c r="B7703" s="3">
        <v>17.203489936276739</v>
      </c>
      <c r="C7703" s="7">
        <v>142</v>
      </c>
      <c r="D7703" s="7">
        <v>3</v>
      </c>
      <c r="E7703" s="17">
        <v>45</v>
      </c>
      <c r="F7703" s="2" t="s">
        <v>8</v>
      </c>
      <c r="G7703" s="2" t="s">
        <v>3755</v>
      </c>
    </row>
    <row r="7704" spans="1:7">
      <c r="A7704" s="79">
        <v>42787.894814814812</v>
      </c>
      <c r="B7704" s="3">
        <v>5.6364101201201207</v>
      </c>
      <c r="C7704" s="7">
        <v>142</v>
      </c>
      <c r="D7704" s="7">
        <v>1</v>
      </c>
      <c r="E7704" s="17">
        <v>45</v>
      </c>
      <c r="F7704" s="2" t="s">
        <v>8</v>
      </c>
      <c r="G7704" s="2" t="s">
        <v>3754</v>
      </c>
    </row>
    <row r="7705" spans="1:7">
      <c r="A7705" s="79">
        <v>42787.911643518521</v>
      </c>
      <c r="B7705" s="3">
        <v>5.6364101201201207</v>
      </c>
      <c r="C7705" s="7">
        <v>142</v>
      </c>
      <c r="D7705" s="7">
        <v>1</v>
      </c>
      <c r="E7705" s="17">
        <v>45</v>
      </c>
      <c r="F7705" s="2" t="s">
        <v>8</v>
      </c>
      <c r="G7705" s="2" t="s">
        <v>3753</v>
      </c>
    </row>
    <row r="7706" spans="1:7">
      <c r="A7706" s="79">
        <v>42788.057615740741</v>
      </c>
      <c r="B7706" s="3">
        <v>5.6364101201201207</v>
      </c>
      <c r="C7706" s="7">
        <v>142</v>
      </c>
      <c r="D7706" s="7">
        <v>1</v>
      </c>
      <c r="E7706" s="17">
        <v>45</v>
      </c>
      <c r="F7706" s="2" t="s">
        <v>8</v>
      </c>
      <c r="G7706" s="2" t="s">
        <v>3752</v>
      </c>
    </row>
    <row r="7707" spans="1:7">
      <c r="A7707" s="79">
        <v>42788.068692129629</v>
      </c>
      <c r="B7707" s="3">
        <v>11.407673867334168</v>
      </c>
      <c r="C7707" s="7">
        <v>142</v>
      </c>
      <c r="D7707" s="7">
        <v>2</v>
      </c>
      <c r="E7707" s="17">
        <v>45</v>
      </c>
      <c r="F7707" s="2" t="s">
        <v>8</v>
      </c>
      <c r="G7707" s="2" t="s">
        <v>3751</v>
      </c>
    </row>
    <row r="7708" spans="1:7">
      <c r="A7708" s="79">
        <v>42788.285046296296</v>
      </c>
      <c r="B7708" s="3">
        <v>5.7563500400266845</v>
      </c>
      <c r="C7708" s="7">
        <v>142</v>
      </c>
      <c r="D7708" s="7">
        <v>1</v>
      </c>
      <c r="E7708" s="17">
        <v>45</v>
      </c>
      <c r="F7708" s="2" t="s">
        <v>8</v>
      </c>
      <c r="G7708" s="2" t="s">
        <v>3749</v>
      </c>
    </row>
    <row r="7709" spans="1:7">
      <c r="A7709" s="79">
        <v>42788.460462962961</v>
      </c>
      <c r="B7709" s="3">
        <v>11.407673867334168</v>
      </c>
      <c r="C7709" s="7">
        <v>142</v>
      </c>
      <c r="D7709" s="7">
        <v>2</v>
      </c>
      <c r="E7709" s="17">
        <v>45</v>
      </c>
      <c r="F7709" s="2" t="s">
        <v>8</v>
      </c>
      <c r="G7709" s="2" t="s">
        <v>3748</v>
      </c>
    </row>
    <row r="7710" spans="1:7">
      <c r="A7710" s="79">
        <v>42788.52511574074</v>
      </c>
      <c r="B7710" s="3">
        <v>57.890214112291353</v>
      </c>
      <c r="C7710" s="7">
        <v>142</v>
      </c>
      <c r="D7710" s="7">
        <v>12</v>
      </c>
      <c r="E7710" s="7">
        <v>45</v>
      </c>
      <c r="F7710" s="2" t="s">
        <v>8</v>
      </c>
      <c r="G7710" s="2" t="s">
        <v>3746</v>
      </c>
    </row>
    <row r="7711" spans="1:7">
      <c r="A7711" s="79">
        <v>42789.013888888891</v>
      </c>
      <c r="B7711" s="3">
        <v>5.6364101201201207</v>
      </c>
      <c r="C7711" s="7">
        <v>142</v>
      </c>
      <c r="D7711" s="7">
        <v>1</v>
      </c>
      <c r="E7711" s="17">
        <v>45</v>
      </c>
      <c r="F7711" s="2" t="s">
        <v>8</v>
      </c>
      <c r="G7711" s="2" t="s">
        <v>3745</v>
      </c>
    </row>
    <row r="7712" spans="1:7">
      <c r="A7712" s="79">
        <v>42789.031087962961</v>
      </c>
      <c r="B7712" s="3">
        <v>5.6364101201201207</v>
      </c>
      <c r="C7712" s="7">
        <v>142</v>
      </c>
      <c r="D7712" s="7">
        <v>1</v>
      </c>
      <c r="E7712" s="17">
        <v>45</v>
      </c>
      <c r="F7712" s="2" t="s">
        <v>8</v>
      </c>
      <c r="G7712" s="2" t="s">
        <v>3744</v>
      </c>
    </row>
    <row r="7713" spans="1:7">
      <c r="A7713" s="79">
        <v>42789.076365740744</v>
      </c>
      <c r="B7713" s="3">
        <v>5.6364101201201207</v>
      </c>
      <c r="C7713" s="7">
        <v>142</v>
      </c>
      <c r="D7713" s="7">
        <v>1</v>
      </c>
      <c r="E7713" s="17">
        <v>45</v>
      </c>
      <c r="F7713" s="2" t="s">
        <v>8</v>
      </c>
      <c r="G7713" s="2" t="s">
        <v>3743</v>
      </c>
    </row>
    <row r="7714" spans="1:7">
      <c r="A7714" s="79">
        <v>42789.560613425929</v>
      </c>
      <c r="B7714" s="3">
        <v>11.407673867334168</v>
      </c>
      <c r="C7714" s="7">
        <v>142</v>
      </c>
      <c r="D7714" s="7">
        <v>2</v>
      </c>
      <c r="E7714" s="17">
        <v>45</v>
      </c>
      <c r="F7714" s="2" t="s">
        <v>8</v>
      </c>
      <c r="G7714" s="2" t="s">
        <v>3742</v>
      </c>
    </row>
    <row r="7715" spans="1:7">
      <c r="A7715" s="79">
        <v>42789.784791666665</v>
      </c>
      <c r="B7715" s="3">
        <v>5.6364101201201207</v>
      </c>
      <c r="C7715" s="7">
        <v>142</v>
      </c>
      <c r="D7715" s="7">
        <v>1</v>
      </c>
      <c r="E7715" s="17">
        <v>45</v>
      </c>
      <c r="F7715" s="2" t="s">
        <v>8</v>
      </c>
      <c r="G7715" s="2" t="s">
        <v>3741</v>
      </c>
    </row>
    <row r="7716" spans="1:7">
      <c r="A7716" s="79">
        <v>42790.027928240743</v>
      </c>
      <c r="B7716" s="3">
        <v>5.6364101201201207</v>
      </c>
      <c r="C7716" s="7">
        <v>142</v>
      </c>
      <c r="D7716" s="7">
        <v>1</v>
      </c>
      <c r="E7716" s="17">
        <v>45</v>
      </c>
      <c r="F7716" s="2" t="s">
        <v>8</v>
      </c>
      <c r="G7716" s="2" t="s">
        <v>3740</v>
      </c>
    </row>
    <row r="7717" spans="1:7">
      <c r="A7717" s="79">
        <v>42790.078506944446</v>
      </c>
      <c r="B7717" s="3">
        <v>5.7676567117726663</v>
      </c>
      <c r="C7717" s="7">
        <v>142</v>
      </c>
      <c r="D7717" s="7">
        <v>1</v>
      </c>
      <c r="E7717" s="17">
        <v>45</v>
      </c>
      <c r="F7717" s="2" t="s">
        <v>8</v>
      </c>
      <c r="G7717" s="2" t="s">
        <v>3568</v>
      </c>
    </row>
    <row r="7718" spans="1:7">
      <c r="A7718" s="79">
        <v>42790.678148148145</v>
      </c>
      <c r="B7718" s="3">
        <v>11.565975107487027</v>
      </c>
      <c r="C7718" s="7">
        <v>142</v>
      </c>
      <c r="D7718" s="7">
        <v>2</v>
      </c>
      <c r="E7718" s="17">
        <v>45</v>
      </c>
      <c r="F7718" s="2" t="s">
        <v>8</v>
      </c>
      <c r="G7718" s="2" t="s">
        <v>3738</v>
      </c>
    </row>
    <row r="7719" spans="1:7">
      <c r="A7719" s="79">
        <v>42791.089780092596</v>
      </c>
      <c r="B7719" s="3">
        <v>5.6364101201201207</v>
      </c>
      <c r="C7719" s="7">
        <v>142</v>
      </c>
      <c r="D7719" s="7">
        <v>1</v>
      </c>
      <c r="E7719" s="17">
        <v>45</v>
      </c>
      <c r="F7719" s="2" t="s">
        <v>8</v>
      </c>
      <c r="G7719" s="2" t="s">
        <v>3737</v>
      </c>
    </row>
    <row r="7720" spans="1:7">
      <c r="A7720" s="79">
        <v>42791.358807870369</v>
      </c>
      <c r="B7720" s="3">
        <v>5.7520655539671193</v>
      </c>
      <c r="C7720" s="7">
        <v>142</v>
      </c>
      <c r="D7720" s="7">
        <v>1</v>
      </c>
      <c r="E7720" s="17">
        <v>45</v>
      </c>
      <c r="F7720" s="2" t="s">
        <v>8</v>
      </c>
      <c r="G7720" s="2" t="s">
        <v>3643</v>
      </c>
    </row>
    <row r="7721" spans="1:7">
      <c r="A7721" s="79">
        <v>42791.623124999998</v>
      </c>
      <c r="B7721" s="3">
        <v>5.6364101201201207</v>
      </c>
      <c r="C7721" s="7">
        <v>142</v>
      </c>
      <c r="D7721" s="7">
        <v>1</v>
      </c>
      <c r="E7721" s="17">
        <v>45</v>
      </c>
      <c r="F7721" s="2" t="s">
        <v>8</v>
      </c>
      <c r="G7721" s="2" t="s">
        <v>3736</v>
      </c>
    </row>
    <row r="7722" spans="1:7">
      <c r="A7722" s="79">
        <v>42791.755208333336</v>
      </c>
      <c r="B7722" s="3">
        <v>5.7345710368349252</v>
      </c>
      <c r="C7722" s="7">
        <v>142</v>
      </c>
      <c r="D7722" s="7">
        <v>1</v>
      </c>
      <c r="E7722" s="17">
        <v>45</v>
      </c>
      <c r="F7722" s="2" t="s">
        <v>8</v>
      </c>
      <c r="G7722" s="2" t="s">
        <v>3735</v>
      </c>
    </row>
    <row r="7723" spans="1:7">
      <c r="A7723" s="79">
        <v>42791.781666666669</v>
      </c>
      <c r="B7723" s="3">
        <v>11.407673867334168</v>
      </c>
      <c r="C7723" s="7">
        <v>142</v>
      </c>
      <c r="D7723" s="7">
        <v>2</v>
      </c>
      <c r="E7723" s="17">
        <v>45</v>
      </c>
      <c r="F7723" s="2" t="s">
        <v>8</v>
      </c>
      <c r="G7723" s="2" t="s">
        <v>3734</v>
      </c>
    </row>
    <row r="7724" spans="1:7">
      <c r="A7724" s="79">
        <v>42792.247581018521</v>
      </c>
      <c r="B7724" s="3">
        <v>11.407673867334168</v>
      </c>
      <c r="C7724" s="7">
        <v>142</v>
      </c>
      <c r="D7724" s="7">
        <v>2</v>
      </c>
      <c r="E7724" s="17">
        <v>45</v>
      </c>
      <c r="F7724" s="2" t="s">
        <v>8</v>
      </c>
      <c r="G7724" s="2" t="s">
        <v>3733</v>
      </c>
    </row>
    <row r="7725" spans="1:7">
      <c r="A7725" s="79">
        <v>42792.782754629632</v>
      </c>
      <c r="B7725" s="3">
        <v>28.824368454935623</v>
      </c>
      <c r="C7725" s="7">
        <v>142</v>
      </c>
      <c r="D7725" s="7">
        <v>5</v>
      </c>
      <c r="E7725" s="17">
        <v>45</v>
      </c>
      <c r="F7725" s="2" t="s">
        <v>8</v>
      </c>
      <c r="G7725" s="2" t="s">
        <v>3732</v>
      </c>
    </row>
    <row r="7726" spans="1:7">
      <c r="A7726" s="79">
        <v>42792.869108796294</v>
      </c>
      <c r="B7726" s="3">
        <v>5.7163456173526139</v>
      </c>
      <c r="C7726" s="7">
        <v>142</v>
      </c>
      <c r="D7726" s="7">
        <v>1</v>
      </c>
      <c r="E7726" s="17">
        <v>45</v>
      </c>
      <c r="F7726" s="2" t="s">
        <v>8</v>
      </c>
      <c r="G7726" s="2" t="s">
        <v>3731</v>
      </c>
    </row>
    <row r="7727" spans="1:7">
      <c r="A7727" s="79">
        <v>42792.936655092592</v>
      </c>
      <c r="B7727" s="3">
        <v>63.704228252886352</v>
      </c>
      <c r="C7727" s="7">
        <v>142</v>
      </c>
      <c r="D7727" s="7">
        <v>9</v>
      </c>
      <c r="E7727" s="17">
        <v>45</v>
      </c>
      <c r="F7727" s="2" t="s">
        <v>8</v>
      </c>
      <c r="G7727" s="2" t="s">
        <v>3730</v>
      </c>
    </row>
    <row r="7728" spans="1:7">
      <c r="A7728" s="79">
        <v>42793.969444444447</v>
      </c>
      <c r="B7728" s="3">
        <v>5.7163456173526139</v>
      </c>
      <c r="C7728" s="7">
        <v>142</v>
      </c>
      <c r="D7728" s="7">
        <v>1</v>
      </c>
      <c r="E7728" s="17">
        <v>45</v>
      </c>
      <c r="F7728" s="2" t="s">
        <v>8</v>
      </c>
      <c r="G7728" s="2" t="s">
        <v>3728</v>
      </c>
    </row>
    <row r="7729" spans="1:7">
      <c r="A7729" s="79">
        <v>42794.035370370373</v>
      </c>
      <c r="B7729" s="3">
        <v>5.7163456173526139</v>
      </c>
      <c r="C7729" s="7">
        <v>142</v>
      </c>
      <c r="D7729" s="7">
        <v>1</v>
      </c>
      <c r="E7729" s="17">
        <v>45</v>
      </c>
      <c r="F7729" s="2" t="s">
        <v>8</v>
      </c>
      <c r="G7729" s="2" t="s">
        <v>3727</v>
      </c>
    </row>
    <row r="7730" spans="1:7">
      <c r="A7730" s="79">
        <v>42794.750833333332</v>
      </c>
      <c r="B7730" s="3">
        <v>28.824368454935623</v>
      </c>
      <c r="C7730" s="7">
        <v>142</v>
      </c>
      <c r="D7730" s="7">
        <v>5</v>
      </c>
      <c r="E7730" s="17">
        <v>45</v>
      </c>
      <c r="F7730" s="2" t="s">
        <v>8</v>
      </c>
      <c r="G7730" s="2" t="s">
        <v>3726</v>
      </c>
    </row>
    <row r="7731" spans="1:7">
      <c r="A7731" s="79">
        <v>42795.29414351852</v>
      </c>
      <c r="B7731" s="3">
        <v>5.7345710368349252</v>
      </c>
      <c r="C7731" s="7">
        <v>142</v>
      </c>
      <c r="D7731" s="7">
        <v>1</v>
      </c>
      <c r="E7731" s="17">
        <v>45</v>
      </c>
      <c r="F7731" s="2" t="s">
        <v>8</v>
      </c>
      <c r="G7731" s="2" t="s">
        <v>3725</v>
      </c>
    </row>
    <row r="7732" spans="1:7">
      <c r="A7732" s="79">
        <v>42796.084907407407</v>
      </c>
      <c r="B7732" s="3">
        <v>5.6364101201201207</v>
      </c>
      <c r="C7732" s="7">
        <v>142</v>
      </c>
      <c r="D7732" s="7">
        <v>1</v>
      </c>
      <c r="E7732" s="17">
        <v>45</v>
      </c>
      <c r="F7732" s="2" t="s">
        <v>8</v>
      </c>
      <c r="G7732" s="2" t="s">
        <v>3724</v>
      </c>
    </row>
    <row r="7733" spans="1:7">
      <c r="A7733" s="79">
        <v>42796.516157407408</v>
      </c>
      <c r="B7733" s="3">
        <v>5.5162900000000006</v>
      </c>
      <c r="C7733" s="7">
        <v>142</v>
      </c>
      <c r="D7733" s="7">
        <v>1</v>
      </c>
      <c r="E7733" s="17">
        <v>45</v>
      </c>
      <c r="F7733" s="2" t="s">
        <v>8</v>
      </c>
      <c r="G7733" s="2" t="s">
        <v>3722</v>
      </c>
    </row>
    <row r="7734" spans="1:7">
      <c r="A7734" s="79">
        <v>42797.483576388891</v>
      </c>
      <c r="B7734" s="3">
        <v>5.6364101201201207</v>
      </c>
      <c r="C7734" s="7">
        <v>142</v>
      </c>
      <c r="D7734" s="7">
        <v>1</v>
      </c>
      <c r="E7734" s="17">
        <v>45</v>
      </c>
      <c r="F7734" s="2" t="s">
        <v>8</v>
      </c>
      <c r="G7734" s="2" t="s">
        <v>3721</v>
      </c>
    </row>
    <row r="7735" spans="1:7">
      <c r="A7735" s="79">
        <v>42797.676805555559</v>
      </c>
      <c r="B7735" s="3">
        <v>5.6364101201201207</v>
      </c>
      <c r="C7735" s="7">
        <v>142</v>
      </c>
      <c r="D7735" s="7">
        <v>1</v>
      </c>
      <c r="E7735" s="17">
        <v>45</v>
      </c>
      <c r="F7735" s="2" t="s">
        <v>8</v>
      </c>
      <c r="G7735" s="2" t="s">
        <v>3720</v>
      </c>
    </row>
    <row r="7736" spans="1:7">
      <c r="A7736" s="79">
        <v>42798.701944444445</v>
      </c>
      <c r="B7736" s="3">
        <v>11.407673867334168</v>
      </c>
      <c r="C7736" s="7">
        <v>142</v>
      </c>
      <c r="D7736" s="7">
        <v>2</v>
      </c>
      <c r="E7736" s="17">
        <v>45</v>
      </c>
      <c r="F7736" s="2" t="s">
        <v>8</v>
      </c>
      <c r="G7736" s="2" t="s">
        <v>3719</v>
      </c>
    </row>
    <row r="7737" spans="1:7">
      <c r="A7737" s="79">
        <v>42798.811701388891</v>
      </c>
      <c r="B7737" s="3">
        <v>5.7471214087759819</v>
      </c>
      <c r="C7737" s="7">
        <v>142</v>
      </c>
      <c r="D7737" s="7">
        <v>1</v>
      </c>
      <c r="E7737" s="17">
        <v>45</v>
      </c>
      <c r="F7737" s="2" t="s">
        <v>8</v>
      </c>
      <c r="G7737" s="2" t="s">
        <v>3718</v>
      </c>
    </row>
    <row r="7738" spans="1:7">
      <c r="A7738" s="79">
        <v>42798.844166666669</v>
      </c>
      <c r="B7738" s="3">
        <v>11.407673867334168</v>
      </c>
      <c r="C7738" s="7">
        <v>142</v>
      </c>
      <c r="D7738" s="7">
        <v>2</v>
      </c>
      <c r="E7738" s="17">
        <v>45</v>
      </c>
      <c r="F7738" s="2" t="s">
        <v>8</v>
      </c>
      <c r="G7738" s="2" t="s">
        <v>3717</v>
      </c>
    </row>
    <row r="7739" spans="1:7">
      <c r="A7739" s="79">
        <v>42799.891388888886</v>
      </c>
      <c r="B7739" s="3">
        <v>5.6364101201201207</v>
      </c>
      <c r="C7739" s="7">
        <v>142</v>
      </c>
      <c r="D7739" s="7">
        <v>1</v>
      </c>
      <c r="E7739" s="17">
        <v>45</v>
      </c>
      <c r="F7739" s="2" t="s">
        <v>8</v>
      </c>
      <c r="G7739" s="2" t="s">
        <v>3716</v>
      </c>
    </row>
    <row r="7740" spans="1:7">
      <c r="A7740" s="79">
        <v>42800.683622685188</v>
      </c>
      <c r="B7740" s="3">
        <v>5.7582473643410852</v>
      </c>
      <c r="C7740" s="7">
        <v>142</v>
      </c>
      <c r="D7740" s="7">
        <v>1</v>
      </c>
      <c r="E7740" s="17">
        <v>45</v>
      </c>
      <c r="F7740" s="2" t="s">
        <v>8</v>
      </c>
      <c r="G7740" s="2" t="s">
        <v>3689</v>
      </c>
    </row>
    <row r="7741" spans="1:7">
      <c r="A7741" s="79">
        <v>42800.752939814818</v>
      </c>
      <c r="B7741" s="3">
        <v>17.203489936276739</v>
      </c>
      <c r="C7741" s="7">
        <v>142</v>
      </c>
      <c r="D7741" s="7">
        <v>3</v>
      </c>
      <c r="E7741" s="17">
        <v>45</v>
      </c>
      <c r="F7741" s="2" t="s">
        <v>8</v>
      </c>
      <c r="G7741" s="2" t="s">
        <v>3715</v>
      </c>
    </row>
    <row r="7742" spans="1:7">
      <c r="A7742" s="79">
        <v>42800.896655092591</v>
      </c>
      <c r="B7742" s="3">
        <v>5.6364101201201207</v>
      </c>
      <c r="C7742" s="7">
        <v>142</v>
      </c>
      <c r="D7742" s="7">
        <v>1</v>
      </c>
      <c r="E7742" s="17">
        <v>45</v>
      </c>
      <c r="F7742" s="2" t="s">
        <v>8</v>
      </c>
      <c r="G7742" s="2" t="s">
        <v>3714</v>
      </c>
    </row>
    <row r="7743" spans="1:7">
      <c r="A7743" s="79">
        <v>42802.479386574072</v>
      </c>
      <c r="B7743" s="3">
        <v>5.7600986303939967</v>
      </c>
      <c r="C7743" s="7">
        <v>142</v>
      </c>
      <c r="D7743" s="7">
        <v>1</v>
      </c>
      <c r="E7743" s="17">
        <v>45</v>
      </c>
      <c r="F7743" s="2" t="s">
        <v>8</v>
      </c>
      <c r="G7743" s="2" t="s">
        <v>3713</v>
      </c>
    </row>
    <row r="7744" spans="1:7">
      <c r="A7744" s="79">
        <v>42802.93072916667</v>
      </c>
      <c r="B7744" s="3">
        <v>5.6364101201201207</v>
      </c>
      <c r="C7744" s="7">
        <v>142</v>
      </c>
      <c r="D7744" s="7">
        <v>1</v>
      </c>
      <c r="E7744" s="17">
        <v>45</v>
      </c>
      <c r="F7744" s="2" t="s">
        <v>8</v>
      </c>
      <c r="G7744" s="2" t="s">
        <v>3712</v>
      </c>
    </row>
    <row r="7745" spans="1:8">
      <c r="A7745" s="79">
        <v>42805.008611111109</v>
      </c>
      <c r="B7745" s="3">
        <v>11.407673867334168</v>
      </c>
      <c r="C7745" s="7">
        <v>142</v>
      </c>
      <c r="D7745" s="7">
        <v>2</v>
      </c>
      <c r="E7745" s="17">
        <v>45</v>
      </c>
      <c r="F7745" s="2" t="s">
        <v>8</v>
      </c>
      <c r="G7745" s="2" t="s">
        <v>3711</v>
      </c>
    </row>
    <row r="7746" spans="1:8">
      <c r="A7746" s="79">
        <v>42806.530775462961</v>
      </c>
      <c r="B7746" s="3">
        <v>5.7841720375335122</v>
      </c>
      <c r="C7746" s="7">
        <v>142</v>
      </c>
      <c r="D7746" s="7">
        <v>1</v>
      </c>
      <c r="E7746" s="17">
        <v>45</v>
      </c>
      <c r="F7746" s="2" t="s">
        <v>8</v>
      </c>
      <c r="G7746" s="2" t="s">
        <v>3550</v>
      </c>
    </row>
    <row r="7747" spans="1:8">
      <c r="A7747" s="79">
        <v>42808.486875000002</v>
      </c>
      <c r="B7747" s="3">
        <v>5.6364101201201207</v>
      </c>
      <c r="C7747" s="7">
        <v>142</v>
      </c>
      <c r="D7747" s="7">
        <v>1</v>
      </c>
      <c r="E7747" s="17">
        <v>45</v>
      </c>
      <c r="F7747" s="2" t="s">
        <v>8</v>
      </c>
      <c r="G7747" s="2" t="s">
        <v>3710</v>
      </c>
    </row>
    <row r="7748" spans="1:8">
      <c r="A7748" s="79">
        <v>42809.958194444444</v>
      </c>
      <c r="B7748" s="3">
        <v>5.6364101201201207</v>
      </c>
      <c r="C7748" s="7">
        <v>142</v>
      </c>
      <c r="D7748" s="7">
        <v>1</v>
      </c>
      <c r="E7748" s="17">
        <v>45</v>
      </c>
      <c r="F7748" s="2" t="s">
        <v>8</v>
      </c>
      <c r="G7748" s="2" t="s">
        <v>3709</v>
      </c>
    </row>
    <row r="7749" spans="1:8">
      <c r="A7749" s="79">
        <v>42810.824733796297</v>
      </c>
      <c r="B7749" s="3">
        <v>5.6364101201201207</v>
      </c>
      <c r="C7749" s="7">
        <v>142</v>
      </c>
      <c r="D7749" s="7">
        <v>1</v>
      </c>
      <c r="E7749" s="17">
        <v>45</v>
      </c>
      <c r="F7749" s="2" t="s">
        <v>8</v>
      </c>
      <c r="G7749" s="2" t="s">
        <v>3708</v>
      </c>
    </row>
    <row r="7750" spans="1:8">
      <c r="A7750" s="79">
        <v>42810.843263888892</v>
      </c>
      <c r="B7750" s="3">
        <v>23.016955580110498</v>
      </c>
      <c r="C7750" s="7">
        <v>142</v>
      </c>
      <c r="D7750" s="7">
        <v>4</v>
      </c>
      <c r="E7750" s="17">
        <v>45</v>
      </c>
      <c r="F7750" s="2" t="s">
        <v>8</v>
      </c>
      <c r="G7750" s="2" t="s">
        <v>3707</v>
      </c>
    </row>
    <row r="7751" spans="1:8">
      <c r="A7751" s="79">
        <v>42811.074826388889</v>
      </c>
      <c r="B7751" s="3">
        <v>5.6364101201201207</v>
      </c>
      <c r="C7751" s="7">
        <v>142</v>
      </c>
      <c r="D7751" s="7">
        <v>1</v>
      </c>
      <c r="E7751" s="17">
        <v>45</v>
      </c>
      <c r="F7751" s="2" t="s">
        <v>8</v>
      </c>
      <c r="G7751" s="2" t="s">
        <v>3706</v>
      </c>
    </row>
    <row r="7752" spans="1:8">
      <c r="A7752" s="79">
        <v>42817.601979166669</v>
      </c>
      <c r="B7752" s="3">
        <v>5.6364101201201207</v>
      </c>
      <c r="C7752" s="7">
        <v>142</v>
      </c>
      <c r="D7752" s="7">
        <v>1</v>
      </c>
      <c r="E7752" s="17">
        <v>45</v>
      </c>
      <c r="F7752" s="2" t="s">
        <v>8</v>
      </c>
      <c r="G7752" s="2" t="s">
        <v>3705</v>
      </c>
    </row>
    <row r="7753" spans="1:8">
      <c r="A7753" s="79">
        <v>42819.031238425923</v>
      </c>
      <c r="B7753" s="3">
        <v>5.6364101201201207</v>
      </c>
      <c r="C7753" s="7">
        <v>142</v>
      </c>
      <c r="D7753" s="7">
        <v>1</v>
      </c>
      <c r="E7753" s="17">
        <v>45</v>
      </c>
      <c r="F7753" s="2" t="s">
        <v>8</v>
      </c>
      <c r="G7753" s="2" t="s">
        <v>3704</v>
      </c>
    </row>
    <row r="7754" spans="1:8">
      <c r="A7754" s="79">
        <v>42822.843634259261</v>
      </c>
      <c r="B7754" s="3">
        <v>5.7795640649908036</v>
      </c>
      <c r="C7754" s="7">
        <v>142</v>
      </c>
      <c r="D7754" s="7">
        <v>1</v>
      </c>
      <c r="E7754" s="17">
        <v>45</v>
      </c>
      <c r="F7754" s="2" t="s">
        <v>8</v>
      </c>
      <c r="G7754" s="2" t="s">
        <v>3593</v>
      </c>
    </row>
    <row r="7755" spans="1:8">
      <c r="A7755" s="79">
        <v>42824.058287037034</v>
      </c>
      <c r="B7755" s="3">
        <v>5.6364101201201207</v>
      </c>
      <c r="C7755" s="7">
        <v>142</v>
      </c>
      <c r="D7755" s="7">
        <v>1</v>
      </c>
      <c r="E7755" s="17">
        <v>45</v>
      </c>
      <c r="F7755" s="2" t="s">
        <v>8</v>
      </c>
      <c r="G7755" s="2" t="s">
        <v>3703</v>
      </c>
    </row>
    <row r="7756" spans="1:8">
      <c r="A7756" s="79">
        <v>42825.660185185188</v>
      </c>
      <c r="B7756" s="3">
        <v>23.089585989252566</v>
      </c>
      <c r="C7756" s="7">
        <v>142</v>
      </c>
      <c r="D7756" s="7">
        <v>4</v>
      </c>
      <c r="E7756" s="17">
        <v>45</v>
      </c>
      <c r="F7756" s="2" t="s">
        <v>8</v>
      </c>
      <c r="G7756" s="2" t="s">
        <v>3610</v>
      </c>
    </row>
    <row r="7757" spans="1:8">
      <c r="A7757" s="79">
        <v>42826.752858796295</v>
      </c>
      <c r="B7757" s="3">
        <v>5.764873690987125</v>
      </c>
      <c r="C7757" s="7">
        <v>142</v>
      </c>
      <c r="D7757" s="7">
        <v>1</v>
      </c>
      <c r="E7757" s="17">
        <v>45</v>
      </c>
      <c r="F7757" s="2" t="s">
        <v>8</v>
      </c>
      <c r="G7757" s="2" t="s">
        <v>3702</v>
      </c>
      <c r="H7757" s="2" t="s">
        <v>4449</v>
      </c>
    </row>
    <row r="7758" spans="1:8">
      <c r="A7758" s="79">
        <v>42827.635949074072</v>
      </c>
      <c r="B7758" s="3">
        <v>5.6364101201201207</v>
      </c>
      <c r="C7758" s="7">
        <v>142</v>
      </c>
      <c r="D7758" s="7">
        <v>1</v>
      </c>
      <c r="E7758" s="17">
        <v>45</v>
      </c>
      <c r="F7758" s="2" t="s">
        <v>8</v>
      </c>
      <c r="G7758" s="2" t="s">
        <v>3702</v>
      </c>
      <c r="H7758" s="2" t="s">
        <v>4576</v>
      </c>
    </row>
    <row r="7759" spans="1:8">
      <c r="A7759" s="79">
        <v>42828.596354166664</v>
      </c>
      <c r="B7759" s="3">
        <v>5.7163456173526139</v>
      </c>
      <c r="C7759" s="7">
        <v>142</v>
      </c>
      <c r="D7759" s="7">
        <v>1</v>
      </c>
      <c r="E7759" s="17">
        <v>45</v>
      </c>
      <c r="F7759" s="2" t="s">
        <v>8</v>
      </c>
      <c r="G7759" s="2" t="s">
        <v>3702</v>
      </c>
      <c r="H7759" s="2" t="s">
        <v>4575</v>
      </c>
    </row>
    <row r="7760" spans="1:8">
      <c r="A7760" s="79">
        <v>42830.750474537039</v>
      </c>
      <c r="B7760" s="3">
        <v>5.6364101201201207</v>
      </c>
      <c r="C7760" s="7">
        <v>142</v>
      </c>
      <c r="D7760" s="7">
        <v>1</v>
      </c>
      <c r="E7760" s="17">
        <v>45</v>
      </c>
      <c r="F7760" s="2" t="s">
        <v>8</v>
      </c>
      <c r="G7760" s="2" t="s">
        <v>3702</v>
      </c>
      <c r="H7760" s="2" t="s">
        <v>4573</v>
      </c>
    </row>
    <row r="7761" spans="1:8">
      <c r="A7761" s="79">
        <v>42832.214907407404</v>
      </c>
      <c r="B7761" s="3">
        <v>57.773348731844791</v>
      </c>
      <c r="C7761" s="7">
        <v>142</v>
      </c>
      <c r="D7761" s="7">
        <v>10</v>
      </c>
      <c r="E7761" s="17">
        <v>45</v>
      </c>
      <c r="F7761" s="2" t="s">
        <v>8</v>
      </c>
      <c r="G7761" s="2" t="s">
        <v>3702</v>
      </c>
      <c r="H7761" s="2" t="s">
        <v>4571</v>
      </c>
    </row>
    <row r="7762" spans="1:8">
      <c r="A7762" s="79">
        <v>42832.614178240743</v>
      </c>
      <c r="B7762" s="3">
        <v>11.591729806774268</v>
      </c>
      <c r="C7762" s="7">
        <v>142</v>
      </c>
      <c r="D7762" s="7">
        <v>2</v>
      </c>
      <c r="E7762" s="17">
        <v>45</v>
      </c>
      <c r="F7762" s="2" t="s">
        <v>8</v>
      </c>
      <c r="G7762" s="2" t="s">
        <v>3702</v>
      </c>
      <c r="H7762" s="2" t="s">
        <v>4570</v>
      </c>
    </row>
    <row r="7763" spans="1:8">
      <c r="A7763" s="79">
        <v>42832.663298611114</v>
      </c>
      <c r="B7763" s="3">
        <v>5.7754212258357978</v>
      </c>
      <c r="C7763" s="7">
        <v>142</v>
      </c>
      <c r="D7763" s="7">
        <v>1</v>
      </c>
      <c r="E7763" s="17">
        <v>45</v>
      </c>
      <c r="F7763" s="2" t="s">
        <v>8</v>
      </c>
      <c r="G7763" s="2" t="s">
        <v>3702</v>
      </c>
      <c r="H7763" s="2" t="s">
        <v>4521</v>
      </c>
    </row>
    <row r="7764" spans="1:8">
      <c r="A7764" s="79">
        <v>42832.848333333335</v>
      </c>
      <c r="B7764" s="3">
        <v>5.7162899999999999</v>
      </c>
      <c r="C7764" s="7">
        <v>142</v>
      </c>
      <c r="D7764" s="7">
        <v>1</v>
      </c>
      <c r="E7764" s="17">
        <v>45</v>
      </c>
      <c r="F7764" s="2" t="s">
        <v>8</v>
      </c>
      <c r="G7764" s="2" t="s">
        <v>3702</v>
      </c>
      <c r="H7764" s="2" t="s">
        <v>4497</v>
      </c>
    </row>
    <row r="7765" spans="1:8">
      <c r="A7765" s="79">
        <v>42833.595937500002</v>
      </c>
      <c r="B7765" s="3">
        <v>5.7582473643410852</v>
      </c>
      <c r="C7765" s="7">
        <v>142</v>
      </c>
      <c r="D7765" s="7">
        <v>1</v>
      </c>
      <c r="E7765" s="17">
        <v>45</v>
      </c>
      <c r="F7765" s="2" t="s">
        <v>8</v>
      </c>
      <c r="G7765" s="2" t="s">
        <v>3702</v>
      </c>
      <c r="H7765" s="2" t="s">
        <v>4467</v>
      </c>
    </row>
    <row r="7766" spans="1:8">
      <c r="A7766" s="79">
        <v>42835.064282407409</v>
      </c>
      <c r="B7766" s="3">
        <v>5.6364101201201207</v>
      </c>
      <c r="C7766" s="7">
        <v>142</v>
      </c>
      <c r="D7766" s="7">
        <v>1</v>
      </c>
      <c r="E7766" s="17">
        <v>45</v>
      </c>
      <c r="F7766" s="2" t="s">
        <v>8</v>
      </c>
      <c r="G7766" s="2" t="s">
        <v>3702</v>
      </c>
      <c r="H7766" s="2" t="s">
        <v>4568</v>
      </c>
    </row>
    <row r="7767" spans="1:8">
      <c r="A7767" s="79">
        <v>42836.770925925928</v>
      </c>
      <c r="B7767" s="3">
        <v>11.407673867334168</v>
      </c>
      <c r="C7767" s="7">
        <v>142</v>
      </c>
      <c r="D7767" s="7">
        <v>2</v>
      </c>
      <c r="E7767" s="17">
        <v>45</v>
      </c>
      <c r="F7767" s="2" t="s">
        <v>8</v>
      </c>
      <c r="G7767" s="2" t="s">
        <v>3702</v>
      </c>
      <c r="H7767" s="2" t="s">
        <v>4566</v>
      </c>
    </row>
    <row r="7768" spans="1:8">
      <c r="A7768" s="79">
        <v>42837.361712962964</v>
      </c>
      <c r="B7768" s="3">
        <v>5.7978384135948247</v>
      </c>
      <c r="C7768" s="7">
        <v>142</v>
      </c>
      <c r="D7768" s="7">
        <v>1</v>
      </c>
      <c r="E7768" s="17">
        <v>45</v>
      </c>
      <c r="F7768" s="2" t="s">
        <v>8</v>
      </c>
      <c r="G7768" s="2" t="s">
        <v>3702</v>
      </c>
      <c r="H7768" s="2" t="s">
        <v>4430</v>
      </c>
    </row>
    <row r="7769" spans="1:8">
      <c r="A7769" s="79">
        <v>42837.76054398148</v>
      </c>
      <c r="B7769" s="3">
        <v>5.7542388950276244</v>
      </c>
      <c r="C7769" s="7">
        <v>142</v>
      </c>
      <c r="D7769" s="7">
        <v>1</v>
      </c>
      <c r="E7769" s="17">
        <v>45</v>
      </c>
      <c r="F7769" s="2" t="s">
        <v>8</v>
      </c>
      <c r="G7769" s="2" t="s">
        <v>3702</v>
      </c>
      <c r="H7769" s="2" t="s">
        <v>4520</v>
      </c>
    </row>
    <row r="7770" spans="1:8">
      <c r="A7770" s="79">
        <v>42881.485300925924</v>
      </c>
      <c r="B7770" s="3">
        <v>5.6364101201201207</v>
      </c>
      <c r="C7770" s="7">
        <v>142</v>
      </c>
      <c r="D7770" s="7">
        <v>1</v>
      </c>
      <c r="E7770" s="17">
        <v>45</v>
      </c>
      <c r="F7770" s="2" t="s">
        <v>8</v>
      </c>
      <c r="G7770" s="2" t="s">
        <v>3702</v>
      </c>
      <c r="H7770" s="2" t="s">
        <v>4564</v>
      </c>
    </row>
    <row r="7771" spans="1:8">
      <c r="A7771" s="79">
        <v>42881.877268518518</v>
      </c>
      <c r="B7771" s="3">
        <v>5.5162900000000006</v>
      </c>
      <c r="C7771" s="7">
        <v>142</v>
      </c>
      <c r="D7771" s="7">
        <v>1</v>
      </c>
      <c r="E7771" s="17">
        <v>45</v>
      </c>
      <c r="F7771" s="2" t="s">
        <v>8</v>
      </c>
      <c r="G7771" s="2" t="s">
        <v>3702</v>
      </c>
      <c r="H7771" s="2" t="s">
        <v>4562</v>
      </c>
    </row>
    <row r="7772" spans="1:8">
      <c r="A7772" s="79">
        <v>42882.284583333334</v>
      </c>
      <c r="B7772" s="3">
        <v>11.407673867334168</v>
      </c>
      <c r="C7772" s="7">
        <v>142</v>
      </c>
      <c r="D7772" s="7">
        <v>2</v>
      </c>
      <c r="E7772" s="17">
        <v>45</v>
      </c>
      <c r="F7772" s="2" t="s">
        <v>8</v>
      </c>
      <c r="G7772" s="2" t="s">
        <v>3702</v>
      </c>
      <c r="H7772" s="2" t="s">
        <v>4560</v>
      </c>
    </row>
    <row r="7773" spans="1:8">
      <c r="A7773" s="79">
        <v>42887</v>
      </c>
      <c r="B7773" s="3">
        <v>-5.99</v>
      </c>
      <c r="C7773" s="7">
        <v>142</v>
      </c>
      <c r="D7773" s="17">
        <v>-1</v>
      </c>
      <c r="E7773" s="17">
        <v>45</v>
      </c>
      <c r="F7773" s="2" t="s">
        <v>8</v>
      </c>
      <c r="G7773" s="2" t="s">
        <v>3702</v>
      </c>
      <c r="H7773" s="2" t="s">
        <v>3722</v>
      </c>
    </row>
    <row r="7774" spans="1:8">
      <c r="A7774" s="79">
        <v>42887</v>
      </c>
      <c r="B7774" s="3">
        <v>-71.88</v>
      </c>
      <c r="C7774" s="7">
        <v>142</v>
      </c>
      <c r="D7774" s="7">
        <v>-12</v>
      </c>
      <c r="E7774" s="17">
        <v>45</v>
      </c>
      <c r="F7774" s="2" t="s">
        <v>8</v>
      </c>
      <c r="G7774" s="2" t="s">
        <v>3702</v>
      </c>
      <c r="H7774" s="2" t="s">
        <v>3800</v>
      </c>
    </row>
    <row r="7775" spans="1:8">
      <c r="A7775" s="79">
        <v>42888.653217592589</v>
      </c>
      <c r="B7775" s="3">
        <v>5.7754119290263874</v>
      </c>
      <c r="C7775" s="7">
        <v>142</v>
      </c>
      <c r="D7775" s="7">
        <v>1</v>
      </c>
      <c r="E7775" s="17">
        <v>45</v>
      </c>
      <c r="F7775" s="2" t="s">
        <v>8</v>
      </c>
      <c r="G7775" s="2" t="s">
        <v>3702</v>
      </c>
      <c r="H7775" s="2" t="s">
        <v>4558</v>
      </c>
    </row>
    <row r="7776" spans="1:8">
      <c r="A7776" s="79">
        <v>42888.713483796295</v>
      </c>
      <c r="B7776" s="3">
        <v>5.703836933667084</v>
      </c>
      <c r="C7776" s="7">
        <v>142</v>
      </c>
      <c r="D7776" s="7">
        <v>1</v>
      </c>
      <c r="E7776" s="17">
        <v>45</v>
      </c>
      <c r="F7776" s="2" t="s">
        <v>8</v>
      </c>
      <c r="G7776" s="2" t="s">
        <v>3702</v>
      </c>
      <c r="H7776" s="2" t="s">
        <v>4452</v>
      </c>
    </row>
    <row r="7777" spans="1:8">
      <c r="A7777" s="79">
        <v>42889.951168981483</v>
      </c>
      <c r="B7777" s="3">
        <v>5.6364101201201207</v>
      </c>
      <c r="C7777" s="7">
        <v>142</v>
      </c>
      <c r="D7777" s="7">
        <v>1</v>
      </c>
      <c r="E7777" s="17">
        <v>45</v>
      </c>
      <c r="F7777" s="2" t="s">
        <v>8</v>
      </c>
      <c r="G7777" s="2" t="s">
        <v>3702</v>
      </c>
      <c r="H7777" s="2" t="s">
        <v>4556</v>
      </c>
    </row>
    <row r="7778" spans="1:8">
      <c r="A7778" s="79">
        <v>42891.38486111111</v>
      </c>
      <c r="B7778" s="3">
        <v>5.772407216117216</v>
      </c>
      <c r="C7778" s="7">
        <v>142</v>
      </c>
      <c r="D7778" s="7">
        <v>1</v>
      </c>
      <c r="E7778" s="17">
        <v>45</v>
      </c>
      <c r="F7778" s="2" t="s">
        <v>8</v>
      </c>
      <c r="G7778" s="2" t="s">
        <v>3702</v>
      </c>
      <c r="H7778" s="2" t="s">
        <v>4524</v>
      </c>
    </row>
    <row r="7779" spans="1:8">
      <c r="A7779" s="79">
        <v>42894.80740740741</v>
      </c>
      <c r="B7779" s="3">
        <v>5.5162900000000006</v>
      </c>
      <c r="C7779" s="7">
        <v>142</v>
      </c>
      <c r="D7779" s="7">
        <v>1</v>
      </c>
      <c r="E7779" s="17">
        <v>45</v>
      </c>
      <c r="F7779" s="2" t="s">
        <v>8</v>
      </c>
      <c r="G7779" s="2" t="s">
        <v>3702</v>
      </c>
      <c r="H7779" s="2" t="s">
        <v>4554</v>
      </c>
    </row>
    <row r="7780" spans="1:8">
      <c r="A7780" s="79">
        <v>42897.250208333331</v>
      </c>
      <c r="B7780" s="3">
        <v>5.6364101201201207</v>
      </c>
      <c r="C7780" s="7">
        <v>142</v>
      </c>
      <c r="D7780" s="7">
        <v>1</v>
      </c>
      <c r="E7780" s="17">
        <v>45</v>
      </c>
      <c r="F7780" s="2" t="s">
        <v>8</v>
      </c>
      <c r="G7780" s="2" t="s">
        <v>3702</v>
      </c>
      <c r="H7780" s="2" t="s">
        <v>4552</v>
      </c>
    </row>
    <row r="7781" spans="1:8">
      <c r="A7781" s="79">
        <v>42897.882245370369</v>
      </c>
      <c r="B7781" s="3">
        <v>5.703836933667084</v>
      </c>
      <c r="C7781" s="7">
        <v>142</v>
      </c>
      <c r="D7781" s="7">
        <v>1</v>
      </c>
      <c r="E7781" s="17">
        <v>45</v>
      </c>
      <c r="F7781" s="2" t="s">
        <v>8</v>
      </c>
      <c r="G7781" s="2" t="s">
        <v>3702</v>
      </c>
      <c r="H7781" s="2" t="s">
        <v>4514</v>
      </c>
    </row>
    <row r="7782" spans="1:8">
      <c r="A7782" s="79">
        <v>42898.025960648149</v>
      </c>
      <c r="B7782" s="3">
        <v>17.203489936276739</v>
      </c>
      <c r="C7782" s="7">
        <v>142</v>
      </c>
      <c r="D7782" s="7">
        <v>3</v>
      </c>
      <c r="E7782" s="17">
        <v>45</v>
      </c>
      <c r="F7782" s="2" t="s">
        <v>8</v>
      </c>
      <c r="G7782" s="2" t="s">
        <v>3702</v>
      </c>
      <c r="H7782" s="2" t="s">
        <v>4550</v>
      </c>
    </row>
    <row r="7783" spans="1:8">
      <c r="A7783" s="79">
        <v>42898.679328703707</v>
      </c>
      <c r="B7783" s="3">
        <v>29.007687583121257</v>
      </c>
      <c r="C7783" s="7">
        <v>142</v>
      </c>
      <c r="D7783" s="7">
        <v>5</v>
      </c>
      <c r="E7783" s="17">
        <v>45</v>
      </c>
      <c r="F7783" s="2" t="s">
        <v>8</v>
      </c>
      <c r="G7783" s="2" t="s">
        <v>3702</v>
      </c>
      <c r="H7783" s="2" t="s">
        <v>4451</v>
      </c>
    </row>
    <row r="7784" spans="1:8">
      <c r="A7784" s="79">
        <v>42901.736145833333</v>
      </c>
      <c r="B7784" s="3">
        <v>5.6364101201201207</v>
      </c>
      <c r="C7784" s="7">
        <v>142</v>
      </c>
      <c r="D7784" s="7">
        <v>1</v>
      </c>
      <c r="E7784" s="17">
        <v>45</v>
      </c>
      <c r="F7784" s="2" t="s">
        <v>8</v>
      </c>
      <c r="G7784" s="2" t="s">
        <v>3702</v>
      </c>
      <c r="H7784" s="2" t="s">
        <v>4549</v>
      </c>
    </row>
    <row r="7785" spans="1:8">
      <c r="A7785" s="79">
        <v>42901.803796296299</v>
      </c>
      <c r="B7785" s="3">
        <v>11.407673867334168</v>
      </c>
      <c r="C7785" s="7">
        <v>142</v>
      </c>
      <c r="D7785" s="7">
        <v>2</v>
      </c>
      <c r="E7785" s="17">
        <v>45</v>
      </c>
      <c r="F7785" s="2" t="s">
        <v>8</v>
      </c>
      <c r="G7785" s="2" t="s">
        <v>3702</v>
      </c>
      <c r="H7785" s="2" t="s">
        <v>4547</v>
      </c>
    </row>
    <row r="7786" spans="1:8">
      <c r="A7786" s="79">
        <v>42907.659895833334</v>
      </c>
      <c r="B7786" s="3">
        <v>5.6364101201201207</v>
      </c>
      <c r="C7786" s="7">
        <v>142</v>
      </c>
      <c r="D7786" s="7">
        <v>1</v>
      </c>
      <c r="E7786" s="17">
        <v>45</v>
      </c>
      <c r="F7786" s="2" t="s">
        <v>8</v>
      </c>
      <c r="G7786" s="2" t="s">
        <v>3702</v>
      </c>
      <c r="H7786" s="2" t="s">
        <v>4545</v>
      </c>
    </row>
    <row r="7787" spans="1:8">
      <c r="A7787" s="79">
        <v>42913.476423611108</v>
      </c>
      <c r="B7787" s="3">
        <v>5.6364101201201207</v>
      </c>
      <c r="C7787" s="7">
        <v>142</v>
      </c>
      <c r="D7787" s="7">
        <v>1</v>
      </c>
      <c r="E7787" s="17">
        <v>45</v>
      </c>
      <c r="F7787" s="2" t="s">
        <v>8</v>
      </c>
      <c r="G7787" s="2" t="s">
        <v>3702</v>
      </c>
      <c r="H7787" s="2" t="s">
        <v>4543</v>
      </c>
    </row>
    <row r="7788" spans="1:8">
      <c r="A7788" s="79">
        <v>42916.446840277778</v>
      </c>
      <c r="B7788" s="3">
        <v>5.6364101201201207</v>
      </c>
      <c r="C7788" s="7">
        <v>142</v>
      </c>
      <c r="D7788" s="7">
        <v>1</v>
      </c>
      <c r="E7788" s="17">
        <v>45</v>
      </c>
      <c r="F7788" s="2" t="s">
        <v>8</v>
      </c>
      <c r="G7788" s="2" t="s">
        <v>3702</v>
      </c>
      <c r="H7788" s="2" t="s">
        <v>4541</v>
      </c>
    </row>
    <row r="7789" spans="1:8">
      <c r="A7789" s="79">
        <v>42832.611203703702</v>
      </c>
      <c r="B7789" s="3">
        <v>5.5350693427230047</v>
      </c>
      <c r="C7789" s="7">
        <v>144</v>
      </c>
      <c r="D7789" s="7">
        <v>1</v>
      </c>
      <c r="E7789" s="17">
        <v>45</v>
      </c>
      <c r="F7789" s="2" t="s">
        <v>8</v>
      </c>
      <c r="G7789" s="2" t="s">
        <v>4599</v>
      </c>
      <c r="H7789" s="2" t="s">
        <v>4809</v>
      </c>
    </row>
    <row r="7790" spans="1:8">
      <c r="A7790" s="79">
        <v>42832.613368055558</v>
      </c>
      <c r="B7790" s="3">
        <v>11.351579218139172</v>
      </c>
      <c r="C7790" s="7">
        <v>144</v>
      </c>
      <c r="D7790" s="7">
        <v>2</v>
      </c>
      <c r="E7790" s="17">
        <v>45</v>
      </c>
      <c r="F7790" s="2" t="s">
        <v>8</v>
      </c>
      <c r="G7790" s="2" t="s">
        <v>4599</v>
      </c>
      <c r="H7790" s="2" t="s">
        <v>4806</v>
      </c>
    </row>
    <row r="7791" spans="1:8">
      <c r="A7791" s="79">
        <v>42832.61347222222</v>
      </c>
      <c r="B7791" s="3">
        <v>5.703836933667084</v>
      </c>
      <c r="C7791" s="7">
        <v>144</v>
      </c>
      <c r="D7791" s="7">
        <v>1</v>
      </c>
      <c r="E7791" s="17">
        <v>45</v>
      </c>
      <c r="F7791" s="2" t="s">
        <v>8</v>
      </c>
      <c r="G7791" s="2" t="s">
        <v>4579</v>
      </c>
      <c r="H7791" s="2" t="s">
        <v>4804</v>
      </c>
    </row>
    <row r="7792" spans="1:8">
      <c r="A7792" s="79">
        <v>42832.61347222222</v>
      </c>
      <c r="B7792" s="3">
        <v>5.703836933667084</v>
      </c>
      <c r="C7792" s="7">
        <v>144</v>
      </c>
      <c r="D7792" s="7">
        <v>1</v>
      </c>
      <c r="E7792" s="17">
        <v>45</v>
      </c>
      <c r="F7792" s="2" t="s">
        <v>8</v>
      </c>
      <c r="G7792" s="2" t="s">
        <v>4599</v>
      </c>
      <c r="H7792" s="2" t="s">
        <v>4804</v>
      </c>
    </row>
    <row r="7793" spans="1:8">
      <c r="A7793" s="79">
        <v>42832.614618055559</v>
      </c>
      <c r="B7793" s="3">
        <v>5.7863350075012505</v>
      </c>
      <c r="C7793" s="7">
        <v>144</v>
      </c>
      <c r="D7793" s="7">
        <v>1</v>
      </c>
      <c r="E7793" s="17">
        <v>45</v>
      </c>
      <c r="F7793" s="2" t="s">
        <v>8</v>
      </c>
      <c r="G7793" s="2" t="s">
        <v>4599</v>
      </c>
      <c r="H7793" s="2" t="s">
        <v>4803</v>
      </c>
    </row>
    <row r="7794" spans="1:8">
      <c r="A7794" s="79">
        <v>42832.614722222221</v>
      </c>
      <c r="B7794" s="3">
        <v>5.6364101201201207</v>
      </c>
      <c r="C7794" s="7">
        <v>144</v>
      </c>
      <c r="D7794" s="7">
        <v>1</v>
      </c>
      <c r="E7794" s="17">
        <v>45</v>
      </c>
      <c r="F7794" s="2" t="s">
        <v>8</v>
      </c>
      <c r="G7794" s="2" t="s">
        <v>4579</v>
      </c>
      <c r="H7794" s="2" t="s">
        <v>4802</v>
      </c>
    </row>
    <row r="7795" spans="1:8">
      <c r="A7795" s="79">
        <v>42832.615185185183</v>
      </c>
      <c r="B7795" s="3">
        <v>5.6364101201201207</v>
      </c>
      <c r="C7795" s="7">
        <v>144</v>
      </c>
      <c r="D7795" s="7">
        <v>1</v>
      </c>
      <c r="E7795" s="17">
        <v>45</v>
      </c>
      <c r="F7795" s="2" t="s">
        <v>8</v>
      </c>
      <c r="G7795" s="2" t="s">
        <v>4599</v>
      </c>
      <c r="H7795" s="2" t="s">
        <v>4800</v>
      </c>
    </row>
    <row r="7796" spans="1:8">
      <c r="A7796" s="79">
        <v>42832.616111111114</v>
      </c>
      <c r="B7796" s="3">
        <v>5.5350693427230047</v>
      </c>
      <c r="C7796" s="7">
        <v>144</v>
      </c>
      <c r="D7796" s="7">
        <v>1</v>
      </c>
      <c r="E7796" s="17">
        <v>45</v>
      </c>
      <c r="F7796" s="2" t="s">
        <v>8</v>
      </c>
      <c r="G7796" s="2" t="s">
        <v>4599</v>
      </c>
      <c r="H7796" s="2" t="s">
        <v>4799</v>
      </c>
    </row>
    <row r="7797" spans="1:8">
      <c r="A7797" s="79">
        <v>42832.616423611114</v>
      </c>
      <c r="B7797" s="3">
        <v>5.5162900000000006</v>
      </c>
      <c r="C7797" s="7">
        <v>144</v>
      </c>
      <c r="D7797" s="7">
        <v>1</v>
      </c>
      <c r="E7797" s="17">
        <v>45</v>
      </c>
      <c r="F7797" s="2" t="s">
        <v>8</v>
      </c>
      <c r="G7797" s="2" t="s">
        <v>4599</v>
      </c>
      <c r="H7797" s="2" t="s">
        <v>4798</v>
      </c>
    </row>
    <row r="7798" spans="1:8">
      <c r="A7798" s="79">
        <v>42832.616574074076</v>
      </c>
      <c r="B7798" s="3">
        <v>11.504131107934239</v>
      </c>
      <c r="C7798" s="7">
        <v>144</v>
      </c>
      <c r="D7798" s="7">
        <v>2</v>
      </c>
      <c r="E7798" s="17">
        <v>45</v>
      </c>
      <c r="F7798" s="2" t="s">
        <v>8</v>
      </c>
      <c r="G7798" s="2" t="s">
        <v>4599</v>
      </c>
      <c r="H7798" s="2" t="s">
        <v>4797</v>
      </c>
    </row>
    <row r="7799" spans="1:8">
      <c r="A7799" s="79">
        <v>42832.61917824074</v>
      </c>
      <c r="B7799" s="3">
        <v>5.791328199749965</v>
      </c>
      <c r="C7799" s="7">
        <v>144</v>
      </c>
      <c r="D7799" s="7">
        <v>1</v>
      </c>
      <c r="E7799" s="17">
        <v>45</v>
      </c>
      <c r="F7799" s="2" t="s">
        <v>8</v>
      </c>
      <c r="G7799" s="2" t="s">
        <v>4599</v>
      </c>
      <c r="H7799" s="2" t="s">
        <v>4796</v>
      </c>
    </row>
    <row r="7800" spans="1:8">
      <c r="A7800" s="79">
        <v>42832.620173611111</v>
      </c>
      <c r="B7800" s="3">
        <v>5.791328199749965</v>
      </c>
      <c r="C7800" s="7">
        <v>144</v>
      </c>
      <c r="D7800" s="7">
        <v>1</v>
      </c>
      <c r="E7800" s="17">
        <v>45</v>
      </c>
      <c r="F7800" s="2" t="s">
        <v>8</v>
      </c>
      <c r="G7800" s="2" t="s">
        <v>4599</v>
      </c>
      <c r="H7800" s="2" t="s">
        <v>4794</v>
      </c>
    </row>
    <row r="7801" spans="1:8">
      <c r="A7801" s="79">
        <v>42832.620729166665</v>
      </c>
      <c r="B7801" s="3">
        <v>5.6364101201201207</v>
      </c>
      <c r="C7801" s="7">
        <v>144</v>
      </c>
      <c r="D7801" s="7">
        <v>1</v>
      </c>
      <c r="E7801" s="17">
        <v>45</v>
      </c>
      <c r="F7801" s="2" t="s">
        <v>8</v>
      </c>
      <c r="G7801" s="2" t="s">
        <v>4599</v>
      </c>
      <c r="H7801" s="2" t="s">
        <v>4792</v>
      </c>
    </row>
    <row r="7802" spans="1:8">
      <c r="A7802" s="79">
        <v>42832.621898148151</v>
      </c>
      <c r="B7802" s="3">
        <v>17.1677959645464</v>
      </c>
      <c r="C7802" s="7">
        <v>144</v>
      </c>
      <c r="D7802" s="7">
        <v>3</v>
      </c>
      <c r="E7802" s="17">
        <v>45</v>
      </c>
      <c r="F7802" s="2" t="s">
        <v>8</v>
      </c>
      <c r="G7802" s="2" t="s">
        <v>4599</v>
      </c>
      <c r="H7802" s="2" t="s">
        <v>4791</v>
      </c>
    </row>
    <row r="7803" spans="1:8">
      <c r="A7803" s="79">
        <v>42832.623541666668</v>
      </c>
      <c r="B7803" s="3">
        <v>5.5162900000000006</v>
      </c>
      <c r="C7803" s="7">
        <v>144</v>
      </c>
      <c r="D7803" s="7">
        <v>1</v>
      </c>
      <c r="E7803" s="17">
        <v>45</v>
      </c>
      <c r="F7803" s="2" t="s">
        <v>8</v>
      </c>
      <c r="G7803" s="2" t="s">
        <v>4599</v>
      </c>
      <c r="H7803" s="2" t="s">
        <v>4790</v>
      </c>
    </row>
    <row r="7804" spans="1:8">
      <c r="A7804" s="79">
        <v>42832.623969907407</v>
      </c>
      <c r="B7804" s="3">
        <v>5.6364101201201207</v>
      </c>
      <c r="C7804" s="7">
        <v>144</v>
      </c>
      <c r="D7804" s="7">
        <v>1</v>
      </c>
      <c r="E7804" s="17">
        <v>45</v>
      </c>
      <c r="F7804" s="2" t="s">
        <v>8</v>
      </c>
      <c r="G7804" s="2" t="s">
        <v>4599</v>
      </c>
      <c r="H7804" s="2" t="s">
        <v>4789</v>
      </c>
    </row>
    <row r="7805" spans="1:8">
      <c r="A7805" s="79">
        <v>42832.624675925923</v>
      </c>
      <c r="B7805" s="3">
        <v>5.6364101201201207</v>
      </c>
      <c r="C7805" s="7">
        <v>144</v>
      </c>
      <c r="D7805" s="7">
        <v>1</v>
      </c>
      <c r="E7805" s="17">
        <v>45</v>
      </c>
      <c r="F7805" s="2" t="s">
        <v>8</v>
      </c>
      <c r="G7805" s="2" t="s">
        <v>4599</v>
      </c>
      <c r="H7805" s="2" t="s">
        <v>4787</v>
      </c>
    </row>
    <row r="7806" spans="1:8">
      <c r="A7806" s="79">
        <v>42832.625185185185</v>
      </c>
      <c r="B7806" s="3">
        <v>17.203489936276739</v>
      </c>
      <c r="C7806" s="7">
        <v>144</v>
      </c>
      <c r="D7806" s="7">
        <v>3</v>
      </c>
      <c r="E7806" s="17">
        <v>45</v>
      </c>
      <c r="F7806" s="2" t="s">
        <v>8</v>
      </c>
      <c r="G7806" s="2" t="s">
        <v>4599</v>
      </c>
      <c r="H7806" s="2" t="s">
        <v>4786</v>
      </c>
    </row>
    <row r="7807" spans="1:8">
      <c r="A7807" s="79">
        <v>42832.625914351855</v>
      </c>
      <c r="B7807" s="3">
        <v>11.407673867334168</v>
      </c>
      <c r="C7807" s="7">
        <v>144</v>
      </c>
      <c r="D7807" s="7">
        <v>2</v>
      </c>
      <c r="E7807" s="17">
        <v>45</v>
      </c>
      <c r="F7807" s="2" t="s">
        <v>8</v>
      </c>
      <c r="G7807" s="2" t="s">
        <v>4599</v>
      </c>
      <c r="H7807" s="2" t="s">
        <v>4785</v>
      </c>
    </row>
    <row r="7808" spans="1:8">
      <c r="A7808" s="79">
        <v>42832.626631944448</v>
      </c>
      <c r="B7808" s="3">
        <v>5.6364101201201207</v>
      </c>
      <c r="C7808" s="7">
        <v>144</v>
      </c>
      <c r="D7808" s="7">
        <v>1</v>
      </c>
      <c r="E7808" s="17">
        <v>45</v>
      </c>
      <c r="F7808" s="2" t="s">
        <v>8</v>
      </c>
      <c r="G7808" s="2" t="s">
        <v>4599</v>
      </c>
      <c r="H7808" s="2" t="s">
        <v>4784</v>
      </c>
    </row>
    <row r="7809" spans="1:8">
      <c r="A7809" s="79">
        <v>42832.627939814818</v>
      </c>
      <c r="B7809" s="3">
        <v>5.6364101201201207</v>
      </c>
      <c r="C7809" s="7">
        <v>144</v>
      </c>
      <c r="D7809" s="7">
        <v>1</v>
      </c>
      <c r="E7809" s="17">
        <v>45</v>
      </c>
      <c r="F7809" s="2" t="s">
        <v>8</v>
      </c>
      <c r="G7809" s="2" t="s">
        <v>4599</v>
      </c>
      <c r="H7809" s="2" t="s">
        <v>4783</v>
      </c>
    </row>
    <row r="7810" spans="1:8">
      <c r="A7810" s="79">
        <v>42832.629976851851</v>
      </c>
      <c r="B7810" s="3">
        <v>11.407673867334168</v>
      </c>
      <c r="C7810" s="7">
        <v>144</v>
      </c>
      <c r="D7810" s="7">
        <v>2</v>
      </c>
      <c r="E7810" s="17">
        <v>45</v>
      </c>
      <c r="F7810" s="2" t="s">
        <v>8</v>
      </c>
      <c r="G7810" s="2" t="s">
        <v>4599</v>
      </c>
      <c r="H7810" s="2" t="s">
        <v>4781</v>
      </c>
    </row>
    <row r="7811" spans="1:8">
      <c r="A7811" s="79">
        <v>42832.633414351854</v>
      </c>
      <c r="B7811" s="3">
        <v>11.407673867334168</v>
      </c>
      <c r="C7811" s="7">
        <v>144</v>
      </c>
      <c r="D7811" s="7">
        <v>2</v>
      </c>
      <c r="E7811" s="17">
        <v>45</v>
      </c>
      <c r="F7811" s="2" t="s">
        <v>8</v>
      </c>
      <c r="G7811" s="2" t="s">
        <v>4599</v>
      </c>
      <c r="H7811" s="2" t="s">
        <v>4780</v>
      </c>
    </row>
    <row r="7812" spans="1:8">
      <c r="A7812" s="79">
        <v>42832.636678240742</v>
      </c>
      <c r="B7812" s="3">
        <v>5.6364101201201207</v>
      </c>
      <c r="C7812" s="7">
        <v>144</v>
      </c>
      <c r="D7812" s="7">
        <v>1</v>
      </c>
      <c r="E7812" s="17">
        <v>45</v>
      </c>
      <c r="F7812" s="2" t="s">
        <v>8</v>
      </c>
      <c r="G7812" s="2" t="s">
        <v>4599</v>
      </c>
      <c r="H7812" s="2" t="s">
        <v>4779</v>
      </c>
    </row>
    <row r="7813" spans="1:8">
      <c r="A7813" s="79">
        <v>42832.637326388889</v>
      </c>
      <c r="B7813" s="3">
        <v>11.33258</v>
      </c>
      <c r="C7813" s="7">
        <v>144</v>
      </c>
      <c r="D7813" s="7">
        <v>2</v>
      </c>
      <c r="E7813" s="17">
        <v>45</v>
      </c>
      <c r="F7813" s="2" t="s">
        <v>8</v>
      </c>
      <c r="G7813" s="2" t="s">
        <v>4599</v>
      </c>
      <c r="H7813" s="2" t="s">
        <v>4778</v>
      </c>
    </row>
    <row r="7814" spans="1:8">
      <c r="A7814" s="79">
        <v>42832.638773148145</v>
      </c>
      <c r="B7814" s="3">
        <v>11.407673867334168</v>
      </c>
      <c r="C7814" s="7">
        <v>144</v>
      </c>
      <c r="D7814" s="7">
        <v>2</v>
      </c>
      <c r="E7814" s="17">
        <v>45</v>
      </c>
      <c r="F7814" s="2" t="s">
        <v>8</v>
      </c>
      <c r="G7814" s="2" t="s">
        <v>4599</v>
      </c>
      <c r="H7814" s="2" t="s">
        <v>4776</v>
      </c>
    </row>
    <row r="7815" spans="1:8">
      <c r="A7815" s="79">
        <v>42832.639120370368</v>
      </c>
      <c r="B7815" s="3">
        <v>5.7443524499599681</v>
      </c>
      <c r="C7815" s="7">
        <v>144</v>
      </c>
      <c r="D7815" s="7">
        <v>1</v>
      </c>
      <c r="E7815" s="17">
        <v>45</v>
      </c>
      <c r="F7815" s="2" t="s">
        <v>8</v>
      </c>
      <c r="G7815" s="2" t="s">
        <v>4599</v>
      </c>
      <c r="H7815" s="2" t="s">
        <v>4774</v>
      </c>
    </row>
    <row r="7816" spans="1:8">
      <c r="A7816" s="79">
        <v>42832.641215277778</v>
      </c>
      <c r="B7816" s="3">
        <v>5.6364101201201207</v>
      </c>
      <c r="C7816" s="7">
        <v>144</v>
      </c>
      <c r="D7816" s="7">
        <v>1</v>
      </c>
      <c r="E7816" s="17">
        <v>45</v>
      </c>
      <c r="F7816" s="2" t="s">
        <v>8</v>
      </c>
      <c r="G7816" s="2" t="s">
        <v>4599</v>
      </c>
      <c r="H7816" s="2" t="s">
        <v>4773</v>
      </c>
    </row>
    <row r="7817" spans="1:8">
      <c r="A7817" s="79">
        <v>42832.642569444448</v>
      </c>
      <c r="B7817" s="3">
        <v>5.6477158911819894</v>
      </c>
      <c r="C7817" s="7">
        <v>144</v>
      </c>
      <c r="D7817" s="7">
        <v>1</v>
      </c>
      <c r="E7817" s="17">
        <v>45</v>
      </c>
      <c r="F7817" s="2" t="s">
        <v>8</v>
      </c>
      <c r="G7817" s="2" t="s">
        <v>4599</v>
      </c>
      <c r="H7817" s="2" t="s">
        <v>4772</v>
      </c>
    </row>
    <row r="7818" spans="1:8">
      <c r="A7818" s="79">
        <v>42832.643726851849</v>
      </c>
      <c r="B7818" s="3">
        <v>5.6364101201201207</v>
      </c>
      <c r="C7818" s="7">
        <v>144</v>
      </c>
      <c r="D7818" s="7">
        <v>1</v>
      </c>
      <c r="E7818" s="17">
        <v>45</v>
      </c>
      <c r="F7818" s="2" t="s">
        <v>8</v>
      </c>
      <c r="G7818" s="2" t="s">
        <v>4599</v>
      </c>
      <c r="H7818" s="2" t="s">
        <v>4771</v>
      </c>
    </row>
    <row r="7819" spans="1:8">
      <c r="A7819" s="79">
        <v>42832.644155092596</v>
      </c>
      <c r="B7819" s="3">
        <v>5.5162900000000006</v>
      </c>
      <c r="C7819" s="7">
        <v>144</v>
      </c>
      <c r="D7819" s="7">
        <v>1</v>
      </c>
      <c r="E7819" s="17">
        <v>45</v>
      </c>
      <c r="F7819" s="2" t="s">
        <v>8</v>
      </c>
      <c r="G7819" s="2" t="s">
        <v>4599</v>
      </c>
      <c r="H7819" s="2" t="s">
        <v>4770</v>
      </c>
    </row>
    <row r="7820" spans="1:8">
      <c r="A7820" s="79">
        <v>42832.644768518519</v>
      </c>
      <c r="B7820" s="3">
        <v>11.407673867334168</v>
      </c>
      <c r="C7820" s="7">
        <v>144</v>
      </c>
      <c r="D7820" s="7">
        <v>2</v>
      </c>
      <c r="E7820" s="17">
        <v>45</v>
      </c>
      <c r="F7820" s="2" t="s">
        <v>8</v>
      </c>
      <c r="G7820" s="2" t="s">
        <v>4599</v>
      </c>
      <c r="H7820" s="2" t="s">
        <v>4769</v>
      </c>
    </row>
    <row r="7821" spans="1:8">
      <c r="A7821" s="79">
        <v>42832.644953703704</v>
      </c>
      <c r="B7821" s="3">
        <v>5.6364101201201207</v>
      </c>
      <c r="C7821" s="7">
        <v>144</v>
      </c>
      <c r="D7821" s="7">
        <v>1</v>
      </c>
      <c r="E7821" s="17">
        <v>45</v>
      </c>
      <c r="F7821" s="2" t="s">
        <v>8</v>
      </c>
      <c r="G7821" s="2" t="s">
        <v>4599</v>
      </c>
      <c r="H7821" s="2" t="s">
        <v>4768</v>
      </c>
    </row>
    <row r="7822" spans="1:8">
      <c r="A7822" s="79">
        <v>42832.645057870373</v>
      </c>
      <c r="B7822" s="3">
        <v>5.6364101201201207</v>
      </c>
      <c r="C7822" s="7">
        <v>144</v>
      </c>
      <c r="D7822" s="7">
        <v>1</v>
      </c>
      <c r="E7822" s="17">
        <v>45</v>
      </c>
      <c r="F7822" s="2" t="s">
        <v>8</v>
      </c>
      <c r="G7822" s="2" t="s">
        <v>4599</v>
      </c>
      <c r="H7822" s="2" t="s">
        <v>4767</v>
      </c>
    </row>
    <row r="7823" spans="1:8">
      <c r="A7823" s="79">
        <v>42832.647314814814</v>
      </c>
      <c r="B7823" s="3">
        <v>5.6364101201201207</v>
      </c>
      <c r="C7823" s="7">
        <v>144</v>
      </c>
      <c r="D7823" s="7">
        <v>1</v>
      </c>
      <c r="E7823" s="17">
        <v>45</v>
      </c>
      <c r="F7823" s="2" t="s">
        <v>8</v>
      </c>
      <c r="G7823" s="2" t="s">
        <v>4599</v>
      </c>
      <c r="H7823" s="2" t="s">
        <v>4766</v>
      </c>
    </row>
    <row r="7824" spans="1:8">
      <c r="A7824" s="79">
        <v>42832.648379629631</v>
      </c>
      <c r="B7824" s="3">
        <v>11.407673867334168</v>
      </c>
      <c r="C7824" s="7">
        <v>144</v>
      </c>
      <c r="D7824" s="7">
        <v>2</v>
      </c>
      <c r="E7824" s="17">
        <v>45</v>
      </c>
      <c r="F7824" s="2" t="s">
        <v>8</v>
      </c>
      <c r="G7824" s="2" t="s">
        <v>4599</v>
      </c>
      <c r="H7824" s="2" t="s">
        <v>4765</v>
      </c>
    </row>
    <row r="7825" spans="1:8">
      <c r="A7825" s="79">
        <v>42832.650104166663</v>
      </c>
      <c r="B7825" s="3">
        <v>5.6364101201201207</v>
      </c>
      <c r="C7825" s="7">
        <v>144</v>
      </c>
      <c r="D7825" s="7">
        <v>1</v>
      </c>
      <c r="E7825" s="17">
        <v>45</v>
      </c>
      <c r="F7825" s="2" t="s">
        <v>8</v>
      </c>
      <c r="G7825" s="2" t="s">
        <v>4599</v>
      </c>
      <c r="H7825" s="2" t="s">
        <v>4764</v>
      </c>
    </row>
    <row r="7826" spans="1:8">
      <c r="A7826" s="79">
        <v>42832.650810185187</v>
      </c>
      <c r="B7826" s="3">
        <v>5.6364101201201207</v>
      </c>
      <c r="C7826" s="7">
        <v>144</v>
      </c>
      <c r="D7826" s="7">
        <v>1</v>
      </c>
      <c r="E7826" s="17">
        <v>45</v>
      </c>
      <c r="F7826" s="2" t="s">
        <v>8</v>
      </c>
      <c r="G7826" s="2" t="s">
        <v>4599</v>
      </c>
      <c r="H7826" s="2" t="s">
        <v>4762</v>
      </c>
    </row>
    <row r="7827" spans="1:8">
      <c r="A7827" s="79">
        <v>42832.651666666665</v>
      </c>
      <c r="B7827" s="3">
        <v>5.5162900000000006</v>
      </c>
      <c r="C7827" s="7">
        <v>144</v>
      </c>
      <c r="D7827" s="7">
        <v>1</v>
      </c>
      <c r="E7827" s="17">
        <v>45</v>
      </c>
      <c r="F7827" s="2" t="s">
        <v>8</v>
      </c>
      <c r="G7827" s="2" t="s">
        <v>4599</v>
      </c>
      <c r="H7827" s="2" t="s">
        <v>4761</v>
      </c>
    </row>
    <row r="7828" spans="1:8">
      <c r="A7828" s="79">
        <v>42832.653009259258</v>
      </c>
      <c r="B7828" s="3">
        <v>5.6364101201201207</v>
      </c>
      <c r="C7828" s="7">
        <v>144</v>
      </c>
      <c r="D7828" s="7">
        <v>1</v>
      </c>
      <c r="E7828" s="17">
        <v>45</v>
      </c>
      <c r="F7828" s="2" t="s">
        <v>8</v>
      </c>
      <c r="G7828" s="2" t="s">
        <v>4599</v>
      </c>
      <c r="H7828" s="2" t="s">
        <v>4760</v>
      </c>
    </row>
    <row r="7829" spans="1:8">
      <c r="A7829" s="79">
        <v>42832.656504629631</v>
      </c>
      <c r="B7829" s="3">
        <v>5.7345710368349252</v>
      </c>
      <c r="C7829" s="7">
        <v>144</v>
      </c>
      <c r="D7829" s="7">
        <v>1</v>
      </c>
      <c r="E7829" s="17">
        <v>45</v>
      </c>
      <c r="F7829" s="2" t="s">
        <v>8</v>
      </c>
      <c r="G7829" s="2" t="s">
        <v>4599</v>
      </c>
      <c r="H7829" s="2" t="s">
        <v>4758</v>
      </c>
    </row>
    <row r="7830" spans="1:8">
      <c r="A7830" s="79">
        <v>42832.657037037039</v>
      </c>
      <c r="B7830" s="3">
        <v>5.7345710368349252</v>
      </c>
      <c r="C7830" s="7">
        <v>144</v>
      </c>
      <c r="D7830" s="7">
        <v>1</v>
      </c>
      <c r="E7830" s="17">
        <v>45</v>
      </c>
      <c r="F7830" s="2" t="s">
        <v>8</v>
      </c>
      <c r="G7830" s="2" t="s">
        <v>4599</v>
      </c>
      <c r="H7830" s="2" t="s">
        <v>4756</v>
      </c>
    </row>
    <row r="7831" spans="1:8">
      <c r="A7831" s="79">
        <v>42832.657094907408</v>
      </c>
      <c r="B7831" s="3">
        <v>11.407673867334168</v>
      </c>
      <c r="C7831" s="7">
        <v>144</v>
      </c>
      <c r="D7831" s="7">
        <v>2</v>
      </c>
      <c r="E7831" s="17">
        <v>45</v>
      </c>
      <c r="F7831" s="2" t="s">
        <v>8</v>
      </c>
      <c r="G7831" s="2" t="s">
        <v>4599</v>
      </c>
      <c r="H7831" s="2" t="s">
        <v>4754</v>
      </c>
    </row>
    <row r="7832" spans="1:8">
      <c r="A7832" s="79">
        <v>42832.658541666664</v>
      </c>
      <c r="B7832" s="3">
        <v>5.703836933667084</v>
      </c>
      <c r="C7832" s="7">
        <v>144</v>
      </c>
      <c r="D7832" s="7">
        <v>1</v>
      </c>
      <c r="E7832" s="17">
        <v>45</v>
      </c>
      <c r="F7832" s="2" t="s">
        <v>8</v>
      </c>
      <c r="G7832" s="2" t="s">
        <v>4599</v>
      </c>
      <c r="H7832" s="2" t="s">
        <v>4503</v>
      </c>
    </row>
    <row r="7833" spans="1:8">
      <c r="A7833" s="79">
        <v>42832.658750000002</v>
      </c>
      <c r="B7833" s="3">
        <v>11.407673867334168</v>
      </c>
      <c r="C7833" s="7">
        <v>144</v>
      </c>
      <c r="D7833" s="7">
        <v>2</v>
      </c>
      <c r="E7833" s="17">
        <v>45</v>
      </c>
      <c r="F7833" s="2" t="s">
        <v>8</v>
      </c>
      <c r="G7833" s="2" t="s">
        <v>4599</v>
      </c>
      <c r="H7833" s="2" t="s">
        <v>4753</v>
      </c>
    </row>
    <row r="7834" spans="1:8">
      <c r="A7834" s="79">
        <v>42832.663298611114</v>
      </c>
      <c r="B7834" s="3">
        <v>5.7754212258357978</v>
      </c>
      <c r="C7834" s="7">
        <v>144</v>
      </c>
      <c r="D7834" s="7">
        <v>1</v>
      </c>
      <c r="E7834" s="17">
        <v>45</v>
      </c>
      <c r="F7834" s="2" t="s">
        <v>8</v>
      </c>
      <c r="G7834" s="2" t="s">
        <v>4599</v>
      </c>
      <c r="H7834" s="2" t="s">
        <v>4521</v>
      </c>
    </row>
    <row r="7835" spans="1:8">
      <c r="A7835" s="79">
        <v>42832.669814814813</v>
      </c>
      <c r="B7835" s="3">
        <v>5.5162900000000006</v>
      </c>
      <c r="C7835" s="7">
        <v>144</v>
      </c>
      <c r="D7835" s="7">
        <v>1</v>
      </c>
      <c r="E7835" s="17">
        <v>45</v>
      </c>
      <c r="F7835" s="2" t="s">
        <v>8</v>
      </c>
      <c r="G7835" s="2" t="s">
        <v>4599</v>
      </c>
      <c r="H7835" s="2" t="s">
        <v>4752</v>
      </c>
    </row>
    <row r="7836" spans="1:8">
      <c r="A7836" s="79">
        <v>42832.67</v>
      </c>
      <c r="B7836" s="3">
        <v>23.016955580110498</v>
      </c>
      <c r="C7836" s="7">
        <v>144</v>
      </c>
      <c r="D7836" s="7">
        <v>4</v>
      </c>
      <c r="E7836" s="17">
        <v>45</v>
      </c>
      <c r="F7836" s="2" t="s">
        <v>8</v>
      </c>
      <c r="G7836" s="2" t="s">
        <v>4599</v>
      </c>
      <c r="H7836" s="2" t="s">
        <v>4751</v>
      </c>
    </row>
    <row r="7837" spans="1:8">
      <c r="A7837" s="79">
        <v>42832.675578703704</v>
      </c>
      <c r="B7837" s="3">
        <v>5.6364101201201207</v>
      </c>
      <c r="C7837" s="7">
        <v>144</v>
      </c>
      <c r="D7837" s="7">
        <v>1</v>
      </c>
      <c r="E7837" s="17">
        <v>45</v>
      </c>
      <c r="F7837" s="2" t="s">
        <v>8</v>
      </c>
      <c r="G7837" s="2" t="s">
        <v>4599</v>
      </c>
      <c r="H7837" s="2" t="s">
        <v>4749</v>
      </c>
    </row>
    <row r="7838" spans="1:8">
      <c r="A7838" s="79">
        <v>42832.676249999997</v>
      </c>
      <c r="B7838" s="3">
        <v>5.6364101201201207</v>
      </c>
      <c r="C7838" s="7">
        <v>144</v>
      </c>
      <c r="D7838" s="7">
        <v>1</v>
      </c>
      <c r="E7838" s="17">
        <v>45</v>
      </c>
      <c r="F7838" s="2" t="s">
        <v>8</v>
      </c>
      <c r="G7838" s="2" t="s">
        <v>4599</v>
      </c>
      <c r="H7838" s="2" t="s">
        <v>4748</v>
      </c>
    </row>
    <row r="7839" spans="1:8">
      <c r="A7839" s="79">
        <v>42832.677210648151</v>
      </c>
      <c r="B7839" s="3">
        <v>5.6364101201201207</v>
      </c>
      <c r="C7839" s="7">
        <v>144</v>
      </c>
      <c r="D7839" s="7">
        <v>1</v>
      </c>
      <c r="E7839" s="17">
        <v>45</v>
      </c>
      <c r="F7839" s="2" t="s">
        <v>8</v>
      </c>
      <c r="G7839" s="2" t="s">
        <v>4599</v>
      </c>
      <c r="H7839" s="2" t="s">
        <v>4746</v>
      </c>
    </row>
    <row r="7840" spans="1:8">
      <c r="A7840" s="79">
        <v>42832.678449074076</v>
      </c>
      <c r="B7840" s="3">
        <v>11.407673867334168</v>
      </c>
      <c r="C7840" s="7">
        <v>144</v>
      </c>
      <c r="D7840" s="7">
        <v>2</v>
      </c>
      <c r="E7840" s="17">
        <v>45</v>
      </c>
      <c r="F7840" s="2" t="s">
        <v>8</v>
      </c>
      <c r="G7840" s="2" t="s">
        <v>4599</v>
      </c>
      <c r="H7840" s="2" t="s">
        <v>4744</v>
      </c>
    </row>
    <row r="7841" spans="1:8">
      <c r="A7841" s="79">
        <v>42832.684606481482</v>
      </c>
      <c r="B7841" s="3">
        <v>5.7443524499599681</v>
      </c>
      <c r="C7841" s="7">
        <v>144</v>
      </c>
      <c r="D7841" s="7">
        <v>1</v>
      </c>
      <c r="E7841" s="17">
        <v>45</v>
      </c>
      <c r="F7841" s="2" t="s">
        <v>8</v>
      </c>
      <c r="G7841" s="2" t="s">
        <v>4599</v>
      </c>
      <c r="H7841" s="2" t="s">
        <v>4742</v>
      </c>
    </row>
    <row r="7842" spans="1:8">
      <c r="A7842" s="79">
        <v>42832.685983796298</v>
      </c>
      <c r="B7842" s="3">
        <v>5.5350693427230047</v>
      </c>
      <c r="C7842" s="7">
        <v>144</v>
      </c>
      <c r="D7842" s="7">
        <v>1</v>
      </c>
      <c r="E7842" s="17">
        <v>45</v>
      </c>
      <c r="F7842" s="2" t="s">
        <v>8</v>
      </c>
      <c r="G7842" s="2" t="s">
        <v>4599</v>
      </c>
      <c r="H7842" s="2" t="s">
        <v>4740</v>
      </c>
    </row>
    <row r="7843" spans="1:8">
      <c r="A7843" s="79">
        <v>42832.687928240739</v>
      </c>
      <c r="B7843" s="3">
        <v>5.7633903826906092</v>
      </c>
      <c r="C7843" s="7">
        <v>144</v>
      </c>
      <c r="D7843" s="7">
        <v>1</v>
      </c>
      <c r="E7843" s="17">
        <v>45</v>
      </c>
      <c r="F7843" s="2" t="s">
        <v>8</v>
      </c>
      <c r="G7843" s="2" t="s">
        <v>4599</v>
      </c>
      <c r="H7843" s="2" t="s">
        <v>4739</v>
      </c>
    </row>
    <row r="7844" spans="1:8">
      <c r="A7844" s="79">
        <v>42832.690740740742</v>
      </c>
      <c r="B7844" s="3">
        <v>5.6364101201201207</v>
      </c>
      <c r="C7844" s="7">
        <v>144</v>
      </c>
      <c r="D7844" s="7">
        <v>1</v>
      </c>
      <c r="E7844" s="17">
        <v>45</v>
      </c>
      <c r="F7844" s="2" t="s">
        <v>8</v>
      </c>
      <c r="G7844" s="2" t="s">
        <v>4599</v>
      </c>
      <c r="H7844" s="2" t="s">
        <v>4737</v>
      </c>
    </row>
    <row r="7845" spans="1:8">
      <c r="A7845" s="79">
        <v>42832.696493055555</v>
      </c>
      <c r="B7845" s="3">
        <v>5.6364101201201207</v>
      </c>
      <c r="C7845" s="7">
        <v>144</v>
      </c>
      <c r="D7845" s="7">
        <v>1</v>
      </c>
      <c r="E7845" s="17">
        <v>45</v>
      </c>
      <c r="F7845" s="2" t="s">
        <v>8</v>
      </c>
      <c r="G7845" s="2" t="s">
        <v>4599</v>
      </c>
      <c r="H7845" s="2" t="s">
        <v>4736</v>
      </c>
    </row>
    <row r="7846" spans="1:8">
      <c r="A7846" s="79">
        <v>42832.697291666664</v>
      </c>
      <c r="B7846" s="3">
        <v>5.7345710368349252</v>
      </c>
      <c r="C7846" s="7">
        <v>144</v>
      </c>
      <c r="D7846" s="7">
        <v>1</v>
      </c>
      <c r="E7846" s="17">
        <v>45</v>
      </c>
      <c r="F7846" s="2" t="s">
        <v>8</v>
      </c>
      <c r="G7846" s="2" t="s">
        <v>4599</v>
      </c>
      <c r="H7846" s="2" t="s">
        <v>4735</v>
      </c>
    </row>
    <row r="7847" spans="1:8">
      <c r="A7847" s="79">
        <v>42832.704942129632</v>
      </c>
      <c r="B7847" s="3">
        <v>5.6364101201201207</v>
      </c>
      <c r="C7847" s="7">
        <v>144</v>
      </c>
      <c r="D7847" s="7">
        <v>1</v>
      </c>
      <c r="E7847" s="17">
        <v>45</v>
      </c>
      <c r="F7847" s="2" t="s">
        <v>8</v>
      </c>
      <c r="G7847" s="2" t="s">
        <v>4599</v>
      </c>
      <c r="H7847" s="2" t="s">
        <v>4734</v>
      </c>
    </row>
    <row r="7848" spans="1:8">
      <c r="A7848" s="79">
        <v>42832.712465277778</v>
      </c>
      <c r="B7848" s="3">
        <v>11.48258</v>
      </c>
      <c r="C7848" s="7">
        <v>144</v>
      </c>
      <c r="D7848" s="7">
        <v>2</v>
      </c>
      <c r="E7848" s="17">
        <v>45</v>
      </c>
      <c r="F7848" s="2" t="s">
        <v>8</v>
      </c>
      <c r="G7848" s="2" t="s">
        <v>4579</v>
      </c>
      <c r="H7848" s="2" t="s">
        <v>4733</v>
      </c>
    </row>
    <row r="7849" spans="1:8">
      <c r="A7849" s="79">
        <v>42832.712465277778</v>
      </c>
      <c r="B7849" s="3">
        <v>11.48258</v>
      </c>
      <c r="C7849" s="7">
        <v>144</v>
      </c>
      <c r="D7849" s="7">
        <v>2</v>
      </c>
      <c r="E7849" s="17">
        <v>45</v>
      </c>
      <c r="F7849" s="2" t="s">
        <v>8</v>
      </c>
      <c r="G7849" s="2" t="s">
        <v>4599</v>
      </c>
      <c r="H7849" s="2" t="s">
        <v>4733</v>
      </c>
    </row>
    <row r="7850" spans="1:8">
      <c r="A7850" s="79">
        <v>42832.712696759256</v>
      </c>
      <c r="B7850" s="3">
        <v>11.537926326046879</v>
      </c>
      <c r="C7850" s="7">
        <v>144</v>
      </c>
      <c r="D7850" s="7">
        <v>2</v>
      </c>
      <c r="E7850" s="17">
        <v>45</v>
      </c>
      <c r="F7850" s="2" t="s">
        <v>8</v>
      </c>
      <c r="G7850" s="2" t="s">
        <v>4599</v>
      </c>
      <c r="H7850" s="2" t="s">
        <v>4732</v>
      </c>
    </row>
    <row r="7851" spans="1:8">
      <c r="A7851" s="79">
        <v>42832.713182870371</v>
      </c>
      <c r="B7851" s="3">
        <v>11.504131107934239</v>
      </c>
      <c r="C7851" s="7">
        <v>144</v>
      </c>
      <c r="D7851" s="7">
        <v>2</v>
      </c>
      <c r="E7851" s="17">
        <v>45</v>
      </c>
      <c r="F7851" s="2" t="s">
        <v>8</v>
      </c>
      <c r="G7851" s="2" t="s">
        <v>4599</v>
      </c>
      <c r="H7851" s="2" t="s">
        <v>4730</v>
      </c>
    </row>
    <row r="7852" spans="1:8">
      <c r="A7852" s="79">
        <v>42832.717037037037</v>
      </c>
      <c r="B7852" s="3">
        <v>5.7306369971401336</v>
      </c>
      <c r="C7852" s="7">
        <v>144</v>
      </c>
      <c r="D7852" s="7">
        <v>1</v>
      </c>
      <c r="E7852" s="17">
        <v>45</v>
      </c>
      <c r="F7852" s="2" t="s">
        <v>8</v>
      </c>
      <c r="G7852" s="2" t="s">
        <v>4599</v>
      </c>
      <c r="H7852" s="2" t="s">
        <v>4729</v>
      </c>
    </row>
    <row r="7853" spans="1:8">
      <c r="A7853" s="79">
        <v>42832.717106481483</v>
      </c>
      <c r="B7853" s="3">
        <v>11.520162108226463</v>
      </c>
      <c r="C7853" s="7">
        <v>144</v>
      </c>
      <c r="D7853" s="7">
        <v>2</v>
      </c>
      <c r="E7853" s="17">
        <v>45</v>
      </c>
      <c r="F7853" s="2" t="s">
        <v>8</v>
      </c>
      <c r="G7853" s="2" t="s">
        <v>4599</v>
      </c>
      <c r="H7853" s="2" t="s">
        <v>4728</v>
      </c>
    </row>
    <row r="7854" spans="1:8">
      <c r="A7854" s="79">
        <v>42832.724918981483</v>
      </c>
      <c r="B7854" s="3">
        <v>5.7443524499599681</v>
      </c>
      <c r="C7854" s="7">
        <v>144</v>
      </c>
      <c r="D7854" s="7">
        <v>1</v>
      </c>
      <c r="E7854" s="17">
        <v>45</v>
      </c>
      <c r="F7854" s="2" t="s">
        <v>8</v>
      </c>
      <c r="G7854" s="2" t="s">
        <v>4599</v>
      </c>
      <c r="H7854" s="2" t="s">
        <v>4726</v>
      </c>
    </row>
    <row r="7855" spans="1:8">
      <c r="A7855" s="79">
        <v>42832.730555555558</v>
      </c>
      <c r="B7855" s="3">
        <v>5.6364101201201207</v>
      </c>
      <c r="C7855" s="7">
        <v>144</v>
      </c>
      <c r="D7855" s="7">
        <v>1</v>
      </c>
      <c r="E7855" s="17">
        <v>45</v>
      </c>
      <c r="F7855" s="2" t="s">
        <v>8</v>
      </c>
      <c r="G7855" s="2" t="s">
        <v>4599</v>
      </c>
      <c r="H7855" s="2" t="s">
        <v>4725</v>
      </c>
    </row>
    <row r="7856" spans="1:8">
      <c r="A7856" s="79">
        <v>42832.73400462963</v>
      </c>
      <c r="B7856" s="3">
        <v>5.6477158911819894</v>
      </c>
      <c r="C7856" s="7">
        <v>144</v>
      </c>
      <c r="D7856" s="7">
        <v>1</v>
      </c>
      <c r="E7856" s="17">
        <v>45</v>
      </c>
      <c r="F7856" s="2" t="s">
        <v>8</v>
      </c>
      <c r="G7856" s="2" t="s">
        <v>4599</v>
      </c>
      <c r="H7856" s="2" t="s">
        <v>4723</v>
      </c>
    </row>
    <row r="7857" spans="1:8">
      <c r="A7857" s="79">
        <v>42832.758564814816</v>
      </c>
      <c r="B7857" s="3">
        <v>5.6364101201201207</v>
      </c>
      <c r="C7857" s="7">
        <v>144</v>
      </c>
      <c r="D7857" s="7">
        <v>1</v>
      </c>
      <c r="E7857" s="17">
        <v>45</v>
      </c>
      <c r="F7857" s="2" t="s">
        <v>8</v>
      </c>
      <c r="G7857" s="2" t="s">
        <v>4599</v>
      </c>
      <c r="H7857" s="2" t="s">
        <v>4721</v>
      </c>
    </row>
    <row r="7858" spans="1:8">
      <c r="A7858" s="79">
        <v>42832.760254629633</v>
      </c>
      <c r="B7858" s="3">
        <v>5.5162900000000006</v>
      </c>
      <c r="C7858" s="7">
        <v>144</v>
      </c>
      <c r="D7858" s="7">
        <v>1</v>
      </c>
      <c r="E7858" s="17">
        <v>45</v>
      </c>
      <c r="F7858" s="2" t="s">
        <v>8</v>
      </c>
      <c r="G7858" s="2" t="s">
        <v>4599</v>
      </c>
      <c r="H7858" s="2" t="s">
        <v>4720</v>
      </c>
    </row>
    <row r="7859" spans="1:8">
      <c r="A7859" s="79">
        <v>42832.760740740741</v>
      </c>
      <c r="B7859" s="3">
        <v>5.6477158911819894</v>
      </c>
      <c r="C7859" s="7">
        <v>144</v>
      </c>
      <c r="D7859" s="7">
        <v>1</v>
      </c>
      <c r="E7859" s="17">
        <v>45</v>
      </c>
      <c r="F7859" s="2" t="s">
        <v>8</v>
      </c>
      <c r="G7859" s="2" t="s">
        <v>4599</v>
      </c>
      <c r="H7859" s="2" t="s">
        <v>4719</v>
      </c>
    </row>
    <row r="7860" spans="1:8">
      <c r="A7860" s="79">
        <v>42832.77070601852</v>
      </c>
      <c r="B7860" s="3">
        <v>17.326263677507391</v>
      </c>
      <c r="C7860" s="7">
        <v>144</v>
      </c>
      <c r="D7860" s="7">
        <v>3</v>
      </c>
      <c r="E7860" s="17">
        <v>45</v>
      </c>
      <c r="F7860" s="2" t="s">
        <v>8</v>
      </c>
      <c r="G7860" s="2" t="s">
        <v>4599</v>
      </c>
      <c r="H7860" s="2" t="s">
        <v>4717</v>
      </c>
    </row>
    <row r="7861" spans="1:8">
      <c r="A7861" s="79">
        <v>42832.771435185183</v>
      </c>
      <c r="B7861" s="3">
        <v>5.6364101201201207</v>
      </c>
      <c r="C7861" s="7">
        <v>144</v>
      </c>
      <c r="D7861" s="7">
        <v>1</v>
      </c>
      <c r="E7861" s="17">
        <v>45</v>
      </c>
      <c r="F7861" s="2" t="s">
        <v>8</v>
      </c>
      <c r="G7861" s="2" t="s">
        <v>4599</v>
      </c>
      <c r="H7861" s="2" t="s">
        <v>4716</v>
      </c>
    </row>
    <row r="7862" spans="1:8">
      <c r="A7862" s="79">
        <v>42832.783958333333</v>
      </c>
      <c r="B7862" s="3">
        <v>5.6364101201201207</v>
      </c>
      <c r="C7862" s="7">
        <v>144</v>
      </c>
      <c r="D7862" s="7">
        <v>1</v>
      </c>
      <c r="E7862" s="17">
        <v>45</v>
      </c>
      <c r="F7862" s="2" t="s">
        <v>8</v>
      </c>
      <c r="G7862" s="2" t="s">
        <v>4599</v>
      </c>
      <c r="H7862" s="2" t="s">
        <v>4714</v>
      </c>
    </row>
    <row r="7863" spans="1:8">
      <c r="A7863" s="79">
        <v>42832.794768518521</v>
      </c>
      <c r="B7863" s="3">
        <v>11.504131107934239</v>
      </c>
      <c r="C7863" s="7">
        <v>144</v>
      </c>
      <c r="D7863" s="7">
        <v>2</v>
      </c>
      <c r="E7863" s="17">
        <v>45</v>
      </c>
      <c r="F7863" s="2" t="s">
        <v>8</v>
      </c>
      <c r="G7863" s="2" t="s">
        <v>4599</v>
      </c>
      <c r="H7863" s="2" t="s">
        <v>4712</v>
      </c>
    </row>
    <row r="7864" spans="1:8">
      <c r="A7864" s="79">
        <v>42832.796030092592</v>
      </c>
      <c r="B7864" s="3">
        <v>5.703836933667084</v>
      </c>
      <c r="C7864" s="7">
        <v>144</v>
      </c>
      <c r="D7864" s="7">
        <v>1</v>
      </c>
      <c r="E7864" s="17">
        <v>45</v>
      </c>
      <c r="F7864" s="2" t="s">
        <v>8</v>
      </c>
      <c r="G7864" s="2" t="s">
        <v>4579</v>
      </c>
      <c r="H7864" s="2" t="s">
        <v>4711</v>
      </c>
    </row>
    <row r="7865" spans="1:8">
      <c r="A7865" s="79">
        <v>42832.796030092592</v>
      </c>
      <c r="B7865" s="3">
        <v>5.703836933667084</v>
      </c>
      <c r="C7865" s="7">
        <v>144</v>
      </c>
      <c r="D7865" s="7">
        <v>1</v>
      </c>
      <c r="E7865" s="17">
        <v>45</v>
      </c>
      <c r="F7865" s="2" t="s">
        <v>8</v>
      </c>
      <c r="G7865" s="2" t="s">
        <v>4599</v>
      </c>
      <c r="H7865" s="2" t="s">
        <v>4711</v>
      </c>
    </row>
    <row r="7866" spans="1:8">
      <c r="A7866" s="79">
        <v>42832.803298611114</v>
      </c>
      <c r="B7866" s="3">
        <v>11.407673867334168</v>
      </c>
      <c r="C7866" s="7">
        <v>144</v>
      </c>
      <c r="D7866" s="7">
        <v>2</v>
      </c>
      <c r="E7866" s="17">
        <v>45</v>
      </c>
      <c r="F7866" s="2" t="s">
        <v>8</v>
      </c>
      <c r="G7866" s="2" t="s">
        <v>4599</v>
      </c>
      <c r="H7866" s="2" t="s">
        <v>4710</v>
      </c>
    </row>
    <row r="7867" spans="1:8">
      <c r="A7867" s="79">
        <v>42832.805381944447</v>
      </c>
      <c r="B7867" s="3">
        <v>5.5350693427230047</v>
      </c>
      <c r="C7867" s="7">
        <v>144</v>
      </c>
      <c r="D7867" s="7">
        <v>1</v>
      </c>
      <c r="E7867" s="17">
        <v>45</v>
      </c>
      <c r="F7867" s="2" t="s">
        <v>8</v>
      </c>
      <c r="G7867" s="2" t="s">
        <v>4579</v>
      </c>
      <c r="H7867" s="2" t="s">
        <v>4708</v>
      </c>
    </row>
    <row r="7868" spans="1:8">
      <c r="A7868" s="79">
        <v>42832.819004629629</v>
      </c>
      <c r="B7868" s="3">
        <v>5.66629</v>
      </c>
      <c r="C7868" s="7">
        <v>144</v>
      </c>
      <c r="D7868" s="7">
        <v>1</v>
      </c>
      <c r="E7868" s="17">
        <v>45</v>
      </c>
      <c r="F7868" s="2" t="s">
        <v>8</v>
      </c>
      <c r="G7868" s="2" t="s">
        <v>4579</v>
      </c>
      <c r="H7868" s="2" t="s">
        <v>4707</v>
      </c>
    </row>
    <row r="7869" spans="1:8">
      <c r="A7869" s="79">
        <v>42832.819004629629</v>
      </c>
      <c r="B7869" s="3">
        <v>5.66629</v>
      </c>
      <c r="C7869" s="7">
        <v>144</v>
      </c>
      <c r="D7869" s="7">
        <v>1</v>
      </c>
      <c r="E7869" s="17">
        <v>45</v>
      </c>
      <c r="F7869" s="2" t="s">
        <v>8</v>
      </c>
      <c r="G7869" s="2" t="s">
        <v>4599</v>
      </c>
      <c r="H7869" s="2" t="s">
        <v>4707</v>
      </c>
    </row>
    <row r="7870" spans="1:8">
      <c r="A7870" s="79">
        <v>42832.845347222225</v>
      </c>
      <c r="B7870" s="3">
        <v>5.6364101201201207</v>
      </c>
      <c r="C7870" s="7">
        <v>144</v>
      </c>
      <c r="D7870" s="7">
        <v>1</v>
      </c>
      <c r="E7870" s="17">
        <v>45</v>
      </c>
      <c r="F7870" s="2" t="s">
        <v>8</v>
      </c>
      <c r="G7870" s="2" t="s">
        <v>4599</v>
      </c>
      <c r="H7870" s="2" t="s">
        <v>4705</v>
      </c>
    </row>
    <row r="7871" spans="1:8">
      <c r="A7871" s="79">
        <v>42832.848333333335</v>
      </c>
      <c r="B7871" s="3">
        <v>5.7162899999999999</v>
      </c>
      <c r="C7871" s="7">
        <v>144</v>
      </c>
      <c r="D7871" s="7">
        <v>1</v>
      </c>
      <c r="E7871" s="17">
        <v>45</v>
      </c>
      <c r="F7871" s="2" t="s">
        <v>8</v>
      </c>
      <c r="G7871" s="2" t="s">
        <v>4599</v>
      </c>
      <c r="H7871" s="2" t="s">
        <v>4497</v>
      </c>
    </row>
    <row r="7872" spans="1:8">
      <c r="A7872" s="79">
        <v>42832.854930555557</v>
      </c>
      <c r="B7872" s="3">
        <v>5.5162900000000006</v>
      </c>
      <c r="C7872" s="7">
        <v>144</v>
      </c>
      <c r="D7872" s="7">
        <v>1</v>
      </c>
      <c r="E7872" s="17">
        <v>45</v>
      </c>
      <c r="F7872" s="2" t="s">
        <v>8</v>
      </c>
      <c r="G7872" s="2" t="s">
        <v>4599</v>
      </c>
      <c r="H7872" s="2" t="s">
        <v>4703</v>
      </c>
    </row>
    <row r="7873" spans="1:8">
      <c r="A7873" s="79">
        <v>42832.885868055557</v>
      </c>
      <c r="B7873" s="3">
        <v>5.5350693427230047</v>
      </c>
      <c r="C7873" s="7">
        <v>144</v>
      </c>
      <c r="D7873" s="7">
        <v>1</v>
      </c>
      <c r="E7873" s="17">
        <v>45</v>
      </c>
      <c r="F7873" s="2" t="s">
        <v>8</v>
      </c>
      <c r="G7873" s="2" t="s">
        <v>4599</v>
      </c>
      <c r="H7873" s="2" t="s">
        <v>4702</v>
      </c>
    </row>
    <row r="7874" spans="1:8">
      <c r="A7874" s="79">
        <v>42832.907650462963</v>
      </c>
      <c r="B7874" s="3">
        <v>5.6364101201201207</v>
      </c>
      <c r="C7874" s="7">
        <v>144</v>
      </c>
      <c r="D7874" s="7">
        <v>1</v>
      </c>
      <c r="E7874" s="17">
        <v>45</v>
      </c>
      <c r="F7874" s="2" t="s">
        <v>8</v>
      </c>
      <c r="G7874" s="2" t="s">
        <v>4599</v>
      </c>
      <c r="H7874" s="2" t="s">
        <v>4701</v>
      </c>
    </row>
    <row r="7875" spans="1:8">
      <c r="A7875" s="79">
        <v>42832.919398148151</v>
      </c>
      <c r="B7875" s="3">
        <v>5.5162900000000006</v>
      </c>
      <c r="C7875" s="7">
        <v>144</v>
      </c>
      <c r="D7875" s="7">
        <v>1</v>
      </c>
      <c r="E7875" s="17">
        <v>45</v>
      </c>
      <c r="F7875" s="2" t="s">
        <v>8</v>
      </c>
      <c r="G7875" s="2" t="s">
        <v>4599</v>
      </c>
      <c r="H7875" s="2" t="s">
        <v>4699</v>
      </c>
    </row>
    <row r="7876" spans="1:8">
      <c r="A7876" s="79">
        <v>42832.91946759259</v>
      </c>
      <c r="B7876" s="3">
        <v>5.6364101201201207</v>
      </c>
      <c r="C7876" s="7">
        <v>144</v>
      </c>
      <c r="D7876" s="7">
        <v>1</v>
      </c>
      <c r="E7876" s="17">
        <v>45</v>
      </c>
      <c r="F7876" s="2" t="s">
        <v>8</v>
      </c>
      <c r="G7876" s="2" t="s">
        <v>4599</v>
      </c>
      <c r="H7876" s="2" t="s">
        <v>4698</v>
      </c>
    </row>
    <row r="7877" spans="1:8">
      <c r="A7877" s="79">
        <v>42832.939456018517</v>
      </c>
      <c r="B7877" s="3">
        <v>5.7413212891113892</v>
      </c>
      <c r="C7877" s="7">
        <v>144</v>
      </c>
      <c r="D7877" s="7">
        <v>1</v>
      </c>
      <c r="E7877" s="17">
        <v>45</v>
      </c>
      <c r="F7877" s="2" t="s">
        <v>8</v>
      </c>
      <c r="G7877" s="2" t="s">
        <v>4599</v>
      </c>
      <c r="H7877" s="2" t="s">
        <v>4491</v>
      </c>
    </row>
    <row r="7878" spans="1:8">
      <c r="A7878" s="79">
        <v>42832.984560185185</v>
      </c>
      <c r="B7878" s="3">
        <v>5.6364101201201207</v>
      </c>
      <c r="C7878" s="7">
        <v>144</v>
      </c>
      <c r="D7878" s="7">
        <v>1</v>
      </c>
      <c r="E7878" s="17">
        <v>45</v>
      </c>
      <c r="F7878" s="2" t="s">
        <v>8</v>
      </c>
      <c r="G7878" s="2" t="s">
        <v>4599</v>
      </c>
      <c r="H7878" s="2" t="s">
        <v>4696</v>
      </c>
    </row>
    <row r="7879" spans="1:8">
      <c r="A7879" s="79">
        <v>42832.993425925924</v>
      </c>
      <c r="B7879" s="3">
        <v>5.6364101201201207</v>
      </c>
      <c r="C7879" s="7">
        <v>144</v>
      </c>
      <c r="D7879" s="7">
        <v>1</v>
      </c>
      <c r="E7879" s="17">
        <v>45</v>
      </c>
      <c r="F7879" s="2" t="s">
        <v>8</v>
      </c>
      <c r="G7879" s="2" t="s">
        <v>4599</v>
      </c>
      <c r="H7879" s="2" t="s">
        <v>4694</v>
      </c>
    </row>
    <row r="7880" spans="1:8">
      <c r="A7880" s="79">
        <v>42833.036597222221</v>
      </c>
      <c r="B7880" s="3">
        <v>5.6364101201201207</v>
      </c>
      <c r="C7880" s="7">
        <v>144</v>
      </c>
      <c r="D7880" s="7">
        <v>1</v>
      </c>
      <c r="E7880" s="17">
        <v>45</v>
      </c>
      <c r="F7880" s="2" t="s">
        <v>8</v>
      </c>
      <c r="G7880" s="2" t="s">
        <v>4599</v>
      </c>
      <c r="H7880" s="2" t="s">
        <v>4693</v>
      </c>
    </row>
    <row r="7881" spans="1:8">
      <c r="A7881" s="79">
        <v>42833.041134259256</v>
      </c>
      <c r="B7881" s="3">
        <v>5.6364101201201207</v>
      </c>
      <c r="C7881" s="7">
        <v>144</v>
      </c>
      <c r="D7881" s="7">
        <v>1</v>
      </c>
      <c r="E7881" s="17">
        <v>45</v>
      </c>
      <c r="F7881" s="2" t="s">
        <v>8</v>
      </c>
      <c r="G7881" s="2" t="s">
        <v>4599</v>
      </c>
      <c r="H7881" s="2" t="s">
        <v>4691</v>
      </c>
    </row>
    <row r="7882" spans="1:8">
      <c r="A7882" s="79">
        <v>42833.046122685184</v>
      </c>
      <c r="B7882" s="3">
        <v>5.5350693427230047</v>
      </c>
      <c r="C7882" s="7">
        <v>144</v>
      </c>
      <c r="D7882" s="7">
        <v>1</v>
      </c>
      <c r="E7882" s="17">
        <v>45</v>
      </c>
      <c r="F7882" s="2" t="s">
        <v>8</v>
      </c>
      <c r="G7882" s="2" t="s">
        <v>4599</v>
      </c>
      <c r="H7882" s="2" t="s">
        <v>4690</v>
      </c>
    </row>
    <row r="7883" spans="1:8">
      <c r="A7883" s="79">
        <v>42833.076608796298</v>
      </c>
      <c r="B7883" s="3">
        <v>11.407673867334168</v>
      </c>
      <c r="C7883" s="7">
        <v>144</v>
      </c>
      <c r="D7883" s="7">
        <v>2</v>
      </c>
      <c r="E7883" s="17">
        <v>45</v>
      </c>
      <c r="F7883" s="2" t="s">
        <v>8</v>
      </c>
      <c r="G7883" s="2" t="s">
        <v>4599</v>
      </c>
      <c r="H7883" s="2" t="s">
        <v>4689</v>
      </c>
    </row>
    <row r="7884" spans="1:8">
      <c r="A7884" s="79">
        <v>42833.076724537037</v>
      </c>
      <c r="B7884" s="3">
        <v>11.504131107934239</v>
      </c>
      <c r="C7884" s="7">
        <v>144</v>
      </c>
      <c r="D7884" s="7">
        <v>2</v>
      </c>
      <c r="E7884" s="17">
        <v>45</v>
      </c>
      <c r="F7884" s="2" t="s">
        <v>8</v>
      </c>
      <c r="G7884" s="2" t="s">
        <v>4599</v>
      </c>
      <c r="H7884" s="2" t="s">
        <v>4688</v>
      </c>
    </row>
    <row r="7885" spans="1:8">
      <c r="A7885" s="79">
        <v>42833.130312499998</v>
      </c>
      <c r="B7885" s="3">
        <v>5.6364101201201207</v>
      </c>
      <c r="C7885" s="7">
        <v>144</v>
      </c>
      <c r="D7885" s="7">
        <v>1</v>
      </c>
      <c r="E7885" s="17">
        <v>45</v>
      </c>
      <c r="F7885" s="2" t="s">
        <v>8</v>
      </c>
      <c r="G7885" s="2" t="s">
        <v>4599</v>
      </c>
      <c r="H7885" s="2" t="s">
        <v>4686</v>
      </c>
    </row>
    <row r="7886" spans="1:8">
      <c r="A7886" s="79">
        <v>42833.131261574075</v>
      </c>
      <c r="B7886" s="3">
        <v>5.7847360052677788</v>
      </c>
      <c r="C7886" s="7">
        <v>144</v>
      </c>
      <c r="D7886" s="7">
        <v>1</v>
      </c>
      <c r="E7886" s="17">
        <v>45</v>
      </c>
      <c r="F7886" s="2" t="s">
        <v>8</v>
      </c>
      <c r="G7886" s="2" t="s">
        <v>4599</v>
      </c>
      <c r="H7886" s="2" t="s">
        <v>4485</v>
      </c>
    </row>
    <row r="7887" spans="1:8">
      <c r="A7887" s="79">
        <v>42833.181886574072</v>
      </c>
      <c r="B7887" s="3">
        <v>17.352516112600537</v>
      </c>
      <c r="C7887" s="7">
        <v>144</v>
      </c>
      <c r="D7887" s="7">
        <v>3</v>
      </c>
      <c r="E7887" s="17">
        <v>45</v>
      </c>
      <c r="F7887" s="2" t="s">
        <v>8</v>
      </c>
      <c r="G7887" s="2" t="s">
        <v>4599</v>
      </c>
      <c r="H7887" s="2" t="s">
        <v>4685</v>
      </c>
    </row>
    <row r="7888" spans="1:8">
      <c r="A7888" s="79">
        <v>42833.181886574072</v>
      </c>
      <c r="B7888" s="3">
        <v>11.568344075067024</v>
      </c>
      <c r="C7888" s="7">
        <v>144</v>
      </c>
      <c r="D7888" s="7">
        <v>2</v>
      </c>
      <c r="E7888" s="17">
        <v>45</v>
      </c>
      <c r="F7888" s="2" t="s">
        <v>8</v>
      </c>
      <c r="G7888" s="2" t="s">
        <v>4579</v>
      </c>
      <c r="H7888" s="2" t="s">
        <v>4685</v>
      </c>
    </row>
    <row r="7889" spans="1:8">
      <c r="A7889" s="79">
        <v>42833.200868055559</v>
      </c>
      <c r="B7889" s="3">
        <v>5.5350693427230047</v>
      </c>
      <c r="C7889" s="7">
        <v>144</v>
      </c>
      <c r="D7889" s="7">
        <v>1</v>
      </c>
      <c r="E7889" s="17">
        <v>45</v>
      </c>
      <c r="F7889" s="2" t="s">
        <v>8</v>
      </c>
      <c r="G7889" s="2" t="s">
        <v>4599</v>
      </c>
      <c r="H7889" s="2" t="s">
        <v>4684</v>
      </c>
    </row>
    <row r="7890" spans="1:8">
      <c r="A7890" s="79">
        <v>42833.245393518519</v>
      </c>
      <c r="B7890" s="3">
        <v>5.7923172145144077</v>
      </c>
      <c r="C7890" s="7">
        <v>144</v>
      </c>
      <c r="D7890" s="7">
        <v>1</v>
      </c>
      <c r="E7890" s="17">
        <v>45</v>
      </c>
      <c r="F7890" s="2" t="s">
        <v>8</v>
      </c>
      <c r="G7890" s="2" t="s">
        <v>4599</v>
      </c>
      <c r="H7890" s="2" t="s">
        <v>4682</v>
      </c>
    </row>
    <row r="7891" spans="1:8">
      <c r="A7891" s="79">
        <v>42833.246307870373</v>
      </c>
      <c r="B7891" s="3">
        <v>5.7345710368349252</v>
      </c>
      <c r="C7891" s="7">
        <v>144</v>
      </c>
      <c r="D7891" s="7">
        <v>1</v>
      </c>
      <c r="E7891" s="17">
        <v>45</v>
      </c>
      <c r="F7891" s="2" t="s">
        <v>8</v>
      </c>
      <c r="G7891" s="2" t="s">
        <v>4599</v>
      </c>
      <c r="H7891" s="2" t="s">
        <v>4680</v>
      </c>
    </row>
    <row r="7892" spans="1:8">
      <c r="A7892" s="79">
        <v>42833.356122685182</v>
      </c>
      <c r="B7892" s="3">
        <v>5.703836933667084</v>
      </c>
      <c r="C7892" s="7">
        <v>144</v>
      </c>
      <c r="D7892" s="7">
        <v>1</v>
      </c>
      <c r="E7892" s="17">
        <v>45</v>
      </c>
      <c r="F7892" s="2" t="s">
        <v>8</v>
      </c>
      <c r="G7892" s="2" t="s">
        <v>4579</v>
      </c>
      <c r="H7892" s="2" t="s">
        <v>4679</v>
      </c>
    </row>
    <row r="7893" spans="1:8">
      <c r="A7893" s="79">
        <v>42833.356122685182</v>
      </c>
      <c r="B7893" s="3">
        <v>5.703836933667084</v>
      </c>
      <c r="C7893" s="7">
        <v>144</v>
      </c>
      <c r="D7893" s="7">
        <v>1</v>
      </c>
      <c r="E7893" s="17">
        <v>45</v>
      </c>
      <c r="F7893" s="2" t="s">
        <v>8</v>
      </c>
      <c r="G7893" s="2" t="s">
        <v>4599</v>
      </c>
      <c r="H7893" s="2" t="s">
        <v>4679</v>
      </c>
    </row>
    <row r="7894" spans="1:8">
      <c r="A7894" s="79">
        <v>42833.378680555557</v>
      </c>
      <c r="B7894" s="3">
        <v>5.7345710368349252</v>
      </c>
      <c r="C7894" s="7">
        <v>144</v>
      </c>
      <c r="D7894" s="7">
        <v>1</v>
      </c>
      <c r="E7894" s="17">
        <v>45</v>
      </c>
      <c r="F7894" s="2" t="s">
        <v>8</v>
      </c>
      <c r="G7894" s="2" t="s">
        <v>4579</v>
      </c>
      <c r="H7894" s="2" t="s">
        <v>4678</v>
      </c>
    </row>
    <row r="7895" spans="1:8">
      <c r="A7895" s="79">
        <v>42833.387928240743</v>
      </c>
      <c r="B7895" s="3">
        <v>5.703836933667084</v>
      </c>
      <c r="C7895" s="7">
        <v>144</v>
      </c>
      <c r="D7895" s="7">
        <v>1</v>
      </c>
      <c r="E7895" s="17">
        <v>45</v>
      </c>
      <c r="F7895" s="2" t="s">
        <v>8</v>
      </c>
      <c r="G7895" s="2" t="s">
        <v>4599</v>
      </c>
      <c r="H7895" s="2" t="s">
        <v>4483</v>
      </c>
    </row>
    <row r="7896" spans="1:8">
      <c r="A7896" s="79">
        <v>42833.388449074075</v>
      </c>
      <c r="B7896" s="3">
        <v>11.407673867334168</v>
      </c>
      <c r="C7896" s="7">
        <v>144</v>
      </c>
      <c r="D7896" s="7">
        <v>2</v>
      </c>
      <c r="E7896" s="17">
        <v>45</v>
      </c>
      <c r="F7896" s="2" t="s">
        <v>8</v>
      </c>
      <c r="G7896" s="2" t="s">
        <v>4599</v>
      </c>
      <c r="H7896" s="2" t="s">
        <v>4677</v>
      </c>
    </row>
    <row r="7897" spans="1:8">
      <c r="A7897" s="79">
        <v>42833.436412037037</v>
      </c>
      <c r="B7897" s="3">
        <v>5.7345710368349252</v>
      </c>
      <c r="C7897" s="7">
        <v>144</v>
      </c>
      <c r="D7897" s="7">
        <v>1</v>
      </c>
      <c r="E7897" s="17">
        <v>45</v>
      </c>
      <c r="F7897" s="2" t="s">
        <v>8</v>
      </c>
      <c r="G7897" s="2" t="s">
        <v>4599</v>
      </c>
      <c r="H7897" s="2" t="s">
        <v>4676</v>
      </c>
    </row>
    <row r="7898" spans="1:8">
      <c r="A7898" s="79">
        <v>42833.438009259262</v>
      </c>
      <c r="B7898" s="3">
        <v>5.5350693427230047</v>
      </c>
      <c r="C7898" s="7">
        <v>144</v>
      </c>
      <c r="D7898" s="7">
        <v>1</v>
      </c>
      <c r="E7898" s="17">
        <v>45</v>
      </c>
      <c r="F7898" s="2" t="s">
        <v>8</v>
      </c>
      <c r="G7898" s="2" t="s">
        <v>4599</v>
      </c>
      <c r="H7898" s="2" t="s">
        <v>4675</v>
      </c>
    </row>
    <row r="7899" spans="1:8">
      <c r="A7899" s="79">
        <v>42833.443194444444</v>
      </c>
      <c r="B7899" s="3">
        <v>5.78101320376914</v>
      </c>
      <c r="C7899" s="7">
        <v>144</v>
      </c>
      <c r="D7899" s="7">
        <v>1</v>
      </c>
      <c r="E7899" s="17">
        <v>45</v>
      </c>
      <c r="F7899" s="2" t="s">
        <v>8</v>
      </c>
      <c r="G7899" s="2" t="s">
        <v>4599</v>
      </c>
      <c r="H7899" s="2" t="s">
        <v>4423</v>
      </c>
    </row>
    <row r="7900" spans="1:8">
      <c r="A7900" s="79">
        <v>42833.449525462966</v>
      </c>
      <c r="B7900" s="3">
        <v>11.554228136036626</v>
      </c>
      <c r="C7900" s="7">
        <v>144</v>
      </c>
      <c r="D7900" s="7">
        <v>2</v>
      </c>
      <c r="E7900" s="17">
        <v>45</v>
      </c>
      <c r="F7900" s="2" t="s">
        <v>8</v>
      </c>
      <c r="G7900" s="2" t="s">
        <v>4599</v>
      </c>
      <c r="H7900" s="2" t="s">
        <v>4673</v>
      </c>
    </row>
    <row r="7901" spans="1:8">
      <c r="A7901" s="79">
        <v>42833.488668981481</v>
      </c>
      <c r="B7901" s="3">
        <v>5.6364101201201207</v>
      </c>
      <c r="C7901" s="7">
        <v>144</v>
      </c>
      <c r="D7901" s="7">
        <v>1</v>
      </c>
      <c r="E7901" s="17">
        <v>45</v>
      </c>
      <c r="F7901" s="2" t="s">
        <v>8</v>
      </c>
      <c r="G7901" s="2" t="s">
        <v>4599</v>
      </c>
      <c r="H7901" s="2" t="s">
        <v>4671</v>
      </c>
    </row>
    <row r="7902" spans="1:8">
      <c r="A7902" s="79">
        <v>42833.496435185189</v>
      </c>
      <c r="B7902" s="3">
        <v>5.5162900000000006</v>
      </c>
      <c r="C7902" s="7">
        <v>144</v>
      </c>
      <c r="D7902" s="7">
        <v>1</v>
      </c>
      <c r="E7902" s="17">
        <v>45</v>
      </c>
      <c r="F7902" s="2" t="s">
        <v>8</v>
      </c>
      <c r="G7902" s="2" t="s">
        <v>4599</v>
      </c>
      <c r="H7902" s="2" t="s">
        <v>4669</v>
      </c>
    </row>
    <row r="7903" spans="1:8">
      <c r="A7903" s="79">
        <v>42833.506388888891</v>
      </c>
      <c r="B7903" s="3">
        <v>11.504131107934239</v>
      </c>
      <c r="C7903" s="7">
        <v>144</v>
      </c>
      <c r="D7903" s="7">
        <v>2</v>
      </c>
      <c r="E7903" s="17">
        <v>45</v>
      </c>
      <c r="F7903" s="2" t="s">
        <v>8</v>
      </c>
      <c r="G7903" s="2" t="s">
        <v>4599</v>
      </c>
      <c r="H7903" s="2" t="s">
        <v>4667</v>
      </c>
    </row>
    <row r="7904" spans="1:8">
      <c r="A7904" s="79">
        <v>42833.509016203701</v>
      </c>
      <c r="B7904" s="3">
        <v>5.7496851074870277</v>
      </c>
      <c r="C7904" s="7">
        <v>144</v>
      </c>
      <c r="D7904" s="7">
        <v>1</v>
      </c>
      <c r="E7904" s="17">
        <v>45</v>
      </c>
      <c r="F7904" s="2" t="s">
        <v>8</v>
      </c>
      <c r="G7904" s="2" t="s">
        <v>4599</v>
      </c>
      <c r="H7904" s="2" t="s">
        <v>4666</v>
      </c>
    </row>
    <row r="7905" spans="1:8">
      <c r="A7905" s="79">
        <v>42833.569907407407</v>
      </c>
      <c r="B7905" s="3">
        <v>5.6364101201201207</v>
      </c>
      <c r="C7905" s="7">
        <v>144</v>
      </c>
      <c r="D7905" s="7">
        <v>1</v>
      </c>
      <c r="E7905" s="17">
        <v>45</v>
      </c>
      <c r="F7905" s="2" t="s">
        <v>8</v>
      </c>
      <c r="G7905" s="2" t="s">
        <v>4599</v>
      </c>
      <c r="H7905" s="2" t="s">
        <v>4664</v>
      </c>
    </row>
    <row r="7906" spans="1:8">
      <c r="A7906" s="79">
        <v>42833.595937500002</v>
      </c>
      <c r="B7906" s="3">
        <v>5.7582473643410852</v>
      </c>
      <c r="C7906" s="7">
        <v>144</v>
      </c>
      <c r="D7906" s="7">
        <v>1</v>
      </c>
      <c r="E7906" s="17">
        <v>45</v>
      </c>
      <c r="F7906" s="2" t="s">
        <v>8</v>
      </c>
      <c r="G7906" s="2" t="s">
        <v>4599</v>
      </c>
      <c r="H7906" s="2" t="s">
        <v>4467</v>
      </c>
    </row>
    <row r="7907" spans="1:8">
      <c r="A7907" s="79">
        <v>42833.637233796297</v>
      </c>
      <c r="B7907" s="3">
        <v>5.5350693427230047</v>
      </c>
      <c r="C7907" s="7">
        <v>144</v>
      </c>
      <c r="D7907" s="7">
        <v>1</v>
      </c>
      <c r="E7907" s="17">
        <v>45</v>
      </c>
      <c r="F7907" s="2" t="s">
        <v>8</v>
      </c>
      <c r="G7907" s="2" t="s">
        <v>4599</v>
      </c>
      <c r="H7907" s="2" t="s">
        <v>4662</v>
      </c>
    </row>
    <row r="7908" spans="1:8">
      <c r="A7908" s="79">
        <v>42833.759918981479</v>
      </c>
      <c r="B7908" s="3">
        <v>5.7306369971401336</v>
      </c>
      <c r="C7908" s="7">
        <v>144</v>
      </c>
      <c r="D7908" s="7">
        <v>1</v>
      </c>
      <c r="E7908" s="17">
        <v>45</v>
      </c>
      <c r="F7908" s="2" t="s">
        <v>8</v>
      </c>
      <c r="G7908" s="2" t="s">
        <v>4599</v>
      </c>
      <c r="H7908" s="2" t="s">
        <v>4660</v>
      </c>
    </row>
    <row r="7909" spans="1:8">
      <c r="A7909" s="79">
        <v>42833.866099537037</v>
      </c>
      <c r="B7909" s="3">
        <v>5.5162900000000006</v>
      </c>
      <c r="C7909" s="7">
        <v>144</v>
      </c>
      <c r="D7909" s="7">
        <v>1</v>
      </c>
      <c r="E7909" s="17">
        <v>45</v>
      </c>
      <c r="F7909" s="2" t="s">
        <v>8</v>
      </c>
      <c r="G7909" s="2" t="s">
        <v>4599</v>
      </c>
      <c r="H7909" s="2" t="s">
        <v>4659</v>
      </c>
    </row>
    <row r="7910" spans="1:8">
      <c r="A7910" s="79">
        <v>42834.016805555555</v>
      </c>
      <c r="B7910" s="3">
        <v>5.5162900000000006</v>
      </c>
      <c r="C7910" s="7">
        <v>144</v>
      </c>
      <c r="D7910" s="7">
        <v>1</v>
      </c>
      <c r="E7910" s="17">
        <v>45</v>
      </c>
      <c r="F7910" s="2" t="s">
        <v>8</v>
      </c>
      <c r="G7910" s="2" t="s">
        <v>4599</v>
      </c>
      <c r="H7910" s="2" t="s">
        <v>4658</v>
      </c>
    </row>
    <row r="7911" spans="1:8">
      <c r="A7911" s="79">
        <v>42834.318518518521</v>
      </c>
      <c r="B7911" s="3">
        <v>5.7163456173526139</v>
      </c>
      <c r="C7911" s="7">
        <v>144</v>
      </c>
      <c r="D7911" s="7">
        <v>1</v>
      </c>
      <c r="E7911" s="17">
        <v>45</v>
      </c>
      <c r="F7911" s="2" t="s">
        <v>8</v>
      </c>
      <c r="G7911" s="2" t="s">
        <v>4599</v>
      </c>
      <c r="H7911" s="2" t="s">
        <v>4656</v>
      </c>
    </row>
    <row r="7912" spans="1:8">
      <c r="A7912" s="79">
        <v>42834.609351851854</v>
      </c>
      <c r="B7912" s="3">
        <v>5.6364101201201207</v>
      </c>
      <c r="C7912" s="7">
        <v>144</v>
      </c>
      <c r="D7912" s="7">
        <v>1</v>
      </c>
      <c r="E7912" s="17">
        <v>45</v>
      </c>
      <c r="F7912" s="2" t="s">
        <v>8</v>
      </c>
      <c r="G7912" s="2" t="s">
        <v>4599</v>
      </c>
      <c r="H7912" s="2" t="s">
        <v>4654</v>
      </c>
    </row>
    <row r="7913" spans="1:8">
      <c r="A7913" s="79">
        <v>42834.658900462964</v>
      </c>
      <c r="B7913" s="3">
        <v>5.5162900000000006</v>
      </c>
      <c r="C7913" s="7">
        <v>144</v>
      </c>
      <c r="D7913" s="7">
        <v>1</v>
      </c>
      <c r="E7913" s="17">
        <v>45</v>
      </c>
      <c r="F7913" s="2" t="s">
        <v>8</v>
      </c>
      <c r="G7913" s="2" t="s">
        <v>4599</v>
      </c>
      <c r="H7913" s="2" t="s">
        <v>4653</v>
      </c>
    </row>
    <row r="7914" spans="1:8">
      <c r="A7914" s="79">
        <v>42835.179293981484</v>
      </c>
      <c r="B7914" s="3">
        <v>28.914814243323445</v>
      </c>
      <c r="C7914" s="7">
        <v>144</v>
      </c>
      <c r="D7914" s="7">
        <v>5</v>
      </c>
      <c r="E7914" s="17">
        <v>45</v>
      </c>
      <c r="F7914" s="2" t="s">
        <v>8</v>
      </c>
      <c r="G7914" s="2" t="s">
        <v>4599</v>
      </c>
      <c r="H7914" s="2" t="s">
        <v>4652</v>
      </c>
    </row>
    <row r="7915" spans="1:8">
      <c r="A7915" s="79">
        <v>42835.179293981484</v>
      </c>
      <c r="B7915" s="3">
        <v>17.348888545994065</v>
      </c>
      <c r="C7915" s="7">
        <v>144</v>
      </c>
      <c r="D7915" s="7">
        <v>3</v>
      </c>
      <c r="E7915" s="17">
        <v>45</v>
      </c>
      <c r="F7915" s="2" t="s">
        <v>8</v>
      </c>
      <c r="G7915" s="2" t="s">
        <v>4579</v>
      </c>
      <c r="H7915" s="2" t="s">
        <v>4652</v>
      </c>
    </row>
    <row r="7916" spans="1:8">
      <c r="A7916" s="79">
        <v>42835.219155092593</v>
      </c>
      <c r="B7916" s="3">
        <v>5.5162900000000006</v>
      </c>
      <c r="C7916" s="7">
        <v>144</v>
      </c>
      <c r="D7916" s="7">
        <v>1</v>
      </c>
      <c r="E7916" s="17">
        <v>45</v>
      </c>
      <c r="F7916" s="2" t="s">
        <v>8</v>
      </c>
      <c r="G7916" s="2" t="s">
        <v>4599</v>
      </c>
      <c r="H7916" s="2" t="s">
        <v>4651</v>
      </c>
    </row>
    <row r="7917" spans="1:8">
      <c r="A7917" s="79">
        <v>42835.345497685186</v>
      </c>
      <c r="B7917" s="3">
        <v>5.7676961654948622</v>
      </c>
      <c r="C7917" s="7">
        <v>144</v>
      </c>
      <c r="D7917" s="7">
        <v>1</v>
      </c>
      <c r="E7917" s="17">
        <v>45</v>
      </c>
      <c r="F7917" s="2" t="s">
        <v>8</v>
      </c>
      <c r="G7917" s="2" t="s">
        <v>4599</v>
      </c>
      <c r="H7917" s="2" t="s">
        <v>4650</v>
      </c>
    </row>
    <row r="7918" spans="1:8">
      <c r="A7918" s="79">
        <v>42835.366770833331</v>
      </c>
      <c r="B7918" s="3">
        <v>5.5350693427230047</v>
      </c>
      <c r="C7918" s="7">
        <v>144</v>
      </c>
      <c r="D7918" s="7">
        <v>1</v>
      </c>
      <c r="E7918" s="17">
        <v>45</v>
      </c>
      <c r="F7918" s="2" t="s">
        <v>8</v>
      </c>
      <c r="G7918" s="2" t="s">
        <v>4599</v>
      </c>
      <c r="H7918" s="2" t="s">
        <v>4649</v>
      </c>
    </row>
    <row r="7919" spans="1:8">
      <c r="A7919" s="79">
        <v>42835.475173611114</v>
      </c>
      <c r="B7919" s="3">
        <v>5.5162900000000006</v>
      </c>
      <c r="C7919" s="7">
        <v>144</v>
      </c>
      <c r="D7919" s="7">
        <v>1</v>
      </c>
      <c r="E7919" s="17">
        <v>45</v>
      </c>
      <c r="F7919" s="2" t="s">
        <v>8</v>
      </c>
      <c r="G7919" s="2" t="s">
        <v>4599</v>
      </c>
      <c r="H7919" s="2" t="s">
        <v>4647</v>
      </c>
    </row>
    <row r="7920" spans="1:8">
      <c r="A7920" s="79">
        <v>42835.535983796297</v>
      </c>
      <c r="B7920" s="3">
        <v>5.7471214087759819</v>
      </c>
      <c r="C7920" s="7">
        <v>144</v>
      </c>
      <c r="D7920" s="7">
        <v>1</v>
      </c>
      <c r="E7920" s="17">
        <v>45</v>
      </c>
      <c r="F7920" s="2" t="s">
        <v>8</v>
      </c>
      <c r="G7920" s="2" t="s">
        <v>4599</v>
      </c>
      <c r="H7920" s="2" t="s">
        <v>4645</v>
      </c>
    </row>
    <row r="7921" spans="1:8">
      <c r="A7921" s="79">
        <v>42835.820243055554</v>
      </c>
      <c r="B7921" s="3">
        <v>5.6364101201201207</v>
      </c>
      <c r="C7921" s="7">
        <v>144</v>
      </c>
      <c r="D7921" s="7">
        <v>1</v>
      </c>
      <c r="E7921" s="17">
        <v>45</v>
      </c>
      <c r="F7921" s="2" t="s">
        <v>8</v>
      </c>
      <c r="G7921" s="2" t="s">
        <v>4599</v>
      </c>
      <c r="H7921" s="2" t="s">
        <v>4644</v>
      </c>
    </row>
    <row r="7922" spans="1:8">
      <c r="A7922" s="79">
        <v>42836.072048611109</v>
      </c>
      <c r="B7922" s="3">
        <v>5.6364101201201207</v>
      </c>
      <c r="C7922" s="7">
        <v>144</v>
      </c>
      <c r="D7922" s="7">
        <v>1</v>
      </c>
      <c r="E7922" s="17">
        <v>45</v>
      </c>
      <c r="F7922" s="2" t="s">
        <v>8</v>
      </c>
      <c r="G7922" s="2" t="s">
        <v>4599</v>
      </c>
      <c r="H7922" s="2" t="s">
        <v>4643</v>
      </c>
    </row>
    <row r="7923" spans="1:8">
      <c r="A7923" s="79">
        <v>42836.345451388886</v>
      </c>
      <c r="B7923" s="3">
        <v>5.703907260787993</v>
      </c>
      <c r="C7923" s="7">
        <v>144</v>
      </c>
      <c r="D7923" s="7">
        <v>1</v>
      </c>
      <c r="E7923" s="17">
        <v>45</v>
      </c>
      <c r="F7923" s="2" t="s">
        <v>8</v>
      </c>
      <c r="G7923" s="2" t="s">
        <v>4599</v>
      </c>
      <c r="H7923" s="2" t="s">
        <v>4642</v>
      </c>
    </row>
    <row r="7924" spans="1:8">
      <c r="A7924" s="79">
        <v>42836.740335648145</v>
      </c>
      <c r="B7924" s="3">
        <v>5.6477158911819894</v>
      </c>
      <c r="C7924" s="7">
        <v>144</v>
      </c>
      <c r="D7924" s="7">
        <v>1</v>
      </c>
      <c r="E7924" s="17">
        <v>45</v>
      </c>
      <c r="F7924" s="2" t="s">
        <v>8</v>
      </c>
      <c r="G7924" s="2" t="s">
        <v>4599</v>
      </c>
      <c r="H7924" s="2" t="s">
        <v>4641</v>
      </c>
    </row>
    <row r="7925" spans="1:8">
      <c r="A7925" s="79">
        <v>42836.964583333334</v>
      </c>
      <c r="B7925" s="3">
        <v>5.6364101201201207</v>
      </c>
      <c r="C7925" s="7">
        <v>144</v>
      </c>
      <c r="D7925" s="7">
        <v>1</v>
      </c>
      <c r="E7925" s="17">
        <v>45</v>
      </c>
      <c r="F7925" s="2" t="s">
        <v>8</v>
      </c>
      <c r="G7925" s="2" t="s">
        <v>4599</v>
      </c>
      <c r="H7925" s="2" t="s">
        <v>4639</v>
      </c>
    </row>
    <row r="7926" spans="1:8">
      <c r="A7926" s="79">
        <v>42837.76054398148</v>
      </c>
      <c r="B7926" s="3">
        <v>5.7542388950276244</v>
      </c>
      <c r="C7926" s="7">
        <v>144</v>
      </c>
      <c r="D7926" s="7">
        <v>1</v>
      </c>
      <c r="E7926" s="17">
        <v>45</v>
      </c>
      <c r="F7926" s="2" t="s">
        <v>8</v>
      </c>
      <c r="G7926" s="2" t="s">
        <v>4599</v>
      </c>
      <c r="H7926" s="2" t="s">
        <v>4520</v>
      </c>
    </row>
    <row r="7927" spans="1:8">
      <c r="A7927" s="79">
        <v>42837.939062500001</v>
      </c>
      <c r="B7927" s="3">
        <v>5.703836933667084</v>
      </c>
      <c r="C7927" s="7">
        <v>144</v>
      </c>
      <c r="D7927" s="7">
        <v>1</v>
      </c>
      <c r="E7927" s="17">
        <v>45</v>
      </c>
      <c r="F7927" s="2" t="s">
        <v>8</v>
      </c>
      <c r="G7927" s="2" t="s">
        <v>4599</v>
      </c>
      <c r="H7927" s="2" t="s">
        <v>4481</v>
      </c>
    </row>
    <row r="7928" spans="1:8">
      <c r="A7928" s="79">
        <v>42837.940868055557</v>
      </c>
      <c r="B7928" s="3">
        <v>5.6877492274678119</v>
      </c>
      <c r="C7928" s="7">
        <v>144</v>
      </c>
      <c r="D7928" s="7">
        <v>1</v>
      </c>
      <c r="E7928" s="17">
        <v>45</v>
      </c>
      <c r="F7928" s="2" t="s">
        <v>8</v>
      </c>
      <c r="G7928" s="2" t="s">
        <v>4599</v>
      </c>
      <c r="H7928" s="2" t="s">
        <v>4518</v>
      </c>
    </row>
    <row r="7929" spans="1:8">
      <c r="A7929" s="79">
        <v>42837.950532407405</v>
      </c>
      <c r="B7929" s="3">
        <v>5.6364101201201207</v>
      </c>
      <c r="C7929" s="7">
        <v>144</v>
      </c>
      <c r="D7929" s="7">
        <v>1</v>
      </c>
      <c r="E7929" s="17">
        <v>45</v>
      </c>
      <c r="F7929" s="2" t="s">
        <v>8</v>
      </c>
      <c r="G7929" s="2" t="s">
        <v>4599</v>
      </c>
      <c r="H7929" s="2" t="s">
        <v>4637</v>
      </c>
    </row>
    <row r="7930" spans="1:8">
      <c r="A7930" s="79">
        <v>42837.991400462961</v>
      </c>
      <c r="B7930" s="3">
        <v>17.033698648440506</v>
      </c>
      <c r="C7930" s="7">
        <v>144</v>
      </c>
      <c r="D7930" s="7">
        <v>3</v>
      </c>
      <c r="E7930" s="17">
        <v>45</v>
      </c>
      <c r="F7930" s="2" t="s">
        <v>8</v>
      </c>
      <c r="G7930" s="2" t="s">
        <v>4599</v>
      </c>
      <c r="H7930" s="2" t="s">
        <v>4636</v>
      </c>
    </row>
    <row r="7931" spans="1:8">
      <c r="A7931" s="79">
        <v>42838.028344907405</v>
      </c>
      <c r="B7931" s="3">
        <v>5.703836933667084</v>
      </c>
      <c r="C7931" s="7">
        <v>144</v>
      </c>
      <c r="D7931" s="7">
        <v>1</v>
      </c>
      <c r="E7931" s="17">
        <v>45</v>
      </c>
      <c r="F7931" s="2" t="s">
        <v>8</v>
      </c>
      <c r="G7931" s="2" t="s">
        <v>4599</v>
      </c>
      <c r="H7931" s="2" t="s">
        <v>4537</v>
      </c>
    </row>
    <row r="7932" spans="1:8">
      <c r="A7932" s="79">
        <v>42838.045682870368</v>
      </c>
      <c r="B7932" s="3">
        <v>5.6364101201201207</v>
      </c>
      <c r="C7932" s="7">
        <v>144</v>
      </c>
      <c r="D7932" s="7">
        <v>1</v>
      </c>
      <c r="E7932" s="17">
        <v>45</v>
      </c>
      <c r="F7932" s="2" t="s">
        <v>8</v>
      </c>
      <c r="G7932" s="2" t="s">
        <v>4599</v>
      </c>
      <c r="H7932" s="2" t="s">
        <v>4634</v>
      </c>
    </row>
    <row r="7933" spans="1:8">
      <c r="A7933" s="79">
        <v>42838.179571759261</v>
      </c>
      <c r="B7933" s="3">
        <v>5.7443524499599681</v>
      </c>
      <c r="C7933" s="7">
        <v>144</v>
      </c>
      <c r="D7933" s="7">
        <v>1</v>
      </c>
      <c r="E7933" s="17">
        <v>45</v>
      </c>
      <c r="F7933" s="2" t="s">
        <v>8</v>
      </c>
      <c r="G7933" s="2" t="s">
        <v>4599</v>
      </c>
      <c r="H7933" s="2" t="s">
        <v>4632</v>
      </c>
    </row>
    <row r="7934" spans="1:8">
      <c r="A7934" s="79">
        <v>42838.400196759256</v>
      </c>
      <c r="B7934" s="3">
        <v>5.7563500400266845</v>
      </c>
      <c r="C7934" s="7">
        <v>144</v>
      </c>
      <c r="D7934" s="7">
        <v>1</v>
      </c>
      <c r="E7934" s="17">
        <v>45</v>
      </c>
      <c r="F7934" s="2" t="s">
        <v>8</v>
      </c>
      <c r="G7934" s="2" t="s">
        <v>4579</v>
      </c>
      <c r="H7934" s="2" t="s">
        <v>4631</v>
      </c>
    </row>
    <row r="7935" spans="1:8">
      <c r="A7935" s="79">
        <v>42838.516331018516</v>
      </c>
      <c r="B7935" s="3">
        <v>11.508477790055249</v>
      </c>
      <c r="C7935" s="7">
        <v>144</v>
      </c>
      <c r="D7935" s="7">
        <v>2</v>
      </c>
      <c r="E7935" s="17">
        <v>45</v>
      </c>
      <c r="F7935" s="2" t="s">
        <v>8</v>
      </c>
      <c r="G7935" s="2" t="s">
        <v>4599</v>
      </c>
      <c r="H7935" s="2" t="s">
        <v>4507</v>
      </c>
    </row>
    <row r="7936" spans="1:8">
      <c r="A7936" s="79">
        <v>42838.830983796295</v>
      </c>
      <c r="B7936" s="3">
        <v>5.5162900000000006</v>
      </c>
      <c r="C7936" s="7">
        <v>144</v>
      </c>
      <c r="D7936" s="7">
        <v>1</v>
      </c>
      <c r="E7936" s="17">
        <v>45</v>
      </c>
      <c r="F7936" s="2" t="s">
        <v>8</v>
      </c>
      <c r="G7936" s="2" t="s">
        <v>4599</v>
      </c>
      <c r="H7936" s="2" t="s">
        <v>4629</v>
      </c>
    </row>
    <row r="7937" spans="1:8">
      <c r="A7937" s="79">
        <v>42839.487847222219</v>
      </c>
      <c r="B7937" s="3">
        <v>5.7713312809607205</v>
      </c>
      <c r="C7937" s="7">
        <v>144</v>
      </c>
      <c r="D7937" s="7">
        <v>1</v>
      </c>
      <c r="E7937" s="17">
        <v>45</v>
      </c>
      <c r="F7937" s="2" t="s">
        <v>8</v>
      </c>
      <c r="G7937" s="2" t="s">
        <v>4579</v>
      </c>
      <c r="H7937" s="2" t="s">
        <v>4627</v>
      </c>
    </row>
    <row r="7938" spans="1:8">
      <c r="A7938" s="79">
        <v>42839.959849537037</v>
      </c>
      <c r="B7938" s="3">
        <v>5.5162900000000006</v>
      </c>
      <c r="C7938" s="7">
        <v>144</v>
      </c>
      <c r="D7938" s="7">
        <v>1</v>
      </c>
      <c r="E7938" s="17">
        <v>45</v>
      </c>
      <c r="F7938" s="2" t="s">
        <v>8</v>
      </c>
      <c r="G7938" s="2" t="s">
        <v>4599</v>
      </c>
      <c r="H7938" s="2" t="s">
        <v>4626</v>
      </c>
    </row>
    <row r="7939" spans="1:8">
      <c r="A7939" s="79">
        <v>42840.545393518521</v>
      </c>
      <c r="B7939" s="3">
        <v>5.6364101201201207</v>
      </c>
      <c r="C7939" s="7">
        <v>144</v>
      </c>
      <c r="D7939" s="7">
        <v>1</v>
      </c>
      <c r="E7939" s="17">
        <v>45</v>
      </c>
      <c r="F7939" s="2" t="s">
        <v>8</v>
      </c>
      <c r="G7939" s="2" t="s">
        <v>4599</v>
      </c>
      <c r="H7939" s="2" t="s">
        <v>4624</v>
      </c>
    </row>
    <row r="7940" spans="1:8">
      <c r="A7940" s="79">
        <v>42840.795046296298</v>
      </c>
      <c r="B7940" s="3">
        <v>5.6364101201201207</v>
      </c>
      <c r="C7940" s="7">
        <v>144</v>
      </c>
      <c r="D7940" s="7">
        <v>1</v>
      </c>
      <c r="E7940" s="17">
        <v>45</v>
      </c>
      <c r="F7940" s="2" t="s">
        <v>8</v>
      </c>
      <c r="G7940" s="2" t="s">
        <v>4599</v>
      </c>
      <c r="H7940" s="2" t="s">
        <v>4623</v>
      </c>
    </row>
    <row r="7941" spans="1:8">
      <c r="A7941" s="79">
        <v>42840.823784722219</v>
      </c>
      <c r="B7941" s="3">
        <v>5.7542388950276244</v>
      </c>
      <c r="C7941" s="7">
        <v>144</v>
      </c>
      <c r="D7941" s="7">
        <v>1</v>
      </c>
      <c r="E7941" s="17">
        <v>45</v>
      </c>
      <c r="F7941" s="2" t="s">
        <v>8</v>
      </c>
      <c r="G7941" s="2" t="s">
        <v>4599</v>
      </c>
      <c r="H7941" s="2" t="s">
        <v>4489</v>
      </c>
    </row>
    <row r="7942" spans="1:8">
      <c r="A7942" s="79">
        <v>42842.106307870374</v>
      </c>
      <c r="B7942" s="3">
        <v>5.6364101201201207</v>
      </c>
      <c r="C7942" s="7">
        <v>144</v>
      </c>
      <c r="D7942" s="7">
        <v>1</v>
      </c>
      <c r="E7942" s="17">
        <v>45</v>
      </c>
      <c r="F7942" s="2" t="s">
        <v>8</v>
      </c>
      <c r="G7942" s="2" t="s">
        <v>4599</v>
      </c>
      <c r="H7942" s="2" t="s">
        <v>4621</v>
      </c>
    </row>
    <row r="7943" spans="1:8">
      <c r="A7943" s="79">
        <v>42842.455694444441</v>
      </c>
      <c r="B7943" s="3">
        <v>11.504131107934239</v>
      </c>
      <c r="C7943" s="7">
        <v>144</v>
      </c>
      <c r="D7943" s="7">
        <v>2</v>
      </c>
      <c r="E7943" s="17">
        <v>45</v>
      </c>
      <c r="F7943" s="2" t="s">
        <v>8</v>
      </c>
      <c r="G7943" s="2" t="s">
        <v>4599</v>
      </c>
      <c r="H7943" s="2" t="s">
        <v>4620</v>
      </c>
    </row>
    <row r="7944" spans="1:8">
      <c r="A7944" s="79">
        <v>42842.632581018515</v>
      </c>
      <c r="B7944" s="3">
        <v>5.6364101201201207</v>
      </c>
      <c r="C7944" s="7">
        <v>144</v>
      </c>
      <c r="D7944" s="7">
        <v>1</v>
      </c>
      <c r="E7944" s="17">
        <v>45</v>
      </c>
      <c r="F7944" s="2" t="s">
        <v>8</v>
      </c>
      <c r="G7944" s="2" t="s">
        <v>4599</v>
      </c>
      <c r="H7944" s="2" t="s">
        <v>4618</v>
      </c>
    </row>
    <row r="7945" spans="1:8">
      <c r="A7945" s="79">
        <v>42843.77789351852</v>
      </c>
      <c r="B7945" s="3">
        <v>5.5162900000000006</v>
      </c>
      <c r="C7945" s="7">
        <v>144</v>
      </c>
      <c r="D7945" s="7">
        <v>1</v>
      </c>
      <c r="E7945" s="17">
        <v>45</v>
      </c>
      <c r="F7945" s="2" t="s">
        <v>8</v>
      </c>
      <c r="G7945" s="2" t="s">
        <v>4599</v>
      </c>
      <c r="H7945" s="2" t="s">
        <v>4616</v>
      </c>
    </row>
    <row r="7946" spans="1:8">
      <c r="A7946" s="79">
        <v>42843.966145833336</v>
      </c>
      <c r="B7946" s="3">
        <v>5.6364101201201207</v>
      </c>
      <c r="C7946" s="7">
        <v>144</v>
      </c>
      <c r="D7946" s="7">
        <v>1</v>
      </c>
      <c r="E7946" s="17">
        <v>45</v>
      </c>
      <c r="F7946" s="2" t="s">
        <v>8</v>
      </c>
      <c r="G7946" s="2" t="s">
        <v>4599</v>
      </c>
      <c r="H7946" s="2" t="s">
        <v>4614</v>
      </c>
    </row>
    <row r="7947" spans="1:8">
      <c r="A7947" s="79">
        <v>42844.013680555552</v>
      </c>
      <c r="B7947" s="3">
        <v>5.7344966454255806</v>
      </c>
      <c r="C7947" s="7">
        <v>144</v>
      </c>
      <c r="D7947" s="7">
        <v>1</v>
      </c>
      <c r="E7947" s="17">
        <v>45</v>
      </c>
      <c r="F7947" s="2" t="s">
        <v>8</v>
      </c>
      <c r="G7947" s="2" t="s">
        <v>4599</v>
      </c>
      <c r="H7947" s="2" t="s">
        <v>4488</v>
      </c>
    </row>
    <row r="7948" spans="1:8">
      <c r="A7948" s="79">
        <v>42844.085335648146</v>
      </c>
      <c r="B7948" s="3">
        <v>5.6364101201201207</v>
      </c>
      <c r="C7948" s="7">
        <v>144</v>
      </c>
      <c r="D7948" s="7">
        <v>1</v>
      </c>
      <c r="E7948" s="17">
        <v>45</v>
      </c>
      <c r="F7948" s="2" t="s">
        <v>8</v>
      </c>
      <c r="G7948" s="2" t="s">
        <v>4599</v>
      </c>
      <c r="H7948" s="2" t="s">
        <v>4612</v>
      </c>
    </row>
    <row r="7949" spans="1:8">
      <c r="A7949" s="79">
        <v>42844.595254629632</v>
      </c>
      <c r="B7949" s="3">
        <v>5.6364101201201207</v>
      </c>
      <c r="C7949" s="7">
        <v>144</v>
      </c>
      <c r="D7949" s="7">
        <v>1</v>
      </c>
      <c r="E7949" s="17">
        <v>45</v>
      </c>
      <c r="F7949" s="2" t="s">
        <v>8</v>
      </c>
      <c r="G7949" s="2" t="s">
        <v>4599</v>
      </c>
      <c r="H7949" s="2" t="s">
        <v>4611</v>
      </c>
    </row>
    <row r="7950" spans="1:8">
      <c r="A7950" s="79">
        <v>42844.682511574072</v>
      </c>
      <c r="B7950" s="3">
        <v>5.6364101201201207</v>
      </c>
      <c r="C7950" s="7">
        <v>144</v>
      </c>
      <c r="D7950" s="7">
        <v>1</v>
      </c>
      <c r="E7950" s="17">
        <v>45</v>
      </c>
      <c r="F7950" s="2" t="s">
        <v>8</v>
      </c>
      <c r="G7950" s="2" t="s">
        <v>4599</v>
      </c>
      <c r="H7950" s="2" t="s">
        <v>4609</v>
      </c>
    </row>
    <row r="7951" spans="1:8">
      <c r="A7951" s="79">
        <v>42844.69326388889</v>
      </c>
      <c r="B7951" s="3">
        <v>5.6364101201201207</v>
      </c>
      <c r="C7951" s="7">
        <v>144</v>
      </c>
      <c r="D7951" s="7">
        <v>1</v>
      </c>
      <c r="E7951" s="17">
        <v>45</v>
      </c>
      <c r="F7951" s="2" t="s">
        <v>8</v>
      </c>
      <c r="G7951" s="2" t="s">
        <v>4599</v>
      </c>
      <c r="H7951" s="2" t="s">
        <v>4607</v>
      </c>
    </row>
    <row r="7952" spans="1:8">
      <c r="A7952" s="79">
        <v>42844.787962962961</v>
      </c>
      <c r="B7952" s="3">
        <v>5.703836933667084</v>
      </c>
      <c r="C7952" s="7">
        <v>144</v>
      </c>
      <c r="D7952" s="7">
        <v>1</v>
      </c>
      <c r="E7952" s="17">
        <v>45</v>
      </c>
      <c r="F7952" s="2" t="s">
        <v>8</v>
      </c>
      <c r="G7952" s="2" t="s">
        <v>4599</v>
      </c>
      <c r="H7952" s="2" t="s">
        <v>4525</v>
      </c>
    </row>
    <row r="7953" spans="1:8">
      <c r="A7953" s="79">
        <v>42846.367835648147</v>
      </c>
      <c r="B7953" s="3">
        <v>5.7344966454255806</v>
      </c>
      <c r="C7953" s="7">
        <v>144</v>
      </c>
      <c r="D7953" s="7">
        <v>1</v>
      </c>
      <c r="E7953" s="17">
        <v>45</v>
      </c>
      <c r="F7953" s="2" t="s">
        <v>8</v>
      </c>
      <c r="G7953" s="2" t="s">
        <v>4599</v>
      </c>
      <c r="H7953" s="2" t="s">
        <v>4435</v>
      </c>
    </row>
    <row r="7954" spans="1:8">
      <c r="A7954" s="79">
        <v>42846.701967592591</v>
      </c>
      <c r="B7954" s="3">
        <v>5.6364101201201207</v>
      </c>
      <c r="C7954" s="7">
        <v>144</v>
      </c>
      <c r="D7954" s="7">
        <v>1</v>
      </c>
      <c r="E7954" s="17">
        <v>45</v>
      </c>
      <c r="F7954" s="2" t="s">
        <v>8</v>
      </c>
      <c r="G7954" s="2" t="s">
        <v>4599</v>
      </c>
      <c r="H7954" s="2" t="s">
        <v>4605</v>
      </c>
    </row>
    <row r="7955" spans="1:8">
      <c r="A7955" s="79">
        <v>42846.880439814813</v>
      </c>
      <c r="B7955" s="3">
        <v>5.7496604115684091</v>
      </c>
      <c r="C7955" s="7">
        <v>144</v>
      </c>
      <c r="D7955" s="7">
        <v>1</v>
      </c>
      <c r="E7955" s="17">
        <v>45</v>
      </c>
      <c r="F7955" s="2" t="s">
        <v>8</v>
      </c>
      <c r="G7955" s="2" t="s">
        <v>4579</v>
      </c>
      <c r="H7955" s="2" t="s">
        <v>4479</v>
      </c>
    </row>
    <row r="7956" spans="1:8">
      <c r="A7956" s="79">
        <v>42846.955289351848</v>
      </c>
      <c r="B7956" s="3">
        <v>5.703836933667084</v>
      </c>
      <c r="C7956" s="7">
        <v>144</v>
      </c>
      <c r="D7956" s="7">
        <v>1</v>
      </c>
      <c r="E7956" s="17">
        <v>45</v>
      </c>
      <c r="F7956" s="2" t="s">
        <v>8</v>
      </c>
      <c r="G7956" s="2" t="s">
        <v>4599</v>
      </c>
      <c r="H7956" s="2" t="s">
        <v>4535</v>
      </c>
    </row>
    <row r="7957" spans="1:8">
      <c r="A7957" s="79">
        <v>42846.956400462965</v>
      </c>
      <c r="B7957" s="3">
        <v>5.6364101201201207</v>
      </c>
      <c r="C7957" s="7">
        <v>144</v>
      </c>
      <c r="D7957" s="7">
        <v>1</v>
      </c>
      <c r="E7957" s="17">
        <v>45</v>
      </c>
      <c r="F7957" s="2" t="s">
        <v>8</v>
      </c>
      <c r="G7957" s="2" t="s">
        <v>4599</v>
      </c>
      <c r="H7957" s="2" t="s">
        <v>4604</v>
      </c>
    </row>
    <row r="7958" spans="1:8">
      <c r="A7958" s="79">
        <v>42847.343333333331</v>
      </c>
      <c r="B7958" s="3">
        <v>11.550842451671596</v>
      </c>
      <c r="C7958" s="7">
        <v>144</v>
      </c>
      <c r="D7958" s="7">
        <v>2</v>
      </c>
      <c r="E7958" s="17">
        <v>45</v>
      </c>
      <c r="F7958" s="2" t="s">
        <v>8</v>
      </c>
      <c r="G7958" s="2" t="s">
        <v>4599</v>
      </c>
      <c r="H7958" s="2" t="s">
        <v>4603</v>
      </c>
    </row>
    <row r="7959" spans="1:8">
      <c r="A7959" s="79">
        <v>42847.343333333331</v>
      </c>
      <c r="B7959" s="3">
        <v>5.7754212258357978</v>
      </c>
      <c r="C7959" s="7">
        <v>144</v>
      </c>
      <c r="D7959" s="7">
        <v>1</v>
      </c>
      <c r="E7959" s="17">
        <v>45</v>
      </c>
      <c r="F7959" s="2" t="s">
        <v>8</v>
      </c>
      <c r="G7959" s="2" t="s">
        <v>4579</v>
      </c>
      <c r="H7959" s="2" t="s">
        <v>4603</v>
      </c>
    </row>
    <row r="7960" spans="1:8">
      <c r="A7960" s="79">
        <v>42847.791979166665</v>
      </c>
      <c r="B7960" s="3">
        <v>5.703836933667084</v>
      </c>
      <c r="C7960" s="7">
        <v>144</v>
      </c>
      <c r="D7960" s="7">
        <v>1</v>
      </c>
      <c r="E7960" s="17">
        <v>45</v>
      </c>
      <c r="F7960" s="2" t="s">
        <v>8</v>
      </c>
      <c r="G7960" s="2" t="s">
        <v>4599</v>
      </c>
      <c r="H7960" s="2" t="s">
        <v>4516</v>
      </c>
    </row>
    <row r="7961" spans="1:8">
      <c r="A7961" s="79">
        <v>42848.03502314815</v>
      </c>
      <c r="B7961" s="3">
        <v>5.7163456173526139</v>
      </c>
      <c r="C7961" s="7">
        <v>144</v>
      </c>
      <c r="D7961" s="7">
        <v>1</v>
      </c>
      <c r="E7961" s="17">
        <v>45</v>
      </c>
      <c r="F7961" s="2" t="s">
        <v>8</v>
      </c>
      <c r="G7961" s="2" t="s">
        <v>4599</v>
      </c>
      <c r="H7961" s="2" t="s">
        <v>4602</v>
      </c>
    </row>
    <row r="7962" spans="1:8">
      <c r="A7962" s="79">
        <v>42848.230092592596</v>
      </c>
      <c r="B7962" s="3">
        <v>11.504131107934239</v>
      </c>
      <c r="C7962" s="7">
        <v>144</v>
      </c>
      <c r="D7962" s="7">
        <v>2</v>
      </c>
      <c r="E7962" s="17">
        <v>45</v>
      </c>
      <c r="F7962" s="2" t="s">
        <v>8</v>
      </c>
      <c r="G7962" s="2" t="s">
        <v>4599</v>
      </c>
      <c r="H7962" s="2" t="s">
        <v>4600</v>
      </c>
    </row>
    <row r="7963" spans="1:8">
      <c r="A7963" s="79">
        <v>42848.665254629632</v>
      </c>
      <c r="B7963" s="3">
        <v>11.468993290851161</v>
      </c>
      <c r="C7963" s="7">
        <v>144</v>
      </c>
      <c r="D7963" s="7">
        <v>2</v>
      </c>
      <c r="E7963" s="17">
        <v>45</v>
      </c>
      <c r="F7963" s="2" t="s">
        <v>8</v>
      </c>
      <c r="G7963" s="2" t="s">
        <v>4599</v>
      </c>
      <c r="H7963" s="2" t="s">
        <v>4533</v>
      </c>
    </row>
    <row r="7964" spans="1:8">
      <c r="A7964" s="79">
        <v>42848.881481481483</v>
      </c>
      <c r="B7964" s="3">
        <v>5.7971526198083065</v>
      </c>
      <c r="C7964" s="7">
        <v>144</v>
      </c>
      <c r="D7964" s="7">
        <v>1</v>
      </c>
      <c r="E7964" s="17">
        <v>45</v>
      </c>
      <c r="F7964" s="2" t="s">
        <v>8</v>
      </c>
      <c r="G7964" s="2" t="s">
        <v>4579</v>
      </c>
      <c r="H7964" s="2" t="s">
        <v>4477</v>
      </c>
    </row>
    <row r="7965" spans="1:8">
      <c r="A7965" s="79">
        <v>42850.616388888891</v>
      </c>
      <c r="B7965" s="3">
        <v>5.7919700649614292</v>
      </c>
      <c r="C7965" s="7">
        <v>144</v>
      </c>
      <c r="D7965" s="7">
        <v>1</v>
      </c>
      <c r="E7965" s="17">
        <v>45</v>
      </c>
      <c r="F7965" s="2" t="s">
        <v>8</v>
      </c>
      <c r="G7965" s="2" t="s">
        <v>4599</v>
      </c>
      <c r="H7965" s="2" t="s">
        <v>4426</v>
      </c>
    </row>
    <row r="7966" spans="1:8">
      <c r="A7966" s="79">
        <v>42851.394895833335</v>
      </c>
      <c r="B7966" s="3">
        <v>5.6364101201201207</v>
      </c>
      <c r="C7966" s="7">
        <v>144</v>
      </c>
      <c r="D7966" s="7">
        <v>1</v>
      </c>
      <c r="E7966" s="17">
        <v>45</v>
      </c>
      <c r="F7966" s="2" t="s">
        <v>8</v>
      </c>
      <c r="G7966" s="2" t="s">
        <v>4599</v>
      </c>
      <c r="H7966" s="2" t="s">
        <v>4597</v>
      </c>
    </row>
    <row r="7967" spans="1:8">
      <c r="A7967" s="79">
        <v>42851.887974537036</v>
      </c>
      <c r="B7967" s="3">
        <v>5.6364101201201207</v>
      </c>
      <c r="C7967" s="7">
        <v>144</v>
      </c>
      <c r="D7967" s="7">
        <v>1</v>
      </c>
      <c r="E7967" s="17">
        <v>45</v>
      </c>
      <c r="F7967" s="2" t="s">
        <v>8</v>
      </c>
      <c r="G7967" s="2" t="s">
        <v>4579</v>
      </c>
      <c r="H7967" s="2" t="s">
        <v>4595</v>
      </c>
    </row>
    <row r="7968" spans="1:8">
      <c r="A7968" s="79">
        <v>42852.43109953704</v>
      </c>
      <c r="B7968" s="3">
        <v>5.7676961654948622</v>
      </c>
      <c r="C7968" s="7">
        <v>144</v>
      </c>
      <c r="D7968" s="7">
        <v>1</v>
      </c>
      <c r="E7968" s="17">
        <v>45</v>
      </c>
      <c r="F7968" s="2" t="s">
        <v>8</v>
      </c>
      <c r="G7968" s="2" t="s">
        <v>4579</v>
      </c>
      <c r="H7968" s="2" t="s">
        <v>4593</v>
      </c>
    </row>
    <row r="7969" spans="1:8">
      <c r="A7969" s="79">
        <v>42852.768310185187</v>
      </c>
      <c r="B7969" s="3">
        <v>5.7306369971401336</v>
      </c>
      <c r="C7969" s="7">
        <v>144</v>
      </c>
      <c r="D7969" s="7">
        <v>1</v>
      </c>
      <c r="E7969" s="17">
        <v>45</v>
      </c>
      <c r="F7969" s="2" t="s">
        <v>8</v>
      </c>
      <c r="G7969" s="2" t="s">
        <v>4579</v>
      </c>
      <c r="H7969" s="2" t="s">
        <v>4591</v>
      </c>
    </row>
    <row r="7970" spans="1:8">
      <c r="A7970" s="79">
        <v>42853.385509259257</v>
      </c>
      <c r="B7970" s="3">
        <v>11.504131107934239</v>
      </c>
      <c r="C7970" s="7">
        <v>144</v>
      </c>
      <c r="D7970" s="7">
        <v>2</v>
      </c>
      <c r="E7970" s="17">
        <v>45</v>
      </c>
      <c r="F7970" s="2" t="s">
        <v>8</v>
      </c>
      <c r="G7970" s="2" t="s">
        <v>4579</v>
      </c>
      <c r="H7970" s="2" t="s">
        <v>4589</v>
      </c>
    </row>
    <row r="7971" spans="1:8">
      <c r="A7971" s="79">
        <v>42853.458506944444</v>
      </c>
      <c r="B7971" s="3">
        <v>5.7600986303939967</v>
      </c>
      <c r="C7971" s="7">
        <v>144</v>
      </c>
      <c r="D7971" s="7">
        <v>1</v>
      </c>
      <c r="E7971" s="17">
        <v>45</v>
      </c>
      <c r="F7971" s="2" t="s">
        <v>8</v>
      </c>
      <c r="G7971" s="2" t="s">
        <v>4579</v>
      </c>
      <c r="H7971" s="2" t="s">
        <v>4587</v>
      </c>
    </row>
    <row r="7972" spans="1:8">
      <c r="A7972" s="79">
        <v>42856.606585648151</v>
      </c>
      <c r="B7972" s="3">
        <v>5.7723964973131414</v>
      </c>
      <c r="C7972" s="7">
        <v>144</v>
      </c>
      <c r="D7972" s="7">
        <v>1</v>
      </c>
      <c r="E7972" s="17">
        <v>45</v>
      </c>
      <c r="F7972" s="2" t="s">
        <v>8</v>
      </c>
      <c r="G7972" s="2" t="s">
        <v>4579</v>
      </c>
      <c r="H7972" s="2" t="s">
        <v>4509</v>
      </c>
    </row>
    <row r="7973" spans="1:8">
      <c r="A7973" s="79">
        <v>42861.35019675926</v>
      </c>
      <c r="B7973" s="3">
        <v>5.5162900000000006</v>
      </c>
      <c r="C7973" s="7">
        <v>144</v>
      </c>
      <c r="D7973" s="7">
        <v>1</v>
      </c>
      <c r="E7973" s="17">
        <v>45</v>
      </c>
      <c r="F7973" s="2" t="s">
        <v>8</v>
      </c>
      <c r="G7973" s="2" t="s">
        <v>4579</v>
      </c>
      <c r="H7973" s="2" t="s">
        <v>4586</v>
      </c>
    </row>
    <row r="7974" spans="1:8">
      <c r="A7974" s="79">
        <v>42862.66778935185</v>
      </c>
      <c r="B7974" s="3">
        <v>5.6364101201201207</v>
      </c>
      <c r="C7974" s="7">
        <v>144</v>
      </c>
      <c r="D7974" s="7">
        <v>1</v>
      </c>
      <c r="E7974" s="17">
        <v>45</v>
      </c>
      <c r="F7974" s="2" t="s">
        <v>8</v>
      </c>
      <c r="G7974" s="2" t="s">
        <v>4579</v>
      </c>
      <c r="H7974" s="2" t="s">
        <v>4584</v>
      </c>
    </row>
    <row r="7975" spans="1:8">
      <c r="A7975" s="79">
        <v>42863.743668981479</v>
      </c>
      <c r="B7975" s="3">
        <v>5.7841720375335122</v>
      </c>
      <c r="C7975" s="7">
        <v>144</v>
      </c>
      <c r="D7975" s="7">
        <v>1</v>
      </c>
      <c r="E7975" s="17">
        <v>45</v>
      </c>
      <c r="F7975" s="2" t="s">
        <v>8</v>
      </c>
      <c r="G7975" s="2" t="s">
        <v>4579</v>
      </c>
      <c r="H7975" s="2" t="s">
        <v>4433</v>
      </c>
    </row>
    <row r="7976" spans="1:8">
      <c r="A7976" s="79">
        <v>42866.660358796296</v>
      </c>
      <c r="B7976" s="3">
        <v>5.703836933667084</v>
      </c>
      <c r="C7976" s="7">
        <v>144</v>
      </c>
      <c r="D7976" s="7">
        <v>1</v>
      </c>
      <c r="E7976" s="17">
        <v>45</v>
      </c>
      <c r="F7976" s="2" t="s">
        <v>8</v>
      </c>
      <c r="G7976" s="2" t="s">
        <v>4579</v>
      </c>
      <c r="H7976" s="2" t="s">
        <v>4505</v>
      </c>
    </row>
    <row r="7977" spans="1:8">
      <c r="A7977" s="79">
        <v>42887</v>
      </c>
      <c r="B7977" s="3">
        <v>-5.99</v>
      </c>
      <c r="C7977" s="7">
        <v>144</v>
      </c>
      <c r="D7977" s="17">
        <v>-1</v>
      </c>
      <c r="E7977" s="17">
        <v>45</v>
      </c>
      <c r="F7977" s="2" t="s">
        <v>8</v>
      </c>
      <c r="G7977" s="2" t="s">
        <v>4579</v>
      </c>
      <c r="H7977" s="2" t="s">
        <v>4603</v>
      </c>
    </row>
    <row r="7978" spans="1:8">
      <c r="A7978" s="79">
        <v>42887</v>
      </c>
      <c r="B7978" s="3">
        <v>-11.98</v>
      </c>
      <c r="C7978" s="7">
        <v>144</v>
      </c>
      <c r="D7978" s="7">
        <v>-2</v>
      </c>
      <c r="E7978" s="17">
        <v>45</v>
      </c>
      <c r="F7978" s="2" t="s">
        <v>8</v>
      </c>
      <c r="G7978" s="2" t="s">
        <v>4599</v>
      </c>
      <c r="H7978" s="2" t="s">
        <v>4603</v>
      </c>
    </row>
    <row r="7979" spans="1:8">
      <c r="A7979" s="79">
        <v>42891.736909722225</v>
      </c>
      <c r="B7979" s="3">
        <v>5.7881899218139177</v>
      </c>
      <c r="C7979" s="7">
        <v>144</v>
      </c>
      <c r="D7979" s="7">
        <v>1</v>
      </c>
      <c r="E7979" s="17">
        <v>45</v>
      </c>
      <c r="F7979" s="2" t="s">
        <v>8</v>
      </c>
      <c r="G7979" s="2" t="s">
        <v>4579</v>
      </c>
      <c r="H7979" s="2" t="s">
        <v>4582</v>
      </c>
    </row>
    <row r="7980" spans="1:8">
      <c r="A7980" s="79">
        <v>42891.860590277778</v>
      </c>
      <c r="B7980" s="3">
        <v>5.7617693689320388</v>
      </c>
      <c r="C7980" s="7">
        <v>144</v>
      </c>
      <c r="D7980" s="7">
        <v>1</v>
      </c>
      <c r="E7980" s="17">
        <v>45</v>
      </c>
      <c r="F7980" s="2" t="s">
        <v>8</v>
      </c>
      <c r="G7980" s="2" t="s">
        <v>4579</v>
      </c>
      <c r="H7980" s="2" t="s">
        <v>4464</v>
      </c>
    </row>
    <row r="7981" spans="1:8">
      <c r="A7981" s="79">
        <v>42895.655555555553</v>
      </c>
      <c r="B7981" s="3">
        <v>5.7163456173526139</v>
      </c>
      <c r="C7981" s="7">
        <v>144</v>
      </c>
      <c r="D7981" s="7">
        <v>1</v>
      </c>
      <c r="E7981" s="17">
        <v>45</v>
      </c>
      <c r="F7981" s="2" t="s">
        <v>8</v>
      </c>
      <c r="G7981" s="2" t="s">
        <v>4579</v>
      </c>
      <c r="H7981" s="2" t="s">
        <v>4581</v>
      </c>
    </row>
    <row r="7982" spans="1:8">
      <c r="A7982" s="79">
        <v>42899.939733796295</v>
      </c>
      <c r="B7982" s="3">
        <v>5.7344966454255806</v>
      </c>
      <c r="C7982" s="7">
        <v>144</v>
      </c>
      <c r="D7982" s="7">
        <v>1</v>
      </c>
      <c r="E7982" s="17">
        <v>45</v>
      </c>
      <c r="F7982" s="2" t="s">
        <v>8</v>
      </c>
      <c r="G7982" s="2" t="s">
        <v>4579</v>
      </c>
      <c r="H7982" s="2" t="s">
        <v>4495</v>
      </c>
    </row>
    <row r="7983" spans="1:8">
      <c r="A7983" s="79">
        <v>42916.104780092595</v>
      </c>
      <c r="B7983" s="3">
        <v>5.7563500400266845</v>
      </c>
      <c r="C7983" s="7">
        <v>144</v>
      </c>
      <c r="D7983" s="7">
        <v>1</v>
      </c>
      <c r="E7983" s="17">
        <v>45</v>
      </c>
      <c r="F7983" s="2" t="s">
        <v>8</v>
      </c>
      <c r="G7983" s="2" t="s">
        <v>4579</v>
      </c>
      <c r="H7983" s="2" t="s">
        <v>4580</v>
      </c>
    </row>
    <row r="7984" spans="1:8">
      <c r="A7984" s="79">
        <v>42916.163321759261</v>
      </c>
      <c r="B7984" s="3">
        <v>5.7841777769835598</v>
      </c>
      <c r="C7984" s="7">
        <v>144</v>
      </c>
      <c r="D7984" s="7">
        <v>1</v>
      </c>
      <c r="E7984" s="17">
        <v>45</v>
      </c>
      <c r="F7984" s="2" t="s">
        <v>8</v>
      </c>
      <c r="G7984" s="2" t="s">
        <v>4579</v>
      </c>
      <c r="H7984" s="2" t="s">
        <v>4578</v>
      </c>
    </row>
    <row r="7985" spans="1:10">
      <c r="A7985" s="79">
        <v>41965</v>
      </c>
      <c r="B7985" s="3">
        <v>4320.26</v>
      </c>
      <c r="C7985" s="7">
        <v>12001</v>
      </c>
      <c r="F7985" s="8" t="s">
        <v>8</v>
      </c>
      <c r="H7985" s="2" t="s">
        <v>113</v>
      </c>
    </row>
    <row r="7986" spans="1:10">
      <c r="A7986" s="79">
        <v>41844</v>
      </c>
      <c r="B7986" s="3">
        <v>5.8282699999999998</v>
      </c>
      <c r="C7986" s="7">
        <v>12002</v>
      </c>
      <c r="D7986" s="7">
        <v>1</v>
      </c>
      <c r="E7986" s="7" t="s">
        <v>4174</v>
      </c>
      <c r="F7986" s="2" t="s">
        <v>8</v>
      </c>
      <c r="G7986" s="21"/>
    </row>
    <row r="7987" spans="1:10">
      <c r="A7987" s="79">
        <v>41965</v>
      </c>
      <c r="B7987" s="3">
        <v>-923.04</v>
      </c>
      <c r="C7987" s="7">
        <v>12002</v>
      </c>
      <c r="F7987" s="8" t="s">
        <v>8</v>
      </c>
      <c r="H7987" s="2" t="s">
        <v>113</v>
      </c>
    </row>
    <row r="7988" spans="1:10">
      <c r="A7988" s="79">
        <v>42305</v>
      </c>
      <c r="B7988" s="3">
        <v>5.8282699999999998</v>
      </c>
      <c r="C7988" s="7">
        <v>12002</v>
      </c>
      <c r="D7988" s="7">
        <v>1</v>
      </c>
      <c r="E7988" s="7" t="s">
        <v>4174</v>
      </c>
      <c r="F7988" s="2" t="s">
        <v>8</v>
      </c>
      <c r="G7988" s="2" t="s">
        <v>398</v>
      </c>
      <c r="H7988" s="2" t="s">
        <v>245</v>
      </c>
    </row>
    <row r="7989" spans="1:10">
      <c r="A7989" s="79">
        <v>42573</v>
      </c>
      <c r="B7989" s="3">
        <v>5.7766072919565827</v>
      </c>
      <c r="C7989" s="7">
        <v>12002</v>
      </c>
      <c r="D7989" s="7">
        <v>1</v>
      </c>
      <c r="E7989" s="7" t="s">
        <v>4174</v>
      </c>
      <c r="F7989" s="2" t="s">
        <v>8</v>
      </c>
      <c r="G7989" s="2" t="s">
        <v>245</v>
      </c>
      <c r="H7989" s="2" t="s">
        <v>2251</v>
      </c>
    </row>
    <row r="7990" spans="1:10">
      <c r="A7990" s="79">
        <v>42833.443194444444</v>
      </c>
      <c r="B7990" s="3">
        <v>5.78101320376914</v>
      </c>
      <c r="C7990" s="7">
        <v>12002</v>
      </c>
      <c r="D7990" s="7">
        <v>1</v>
      </c>
      <c r="E7990" s="7" t="s">
        <v>4174</v>
      </c>
      <c r="F7990" s="2" t="s">
        <v>8</v>
      </c>
      <c r="G7990" s="2" t="s">
        <v>4813</v>
      </c>
      <c r="H7990" s="2" t="s">
        <v>4423</v>
      </c>
    </row>
    <row r="7991" spans="1:10">
      <c r="A7991" s="79">
        <v>41844</v>
      </c>
      <c r="B7991" s="3">
        <v>13.612270000000001</v>
      </c>
      <c r="C7991" s="7">
        <v>12003</v>
      </c>
      <c r="D7991" s="7">
        <v>1</v>
      </c>
      <c r="E7991" s="7" t="s">
        <v>5214</v>
      </c>
      <c r="F7991" s="2" t="s">
        <v>8</v>
      </c>
      <c r="G7991" s="21"/>
    </row>
    <row r="7992" spans="1:10">
      <c r="A7992" s="79">
        <v>41856</v>
      </c>
      <c r="B7992" s="3">
        <v>13.612270000000001</v>
      </c>
      <c r="C7992" s="7">
        <v>12003</v>
      </c>
      <c r="D7992" s="7">
        <v>1</v>
      </c>
      <c r="E7992" s="7" t="s">
        <v>5214</v>
      </c>
      <c r="F7992" s="2" t="s">
        <v>8</v>
      </c>
      <c r="G7992" s="21"/>
    </row>
    <row r="7993" spans="1:10">
      <c r="A7993" s="79">
        <v>41859</v>
      </c>
      <c r="B7993" s="3">
        <v>13.612270000000001</v>
      </c>
      <c r="C7993" s="7">
        <v>12003</v>
      </c>
      <c r="D7993" s="7">
        <v>1</v>
      </c>
      <c r="E7993" s="7" t="s">
        <v>5214</v>
      </c>
      <c r="F7993" s="2" t="s">
        <v>8</v>
      </c>
      <c r="G7993" s="21"/>
    </row>
    <row r="7994" spans="1:10">
      <c r="A7994" s="79">
        <v>41894</v>
      </c>
      <c r="B7994" s="3">
        <v>13.612270000000001</v>
      </c>
      <c r="C7994" s="7">
        <v>12003</v>
      </c>
      <c r="D7994" s="7">
        <v>1</v>
      </c>
      <c r="E7994" s="7" t="s">
        <v>5214</v>
      </c>
      <c r="F7994" s="2" t="s">
        <v>8</v>
      </c>
      <c r="G7994" s="21"/>
    </row>
    <row r="7995" spans="1:10">
      <c r="A7995" s="79">
        <v>41957</v>
      </c>
      <c r="B7995" s="3">
        <v>13.612270000000001</v>
      </c>
      <c r="C7995" s="7">
        <v>12003</v>
      </c>
      <c r="D7995" s="7">
        <v>1</v>
      </c>
      <c r="E7995" s="7" t="s">
        <v>5214</v>
      </c>
      <c r="F7995" s="2" t="s">
        <v>8</v>
      </c>
      <c r="G7995" s="21"/>
    </row>
    <row r="7996" spans="1:10">
      <c r="A7996" s="79">
        <v>41965</v>
      </c>
      <c r="B7996" s="3">
        <v>3615.14</v>
      </c>
      <c r="C7996" s="7">
        <v>12003</v>
      </c>
      <c r="F7996" s="8" t="s">
        <v>8</v>
      </c>
      <c r="H7996" s="2" t="s">
        <v>113</v>
      </c>
    </row>
    <row r="7997" spans="1:10">
      <c r="A7997" s="79">
        <v>41982</v>
      </c>
      <c r="B7997" s="3">
        <v>13.612270000000001</v>
      </c>
      <c r="C7997" s="7">
        <v>12003</v>
      </c>
      <c r="D7997" s="7">
        <v>1</v>
      </c>
      <c r="E7997" s="7" t="s">
        <v>5214</v>
      </c>
      <c r="F7997" s="2" t="s">
        <v>8</v>
      </c>
      <c r="G7997" s="21"/>
    </row>
    <row r="7998" spans="1:10">
      <c r="A7998" s="79">
        <v>42041</v>
      </c>
      <c r="B7998" s="3">
        <v>13.612270000000001</v>
      </c>
      <c r="C7998" s="7">
        <v>12003</v>
      </c>
      <c r="D7998" s="7">
        <v>1</v>
      </c>
      <c r="E7998" s="7" t="s">
        <v>5214</v>
      </c>
      <c r="F7998" s="2" t="s">
        <v>8</v>
      </c>
      <c r="G7998" s="21"/>
    </row>
    <row r="7999" spans="1:10">
      <c r="A7999" s="79">
        <v>42068</v>
      </c>
      <c r="B7999" s="3">
        <v>13.612270000000001</v>
      </c>
      <c r="C7999" s="7">
        <v>12003</v>
      </c>
      <c r="D7999" s="7">
        <v>1</v>
      </c>
      <c r="E7999" s="7" t="s">
        <v>5214</v>
      </c>
      <c r="F7999" s="2" t="s">
        <v>8</v>
      </c>
      <c r="G7999" s="21"/>
    </row>
    <row r="8000" spans="1:10">
      <c r="A8000" s="79">
        <v>42216</v>
      </c>
      <c r="B8000" s="3">
        <v>14.58527</v>
      </c>
      <c r="C8000" s="7">
        <v>12003</v>
      </c>
      <c r="D8000" s="7">
        <v>1</v>
      </c>
      <c r="E8000" s="7" t="s">
        <v>5214</v>
      </c>
      <c r="F8000" s="2" t="s">
        <v>8</v>
      </c>
      <c r="G8000" s="2" t="s">
        <v>311</v>
      </c>
      <c r="H8000" s="2" t="s">
        <v>312</v>
      </c>
      <c r="J8000" s="21"/>
    </row>
    <row r="8001" spans="1:12">
      <c r="A8001" s="79">
        <v>42305</v>
      </c>
      <c r="B8001" s="3">
        <v>14.58527</v>
      </c>
      <c r="C8001" s="7">
        <v>12003</v>
      </c>
      <c r="D8001" s="7">
        <v>1</v>
      </c>
      <c r="E8001" s="7" t="s">
        <v>5214</v>
      </c>
      <c r="F8001" s="2" t="s">
        <v>8</v>
      </c>
      <c r="G8001" s="2" t="s">
        <v>398</v>
      </c>
      <c r="H8001" s="2" t="s">
        <v>312</v>
      </c>
    </row>
    <row r="8002" spans="1:12">
      <c r="A8002" s="79">
        <v>42306</v>
      </c>
      <c r="B8002" s="3">
        <v>14.58527</v>
      </c>
      <c r="C8002" s="7">
        <v>12003</v>
      </c>
      <c r="D8002" s="7">
        <v>1</v>
      </c>
      <c r="E8002" s="7" t="s">
        <v>5214</v>
      </c>
      <c r="F8002" s="2" t="s">
        <v>8</v>
      </c>
      <c r="G8002" s="2" t="s">
        <v>401</v>
      </c>
      <c r="H8002" s="2" t="s">
        <v>312</v>
      </c>
    </row>
    <row r="8003" spans="1:12">
      <c r="A8003" s="79">
        <v>42308</v>
      </c>
      <c r="B8003" s="3">
        <v>14.58527</v>
      </c>
      <c r="C8003" s="7">
        <v>12003</v>
      </c>
      <c r="D8003" s="7">
        <v>1</v>
      </c>
      <c r="E8003" s="7" t="s">
        <v>5214</v>
      </c>
      <c r="F8003" s="2" t="s">
        <v>8</v>
      </c>
      <c r="G8003" s="2" t="s">
        <v>400</v>
      </c>
      <c r="H8003" s="2" t="s">
        <v>312</v>
      </c>
    </row>
    <row r="8004" spans="1:12">
      <c r="A8004" s="79">
        <v>42357</v>
      </c>
      <c r="B8004" s="3">
        <v>14.58527</v>
      </c>
      <c r="C8004" s="7">
        <v>12003</v>
      </c>
      <c r="D8004" s="7">
        <v>1</v>
      </c>
      <c r="E8004" s="7" t="s">
        <v>5214</v>
      </c>
      <c r="F8004" s="2" t="s">
        <v>8</v>
      </c>
      <c r="G8004" s="2" t="s">
        <v>681</v>
      </c>
      <c r="H8004" s="2" t="s">
        <v>682</v>
      </c>
      <c r="I8004" s="2" t="s">
        <v>683</v>
      </c>
      <c r="J8004" s="2" t="s">
        <v>214</v>
      </c>
    </row>
    <row r="8005" spans="1:12">
      <c r="A8005" s="79">
        <v>42403</v>
      </c>
      <c r="B8005" s="3">
        <v>14.58527</v>
      </c>
      <c r="C8005" s="7">
        <v>12003</v>
      </c>
      <c r="D8005" s="7">
        <v>1</v>
      </c>
      <c r="E8005" s="7" t="s">
        <v>5214</v>
      </c>
      <c r="F8005" s="2" t="s">
        <v>8</v>
      </c>
      <c r="G8005" s="2" t="s">
        <v>1173</v>
      </c>
      <c r="H8005" s="2" t="s">
        <v>1222</v>
      </c>
      <c r="I8005" s="2" t="s">
        <v>312</v>
      </c>
      <c r="L8005" s="21"/>
    </row>
    <row r="8006" spans="1:12">
      <c r="A8006" s="79">
        <v>42406</v>
      </c>
      <c r="B8006" s="3">
        <v>14.58527</v>
      </c>
      <c r="C8006" s="7">
        <v>12003</v>
      </c>
      <c r="D8006" s="7">
        <v>1</v>
      </c>
      <c r="E8006" s="7" t="s">
        <v>5214</v>
      </c>
      <c r="F8006" s="2" t="s">
        <v>8</v>
      </c>
      <c r="G8006" s="2" t="s">
        <v>1193</v>
      </c>
      <c r="H8006" s="2" t="s">
        <v>1194</v>
      </c>
      <c r="I8006" s="2" t="s">
        <v>312</v>
      </c>
      <c r="L8006" s="21"/>
    </row>
    <row r="8007" spans="1:12">
      <c r="A8007" s="79">
        <v>42411</v>
      </c>
      <c r="B8007" s="3">
        <v>14.58527</v>
      </c>
      <c r="C8007" s="7">
        <v>12003</v>
      </c>
      <c r="D8007" s="7">
        <v>1</v>
      </c>
      <c r="E8007" s="7" t="s">
        <v>5214</v>
      </c>
      <c r="F8007" s="2" t="s">
        <v>8</v>
      </c>
      <c r="G8007" s="2" t="s">
        <v>917</v>
      </c>
      <c r="H8007" s="2" t="s">
        <v>1178</v>
      </c>
      <c r="I8007" s="2" t="s">
        <v>312</v>
      </c>
      <c r="L8007" s="21"/>
    </row>
    <row r="8008" spans="1:12">
      <c r="A8008" s="79">
        <v>42497</v>
      </c>
      <c r="B8008" s="3">
        <v>14.501502157795729</v>
      </c>
      <c r="C8008" s="7">
        <v>12003</v>
      </c>
      <c r="D8008" s="7">
        <v>1</v>
      </c>
      <c r="E8008" s="7" t="s">
        <v>5214</v>
      </c>
      <c r="F8008" s="2" t="s">
        <v>8</v>
      </c>
      <c r="G8008" s="2" t="s">
        <v>312</v>
      </c>
      <c r="H8008" s="2" t="s">
        <v>1901</v>
      </c>
      <c r="I8008" s="2" t="s">
        <v>1867</v>
      </c>
    </row>
    <row r="8009" spans="1:12">
      <c r="A8009" s="79">
        <v>42537</v>
      </c>
      <c r="B8009" s="3">
        <v>14.475781668751116</v>
      </c>
      <c r="C8009" s="7">
        <v>12003</v>
      </c>
      <c r="D8009" s="7">
        <v>1</v>
      </c>
      <c r="E8009" s="7" t="s">
        <v>5214</v>
      </c>
      <c r="F8009" s="2" t="s">
        <v>8</v>
      </c>
      <c r="G8009" s="2" t="s">
        <v>312</v>
      </c>
    </row>
    <row r="8010" spans="1:12">
      <c r="A8010" s="79">
        <v>42598</v>
      </c>
      <c r="B8010" s="3">
        <v>14.32</v>
      </c>
      <c r="C8010" s="7">
        <v>12003</v>
      </c>
      <c r="D8010" s="7">
        <v>1</v>
      </c>
      <c r="E8010" s="7" t="s">
        <v>5214</v>
      </c>
      <c r="F8010" s="2" t="s">
        <v>8</v>
      </c>
      <c r="G8010" s="2" t="s">
        <v>312</v>
      </c>
      <c r="H8010" s="2" t="s">
        <v>2401</v>
      </c>
    </row>
    <row r="8011" spans="1:12">
      <c r="A8011" s="79">
        <v>42601</v>
      </c>
      <c r="B8011" s="3">
        <v>14.452934435741223</v>
      </c>
      <c r="C8011" s="7">
        <v>12003</v>
      </c>
      <c r="D8011" s="7">
        <v>1</v>
      </c>
      <c r="E8011" s="7" t="s">
        <v>5214</v>
      </c>
      <c r="F8011" s="2" t="s">
        <v>8</v>
      </c>
      <c r="G8011" s="2" t="s">
        <v>312</v>
      </c>
      <c r="H8011" s="2" t="s">
        <v>2280</v>
      </c>
    </row>
    <row r="8012" spans="1:12">
      <c r="A8012" s="79">
        <v>42634.686805555553</v>
      </c>
      <c r="B8012" s="3">
        <v>14.19</v>
      </c>
      <c r="C8012" s="7">
        <v>12003</v>
      </c>
      <c r="D8012" s="7">
        <v>1</v>
      </c>
      <c r="E8012" s="7" t="s">
        <v>5214</v>
      </c>
      <c r="F8012" s="2" t="s">
        <v>8</v>
      </c>
      <c r="G8012" s="2">
        <v>1</v>
      </c>
      <c r="H8012" s="2" t="s">
        <v>2232</v>
      </c>
    </row>
    <row r="8013" spans="1:12">
      <c r="A8013" s="79">
        <v>42641.707638888889</v>
      </c>
      <c r="B8013" s="3">
        <v>14.35</v>
      </c>
      <c r="C8013" s="7">
        <v>12003</v>
      </c>
      <c r="D8013" s="7">
        <v>1</v>
      </c>
      <c r="E8013" s="7" t="s">
        <v>5214</v>
      </c>
      <c r="F8013" s="2" t="s">
        <v>8</v>
      </c>
      <c r="G8013" s="2">
        <v>1</v>
      </c>
      <c r="H8013" s="2" t="s">
        <v>2232</v>
      </c>
    </row>
    <row r="8014" spans="1:12">
      <c r="A8014" s="79">
        <v>42641.711805555555</v>
      </c>
      <c r="B8014" s="3">
        <v>14.43</v>
      </c>
      <c r="C8014" s="7">
        <v>12003</v>
      </c>
      <c r="D8014" s="7">
        <v>1</v>
      </c>
      <c r="E8014" s="7" t="s">
        <v>5214</v>
      </c>
      <c r="F8014" s="2" t="s">
        <v>8</v>
      </c>
      <c r="G8014" s="2">
        <v>1</v>
      </c>
      <c r="H8014" s="2" t="s">
        <v>2232</v>
      </c>
    </row>
    <row r="8015" spans="1:12">
      <c r="A8015" s="79">
        <v>42670.382557870369</v>
      </c>
      <c r="B8015" s="3">
        <v>14.470376858006043</v>
      </c>
      <c r="C8015" s="7">
        <v>12003</v>
      </c>
      <c r="D8015" s="7">
        <v>1</v>
      </c>
      <c r="E8015" s="7" t="s">
        <v>5214</v>
      </c>
      <c r="F8015" s="2" t="s">
        <v>8</v>
      </c>
      <c r="G8015" s="2" t="s">
        <v>2232</v>
      </c>
      <c r="H8015" s="2" t="s">
        <v>2859</v>
      </c>
    </row>
    <row r="8016" spans="1:12">
      <c r="A8016" s="79">
        <v>42676.694374999999</v>
      </c>
      <c r="B8016" s="3">
        <v>14.455245506117908</v>
      </c>
      <c r="C8016" s="7">
        <v>12003</v>
      </c>
      <c r="D8016" s="7">
        <v>1</v>
      </c>
      <c r="E8016" s="7" t="s">
        <v>5214</v>
      </c>
      <c r="F8016" s="2" t="s">
        <v>8</v>
      </c>
      <c r="G8016" s="2" t="s">
        <v>2232</v>
      </c>
      <c r="H8016" s="2" t="s">
        <v>2819</v>
      </c>
    </row>
    <row r="8017" spans="1:8">
      <c r="A8017" s="79">
        <v>42682.641018518516</v>
      </c>
      <c r="B8017" s="3">
        <v>10.634808672199171</v>
      </c>
      <c r="C8017" s="7">
        <v>12003</v>
      </c>
      <c r="D8017" s="7">
        <v>1</v>
      </c>
      <c r="E8017" s="7" t="s">
        <v>4174</v>
      </c>
      <c r="F8017" s="2" t="s">
        <v>8</v>
      </c>
      <c r="G8017" s="2" t="s">
        <v>3173</v>
      </c>
      <c r="H8017" s="2" t="s">
        <v>2719</v>
      </c>
    </row>
    <row r="8018" spans="1:8">
      <c r="A8018" s="79">
        <v>42691.614849537036</v>
      </c>
      <c r="B8018" s="3">
        <v>14.330327518759379</v>
      </c>
      <c r="C8018" s="7">
        <v>12003</v>
      </c>
      <c r="D8018" s="7">
        <v>1</v>
      </c>
      <c r="E8018" s="7" t="s">
        <v>5214</v>
      </c>
      <c r="F8018" s="2" t="s">
        <v>8</v>
      </c>
      <c r="G8018" s="2" t="s">
        <v>2232</v>
      </c>
      <c r="H8018" s="2" t="s">
        <v>3176</v>
      </c>
    </row>
    <row r="8019" spans="1:8">
      <c r="A8019" s="79">
        <v>42692.903171296297</v>
      </c>
      <c r="B8019" s="3">
        <v>14.529570812124678</v>
      </c>
      <c r="C8019" s="7">
        <v>12003</v>
      </c>
      <c r="D8019" s="7">
        <v>1</v>
      </c>
      <c r="E8019" s="7" t="s">
        <v>5214</v>
      </c>
      <c r="F8019" s="2" t="s">
        <v>8</v>
      </c>
      <c r="G8019" s="2" t="s">
        <v>2232</v>
      </c>
      <c r="H8019" s="2" t="s">
        <v>2718</v>
      </c>
    </row>
    <row r="8020" spans="1:8">
      <c r="A8020" s="79">
        <v>42700.506145833337</v>
      </c>
      <c r="B8020" s="3">
        <v>10.579630283569642</v>
      </c>
      <c r="C8020" s="7">
        <v>12003</v>
      </c>
      <c r="D8020" s="7">
        <v>1</v>
      </c>
      <c r="E8020" s="7" t="s">
        <v>4174</v>
      </c>
      <c r="F8020" s="2" t="s">
        <v>8</v>
      </c>
      <c r="G8020" s="2" t="s">
        <v>3173</v>
      </c>
      <c r="H8020" s="2" t="s">
        <v>3175</v>
      </c>
    </row>
    <row r="8021" spans="1:8">
      <c r="A8021" s="79">
        <v>42726.554027777776</v>
      </c>
      <c r="B8021" s="3">
        <v>10.465098630393996</v>
      </c>
      <c r="C8021" s="7">
        <v>12003</v>
      </c>
      <c r="D8021" s="7">
        <v>1</v>
      </c>
      <c r="E8021" s="7" t="s">
        <v>4174</v>
      </c>
      <c r="F8021" s="2" t="s">
        <v>8</v>
      </c>
      <c r="G8021" s="2" t="s">
        <v>3173</v>
      </c>
      <c r="H8021" s="2" t="s">
        <v>3174</v>
      </c>
    </row>
    <row r="8022" spans="1:8">
      <c r="A8022" s="79">
        <v>42727.716481481482</v>
      </c>
      <c r="B8022" s="3">
        <v>10.465098630393996</v>
      </c>
      <c r="C8022" s="7">
        <v>12003</v>
      </c>
      <c r="D8022" s="7">
        <v>1</v>
      </c>
      <c r="E8022" s="7" t="s">
        <v>4174</v>
      </c>
      <c r="F8022" s="2" t="s">
        <v>8</v>
      </c>
      <c r="G8022" s="2" t="s">
        <v>3173</v>
      </c>
      <c r="H8022" s="2" t="s">
        <v>3172</v>
      </c>
    </row>
    <row r="8023" spans="1:8">
      <c r="A8023" s="79">
        <v>42737.513298611113</v>
      </c>
      <c r="B8023" s="3">
        <v>14.486201046243663</v>
      </c>
      <c r="C8023" s="7">
        <v>12003</v>
      </c>
      <c r="D8023" s="7">
        <v>1</v>
      </c>
      <c r="E8023" s="7" t="s">
        <v>5214</v>
      </c>
      <c r="F8023" s="2" t="s">
        <v>8</v>
      </c>
      <c r="G8023" s="2" t="s">
        <v>4003</v>
      </c>
    </row>
    <row r="8024" spans="1:8">
      <c r="A8024" s="79">
        <v>42739.989317129628</v>
      </c>
      <c r="B8024" s="3">
        <v>14.330327518759379</v>
      </c>
      <c r="C8024" s="7">
        <v>12003</v>
      </c>
      <c r="D8024" s="7">
        <v>1</v>
      </c>
      <c r="E8024" s="7" t="s">
        <v>5214</v>
      </c>
      <c r="F8024" s="2" t="s">
        <v>8</v>
      </c>
      <c r="G8024" s="2" t="s">
        <v>4002</v>
      </c>
    </row>
    <row r="8025" spans="1:8">
      <c r="A8025" s="79">
        <v>42742.87128472222</v>
      </c>
      <c r="B8025" s="3">
        <v>14.445553543191801</v>
      </c>
      <c r="C8025" s="7">
        <v>12003</v>
      </c>
      <c r="D8025" s="7">
        <v>1</v>
      </c>
      <c r="E8025" s="7" t="s">
        <v>5214</v>
      </c>
      <c r="F8025" s="2" t="s">
        <v>8</v>
      </c>
      <c r="G8025" s="2" t="s">
        <v>4001</v>
      </c>
    </row>
    <row r="8026" spans="1:8">
      <c r="A8026" s="79">
        <v>42743.579965277779</v>
      </c>
      <c r="B8026" s="3">
        <v>14.530832502855278</v>
      </c>
      <c r="C8026" s="7">
        <v>12003</v>
      </c>
      <c r="D8026" s="7">
        <v>1</v>
      </c>
      <c r="E8026" s="7" t="s">
        <v>5214</v>
      </c>
      <c r="F8026" s="2" t="s">
        <v>8</v>
      </c>
      <c r="G8026" s="2" t="s">
        <v>3632</v>
      </c>
    </row>
    <row r="8027" spans="1:8">
      <c r="A8027" s="79">
        <v>42749.905659722222</v>
      </c>
      <c r="B8027" s="3">
        <v>14.457486607220531</v>
      </c>
      <c r="C8027" s="7">
        <v>12003</v>
      </c>
      <c r="D8027" s="7">
        <v>1</v>
      </c>
      <c r="E8027" s="7" t="s">
        <v>5214</v>
      </c>
      <c r="F8027" s="2" t="s">
        <v>8</v>
      </c>
      <c r="G8027" s="2" t="s">
        <v>4000</v>
      </c>
    </row>
    <row r="8028" spans="1:8">
      <c r="A8028" s="79">
        <v>42760.523344907408</v>
      </c>
      <c r="B8028" s="3">
        <v>14.418893275705187</v>
      </c>
      <c r="C8028" s="7">
        <v>12003</v>
      </c>
      <c r="D8028" s="7">
        <v>1</v>
      </c>
      <c r="E8028" s="7" t="s">
        <v>5214</v>
      </c>
      <c r="F8028" s="2" t="s">
        <v>8</v>
      </c>
      <c r="G8028" s="2" t="s">
        <v>3600</v>
      </c>
    </row>
    <row r="8029" spans="1:8">
      <c r="A8029" s="79">
        <v>42763.895324074074</v>
      </c>
      <c r="B8029" s="3">
        <v>10.55345583273767</v>
      </c>
      <c r="C8029" s="7">
        <v>12003</v>
      </c>
      <c r="D8029" s="7">
        <v>1</v>
      </c>
      <c r="E8029" s="7" t="s">
        <v>4174</v>
      </c>
      <c r="F8029" s="2" t="s">
        <v>8</v>
      </c>
      <c r="G8029" s="2" t="s">
        <v>3999</v>
      </c>
    </row>
    <row r="8030" spans="1:8">
      <c r="A8030" s="79">
        <v>42773.441620370373</v>
      </c>
      <c r="B8030" s="3">
        <v>14.510703444378347</v>
      </c>
      <c r="C8030" s="7">
        <v>12003</v>
      </c>
      <c r="D8030" s="7">
        <v>1</v>
      </c>
      <c r="E8030" s="7" t="s">
        <v>5214</v>
      </c>
      <c r="F8030" s="2" t="s">
        <v>8</v>
      </c>
      <c r="G8030" s="2" t="s">
        <v>3551</v>
      </c>
    </row>
    <row r="8031" spans="1:8">
      <c r="A8031" s="79">
        <v>42800.695694444446</v>
      </c>
      <c r="B8031" s="3">
        <v>14.487112316555489</v>
      </c>
      <c r="C8031" s="7">
        <v>12003</v>
      </c>
      <c r="D8031" s="7">
        <v>1</v>
      </c>
      <c r="E8031" s="7" t="s">
        <v>5214</v>
      </c>
      <c r="F8031" s="2" t="s">
        <v>8</v>
      </c>
      <c r="G8031" s="2" t="s">
        <v>3998</v>
      </c>
    </row>
    <row r="8032" spans="1:8">
      <c r="A8032" s="79">
        <v>42833.509016203701</v>
      </c>
      <c r="B8032" s="3">
        <v>14.388610978502594</v>
      </c>
      <c r="C8032" s="7">
        <v>12003</v>
      </c>
      <c r="D8032" s="7">
        <v>1</v>
      </c>
      <c r="E8032" s="7" t="s">
        <v>5214</v>
      </c>
      <c r="F8032" s="2" t="s">
        <v>8</v>
      </c>
      <c r="G8032" s="2" t="s">
        <v>2232</v>
      </c>
      <c r="H8032" s="2" t="s">
        <v>4666</v>
      </c>
    </row>
    <row r="8033" spans="1:10">
      <c r="A8033" s="79">
        <v>42837.361712962964</v>
      </c>
      <c r="B8033" s="3">
        <v>14.509114828011089</v>
      </c>
      <c r="C8033" s="7">
        <v>12003</v>
      </c>
      <c r="D8033" s="7">
        <v>1</v>
      </c>
      <c r="E8033" s="7" t="s">
        <v>5214</v>
      </c>
      <c r="F8033" s="2" t="s">
        <v>8</v>
      </c>
      <c r="G8033" s="2" t="s">
        <v>2232</v>
      </c>
      <c r="H8033" s="2" t="s">
        <v>4430</v>
      </c>
    </row>
    <row r="8034" spans="1:10">
      <c r="A8034" s="79">
        <v>42848.881481481483</v>
      </c>
      <c r="B8034" s="3">
        <v>14.507398626198084</v>
      </c>
      <c r="C8034" s="7">
        <v>12003</v>
      </c>
      <c r="D8034" s="7">
        <v>1</v>
      </c>
      <c r="E8034" s="7" t="s">
        <v>5214</v>
      </c>
      <c r="F8034" s="2" t="s">
        <v>8</v>
      </c>
      <c r="G8034" s="2" t="s">
        <v>2232</v>
      </c>
      <c r="H8034" s="2" t="s">
        <v>4477</v>
      </c>
    </row>
    <row r="8035" spans="1:10">
      <c r="A8035" s="79">
        <v>42857.448738425926</v>
      </c>
      <c r="B8035" s="3">
        <v>14.523039569707402</v>
      </c>
      <c r="C8035" s="7">
        <v>12003</v>
      </c>
      <c r="D8035" s="7">
        <v>1</v>
      </c>
      <c r="E8035" s="7" t="s">
        <v>5214</v>
      </c>
      <c r="F8035" s="2" t="s">
        <v>8</v>
      </c>
      <c r="G8035" s="2" t="s">
        <v>2232</v>
      </c>
      <c r="H8035" s="2" t="s">
        <v>4816</v>
      </c>
    </row>
    <row r="8036" spans="1:10">
      <c r="A8036" s="79">
        <v>42889.817210648151</v>
      </c>
      <c r="B8036" s="3">
        <v>14.479030885195863</v>
      </c>
      <c r="C8036" s="7">
        <v>12003</v>
      </c>
      <c r="D8036" s="7">
        <v>1</v>
      </c>
      <c r="E8036" s="7" t="s">
        <v>5214</v>
      </c>
      <c r="F8036" s="2" t="s">
        <v>8</v>
      </c>
      <c r="G8036" s="2" t="s">
        <v>2232</v>
      </c>
      <c r="H8036" s="2" t="s">
        <v>4814</v>
      </c>
    </row>
    <row r="8037" spans="1:10">
      <c r="A8037" s="79">
        <v>41813</v>
      </c>
      <c r="B8037" s="3">
        <v>5.8282699999999998</v>
      </c>
      <c r="C8037" s="7">
        <v>12004</v>
      </c>
      <c r="D8037" s="7">
        <v>1</v>
      </c>
      <c r="E8037" s="7" t="s">
        <v>4174</v>
      </c>
      <c r="F8037" s="2" t="s">
        <v>8</v>
      </c>
      <c r="G8037" s="21"/>
    </row>
    <row r="8038" spans="1:10">
      <c r="A8038" s="79">
        <v>41844</v>
      </c>
      <c r="B8038" s="3">
        <v>5.8282699999999998</v>
      </c>
      <c r="C8038" s="7">
        <v>12004</v>
      </c>
      <c r="D8038" s="7">
        <v>1</v>
      </c>
      <c r="E8038" s="7" t="s">
        <v>4174</v>
      </c>
      <c r="F8038" s="2" t="s">
        <v>8</v>
      </c>
      <c r="G8038" s="21"/>
    </row>
    <row r="8039" spans="1:10">
      <c r="A8039" s="79">
        <v>41860</v>
      </c>
      <c r="B8039" s="3">
        <v>5.8282699999999998</v>
      </c>
      <c r="C8039" s="7">
        <v>12004</v>
      </c>
      <c r="D8039" s="7">
        <v>1</v>
      </c>
      <c r="E8039" s="7" t="s">
        <v>4174</v>
      </c>
      <c r="F8039" s="2" t="s">
        <v>8</v>
      </c>
      <c r="G8039" s="21"/>
    </row>
    <row r="8040" spans="1:10">
      <c r="A8040" s="79">
        <v>41917</v>
      </c>
      <c r="B8040" s="3">
        <v>5.8282699999999998</v>
      </c>
      <c r="C8040" s="7">
        <v>12004</v>
      </c>
      <c r="D8040" s="7">
        <v>1</v>
      </c>
      <c r="E8040" s="7" t="s">
        <v>4174</v>
      </c>
      <c r="F8040" s="2" t="s">
        <v>8</v>
      </c>
      <c r="G8040" s="21"/>
    </row>
    <row r="8041" spans="1:10">
      <c r="A8041" s="79">
        <v>41956</v>
      </c>
      <c r="B8041" s="3">
        <v>5.8282699999999998</v>
      </c>
      <c r="C8041" s="7">
        <v>12004</v>
      </c>
      <c r="D8041" s="7">
        <v>1</v>
      </c>
      <c r="E8041" s="7" t="s">
        <v>4174</v>
      </c>
      <c r="F8041" s="2" t="s">
        <v>8</v>
      </c>
      <c r="G8041" s="21"/>
    </row>
    <row r="8042" spans="1:10">
      <c r="A8042" s="79">
        <v>41965</v>
      </c>
      <c r="B8042" s="3">
        <v>1671.45</v>
      </c>
      <c r="C8042" s="7">
        <v>12004</v>
      </c>
      <c r="F8042" s="8" t="s">
        <v>8</v>
      </c>
      <c r="H8042" s="2" t="s">
        <v>113</v>
      </c>
    </row>
    <row r="8043" spans="1:10">
      <c r="A8043" s="79">
        <v>42011</v>
      </c>
      <c r="B8043" s="3">
        <v>5.8282699999999998</v>
      </c>
      <c r="C8043" s="7">
        <v>12004</v>
      </c>
      <c r="D8043" s="7">
        <v>1</v>
      </c>
      <c r="E8043" s="7" t="s">
        <v>4174</v>
      </c>
      <c r="F8043" s="2" t="s">
        <v>8</v>
      </c>
      <c r="G8043" s="21"/>
    </row>
    <row r="8044" spans="1:10">
      <c r="A8044" s="79">
        <v>42290</v>
      </c>
      <c r="B8044" s="3">
        <v>5.8282699999999998</v>
      </c>
      <c r="C8044" s="7">
        <v>12004</v>
      </c>
      <c r="D8044" s="7">
        <v>1</v>
      </c>
      <c r="E8044" s="7" t="s">
        <v>4174</v>
      </c>
      <c r="F8044" s="2" t="s">
        <v>8</v>
      </c>
      <c r="G8044" s="2" t="s">
        <v>252</v>
      </c>
      <c r="H8044" s="2" t="s">
        <v>402</v>
      </c>
    </row>
    <row r="8045" spans="1:10">
      <c r="A8045" s="79">
        <v>42354</v>
      </c>
      <c r="B8045" s="3">
        <v>7.7742699999999996</v>
      </c>
      <c r="C8045" s="7">
        <v>12004</v>
      </c>
      <c r="D8045" s="7">
        <v>1</v>
      </c>
      <c r="E8045" s="7" t="s">
        <v>4174</v>
      </c>
      <c r="F8045" s="2" t="s">
        <v>8</v>
      </c>
      <c r="G8045" s="2" t="s">
        <v>690</v>
      </c>
      <c r="H8045" s="2" t="s">
        <v>691</v>
      </c>
      <c r="I8045" s="2" t="s">
        <v>692</v>
      </c>
      <c r="J8045" s="2" t="s">
        <v>211</v>
      </c>
    </row>
    <row r="8046" spans="1:10">
      <c r="A8046" s="79">
        <v>42596</v>
      </c>
      <c r="B8046" s="3">
        <v>7.6141637630662027</v>
      </c>
      <c r="C8046" s="7">
        <v>12004</v>
      </c>
      <c r="D8046" s="7">
        <v>1</v>
      </c>
      <c r="E8046" s="7" t="s">
        <v>4174</v>
      </c>
      <c r="F8046" s="2" t="s">
        <v>8</v>
      </c>
      <c r="G8046" s="2" t="s">
        <v>402</v>
      </c>
      <c r="H8046" s="2" t="s">
        <v>2253</v>
      </c>
    </row>
    <row r="8047" spans="1:10">
      <c r="A8047" s="79">
        <v>42667.285925925928</v>
      </c>
      <c r="B8047" s="3">
        <v>7.6877277391816312</v>
      </c>
      <c r="C8047" s="7">
        <v>12004</v>
      </c>
      <c r="D8047" s="7">
        <v>1</v>
      </c>
      <c r="E8047" s="7" t="s">
        <v>4174</v>
      </c>
      <c r="F8047" s="2" t="s">
        <v>8</v>
      </c>
      <c r="G8047" s="2" t="s">
        <v>3183</v>
      </c>
      <c r="H8047" s="2" t="s">
        <v>3211</v>
      </c>
    </row>
    <row r="8048" spans="1:10">
      <c r="A8048" s="79">
        <v>42675.869456018518</v>
      </c>
      <c r="B8048" s="3">
        <v>19.222707891773535</v>
      </c>
      <c r="C8048" s="7">
        <v>12004</v>
      </c>
      <c r="D8048" s="7">
        <v>1</v>
      </c>
      <c r="E8048" s="7" t="s">
        <v>5214</v>
      </c>
      <c r="F8048" s="2" t="s">
        <v>8</v>
      </c>
      <c r="G8048" s="2" t="s">
        <v>3185</v>
      </c>
      <c r="H8048" s="2" t="s">
        <v>2816</v>
      </c>
    </row>
    <row r="8049" spans="1:8">
      <c r="A8049" s="79">
        <v>42675.869976851849</v>
      </c>
      <c r="B8049" s="3">
        <v>19.252349520674215</v>
      </c>
      <c r="C8049" s="7">
        <v>12004</v>
      </c>
      <c r="D8049" s="7">
        <v>1</v>
      </c>
      <c r="E8049" s="7" t="s">
        <v>5214</v>
      </c>
      <c r="F8049" s="2" t="s">
        <v>8</v>
      </c>
      <c r="G8049" s="2" t="s">
        <v>3185</v>
      </c>
      <c r="H8049" s="2" t="s">
        <v>2815</v>
      </c>
    </row>
    <row r="8050" spans="1:8">
      <c r="A8050" s="79">
        <v>42675.870439814818</v>
      </c>
      <c r="B8050" s="3">
        <v>19.252307913593256</v>
      </c>
      <c r="C8050" s="7">
        <v>12004</v>
      </c>
      <c r="D8050" s="7">
        <v>1</v>
      </c>
      <c r="E8050" s="7" t="s">
        <v>5214</v>
      </c>
      <c r="F8050" s="2" t="s">
        <v>8</v>
      </c>
      <c r="G8050" s="2" t="s">
        <v>3185</v>
      </c>
      <c r="H8050" s="2" t="s">
        <v>2814</v>
      </c>
    </row>
    <row r="8051" spans="1:8">
      <c r="A8051" s="79">
        <v>42675.872106481482</v>
      </c>
      <c r="B8051" s="3">
        <v>19.252349520674215</v>
      </c>
      <c r="C8051" s="7">
        <v>12004</v>
      </c>
      <c r="D8051" s="7">
        <v>1</v>
      </c>
      <c r="E8051" s="7" t="s">
        <v>5214</v>
      </c>
      <c r="F8051" s="2" t="s">
        <v>8</v>
      </c>
      <c r="G8051" s="2" t="s">
        <v>3185</v>
      </c>
      <c r="H8051" s="2" t="s">
        <v>2813</v>
      </c>
    </row>
    <row r="8052" spans="1:8">
      <c r="A8052" s="79">
        <v>42675.872974537036</v>
      </c>
      <c r="B8052" s="3">
        <v>19.273839488054605</v>
      </c>
      <c r="C8052" s="7">
        <v>12004</v>
      </c>
      <c r="D8052" s="7">
        <v>1</v>
      </c>
      <c r="E8052" s="7" t="s">
        <v>5214</v>
      </c>
      <c r="F8052" s="2" t="s">
        <v>8</v>
      </c>
      <c r="G8052" s="2" t="s">
        <v>3185</v>
      </c>
      <c r="H8052" s="2" t="s">
        <v>2812</v>
      </c>
    </row>
    <row r="8053" spans="1:8">
      <c r="A8053" s="79">
        <v>42675.87599537037</v>
      </c>
      <c r="B8053" s="3">
        <v>19.252349520674215</v>
      </c>
      <c r="C8053" s="7">
        <v>12004</v>
      </c>
      <c r="D8053" s="7">
        <v>1</v>
      </c>
      <c r="E8053" s="7" t="s">
        <v>5214</v>
      </c>
      <c r="F8053" s="2" t="s">
        <v>8</v>
      </c>
      <c r="G8053" s="2" t="s">
        <v>3185</v>
      </c>
      <c r="H8053" s="2" t="s">
        <v>2811</v>
      </c>
    </row>
    <row r="8054" spans="1:8">
      <c r="A8054" s="79">
        <v>42675.877071759256</v>
      </c>
      <c r="B8054" s="3">
        <v>19.252349520674215</v>
      </c>
      <c r="C8054" s="7">
        <v>12004</v>
      </c>
      <c r="D8054" s="7">
        <v>1</v>
      </c>
      <c r="E8054" s="7" t="s">
        <v>5214</v>
      </c>
      <c r="F8054" s="2" t="s">
        <v>8</v>
      </c>
      <c r="G8054" s="2" t="s">
        <v>3185</v>
      </c>
      <c r="H8054" s="2" t="s">
        <v>2810</v>
      </c>
    </row>
    <row r="8055" spans="1:8">
      <c r="A8055" s="79">
        <v>42675.877766203703</v>
      </c>
      <c r="B8055" s="3">
        <v>19.252349520674215</v>
      </c>
      <c r="C8055" s="7">
        <v>12004</v>
      </c>
      <c r="D8055" s="7">
        <v>1</v>
      </c>
      <c r="E8055" s="7" t="s">
        <v>5214</v>
      </c>
      <c r="F8055" s="2" t="s">
        <v>8</v>
      </c>
      <c r="G8055" s="2" t="s">
        <v>3185</v>
      </c>
      <c r="H8055" s="2" t="s">
        <v>2809</v>
      </c>
    </row>
    <row r="8056" spans="1:8">
      <c r="A8056" s="79">
        <v>42675.880972222221</v>
      </c>
      <c r="B8056" s="3">
        <v>38.649090151558475</v>
      </c>
      <c r="C8056" s="7">
        <v>12004</v>
      </c>
      <c r="D8056" s="7">
        <v>2</v>
      </c>
      <c r="E8056" s="7" t="s">
        <v>5214</v>
      </c>
      <c r="F8056" s="2" t="s">
        <v>8</v>
      </c>
      <c r="G8056" s="2" t="s">
        <v>3185</v>
      </c>
      <c r="H8056" s="2" t="s">
        <v>2808</v>
      </c>
    </row>
    <row r="8057" spans="1:8">
      <c r="A8057" s="79">
        <v>42675.884212962963</v>
      </c>
      <c r="B8057" s="3">
        <v>19.2738705277525</v>
      </c>
      <c r="C8057" s="7">
        <v>12004</v>
      </c>
      <c r="D8057" s="7">
        <v>1</v>
      </c>
      <c r="E8057" s="7" t="s">
        <v>5214</v>
      </c>
      <c r="F8057" s="2" t="s">
        <v>8</v>
      </c>
      <c r="G8057" s="2" t="s">
        <v>3185</v>
      </c>
      <c r="H8057" s="2" t="s">
        <v>2807</v>
      </c>
    </row>
    <row r="8058" spans="1:8">
      <c r="A8058" s="79">
        <v>42675.88622685185</v>
      </c>
      <c r="B8058" s="3">
        <v>19.222707891773535</v>
      </c>
      <c r="C8058" s="7">
        <v>12004</v>
      </c>
      <c r="D8058" s="7">
        <v>1</v>
      </c>
      <c r="E8058" s="7" t="s">
        <v>5214</v>
      </c>
      <c r="F8058" s="2" t="s">
        <v>8</v>
      </c>
      <c r="G8058" s="2" t="s">
        <v>3185</v>
      </c>
      <c r="H8058" s="2" t="s">
        <v>2806</v>
      </c>
    </row>
    <row r="8059" spans="1:8">
      <c r="A8059" s="79">
        <v>42675.890532407408</v>
      </c>
      <c r="B8059" s="3">
        <v>58.019061664704495</v>
      </c>
      <c r="C8059" s="7">
        <v>12004</v>
      </c>
      <c r="D8059" s="7">
        <v>3</v>
      </c>
      <c r="E8059" s="7" t="s">
        <v>5214</v>
      </c>
      <c r="F8059" s="2" t="s">
        <v>8</v>
      </c>
      <c r="G8059" s="2" t="s">
        <v>3185</v>
      </c>
      <c r="H8059" s="2" t="s">
        <v>3115</v>
      </c>
    </row>
    <row r="8060" spans="1:8">
      <c r="A8060" s="79">
        <v>42675.898692129631</v>
      </c>
      <c r="B8060" s="3">
        <v>19.170314009603839</v>
      </c>
      <c r="C8060" s="7">
        <v>12004</v>
      </c>
      <c r="D8060" s="7">
        <v>1</v>
      </c>
      <c r="E8060" s="7" t="s">
        <v>5214</v>
      </c>
      <c r="F8060" s="2" t="s">
        <v>8</v>
      </c>
      <c r="G8060" s="2" t="s">
        <v>3185</v>
      </c>
      <c r="H8060" s="2" t="s">
        <v>3210</v>
      </c>
    </row>
    <row r="8061" spans="1:8">
      <c r="A8061" s="79">
        <v>42675.899247685185</v>
      </c>
      <c r="B8061" s="3">
        <v>19.222766547842401</v>
      </c>
      <c r="C8061" s="7">
        <v>12004</v>
      </c>
      <c r="D8061" s="7">
        <v>1</v>
      </c>
      <c r="E8061" s="7" t="s">
        <v>5214</v>
      </c>
      <c r="F8061" s="2" t="s">
        <v>8</v>
      </c>
      <c r="G8061" s="2" t="s">
        <v>3185</v>
      </c>
      <c r="H8061" s="2" t="s">
        <v>3114</v>
      </c>
    </row>
    <row r="8062" spans="1:8">
      <c r="A8062" s="79">
        <v>42675.89949074074</v>
      </c>
      <c r="B8062" s="3">
        <v>19.234579481394665</v>
      </c>
      <c r="C8062" s="7">
        <v>12004</v>
      </c>
      <c r="D8062" s="7">
        <v>1</v>
      </c>
      <c r="E8062" s="7" t="s">
        <v>5214</v>
      </c>
      <c r="F8062" s="2" t="s">
        <v>8</v>
      </c>
      <c r="G8062" s="2" t="s">
        <v>3185</v>
      </c>
      <c r="H8062" s="2" t="s">
        <v>2803</v>
      </c>
    </row>
    <row r="8063" spans="1:8">
      <c r="A8063" s="79">
        <v>42675.903819444444</v>
      </c>
      <c r="B8063" s="3">
        <v>19.222707891773535</v>
      </c>
      <c r="C8063" s="7">
        <v>12004</v>
      </c>
      <c r="D8063" s="7">
        <v>1</v>
      </c>
      <c r="E8063" s="7" t="s">
        <v>5214</v>
      </c>
      <c r="F8063" s="2" t="s">
        <v>8</v>
      </c>
      <c r="G8063" s="2" t="s">
        <v>3185</v>
      </c>
      <c r="H8063" s="2" t="s">
        <v>2801</v>
      </c>
    </row>
    <row r="8064" spans="1:8">
      <c r="A8064" s="79">
        <v>42675.912164351852</v>
      </c>
      <c r="B8064" s="3">
        <v>19.222766547842401</v>
      </c>
      <c r="C8064" s="7">
        <v>12004</v>
      </c>
      <c r="D8064" s="7">
        <v>1</v>
      </c>
      <c r="E8064" s="7" t="s">
        <v>5214</v>
      </c>
      <c r="F8064" s="2" t="s">
        <v>8</v>
      </c>
      <c r="G8064" s="2" t="s">
        <v>3185</v>
      </c>
      <c r="H8064" s="2" t="s">
        <v>3113</v>
      </c>
    </row>
    <row r="8065" spans="1:8">
      <c r="A8065" s="79">
        <v>42675.91375</v>
      </c>
      <c r="B8065" s="3">
        <v>19.222766547842401</v>
      </c>
      <c r="C8065" s="7">
        <v>12004</v>
      </c>
      <c r="D8065" s="7">
        <v>1</v>
      </c>
      <c r="E8065" s="7" t="s">
        <v>5214</v>
      </c>
      <c r="F8065" s="2" t="s">
        <v>8</v>
      </c>
      <c r="G8065" s="2" t="s">
        <v>3185</v>
      </c>
      <c r="H8065" s="2" t="s">
        <v>3112</v>
      </c>
    </row>
    <row r="8066" spans="1:8">
      <c r="A8066" s="79">
        <v>42675.917812500003</v>
      </c>
      <c r="B8066" s="3">
        <v>19.252349520674215</v>
      </c>
      <c r="C8066" s="7">
        <v>12004</v>
      </c>
      <c r="D8066" s="7">
        <v>1</v>
      </c>
      <c r="E8066" s="7" t="s">
        <v>5214</v>
      </c>
      <c r="F8066" s="2" t="s">
        <v>8</v>
      </c>
      <c r="G8066" s="2" t="s">
        <v>3185</v>
      </c>
      <c r="H8066" s="2" t="s">
        <v>2799</v>
      </c>
    </row>
    <row r="8067" spans="1:8">
      <c r="A8067" s="79">
        <v>42675.923368055555</v>
      </c>
      <c r="B8067" s="3">
        <v>19.222707891773535</v>
      </c>
      <c r="C8067" s="7">
        <v>12004</v>
      </c>
      <c r="D8067" s="7">
        <v>1</v>
      </c>
      <c r="E8067" s="7" t="s">
        <v>5214</v>
      </c>
      <c r="F8067" s="2" t="s">
        <v>8</v>
      </c>
      <c r="G8067" s="2" t="s">
        <v>3185</v>
      </c>
      <c r="H8067" s="2" t="s">
        <v>2797</v>
      </c>
    </row>
    <row r="8068" spans="1:8">
      <c r="A8068" s="79">
        <v>42675.930393518516</v>
      </c>
      <c r="B8068" s="3">
        <v>19.222766547842401</v>
      </c>
      <c r="C8068" s="7">
        <v>12004</v>
      </c>
      <c r="D8068" s="7">
        <v>1</v>
      </c>
      <c r="E8068" s="7" t="s">
        <v>5214</v>
      </c>
      <c r="F8068" s="2" t="s">
        <v>8</v>
      </c>
      <c r="G8068" s="2" t="s">
        <v>3185</v>
      </c>
      <c r="H8068" s="2" t="s">
        <v>3111</v>
      </c>
    </row>
    <row r="8069" spans="1:8">
      <c r="A8069" s="79">
        <v>42675.931261574071</v>
      </c>
      <c r="B8069" s="3">
        <v>19.252349520674215</v>
      </c>
      <c r="C8069" s="7">
        <v>12004</v>
      </c>
      <c r="D8069" s="7">
        <v>1</v>
      </c>
      <c r="E8069" s="7" t="s">
        <v>5214</v>
      </c>
      <c r="F8069" s="2" t="s">
        <v>8</v>
      </c>
      <c r="G8069" s="2" t="s">
        <v>3185</v>
      </c>
      <c r="H8069" s="2" t="s">
        <v>2796</v>
      </c>
    </row>
    <row r="8070" spans="1:8">
      <c r="A8070" s="79">
        <v>42675.932962962965</v>
      </c>
      <c r="B8070" s="3">
        <v>19.252349520674215</v>
      </c>
      <c r="C8070" s="7">
        <v>12004</v>
      </c>
      <c r="D8070" s="7">
        <v>1</v>
      </c>
      <c r="E8070" s="7" t="s">
        <v>5214</v>
      </c>
      <c r="F8070" s="2" t="s">
        <v>8</v>
      </c>
      <c r="G8070" s="2" t="s">
        <v>3185</v>
      </c>
      <c r="H8070" s="2" t="s">
        <v>2795</v>
      </c>
    </row>
    <row r="8071" spans="1:8">
      <c r="A8071" s="79">
        <v>42675.941331018519</v>
      </c>
      <c r="B8071" s="3">
        <v>19.234579481394665</v>
      </c>
      <c r="C8071" s="7">
        <v>12004</v>
      </c>
      <c r="D8071" s="7">
        <v>1</v>
      </c>
      <c r="E8071" s="7" t="s">
        <v>5214</v>
      </c>
      <c r="F8071" s="2" t="s">
        <v>8</v>
      </c>
      <c r="G8071" s="2" t="s">
        <v>3185</v>
      </c>
      <c r="H8071" s="2" t="s">
        <v>2794</v>
      </c>
    </row>
    <row r="8072" spans="1:8">
      <c r="A8072" s="79">
        <v>42675.954062500001</v>
      </c>
      <c r="B8072" s="3">
        <v>19.228480086402907</v>
      </c>
      <c r="C8072" s="7">
        <v>12004</v>
      </c>
      <c r="D8072" s="7">
        <v>1</v>
      </c>
      <c r="E8072" s="7" t="s">
        <v>5214</v>
      </c>
      <c r="F8072" s="2" t="s">
        <v>8</v>
      </c>
      <c r="G8072" s="2" t="s">
        <v>3185</v>
      </c>
      <c r="H8072" s="2" t="s">
        <v>2793</v>
      </c>
    </row>
    <row r="8073" spans="1:8">
      <c r="A8073" s="79">
        <v>42675.981145833335</v>
      </c>
      <c r="B8073" s="3">
        <v>19.252349520674215</v>
      </c>
      <c r="C8073" s="7">
        <v>12004</v>
      </c>
      <c r="D8073" s="7">
        <v>1</v>
      </c>
      <c r="E8073" s="7" t="s">
        <v>5214</v>
      </c>
      <c r="F8073" s="2" t="s">
        <v>8</v>
      </c>
      <c r="G8073" s="2" t="s">
        <v>3185</v>
      </c>
      <c r="H8073" s="2" t="s">
        <v>2790</v>
      </c>
    </row>
    <row r="8074" spans="1:8">
      <c r="A8074" s="79">
        <v>42675.991805555554</v>
      </c>
      <c r="B8074" s="3">
        <v>19.273839488054605</v>
      </c>
      <c r="C8074" s="7">
        <v>12004</v>
      </c>
      <c r="D8074" s="7">
        <v>1</v>
      </c>
      <c r="E8074" s="7" t="s">
        <v>5214</v>
      </c>
      <c r="F8074" s="2" t="s">
        <v>8</v>
      </c>
      <c r="G8074" s="2" t="s">
        <v>3185</v>
      </c>
      <c r="H8074" s="2" t="s">
        <v>2720</v>
      </c>
    </row>
    <row r="8075" spans="1:8">
      <c r="A8075" s="79">
        <v>42676.006736111114</v>
      </c>
      <c r="B8075" s="3">
        <v>19.252349520674215</v>
      </c>
      <c r="C8075" s="7">
        <v>12004</v>
      </c>
      <c r="D8075" s="7">
        <v>1</v>
      </c>
      <c r="E8075" s="7" t="s">
        <v>5214</v>
      </c>
      <c r="F8075" s="2" t="s">
        <v>8</v>
      </c>
      <c r="G8075" s="2" t="s">
        <v>3185</v>
      </c>
      <c r="H8075" s="2" t="s">
        <v>2789</v>
      </c>
    </row>
    <row r="8076" spans="1:8">
      <c r="A8076" s="79">
        <v>42676.026817129627</v>
      </c>
      <c r="B8076" s="3">
        <v>19.110289999999999</v>
      </c>
      <c r="C8076" s="7">
        <v>12004</v>
      </c>
      <c r="D8076" s="7">
        <v>1</v>
      </c>
      <c r="E8076" s="7" t="s">
        <v>5214</v>
      </c>
      <c r="F8076" s="2" t="s">
        <v>8</v>
      </c>
      <c r="G8076" s="2" t="s">
        <v>3185</v>
      </c>
      <c r="H8076" s="2" t="s">
        <v>3209</v>
      </c>
    </row>
    <row r="8077" spans="1:8">
      <c r="A8077" s="79">
        <v>42676.071504629632</v>
      </c>
      <c r="B8077" s="3">
        <v>19.170314009603839</v>
      </c>
      <c r="C8077" s="7">
        <v>12004</v>
      </c>
      <c r="D8077" s="7">
        <v>1</v>
      </c>
      <c r="E8077" s="7" t="s">
        <v>5214</v>
      </c>
      <c r="F8077" s="2" t="s">
        <v>8</v>
      </c>
      <c r="G8077" s="2" t="s">
        <v>3185</v>
      </c>
      <c r="H8077" s="2" t="s">
        <v>3208</v>
      </c>
    </row>
    <row r="8078" spans="1:8">
      <c r="A8078" s="79">
        <v>42676.112523148149</v>
      </c>
      <c r="B8078" s="3">
        <v>19.324581839359723</v>
      </c>
      <c r="C8078" s="7">
        <v>12004</v>
      </c>
      <c r="D8078" s="7">
        <v>1</v>
      </c>
      <c r="E8078" s="7" t="s">
        <v>5214</v>
      </c>
      <c r="F8078" s="2" t="s">
        <v>8</v>
      </c>
      <c r="G8078" s="2" t="s">
        <v>3185</v>
      </c>
      <c r="H8078" s="2" t="s">
        <v>2788</v>
      </c>
    </row>
    <row r="8079" spans="1:8">
      <c r="A8079" s="79">
        <v>42676.132870370369</v>
      </c>
      <c r="B8079" s="3">
        <v>19.252349520674215</v>
      </c>
      <c r="C8079" s="7">
        <v>12004</v>
      </c>
      <c r="D8079" s="7">
        <v>1</v>
      </c>
      <c r="E8079" s="7" t="s">
        <v>5214</v>
      </c>
      <c r="F8079" s="2" t="s">
        <v>8</v>
      </c>
      <c r="G8079" s="2" t="s">
        <v>3185</v>
      </c>
      <c r="H8079" s="2" t="s">
        <v>2787</v>
      </c>
    </row>
    <row r="8080" spans="1:8">
      <c r="A8080" s="79">
        <v>42676.148101851853</v>
      </c>
      <c r="B8080" s="3">
        <v>19.324581839359723</v>
      </c>
      <c r="C8080" s="7">
        <v>12004</v>
      </c>
      <c r="D8080" s="7">
        <v>1</v>
      </c>
      <c r="E8080" s="7" t="s">
        <v>5214</v>
      </c>
      <c r="F8080" s="2" t="s">
        <v>8</v>
      </c>
      <c r="G8080" s="2" t="s">
        <v>3185</v>
      </c>
      <c r="H8080" s="2" t="s">
        <v>2786</v>
      </c>
    </row>
    <row r="8081" spans="1:8">
      <c r="A8081" s="79">
        <v>42676.161307870374</v>
      </c>
      <c r="B8081" s="3">
        <v>19.306822091097306</v>
      </c>
      <c r="C8081" s="7">
        <v>12004</v>
      </c>
      <c r="D8081" s="7">
        <v>1</v>
      </c>
      <c r="E8081" s="7" t="s">
        <v>5214</v>
      </c>
      <c r="F8081" s="2" t="s">
        <v>8</v>
      </c>
      <c r="G8081" s="2" t="s">
        <v>3185</v>
      </c>
      <c r="H8081" s="2" t="s">
        <v>2785</v>
      </c>
    </row>
    <row r="8082" spans="1:8">
      <c r="A8082" s="79">
        <v>42676.165972222225</v>
      </c>
      <c r="B8082" s="3">
        <v>19.252349520674215</v>
      </c>
      <c r="C8082" s="7">
        <v>12004</v>
      </c>
      <c r="D8082" s="7">
        <v>1</v>
      </c>
      <c r="E8082" s="7" t="s">
        <v>5214</v>
      </c>
      <c r="F8082" s="2" t="s">
        <v>8</v>
      </c>
      <c r="G8082" s="2" t="s">
        <v>3185</v>
      </c>
      <c r="H8082" s="2" t="s">
        <v>2784</v>
      </c>
    </row>
    <row r="8083" spans="1:8">
      <c r="A8083" s="79">
        <v>42676.187731481485</v>
      </c>
      <c r="B8083" s="3">
        <v>19.273839488054605</v>
      </c>
      <c r="C8083" s="7">
        <v>12004</v>
      </c>
      <c r="D8083" s="7">
        <v>1</v>
      </c>
      <c r="E8083" s="7" t="s">
        <v>5214</v>
      </c>
      <c r="F8083" s="2" t="s">
        <v>8</v>
      </c>
      <c r="G8083" s="2" t="s">
        <v>3185</v>
      </c>
      <c r="H8083" s="2" t="s">
        <v>2783</v>
      </c>
    </row>
    <row r="8084" spans="1:8">
      <c r="A8084" s="79">
        <v>42676.198379629626</v>
      </c>
      <c r="B8084" s="3">
        <v>19.273839488054605</v>
      </c>
      <c r="C8084" s="7">
        <v>12004</v>
      </c>
      <c r="D8084" s="7">
        <v>1</v>
      </c>
      <c r="E8084" s="7" t="s">
        <v>5214</v>
      </c>
      <c r="F8084" s="2" t="s">
        <v>8</v>
      </c>
      <c r="G8084" s="2" t="s">
        <v>3185</v>
      </c>
      <c r="H8084" s="2" t="s">
        <v>3110</v>
      </c>
    </row>
    <row r="8085" spans="1:8">
      <c r="A8085" s="79">
        <v>42676.214421296296</v>
      </c>
      <c r="B8085" s="3">
        <v>19.222766547842401</v>
      </c>
      <c r="C8085" s="7">
        <v>12004</v>
      </c>
      <c r="D8085" s="7">
        <v>1</v>
      </c>
      <c r="E8085" s="7" t="s">
        <v>5214</v>
      </c>
      <c r="F8085" s="2" t="s">
        <v>8</v>
      </c>
      <c r="G8085" s="2" t="s">
        <v>3185</v>
      </c>
      <c r="H8085" s="2" t="s">
        <v>3108</v>
      </c>
    </row>
    <row r="8086" spans="1:8">
      <c r="A8086" s="79">
        <v>42676.254687499997</v>
      </c>
      <c r="B8086" s="3">
        <v>19.2738705277525</v>
      </c>
      <c r="C8086" s="7">
        <v>12004</v>
      </c>
      <c r="D8086" s="7">
        <v>1</v>
      </c>
      <c r="E8086" s="7" t="s">
        <v>5214</v>
      </c>
      <c r="F8086" s="2" t="s">
        <v>8</v>
      </c>
      <c r="G8086" s="2" t="s">
        <v>3185</v>
      </c>
      <c r="H8086" s="2" t="s">
        <v>2782</v>
      </c>
    </row>
    <row r="8087" spans="1:8">
      <c r="A8087" s="79">
        <v>42676.289780092593</v>
      </c>
      <c r="B8087" s="3">
        <v>19.2623255292376</v>
      </c>
      <c r="C8087" s="7">
        <v>12004</v>
      </c>
      <c r="D8087" s="7">
        <v>1</v>
      </c>
      <c r="E8087" s="7" t="s">
        <v>5214</v>
      </c>
      <c r="F8087" s="2" t="s">
        <v>8</v>
      </c>
      <c r="G8087" s="2" t="s">
        <v>3185</v>
      </c>
      <c r="H8087" s="2" t="s">
        <v>2781</v>
      </c>
    </row>
    <row r="8088" spans="1:8">
      <c r="A8088" s="79">
        <v>42676.313275462962</v>
      </c>
      <c r="B8088" s="3">
        <v>19.170314009603839</v>
      </c>
      <c r="C8088" s="7">
        <v>12004</v>
      </c>
      <c r="D8088" s="7">
        <v>1</v>
      </c>
      <c r="E8088" s="7" t="s">
        <v>5214</v>
      </c>
      <c r="F8088" s="2" t="s">
        <v>8</v>
      </c>
      <c r="G8088" s="2" t="s">
        <v>3177</v>
      </c>
      <c r="H8088" s="2" t="s">
        <v>3207</v>
      </c>
    </row>
    <row r="8089" spans="1:8">
      <c r="A8089" s="79">
        <v>42676.31758101852</v>
      </c>
      <c r="B8089" s="3">
        <v>19.279892087410303</v>
      </c>
      <c r="C8089" s="7">
        <v>12004</v>
      </c>
      <c r="D8089" s="7">
        <v>1</v>
      </c>
      <c r="E8089" s="7" t="s">
        <v>5214</v>
      </c>
      <c r="F8089" s="2" t="s">
        <v>8</v>
      </c>
      <c r="G8089" s="2" t="s">
        <v>3185</v>
      </c>
      <c r="H8089" s="2" t="s">
        <v>3206</v>
      </c>
    </row>
    <row r="8090" spans="1:8">
      <c r="A8090" s="79">
        <v>42676.367314814815</v>
      </c>
      <c r="B8090" s="3">
        <v>19.252349520674215</v>
      </c>
      <c r="C8090" s="7">
        <v>12004</v>
      </c>
      <c r="D8090" s="7">
        <v>1</v>
      </c>
      <c r="E8090" s="7" t="s">
        <v>5214</v>
      </c>
      <c r="F8090" s="2" t="s">
        <v>8</v>
      </c>
      <c r="G8090" s="2" t="s">
        <v>3185</v>
      </c>
      <c r="H8090" s="2" t="s">
        <v>2780</v>
      </c>
    </row>
    <row r="8091" spans="1:8">
      <c r="A8091" s="79">
        <v>42676.383692129632</v>
      </c>
      <c r="B8091" s="3">
        <v>19.252349520674215</v>
      </c>
      <c r="C8091" s="7">
        <v>12004</v>
      </c>
      <c r="D8091" s="7">
        <v>1</v>
      </c>
      <c r="E8091" s="7" t="s">
        <v>5214</v>
      </c>
      <c r="F8091" s="2" t="s">
        <v>8</v>
      </c>
      <c r="G8091" s="2" t="s">
        <v>3185</v>
      </c>
      <c r="H8091" s="2" t="s">
        <v>2779</v>
      </c>
    </row>
    <row r="8092" spans="1:8">
      <c r="A8092" s="79">
        <v>42676.406608796293</v>
      </c>
      <c r="B8092" s="3">
        <v>19.252349520674215</v>
      </c>
      <c r="C8092" s="7">
        <v>12004</v>
      </c>
      <c r="D8092" s="7">
        <v>1</v>
      </c>
      <c r="E8092" s="7" t="s">
        <v>5214</v>
      </c>
      <c r="F8092" s="2" t="s">
        <v>8</v>
      </c>
      <c r="G8092" s="2" t="s">
        <v>3185</v>
      </c>
      <c r="H8092" s="2" t="s">
        <v>2778</v>
      </c>
    </row>
    <row r="8093" spans="1:8">
      <c r="A8093" s="79">
        <v>42676.427615740744</v>
      </c>
      <c r="B8093" s="3">
        <v>19.170314009603839</v>
      </c>
      <c r="C8093" s="7">
        <v>12004</v>
      </c>
      <c r="D8093" s="7">
        <v>1</v>
      </c>
      <c r="E8093" s="7" t="s">
        <v>5214</v>
      </c>
      <c r="F8093" s="2" t="s">
        <v>8</v>
      </c>
      <c r="G8093" s="2" t="s">
        <v>3185</v>
      </c>
      <c r="H8093" s="2" t="s">
        <v>3205</v>
      </c>
    </row>
    <row r="8094" spans="1:8">
      <c r="A8094" s="79">
        <v>42676.429710648146</v>
      </c>
      <c r="B8094" s="3">
        <v>19.222707891773535</v>
      </c>
      <c r="C8094" s="7">
        <v>12004</v>
      </c>
      <c r="D8094" s="7">
        <v>1</v>
      </c>
      <c r="E8094" s="7" t="s">
        <v>5214</v>
      </c>
      <c r="F8094" s="2" t="s">
        <v>8</v>
      </c>
      <c r="G8094" s="2" t="s">
        <v>3185</v>
      </c>
      <c r="H8094" s="2" t="s">
        <v>2777</v>
      </c>
    </row>
    <row r="8095" spans="1:8">
      <c r="A8095" s="79">
        <v>42676.446168981478</v>
      </c>
      <c r="B8095" s="3">
        <v>19.179458591224016</v>
      </c>
      <c r="C8095" s="7">
        <v>12004</v>
      </c>
      <c r="D8095" s="7">
        <v>1</v>
      </c>
      <c r="E8095" s="7" t="s">
        <v>5214</v>
      </c>
      <c r="F8095" s="2" t="s">
        <v>8</v>
      </c>
      <c r="G8095" s="2" t="s">
        <v>3185</v>
      </c>
      <c r="H8095" s="2" t="s">
        <v>3107</v>
      </c>
    </row>
    <row r="8096" spans="1:8">
      <c r="A8096" s="79">
        <v>42676.467523148145</v>
      </c>
      <c r="B8096" s="3">
        <v>19.222707891773535</v>
      </c>
      <c r="C8096" s="7">
        <v>12004</v>
      </c>
      <c r="D8096" s="7">
        <v>1</v>
      </c>
      <c r="E8096" s="7" t="s">
        <v>5214</v>
      </c>
      <c r="F8096" s="2" t="s">
        <v>8</v>
      </c>
      <c r="G8096" s="2" t="s">
        <v>3185</v>
      </c>
      <c r="H8096" s="2" t="s">
        <v>2776</v>
      </c>
    </row>
    <row r="8097" spans="1:8">
      <c r="A8097" s="79">
        <v>42676.572268518517</v>
      </c>
      <c r="B8097" s="3">
        <v>19.170314009603839</v>
      </c>
      <c r="C8097" s="7">
        <v>12004</v>
      </c>
      <c r="D8097" s="7">
        <v>1</v>
      </c>
      <c r="E8097" s="7" t="s">
        <v>5214</v>
      </c>
      <c r="F8097" s="2" t="s">
        <v>8</v>
      </c>
      <c r="G8097" s="2" t="s">
        <v>3185</v>
      </c>
      <c r="H8097" s="2" t="s">
        <v>3204</v>
      </c>
    </row>
    <row r="8098" spans="1:8">
      <c r="A8098" s="79">
        <v>42676.593634259261</v>
      </c>
      <c r="B8098" s="3">
        <v>19.252349520674215</v>
      </c>
      <c r="C8098" s="7">
        <v>12004</v>
      </c>
      <c r="D8098" s="7">
        <v>1</v>
      </c>
      <c r="E8098" s="7" t="s">
        <v>5214</v>
      </c>
      <c r="F8098" s="2" t="s">
        <v>8</v>
      </c>
      <c r="G8098" s="2" t="s">
        <v>3185</v>
      </c>
      <c r="H8098" s="2" t="s">
        <v>2775</v>
      </c>
    </row>
    <row r="8099" spans="1:8">
      <c r="A8099" s="79">
        <v>42676.619305555556</v>
      </c>
      <c r="B8099" s="3">
        <v>19.252349520674215</v>
      </c>
      <c r="C8099" s="7">
        <v>12004</v>
      </c>
      <c r="D8099" s="7">
        <v>1</v>
      </c>
      <c r="E8099" s="7" t="s">
        <v>5214</v>
      </c>
      <c r="F8099" s="2" t="s">
        <v>8</v>
      </c>
      <c r="G8099" s="2" t="s">
        <v>3185</v>
      </c>
      <c r="H8099" s="2" t="s">
        <v>2773</v>
      </c>
    </row>
    <row r="8100" spans="1:8">
      <c r="A8100" s="79">
        <v>42676.646574074075</v>
      </c>
      <c r="B8100" s="3">
        <v>19.252349520674215</v>
      </c>
      <c r="C8100" s="7">
        <v>12004</v>
      </c>
      <c r="D8100" s="7">
        <v>1</v>
      </c>
      <c r="E8100" s="7" t="s">
        <v>5214</v>
      </c>
      <c r="F8100" s="2" t="s">
        <v>8</v>
      </c>
      <c r="G8100" s="2" t="s">
        <v>3185</v>
      </c>
      <c r="H8100" s="2" t="s">
        <v>2772</v>
      </c>
    </row>
    <row r="8101" spans="1:8">
      <c r="A8101" s="79">
        <v>42676.662256944444</v>
      </c>
      <c r="B8101" s="3">
        <v>19.234579481394665</v>
      </c>
      <c r="C8101" s="7">
        <v>12004</v>
      </c>
      <c r="D8101" s="7">
        <v>1</v>
      </c>
      <c r="E8101" s="7" t="s">
        <v>5214</v>
      </c>
      <c r="F8101" s="2" t="s">
        <v>8</v>
      </c>
      <c r="G8101" s="2" t="s">
        <v>3185</v>
      </c>
      <c r="H8101" s="2" t="s">
        <v>2771</v>
      </c>
    </row>
    <row r="8102" spans="1:8">
      <c r="A8102" s="79">
        <v>42676.662361111114</v>
      </c>
      <c r="B8102" s="3">
        <v>19.094325827186509</v>
      </c>
      <c r="C8102" s="7">
        <v>12004</v>
      </c>
      <c r="D8102" s="7">
        <v>1</v>
      </c>
      <c r="E8102" s="7" t="s">
        <v>5214</v>
      </c>
      <c r="F8102" s="2" t="s">
        <v>8</v>
      </c>
      <c r="G8102" s="2" t="s">
        <v>3185</v>
      </c>
      <c r="H8102" s="2" t="s">
        <v>3104</v>
      </c>
    </row>
    <row r="8103" spans="1:8">
      <c r="A8103" s="79">
        <v>42676.669340277775</v>
      </c>
      <c r="B8103" s="3">
        <v>19.290229939939938</v>
      </c>
      <c r="C8103" s="7">
        <v>12004</v>
      </c>
      <c r="D8103" s="7">
        <v>1</v>
      </c>
      <c r="E8103" s="7" t="s">
        <v>5214</v>
      </c>
      <c r="F8103" s="2" t="s">
        <v>8</v>
      </c>
      <c r="G8103" s="2" t="s">
        <v>3185</v>
      </c>
      <c r="H8103" s="2" t="s">
        <v>2770</v>
      </c>
    </row>
    <row r="8104" spans="1:8">
      <c r="A8104" s="79">
        <v>42676.676180555558</v>
      </c>
      <c r="B8104" s="3">
        <v>19.110289999999999</v>
      </c>
      <c r="C8104" s="7">
        <v>12004</v>
      </c>
      <c r="D8104" s="7">
        <v>1</v>
      </c>
      <c r="E8104" s="7" t="s">
        <v>5214</v>
      </c>
      <c r="F8104" s="2" t="s">
        <v>8</v>
      </c>
      <c r="G8104" s="2" t="s">
        <v>3185</v>
      </c>
      <c r="H8104" s="2" t="s">
        <v>3203</v>
      </c>
    </row>
    <row r="8105" spans="1:8">
      <c r="A8105" s="79">
        <v>42676.67728009259</v>
      </c>
      <c r="B8105" s="3">
        <v>19.252349520674215</v>
      </c>
      <c r="C8105" s="7">
        <v>12004</v>
      </c>
      <c r="D8105" s="7">
        <v>1</v>
      </c>
      <c r="E8105" s="7" t="s">
        <v>5214</v>
      </c>
      <c r="F8105" s="2" t="s">
        <v>8</v>
      </c>
      <c r="G8105" s="2" t="s">
        <v>3185</v>
      </c>
      <c r="H8105" s="2" t="s">
        <v>2769</v>
      </c>
    </row>
    <row r="8106" spans="1:8">
      <c r="A8106" s="79">
        <v>42676.786608796298</v>
      </c>
      <c r="B8106" s="3">
        <v>19.222766547842401</v>
      </c>
      <c r="C8106" s="7">
        <v>12004</v>
      </c>
      <c r="D8106" s="7">
        <v>1</v>
      </c>
      <c r="E8106" s="7" t="s">
        <v>5214</v>
      </c>
      <c r="F8106" s="2" t="s">
        <v>8</v>
      </c>
      <c r="G8106" s="2" t="s">
        <v>3185</v>
      </c>
      <c r="H8106" s="2" t="s">
        <v>3103</v>
      </c>
    </row>
    <row r="8107" spans="1:8">
      <c r="A8107" s="79">
        <v>42677.39702546296</v>
      </c>
      <c r="B8107" s="3">
        <v>19.222766547842401</v>
      </c>
      <c r="C8107" s="7">
        <v>12004</v>
      </c>
      <c r="D8107" s="7">
        <v>1</v>
      </c>
      <c r="E8107" s="7" t="s">
        <v>5214</v>
      </c>
      <c r="F8107" s="2" t="s">
        <v>8</v>
      </c>
      <c r="G8107" s="2" t="s">
        <v>3185</v>
      </c>
      <c r="H8107" s="2" t="s">
        <v>2767</v>
      </c>
    </row>
    <row r="8108" spans="1:8">
      <c r="A8108" s="79">
        <v>42677.461724537039</v>
      </c>
      <c r="B8108" s="3">
        <v>19.110289999999999</v>
      </c>
      <c r="C8108" s="7">
        <v>12004</v>
      </c>
      <c r="D8108" s="7">
        <v>1</v>
      </c>
      <c r="E8108" s="7" t="s">
        <v>5214</v>
      </c>
      <c r="F8108" s="2" t="s">
        <v>8</v>
      </c>
      <c r="G8108" s="2" t="s">
        <v>3185</v>
      </c>
      <c r="H8108" s="2" t="s">
        <v>3202</v>
      </c>
    </row>
    <row r="8109" spans="1:8">
      <c r="A8109" s="79">
        <v>42677.465902777774</v>
      </c>
      <c r="B8109" s="3">
        <v>19.170314009603839</v>
      </c>
      <c r="C8109" s="7">
        <v>12004</v>
      </c>
      <c r="D8109" s="7">
        <v>1</v>
      </c>
      <c r="E8109" s="7" t="s">
        <v>5214</v>
      </c>
      <c r="F8109" s="2" t="s">
        <v>8</v>
      </c>
      <c r="G8109" s="2" t="s">
        <v>3185</v>
      </c>
      <c r="H8109" s="2" t="s">
        <v>3201</v>
      </c>
    </row>
    <row r="8110" spans="1:8">
      <c r="A8110" s="79">
        <v>42677.714282407411</v>
      </c>
      <c r="B8110" s="3">
        <v>19.170314009603839</v>
      </c>
      <c r="C8110" s="7">
        <v>12004</v>
      </c>
      <c r="D8110" s="7">
        <v>1</v>
      </c>
      <c r="E8110" s="7" t="s">
        <v>5214</v>
      </c>
      <c r="F8110" s="2" t="s">
        <v>8</v>
      </c>
      <c r="G8110" s="2" t="s">
        <v>3185</v>
      </c>
      <c r="H8110" s="2" t="s">
        <v>3200</v>
      </c>
    </row>
    <row r="8111" spans="1:8">
      <c r="A8111" s="79">
        <v>42677.725324074076</v>
      </c>
      <c r="B8111" s="3">
        <v>19.222766547842401</v>
      </c>
      <c r="C8111" s="7">
        <v>12004</v>
      </c>
      <c r="D8111" s="7">
        <v>1</v>
      </c>
      <c r="E8111" s="7" t="s">
        <v>5214</v>
      </c>
      <c r="F8111" s="2" t="s">
        <v>8</v>
      </c>
      <c r="G8111" s="2" t="s">
        <v>3185</v>
      </c>
      <c r="H8111" s="2" t="s">
        <v>3099</v>
      </c>
    </row>
    <row r="8112" spans="1:8">
      <c r="A8112" s="79">
        <v>42677.728796296295</v>
      </c>
      <c r="B8112" s="3">
        <v>38.613644182194612</v>
      </c>
      <c r="C8112" s="7">
        <v>12004</v>
      </c>
      <c r="D8112" s="7">
        <v>2</v>
      </c>
      <c r="E8112" s="7" t="s">
        <v>5214</v>
      </c>
      <c r="F8112" s="2" t="s">
        <v>8</v>
      </c>
      <c r="G8112" s="2" t="s">
        <v>3185</v>
      </c>
      <c r="H8112" s="2" t="s">
        <v>2765</v>
      </c>
    </row>
    <row r="8113" spans="1:8">
      <c r="A8113" s="79">
        <v>42677.825671296298</v>
      </c>
      <c r="B8113" s="3">
        <v>19.170314009603839</v>
      </c>
      <c r="C8113" s="7">
        <v>12004</v>
      </c>
      <c r="D8113" s="7">
        <v>1</v>
      </c>
      <c r="E8113" s="7" t="s">
        <v>5214</v>
      </c>
      <c r="F8113" s="2" t="s">
        <v>8</v>
      </c>
      <c r="G8113" s="2" t="s">
        <v>3185</v>
      </c>
      <c r="H8113" s="2" t="s">
        <v>3199</v>
      </c>
    </row>
    <row r="8114" spans="1:8">
      <c r="A8114" s="79">
        <v>42677.85837962963</v>
      </c>
      <c r="B8114" s="3">
        <v>19.252349520674215</v>
      </c>
      <c r="C8114" s="7">
        <v>12004</v>
      </c>
      <c r="D8114" s="7">
        <v>1</v>
      </c>
      <c r="E8114" s="7" t="s">
        <v>5214</v>
      </c>
      <c r="F8114" s="2" t="s">
        <v>8</v>
      </c>
      <c r="G8114" s="2" t="s">
        <v>3185</v>
      </c>
      <c r="H8114" s="2" t="s">
        <v>2764</v>
      </c>
    </row>
    <row r="8115" spans="1:8">
      <c r="A8115" s="79">
        <v>42678.20412037037</v>
      </c>
      <c r="B8115" s="3">
        <v>19.222707891773535</v>
      </c>
      <c r="C8115" s="7">
        <v>12004</v>
      </c>
      <c r="D8115" s="7">
        <v>1</v>
      </c>
      <c r="E8115" s="7" t="s">
        <v>5214</v>
      </c>
      <c r="F8115" s="2" t="s">
        <v>8</v>
      </c>
      <c r="G8115" s="2" t="s">
        <v>3185</v>
      </c>
      <c r="H8115" s="2" t="s">
        <v>2762</v>
      </c>
    </row>
    <row r="8116" spans="1:8">
      <c r="A8116" s="79">
        <v>42678.392835648148</v>
      </c>
      <c r="B8116" s="3">
        <v>19.194026025964657</v>
      </c>
      <c r="C8116" s="7">
        <v>12004</v>
      </c>
      <c r="D8116" s="7">
        <v>1</v>
      </c>
      <c r="E8116" s="7" t="s">
        <v>5214</v>
      </c>
      <c r="F8116" s="2" t="s">
        <v>8</v>
      </c>
      <c r="G8116" s="2" t="s">
        <v>3185</v>
      </c>
      <c r="H8116" s="2" t="s">
        <v>2761</v>
      </c>
    </row>
    <row r="8117" spans="1:8">
      <c r="A8117" s="79">
        <v>42678.425486111111</v>
      </c>
      <c r="B8117" s="3">
        <v>19.170314009603839</v>
      </c>
      <c r="C8117" s="7">
        <v>12004</v>
      </c>
      <c r="D8117" s="7">
        <v>1</v>
      </c>
      <c r="E8117" s="7" t="s">
        <v>5214</v>
      </c>
      <c r="F8117" s="2" t="s">
        <v>8</v>
      </c>
      <c r="G8117" s="2" t="s">
        <v>3185</v>
      </c>
      <c r="H8117" s="2" t="s">
        <v>3198</v>
      </c>
    </row>
    <row r="8118" spans="1:8">
      <c r="A8118" s="79">
        <v>42678.438275462962</v>
      </c>
      <c r="B8118" s="3">
        <v>19.252349520674215</v>
      </c>
      <c r="C8118" s="7">
        <v>12004</v>
      </c>
      <c r="D8118" s="7">
        <v>1</v>
      </c>
      <c r="E8118" s="7" t="s">
        <v>5214</v>
      </c>
      <c r="F8118" s="2" t="s">
        <v>8</v>
      </c>
      <c r="G8118" s="2" t="s">
        <v>3177</v>
      </c>
      <c r="H8118" s="2" t="s">
        <v>2759</v>
      </c>
    </row>
    <row r="8119" spans="1:8">
      <c r="A8119" s="79">
        <v>42678.453148148146</v>
      </c>
      <c r="B8119" s="3">
        <v>19.170314009603839</v>
      </c>
      <c r="C8119" s="7">
        <v>12004</v>
      </c>
      <c r="D8119" s="7">
        <v>1</v>
      </c>
      <c r="E8119" s="7" t="s">
        <v>5214</v>
      </c>
      <c r="F8119" s="2" t="s">
        <v>8</v>
      </c>
      <c r="G8119" s="2" t="s">
        <v>3185</v>
      </c>
      <c r="H8119" s="2" t="s">
        <v>3197</v>
      </c>
    </row>
    <row r="8120" spans="1:8">
      <c r="A8120" s="79">
        <v>42678.480300925927</v>
      </c>
      <c r="B8120" s="3">
        <v>19.303066685142142</v>
      </c>
      <c r="C8120" s="7">
        <v>12004</v>
      </c>
      <c r="D8120" s="7">
        <v>1</v>
      </c>
      <c r="E8120" s="7" t="s">
        <v>5214</v>
      </c>
      <c r="F8120" s="2" t="s">
        <v>8</v>
      </c>
      <c r="G8120" s="2" t="s">
        <v>3185</v>
      </c>
      <c r="H8120" s="2" t="s">
        <v>2758</v>
      </c>
    </row>
    <row r="8121" spans="1:8">
      <c r="A8121" s="79">
        <v>42678.555266203701</v>
      </c>
      <c r="B8121" s="3">
        <v>19.170314009603839</v>
      </c>
      <c r="C8121" s="7">
        <v>12004</v>
      </c>
      <c r="D8121" s="7">
        <v>1</v>
      </c>
      <c r="E8121" s="7" t="s">
        <v>5214</v>
      </c>
      <c r="F8121" s="2" t="s">
        <v>8</v>
      </c>
      <c r="G8121" s="2" t="s">
        <v>3185</v>
      </c>
      <c r="H8121" s="2" t="s">
        <v>3196</v>
      </c>
    </row>
    <row r="8122" spans="1:8">
      <c r="A8122" s="79">
        <v>42678.586458333331</v>
      </c>
      <c r="B8122" s="3">
        <v>19.170314009603839</v>
      </c>
      <c r="C8122" s="7">
        <v>12004</v>
      </c>
      <c r="D8122" s="7">
        <v>1</v>
      </c>
      <c r="E8122" s="7" t="s">
        <v>5214</v>
      </c>
      <c r="F8122" s="2" t="s">
        <v>8</v>
      </c>
      <c r="G8122" s="2" t="s">
        <v>3185</v>
      </c>
      <c r="H8122" s="2" t="s">
        <v>3195</v>
      </c>
    </row>
    <row r="8123" spans="1:8">
      <c r="A8123" s="79">
        <v>42678.611203703702</v>
      </c>
      <c r="B8123" s="3">
        <v>19.170314009603839</v>
      </c>
      <c r="C8123" s="7">
        <v>12004</v>
      </c>
      <c r="D8123" s="7">
        <v>1</v>
      </c>
      <c r="E8123" s="7" t="s">
        <v>5214</v>
      </c>
      <c r="F8123" s="2" t="s">
        <v>8</v>
      </c>
      <c r="G8123" s="2" t="s">
        <v>3185</v>
      </c>
      <c r="H8123" s="2" t="s">
        <v>3194</v>
      </c>
    </row>
    <row r="8124" spans="1:8">
      <c r="A8124" s="79">
        <v>42678.782685185186</v>
      </c>
      <c r="B8124" s="3">
        <v>19.26396817494205</v>
      </c>
      <c r="C8124" s="7">
        <v>12004</v>
      </c>
      <c r="D8124" s="7">
        <v>1</v>
      </c>
      <c r="E8124" s="7" t="s">
        <v>5214</v>
      </c>
      <c r="F8124" s="2" t="s">
        <v>8</v>
      </c>
      <c r="G8124" s="2" t="s">
        <v>3185</v>
      </c>
      <c r="H8124" s="2" t="s">
        <v>2754</v>
      </c>
    </row>
    <row r="8125" spans="1:8">
      <c r="A8125" s="79">
        <v>42678.823148148149</v>
      </c>
      <c r="B8125" s="3">
        <v>19.279892087410303</v>
      </c>
      <c r="C8125" s="7">
        <v>12004</v>
      </c>
      <c r="D8125" s="7">
        <v>1</v>
      </c>
      <c r="E8125" s="7" t="s">
        <v>5214</v>
      </c>
      <c r="F8125" s="2" t="s">
        <v>8</v>
      </c>
      <c r="G8125" s="2" t="s">
        <v>3185</v>
      </c>
      <c r="H8125" s="2" t="s">
        <v>3193</v>
      </c>
    </row>
    <row r="8126" spans="1:8">
      <c r="A8126" s="79">
        <v>42678.841979166667</v>
      </c>
      <c r="B8126" s="3">
        <v>19.110289999999999</v>
      </c>
      <c r="C8126" s="7">
        <v>12004</v>
      </c>
      <c r="D8126" s="7">
        <v>1</v>
      </c>
      <c r="E8126" s="7" t="s">
        <v>5214</v>
      </c>
      <c r="F8126" s="2" t="s">
        <v>8</v>
      </c>
      <c r="G8126" s="2" t="s">
        <v>3185</v>
      </c>
      <c r="H8126" s="2" t="s">
        <v>3192</v>
      </c>
    </row>
    <row r="8127" spans="1:8">
      <c r="A8127" s="79">
        <v>42679.960706018515</v>
      </c>
      <c r="B8127" s="3">
        <v>19.316513612197028</v>
      </c>
      <c r="C8127" s="7">
        <v>12004</v>
      </c>
      <c r="D8127" s="7">
        <v>1</v>
      </c>
      <c r="E8127" s="7" t="s">
        <v>5214</v>
      </c>
      <c r="F8127" s="2" t="s">
        <v>8</v>
      </c>
      <c r="G8127" s="2" t="s">
        <v>3177</v>
      </c>
      <c r="H8127" s="2" t="s">
        <v>2752</v>
      </c>
    </row>
    <row r="8128" spans="1:8">
      <c r="A8128" s="79">
        <v>42679.960706018515</v>
      </c>
      <c r="B8128" s="3">
        <v>19.316513612197028</v>
      </c>
      <c r="C8128" s="7">
        <v>12004</v>
      </c>
      <c r="D8128" s="7">
        <v>1</v>
      </c>
      <c r="E8128" s="7" t="s">
        <v>5214</v>
      </c>
      <c r="F8128" s="2" t="s">
        <v>8</v>
      </c>
      <c r="G8128" s="2" t="s">
        <v>3185</v>
      </c>
      <c r="H8128" s="2" t="s">
        <v>2752</v>
      </c>
    </row>
    <row r="8129" spans="1:8">
      <c r="A8129" s="79">
        <v>42680.550752314812</v>
      </c>
      <c r="B8129" s="3">
        <v>19.194026025964657</v>
      </c>
      <c r="C8129" s="7">
        <v>12004</v>
      </c>
      <c r="D8129" s="7">
        <v>1</v>
      </c>
      <c r="E8129" s="7" t="s">
        <v>5214</v>
      </c>
      <c r="F8129" s="2" t="s">
        <v>8</v>
      </c>
      <c r="G8129" s="2" t="s">
        <v>3185</v>
      </c>
      <c r="H8129" s="2" t="s">
        <v>3095</v>
      </c>
    </row>
    <row r="8130" spans="1:8">
      <c r="A8130" s="79">
        <v>42680.776388888888</v>
      </c>
      <c r="B8130" s="3">
        <v>19.222766547842401</v>
      </c>
      <c r="C8130" s="7">
        <v>12004</v>
      </c>
      <c r="D8130" s="7">
        <v>1</v>
      </c>
      <c r="E8130" s="7" t="s">
        <v>5214</v>
      </c>
      <c r="F8130" s="2" t="s">
        <v>8</v>
      </c>
      <c r="G8130" s="2" t="s">
        <v>3185</v>
      </c>
      <c r="H8130" s="2" t="s">
        <v>3094</v>
      </c>
    </row>
    <row r="8131" spans="1:8">
      <c r="A8131" s="79">
        <v>42680.900543981479</v>
      </c>
      <c r="B8131" s="3">
        <v>19.170314009603839</v>
      </c>
      <c r="C8131" s="7">
        <v>12004</v>
      </c>
      <c r="D8131" s="7">
        <v>1</v>
      </c>
      <c r="E8131" s="7" t="s">
        <v>5214</v>
      </c>
      <c r="F8131" s="2" t="s">
        <v>8</v>
      </c>
      <c r="G8131" s="2" t="s">
        <v>3185</v>
      </c>
      <c r="H8131" s="2" t="s">
        <v>3191</v>
      </c>
    </row>
    <row r="8132" spans="1:8">
      <c r="A8132" s="79">
        <v>42681.618715277778</v>
      </c>
      <c r="B8132" s="3">
        <v>19.179458591224016</v>
      </c>
      <c r="C8132" s="7">
        <v>12004</v>
      </c>
      <c r="D8132" s="7">
        <v>1</v>
      </c>
      <c r="E8132" s="7" t="s">
        <v>5214</v>
      </c>
      <c r="F8132" s="2" t="s">
        <v>8</v>
      </c>
      <c r="G8132" s="2" t="s">
        <v>3177</v>
      </c>
      <c r="H8132" s="2" t="s">
        <v>3092</v>
      </c>
    </row>
    <row r="8133" spans="1:8">
      <c r="A8133" s="79">
        <v>42682.307511574072</v>
      </c>
      <c r="B8133" s="3">
        <v>19.234579481394665</v>
      </c>
      <c r="C8133" s="7">
        <v>12004</v>
      </c>
      <c r="D8133" s="7">
        <v>1</v>
      </c>
      <c r="E8133" s="7" t="s">
        <v>5214</v>
      </c>
      <c r="F8133" s="2" t="s">
        <v>8</v>
      </c>
      <c r="G8133" s="2" t="s">
        <v>3185</v>
      </c>
      <c r="H8133" s="2" t="s">
        <v>2750</v>
      </c>
    </row>
    <row r="8134" spans="1:8">
      <c r="A8134" s="79">
        <v>42682.328252314815</v>
      </c>
      <c r="B8134" s="3">
        <v>19.222707891773535</v>
      </c>
      <c r="C8134" s="7">
        <v>12004</v>
      </c>
      <c r="D8134" s="7">
        <v>1</v>
      </c>
      <c r="E8134" s="7" t="s">
        <v>5214</v>
      </c>
      <c r="F8134" s="2" t="s">
        <v>8</v>
      </c>
      <c r="G8134" s="2" t="s">
        <v>3185</v>
      </c>
      <c r="H8134" s="2" t="s">
        <v>2748</v>
      </c>
    </row>
    <row r="8135" spans="1:8">
      <c r="A8135" s="79">
        <v>42682.498668981483</v>
      </c>
      <c r="B8135" s="3">
        <v>19.170314009603839</v>
      </c>
      <c r="C8135" s="7">
        <v>12004</v>
      </c>
      <c r="D8135" s="7">
        <v>1</v>
      </c>
      <c r="E8135" s="7" t="s">
        <v>5214</v>
      </c>
      <c r="F8135" s="2" t="s">
        <v>8</v>
      </c>
      <c r="G8135" s="2" t="s">
        <v>3185</v>
      </c>
      <c r="H8135" s="2" t="s">
        <v>3190</v>
      </c>
    </row>
    <row r="8136" spans="1:8">
      <c r="A8136" s="79">
        <v>42682.641018518516</v>
      </c>
      <c r="B8136" s="3">
        <v>7.7317671784232367</v>
      </c>
      <c r="C8136" s="7">
        <v>12004</v>
      </c>
      <c r="D8136" s="7">
        <v>1</v>
      </c>
      <c r="E8136" s="7" t="s">
        <v>4174</v>
      </c>
      <c r="F8136" s="2" t="s">
        <v>8</v>
      </c>
      <c r="G8136" s="2" t="s">
        <v>3183</v>
      </c>
      <c r="H8136" s="2" t="s">
        <v>2719</v>
      </c>
    </row>
    <row r="8137" spans="1:8">
      <c r="A8137" s="79">
        <v>42684.977013888885</v>
      </c>
      <c r="B8137" s="3">
        <v>19.294896503752163</v>
      </c>
      <c r="C8137" s="7">
        <v>12004</v>
      </c>
      <c r="D8137" s="7">
        <v>1</v>
      </c>
      <c r="E8137" s="7" t="s">
        <v>5214</v>
      </c>
      <c r="F8137" s="2" t="s">
        <v>8</v>
      </c>
      <c r="G8137" s="2" t="s">
        <v>3185</v>
      </c>
      <c r="H8137" s="2" t="s">
        <v>3090</v>
      </c>
    </row>
    <row r="8138" spans="1:8">
      <c r="A8138" s="79">
        <v>42687.871249999997</v>
      </c>
      <c r="B8138" s="3">
        <v>19.252349520674215</v>
      </c>
      <c r="C8138" s="7">
        <v>12004</v>
      </c>
      <c r="D8138" s="7">
        <v>1</v>
      </c>
      <c r="E8138" s="7" t="s">
        <v>5214</v>
      </c>
      <c r="F8138" s="2" t="s">
        <v>8</v>
      </c>
      <c r="G8138" s="2" t="s">
        <v>3185</v>
      </c>
      <c r="H8138" s="2" t="s">
        <v>2745</v>
      </c>
    </row>
    <row r="8139" spans="1:8">
      <c r="A8139" s="79">
        <v>42688.379479166666</v>
      </c>
      <c r="B8139" s="3">
        <v>19.170314009603839</v>
      </c>
      <c r="C8139" s="7">
        <v>12004</v>
      </c>
      <c r="D8139" s="7">
        <v>1</v>
      </c>
      <c r="E8139" s="7" t="s">
        <v>5214</v>
      </c>
      <c r="F8139" s="2" t="s">
        <v>8</v>
      </c>
      <c r="G8139" s="2" t="s">
        <v>3185</v>
      </c>
      <c r="H8139" s="2" t="s">
        <v>3189</v>
      </c>
    </row>
    <row r="8140" spans="1:8">
      <c r="A8140" s="79">
        <v>42688.957430555558</v>
      </c>
      <c r="B8140" s="3">
        <v>19.252349520674215</v>
      </c>
      <c r="C8140" s="7">
        <v>12004</v>
      </c>
      <c r="D8140" s="7">
        <v>1</v>
      </c>
      <c r="E8140" s="7" t="s">
        <v>5214</v>
      </c>
      <c r="F8140" s="2" t="s">
        <v>8</v>
      </c>
      <c r="G8140" s="2" t="s">
        <v>3185</v>
      </c>
      <c r="H8140" s="2" t="s">
        <v>2744</v>
      </c>
    </row>
    <row r="8141" spans="1:8">
      <c r="A8141" s="79">
        <v>42692.903171296297</v>
      </c>
      <c r="B8141" s="3">
        <v>19.375992030311693</v>
      </c>
      <c r="C8141" s="7">
        <v>12004</v>
      </c>
      <c r="D8141" s="7">
        <v>1</v>
      </c>
      <c r="E8141" s="7" t="s">
        <v>5214</v>
      </c>
      <c r="F8141" s="2" t="s">
        <v>8</v>
      </c>
      <c r="G8141" s="2" t="s">
        <v>3185</v>
      </c>
      <c r="H8141" s="2" t="s">
        <v>2718</v>
      </c>
    </row>
    <row r="8142" spans="1:8">
      <c r="A8142" s="79">
        <v>42698.950902777775</v>
      </c>
      <c r="B8142" s="3">
        <v>19.170314009603839</v>
      </c>
      <c r="C8142" s="7">
        <v>12004</v>
      </c>
      <c r="D8142" s="7">
        <v>1</v>
      </c>
      <c r="E8142" s="7" t="s">
        <v>5214</v>
      </c>
      <c r="F8142" s="2" t="s">
        <v>8</v>
      </c>
      <c r="G8142" s="2" t="s">
        <v>3185</v>
      </c>
      <c r="H8142" s="2" t="s">
        <v>3188</v>
      </c>
    </row>
    <row r="8143" spans="1:8">
      <c r="A8143" s="79">
        <v>42698.960902777777</v>
      </c>
      <c r="B8143" s="3">
        <v>19.170314009603839</v>
      </c>
      <c r="C8143" s="7">
        <v>12004</v>
      </c>
      <c r="D8143" s="7">
        <v>1</v>
      </c>
      <c r="E8143" s="7" t="s">
        <v>5214</v>
      </c>
      <c r="F8143" s="2" t="s">
        <v>8</v>
      </c>
      <c r="G8143" s="2" t="s">
        <v>3185</v>
      </c>
      <c r="H8143" s="2" t="s">
        <v>3187</v>
      </c>
    </row>
    <row r="8144" spans="1:8">
      <c r="A8144" s="79">
        <v>42699.006736111114</v>
      </c>
      <c r="B8144" s="3">
        <v>19.170314009603839</v>
      </c>
      <c r="C8144" s="7">
        <v>12004</v>
      </c>
      <c r="D8144" s="7">
        <v>1</v>
      </c>
      <c r="E8144" s="7" t="s">
        <v>5214</v>
      </c>
      <c r="F8144" s="2" t="s">
        <v>8</v>
      </c>
      <c r="G8144" s="2" t="s">
        <v>3185</v>
      </c>
      <c r="H8144" s="2" t="s">
        <v>3186</v>
      </c>
    </row>
    <row r="8145" spans="1:8">
      <c r="A8145" s="79">
        <v>42699.373113425929</v>
      </c>
      <c r="B8145" s="3">
        <v>19.170314009603839</v>
      </c>
      <c r="C8145" s="7">
        <v>12004</v>
      </c>
      <c r="D8145" s="7">
        <v>1</v>
      </c>
      <c r="E8145" s="7" t="s">
        <v>5214</v>
      </c>
      <c r="F8145" s="2" t="s">
        <v>8</v>
      </c>
      <c r="G8145" s="2" t="s">
        <v>3185</v>
      </c>
      <c r="H8145" s="2" t="s">
        <v>3184</v>
      </c>
    </row>
    <row r="8146" spans="1:8">
      <c r="A8146" s="79">
        <v>42700.506145833337</v>
      </c>
      <c r="B8146" s="3">
        <v>7.6916511342785654</v>
      </c>
      <c r="C8146" s="7">
        <v>12004</v>
      </c>
      <c r="D8146" s="7">
        <v>1</v>
      </c>
      <c r="E8146" s="7" t="s">
        <v>4174</v>
      </c>
      <c r="F8146" s="2" t="s">
        <v>8</v>
      </c>
      <c r="G8146" s="2" t="s">
        <v>3183</v>
      </c>
      <c r="H8146" s="2" t="s">
        <v>3175</v>
      </c>
    </row>
    <row r="8147" spans="1:8">
      <c r="A8147" s="79">
        <v>42702.925069444442</v>
      </c>
      <c r="B8147" s="3">
        <v>19.170314009603839</v>
      </c>
      <c r="C8147" s="7">
        <v>12004</v>
      </c>
      <c r="D8147" s="7">
        <v>1</v>
      </c>
      <c r="E8147" s="7" t="s">
        <v>5214</v>
      </c>
      <c r="F8147" s="2" t="s">
        <v>8</v>
      </c>
      <c r="G8147" s="2" t="s">
        <v>3177</v>
      </c>
      <c r="H8147" s="2" t="s">
        <v>3182</v>
      </c>
    </row>
    <row r="8148" spans="1:8">
      <c r="A8148" s="79">
        <v>42702.971388888887</v>
      </c>
      <c r="B8148" s="3">
        <v>19.170314009603839</v>
      </c>
      <c r="C8148" s="7">
        <v>12004</v>
      </c>
      <c r="D8148" s="7">
        <v>1</v>
      </c>
      <c r="E8148" s="7" t="s">
        <v>5214</v>
      </c>
      <c r="F8148" s="2" t="s">
        <v>8</v>
      </c>
      <c r="G8148" s="2" t="s">
        <v>3177</v>
      </c>
      <c r="H8148" s="2" t="s">
        <v>3181</v>
      </c>
    </row>
    <row r="8149" spans="1:8">
      <c r="A8149" s="79">
        <v>42703.526539351849</v>
      </c>
      <c r="B8149" s="3">
        <v>19.170314009603839</v>
      </c>
      <c r="C8149" s="7">
        <v>12004</v>
      </c>
      <c r="D8149" s="7">
        <v>1</v>
      </c>
      <c r="E8149" s="7" t="s">
        <v>5214</v>
      </c>
      <c r="F8149" s="2" t="s">
        <v>8</v>
      </c>
      <c r="G8149" s="2" t="s">
        <v>3177</v>
      </c>
      <c r="H8149" s="2" t="s">
        <v>3180</v>
      </c>
    </row>
    <row r="8150" spans="1:8">
      <c r="A8150" s="79">
        <v>42704.302881944444</v>
      </c>
      <c r="B8150" s="3">
        <v>19.306822091097306</v>
      </c>
      <c r="C8150" s="7">
        <v>12004</v>
      </c>
      <c r="D8150" s="7">
        <v>1</v>
      </c>
      <c r="E8150" s="7" t="s">
        <v>5214</v>
      </c>
      <c r="F8150" s="2" t="s">
        <v>8</v>
      </c>
      <c r="G8150" s="2" t="s">
        <v>3177</v>
      </c>
      <c r="H8150" s="2" t="s">
        <v>2827</v>
      </c>
    </row>
    <row r="8151" spans="1:8">
      <c r="A8151" s="79">
        <v>42707.033449074072</v>
      </c>
      <c r="B8151" s="3">
        <v>19.170314009603839</v>
      </c>
      <c r="C8151" s="7">
        <v>12004</v>
      </c>
      <c r="D8151" s="7">
        <v>1</v>
      </c>
      <c r="E8151" s="7" t="s">
        <v>5214</v>
      </c>
      <c r="F8151" s="2" t="s">
        <v>8</v>
      </c>
      <c r="G8151" s="2" t="s">
        <v>3177</v>
      </c>
      <c r="H8151" s="2" t="s">
        <v>3179</v>
      </c>
    </row>
    <row r="8152" spans="1:8">
      <c r="A8152" s="79">
        <v>42716.743541666663</v>
      </c>
      <c r="B8152" s="3">
        <v>19.252349520674215</v>
      </c>
      <c r="C8152" s="7">
        <v>12004</v>
      </c>
      <c r="D8152" s="7">
        <v>1</v>
      </c>
      <c r="E8152" s="7" t="s">
        <v>5214</v>
      </c>
      <c r="F8152" s="2" t="s">
        <v>8</v>
      </c>
      <c r="G8152" s="2" t="s">
        <v>3177</v>
      </c>
      <c r="H8152" s="2" t="s">
        <v>3044</v>
      </c>
    </row>
    <row r="8153" spans="1:8">
      <c r="A8153" s="79">
        <v>42717.395428240743</v>
      </c>
      <c r="B8153" s="3">
        <v>19.263950322108343</v>
      </c>
      <c r="C8153" s="7">
        <v>12004</v>
      </c>
      <c r="D8153" s="7">
        <v>1</v>
      </c>
      <c r="E8153" s="7" t="s">
        <v>5214</v>
      </c>
      <c r="F8153" s="2" t="s">
        <v>8</v>
      </c>
      <c r="G8153" s="2" t="s">
        <v>3177</v>
      </c>
      <c r="H8153" s="2" t="s">
        <v>3178</v>
      </c>
    </row>
    <row r="8154" spans="1:8">
      <c r="A8154" s="79">
        <v>42717.570104166669</v>
      </c>
      <c r="B8154" s="3">
        <v>19.306804236410699</v>
      </c>
      <c r="C8154" s="7">
        <v>12004</v>
      </c>
      <c r="D8154" s="7">
        <v>1</v>
      </c>
      <c r="E8154" s="7" t="s">
        <v>5214</v>
      </c>
      <c r="F8154" s="2" t="s">
        <v>8</v>
      </c>
      <c r="G8154" s="2" t="s">
        <v>3177</v>
      </c>
      <c r="H8154" s="2" t="s">
        <v>2993</v>
      </c>
    </row>
    <row r="8155" spans="1:8">
      <c r="A8155" s="79">
        <v>42718.364976851852</v>
      </c>
      <c r="B8155" s="3">
        <v>19.333865888874726</v>
      </c>
      <c r="C8155" s="7">
        <v>12004</v>
      </c>
      <c r="D8155" s="7">
        <v>1</v>
      </c>
      <c r="E8155" s="7" t="s">
        <v>5214</v>
      </c>
      <c r="F8155" s="2" t="s">
        <v>8</v>
      </c>
      <c r="G8155" s="2" t="s">
        <v>3177</v>
      </c>
      <c r="H8155" s="2" t="s">
        <v>2891</v>
      </c>
    </row>
    <row r="8156" spans="1:8">
      <c r="A8156" s="79">
        <v>42718.397511574076</v>
      </c>
      <c r="B8156" s="3">
        <v>19.336188924996911</v>
      </c>
      <c r="C8156" s="7">
        <v>12004</v>
      </c>
      <c r="D8156" s="7">
        <v>1</v>
      </c>
      <c r="E8156" s="7" t="s">
        <v>5214</v>
      </c>
      <c r="F8156" s="2" t="s">
        <v>8</v>
      </c>
      <c r="G8156" s="2" t="s">
        <v>3177</v>
      </c>
      <c r="H8156" s="2" t="s">
        <v>2871</v>
      </c>
    </row>
    <row r="8157" spans="1:8">
      <c r="A8157" s="79">
        <v>42738.853356481479</v>
      </c>
      <c r="B8157" s="3">
        <v>19.256422135984604</v>
      </c>
      <c r="C8157" s="7">
        <v>12004</v>
      </c>
      <c r="D8157" s="7">
        <v>1</v>
      </c>
      <c r="E8157" s="7" t="s">
        <v>5214</v>
      </c>
      <c r="F8157" s="2" t="s">
        <v>8</v>
      </c>
      <c r="G8157" s="2" t="s">
        <v>3609</v>
      </c>
    </row>
    <row r="8158" spans="1:8">
      <c r="A8158" s="79">
        <v>42740.415324074071</v>
      </c>
      <c r="B8158" s="3">
        <v>19.345076863853848</v>
      </c>
      <c r="C8158" s="7">
        <v>12004</v>
      </c>
      <c r="D8158" s="7">
        <v>1</v>
      </c>
      <c r="E8158" s="7" t="s">
        <v>5214</v>
      </c>
      <c r="F8158" s="2" t="s">
        <v>8</v>
      </c>
      <c r="G8158" s="2" t="s">
        <v>4010</v>
      </c>
    </row>
    <row r="8159" spans="1:8">
      <c r="A8159" s="79">
        <v>42741.727002314816</v>
      </c>
      <c r="B8159" s="3">
        <v>19.170314009603839</v>
      </c>
      <c r="C8159" s="7">
        <v>12004</v>
      </c>
      <c r="D8159" s="7">
        <v>1</v>
      </c>
      <c r="E8159" s="7" t="s">
        <v>5214</v>
      </c>
      <c r="F8159" s="2" t="s">
        <v>8</v>
      </c>
      <c r="G8159" s="2" t="s">
        <v>4009</v>
      </c>
    </row>
    <row r="8160" spans="1:8">
      <c r="A8160" s="79">
        <v>42743.579965277779</v>
      </c>
      <c r="B8160" s="3">
        <v>19.37767456518192</v>
      </c>
      <c r="C8160" s="7">
        <v>12004</v>
      </c>
      <c r="D8160" s="7">
        <v>1</v>
      </c>
      <c r="E8160" s="7" t="s">
        <v>5214</v>
      </c>
      <c r="F8160" s="2" t="s">
        <v>8</v>
      </c>
      <c r="G8160" s="2" t="s">
        <v>3632</v>
      </c>
    </row>
    <row r="8161" spans="1:8">
      <c r="A8161" s="79">
        <v>42748.549016203702</v>
      </c>
      <c r="B8161" s="3">
        <v>19.324569588336189</v>
      </c>
      <c r="C8161" s="7">
        <v>12004</v>
      </c>
      <c r="D8161" s="7">
        <v>1</v>
      </c>
      <c r="E8161" s="7" t="s">
        <v>5214</v>
      </c>
      <c r="F8161" s="2" t="s">
        <v>8</v>
      </c>
      <c r="G8161" s="2" t="s">
        <v>3629</v>
      </c>
    </row>
    <row r="8162" spans="1:8">
      <c r="A8162" s="79">
        <v>42759.641608796293</v>
      </c>
      <c r="B8162" s="3">
        <v>19.170314009603839</v>
      </c>
      <c r="C8162" s="7">
        <v>12004</v>
      </c>
      <c r="D8162" s="7">
        <v>1</v>
      </c>
      <c r="E8162" s="7" t="s">
        <v>5214</v>
      </c>
      <c r="F8162" s="2" t="s">
        <v>8</v>
      </c>
      <c r="G8162" s="2" t="s">
        <v>4007</v>
      </c>
    </row>
    <row r="8163" spans="1:8">
      <c r="A8163" s="79">
        <v>42767.944513888891</v>
      </c>
      <c r="B8163" s="3">
        <v>19.36067060565944</v>
      </c>
      <c r="C8163" s="7">
        <v>12004</v>
      </c>
      <c r="D8163" s="7">
        <v>1</v>
      </c>
      <c r="E8163" s="7" t="s">
        <v>5214</v>
      </c>
      <c r="F8163" s="2" t="s">
        <v>8</v>
      </c>
      <c r="G8163" s="2" t="s">
        <v>3553</v>
      </c>
    </row>
    <row r="8164" spans="1:8">
      <c r="A8164" s="79">
        <v>42793.90896990741</v>
      </c>
      <c r="B8164" s="3">
        <v>19.311930150893879</v>
      </c>
      <c r="C8164" s="7">
        <v>12004</v>
      </c>
      <c r="D8164" s="7">
        <v>1</v>
      </c>
      <c r="E8164" s="7" t="s">
        <v>5214</v>
      </c>
      <c r="F8164" s="2" t="s">
        <v>8</v>
      </c>
      <c r="G8164" s="2" t="s">
        <v>4006</v>
      </c>
    </row>
    <row r="8165" spans="1:8">
      <c r="A8165" s="79">
        <v>42798.332951388889</v>
      </c>
      <c r="B8165" s="3">
        <v>7.7189626825266613</v>
      </c>
      <c r="C8165" s="7">
        <v>12004</v>
      </c>
      <c r="D8165" s="7">
        <v>1</v>
      </c>
      <c r="E8165" s="7" t="s">
        <v>4174</v>
      </c>
      <c r="F8165" s="2" t="s">
        <v>8</v>
      </c>
      <c r="G8165" s="2" t="s">
        <v>4005</v>
      </c>
    </row>
    <row r="8166" spans="1:8">
      <c r="A8166" s="79">
        <v>42825.532534722224</v>
      </c>
      <c r="B8166" s="3">
        <v>7.6539819060052219</v>
      </c>
      <c r="C8166" s="7">
        <v>12004</v>
      </c>
      <c r="D8166" s="7">
        <v>1</v>
      </c>
      <c r="E8166" s="7" t="s">
        <v>4174</v>
      </c>
      <c r="F8166" s="2" t="s">
        <v>8</v>
      </c>
      <c r="G8166" s="2" t="s">
        <v>4004</v>
      </c>
    </row>
    <row r="8167" spans="1:8">
      <c r="A8167" s="79">
        <v>42837.361712962964</v>
      </c>
      <c r="B8167" s="3">
        <v>19.348712836020123</v>
      </c>
      <c r="C8167" s="7">
        <v>12004</v>
      </c>
      <c r="D8167" s="7">
        <v>1</v>
      </c>
      <c r="E8167" s="7" t="s">
        <v>5214</v>
      </c>
      <c r="F8167" s="2" t="s">
        <v>8</v>
      </c>
      <c r="G8167" s="2" t="s">
        <v>3177</v>
      </c>
      <c r="H8167" s="2" t="s">
        <v>4430</v>
      </c>
    </row>
    <row r="8168" spans="1:8">
      <c r="A8168" s="79">
        <v>42839.487847222219</v>
      </c>
      <c r="B8168" s="3">
        <v>19.260252471853889</v>
      </c>
      <c r="C8168" s="7">
        <v>12004</v>
      </c>
      <c r="D8168" s="7">
        <v>1</v>
      </c>
      <c r="E8168" s="7" t="s">
        <v>5214</v>
      </c>
      <c r="F8168" s="2" t="s">
        <v>8</v>
      </c>
      <c r="G8168" s="2" t="s">
        <v>3177</v>
      </c>
      <c r="H8168" s="2" t="s">
        <v>4627</v>
      </c>
    </row>
    <row r="8169" spans="1:8">
      <c r="A8169" s="79">
        <v>42857.448738425926</v>
      </c>
      <c r="B8169" s="3">
        <v>19.367282254733219</v>
      </c>
      <c r="C8169" s="7">
        <v>12004</v>
      </c>
      <c r="D8169" s="7">
        <v>1</v>
      </c>
      <c r="E8169" s="7" t="s">
        <v>5214</v>
      </c>
      <c r="F8169" s="2" t="s">
        <v>8</v>
      </c>
      <c r="G8169" s="2" t="s">
        <v>3177</v>
      </c>
      <c r="H8169" s="2" t="s">
        <v>4816</v>
      </c>
    </row>
    <row r="8170" spans="1:8">
      <c r="A8170" s="79">
        <v>41965</v>
      </c>
      <c r="B8170" s="3">
        <v>1029.95</v>
      </c>
      <c r="C8170" s="7">
        <v>12005</v>
      </c>
      <c r="F8170" s="8" t="s">
        <v>8</v>
      </c>
      <c r="H8170" s="2" t="s">
        <v>113</v>
      </c>
    </row>
    <row r="8171" spans="1:8">
      <c r="A8171" s="79">
        <v>41796</v>
      </c>
      <c r="B8171" s="3">
        <v>13.612270000000001</v>
      </c>
      <c r="C8171" s="7">
        <v>12007</v>
      </c>
      <c r="D8171" s="7">
        <v>1</v>
      </c>
      <c r="E8171" s="7" t="s">
        <v>5214</v>
      </c>
      <c r="F8171" s="2" t="s">
        <v>8</v>
      </c>
      <c r="G8171" s="21"/>
    </row>
    <row r="8172" spans="1:8">
      <c r="A8172" s="79">
        <v>41801</v>
      </c>
      <c r="B8172" s="3">
        <v>13.612270000000001</v>
      </c>
      <c r="C8172" s="7">
        <v>12007</v>
      </c>
      <c r="D8172" s="7">
        <v>1</v>
      </c>
      <c r="E8172" s="7" t="s">
        <v>5214</v>
      </c>
      <c r="F8172" s="2" t="s">
        <v>8</v>
      </c>
      <c r="G8172" s="21"/>
    </row>
    <row r="8173" spans="1:8">
      <c r="A8173" s="79">
        <v>41802</v>
      </c>
      <c r="B8173" s="3">
        <v>13.612270000000001</v>
      </c>
      <c r="C8173" s="7">
        <v>12007</v>
      </c>
      <c r="D8173" s="7">
        <v>1</v>
      </c>
      <c r="E8173" s="7" t="s">
        <v>5214</v>
      </c>
      <c r="F8173" s="2" t="s">
        <v>8</v>
      </c>
      <c r="G8173" s="21"/>
    </row>
    <row r="8174" spans="1:8">
      <c r="A8174" s="79">
        <v>41818</v>
      </c>
      <c r="B8174" s="3">
        <v>13.612270000000001</v>
      </c>
      <c r="C8174" s="7">
        <v>12007</v>
      </c>
      <c r="D8174" s="7">
        <v>1</v>
      </c>
      <c r="E8174" s="7" t="s">
        <v>5214</v>
      </c>
      <c r="F8174" s="2" t="s">
        <v>8</v>
      </c>
      <c r="G8174" s="21"/>
    </row>
    <row r="8175" spans="1:8">
      <c r="A8175" s="80">
        <v>41820</v>
      </c>
      <c r="B8175" s="9">
        <v>200</v>
      </c>
      <c r="C8175" s="17">
        <v>12007</v>
      </c>
      <c r="D8175" s="17"/>
      <c r="E8175" s="17"/>
      <c r="F8175" s="8" t="s">
        <v>8</v>
      </c>
      <c r="G8175" s="8" t="s">
        <v>143</v>
      </c>
    </row>
    <row r="8176" spans="1:8">
      <c r="A8176" s="79">
        <v>41856</v>
      </c>
      <c r="B8176" s="3">
        <v>13.612270000000001</v>
      </c>
      <c r="C8176" s="7">
        <v>12007</v>
      </c>
      <c r="D8176" s="7">
        <v>1</v>
      </c>
      <c r="E8176" s="7" t="s">
        <v>5214</v>
      </c>
      <c r="F8176" s="2" t="s">
        <v>8</v>
      </c>
      <c r="G8176" s="21"/>
    </row>
    <row r="8177" spans="1:8">
      <c r="A8177" s="79">
        <v>41905</v>
      </c>
      <c r="B8177" s="3">
        <v>13.612270000000001</v>
      </c>
      <c r="C8177" s="7">
        <v>12007</v>
      </c>
      <c r="D8177" s="7">
        <v>1</v>
      </c>
      <c r="E8177" s="7" t="s">
        <v>5214</v>
      </c>
      <c r="F8177" s="2" t="s">
        <v>8</v>
      </c>
      <c r="G8177" s="21"/>
    </row>
    <row r="8178" spans="1:8">
      <c r="A8178" s="79">
        <v>41911</v>
      </c>
      <c r="B8178" s="3">
        <v>13.612270000000001</v>
      </c>
      <c r="C8178" s="7">
        <v>12007</v>
      </c>
      <c r="D8178" s="7">
        <v>1</v>
      </c>
      <c r="E8178" s="7" t="s">
        <v>5214</v>
      </c>
      <c r="F8178" s="2" t="s">
        <v>8</v>
      </c>
      <c r="G8178" s="21"/>
    </row>
    <row r="8179" spans="1:8">
      <c r="A8179" s="79">
        <v>41965</v>
      </c>
      <c r="B8179" s="3">
        <v>289.77999999999997</v>
      </c>
      <c r="C8179" s="7">
        <v>12007</v>
      </c>
      <c r="F8179" s="8" t="s">
        <v>8</v>
      </c>
      <c r="H8179" s="2" t="s">
        <v>113</v>
      </c>
    </row>
    <row r="8180" spans="1:8">
      <c r="A8180" s="79">
        <v>42017</v>
      </c>
      <c r="B8180" s="3">
        <v>13.612270000000001</v>
      </c>
      <c r="C8180" s="7">
        <v>12007</v>
      </c>
      <c r="D8180" s="7">
        <v>1</v>
      </c>
      <c r="E8180" s="7" t="s">
        <v>5214</v>
      </c>
      <c r="F8180" s="2" t="s">
        <v>8</v>
      </c>
      <c r="G8180" s="21"/>
    </row>
    <row r="8181" spans="1:8">
      <c r="A8181" s="79">
        <v>42017</v>
      </c>
      <c r="B8181" s="3">
        <v>13.612270000000001</v>
      </c>
      <c r="C8181" s="7">
        <v>12007</v>
      </c>
      <c r="D8181" s="7">
        <v>1</v>
      </c>
      <c r="E8181" s="7" t="s">
        <v>5214</v>
      </c>
      <c r="F8181" s="2" t="s">
        <v>8</v>
      </c>
      <c r="G8181" s="21"/>
    </row>
    <row r="8182" spans="1:8">
      <c r="A8182" s="79">
        <v>42033</v>
      </c>
      <c r="B8182" s="3">
        <v>13.612270000000001</v>
      </c>
      <c r="C8182" s="7">
        <v>12007</v>
      </c>
      <c r="D8182" s="7">
        <v>1</v>
      </c>
      <c r="E8182" s="7" t="s">
        <v>5214</v>
      </c>
      <c r="F8182" s="2" t="s">
        <v>8</v>
      </c>
      <c r="G8182" s="21"/>
    </row>
    <row r="8183" spans="1:8">
      <c r="A8183" s="79">
        <v>41804</v>
      </c>
      <c r="B8183" s="3">
        <v>10.69327</v>
      </c>
      <c r="C8183" s="7">
        <v>12009</v>
      </c>
      <c r="D8183" s="7">
        <v>1</v>
      </c>
      <c r="E8183" s="7" t="s">
        <v>4174</v>
      </c>
      <c r="F8183" s="2" t="s">
        <v>8</v>
      </c>
      <c r="G8183" s="21"/>
    </row>
    <row r="8184" spans="1:8">
      <c r="A8184" s="79">
        <v>41804</v>
      </c>
      <c r="B8184" s="3">
        <v>10.69327</v>
      </c>
      <c r="C8184" s="7">
        <v>12009</v>
      </c>
      <c r="D8184" s="7">
        <v>1</v>
      </c>
      <c r="E8184" s="7" t="s">
        <v>4174</v>
      </c>
      <c r="F8184" s="2" t="s">
        <v>8</v>
      </c>
      <c r="G8184" s="21"/>
    </row>
    <row r="8185" spans="1:8">
      <c r="A8185" s="79">
        <v>41804</v>
      </c>
      <c r="B8185" s="3">
        <v>10.69327</v>
      </c>
      <c r="C8185" s="7">
        <v>12009</v>
      </c>
      <c r="D8185" s="7">
        <v>1</v>
      </c>
      <c r="E8185" s="7" t="s">
        <v>4174</v>
      </c>
      <c r="F8185" s="2" t="s">
        <v>8</v>
      </c>
      <c r="G8185" s="21"/>
    </row>
    <row r="8186" spans="1:8">
      <c r="A8186" s="79">
        <v>41804</v>
      </c>
      <c r="B8186" s="3">
        <v>10.69327</v>
      </c>
      <c r="C8186" s="7">
        <v>12009</v>
      </c>
      <c r="D8186" s="7">
        <v>1</v>
      </c>
      <c r="E8186" s="7" t="s">
        <v>4174</v>
      </c>
      <c r="F8186" s="2" t="s">
        <v>8</v>
      </c>
      <c r="G8186" s="21"/>
    </row>
    <row r="8187" spans="1:8">
      <c r="A8187" s="79">
        <v>41804</v>
      </c>
      <c r="B8187" s="3">
        <v>10.69327</v>
      </c>
      <c r="C8187" s="7">
        <v>12009</v>
      </c>
      <c r="D8187" s="7">
        <v>1</v>
      </c>
      <c r="E8187" s="7" t="s">
        <v>4174</v>
      </c>
      <c r="F8187" s="2" t="s">
        <v>8</v>
      </c>
      <c r="G8187" s="21"/>
    </row>
    <row r="8188" spans="1:8">
      <c r="A8188" s="79">
        <v>41804</v>
      </c>
      <c r="B8188" s="3">
        <v>10.69327</v>
      </c>
      <c r="C8188" s="7">
        <v>12009</v>
      </c>
      <c r="D8188" s="7">
        <v>1</v>
      </c>
      <c r="E8188" s="7" t="s">
        <v>4174</v>
      </c>
      <c r="F8188" s="2" t="s">
        <v>8</v>
      </c>
      <c r="G8188" s="21"/>
    </row>
    <row r="8189" spans="1:8">
      <c r="A8189" s="79">
        <v>41804</v>
      </c>
      <c r="B8189" s="3">
        <v>10.69327</v>
      </c>
      <c r="C8189" s="7">
        <v>12009</v>
      </c>
      <c r="D8189" s="7">
        <v>1</v>
      </c>
      <c r="E8189" s="7" t="s">
        <v>4174</v>
      </c>
      <c r="F8189" s="2" t="s">
        <v>8</v>
      </c>
      <c r="G8189" s="21"/>
    </row>
    <row r="8190" spans="1:8">
      <c r="A8190" s="79">
        <v>41804</v>
      </c>
      <c r="B8190" s="3">
        <v>10.69327</v>
      </c>
      <c r="C8190" s="7">
        <v>12009</v>
      </c>
      <c r="D8190" s="7">
        <v>1</v>
      </c>
      <c r="E8190" s="7" t="s">
        <v>4174</v>
      </c>
      <c r="F8190" s="2" t="s">
        <v>8</v>
      </c>
      <c r="G8190" s="21"/>
    </row>
    <row r="8191" spans="1:8">
      <c r="A8191" s="79">
        <v>41805</v>
      </c>
      <c r="B8191" s="3">
        <v>10.69327</v>
      </c>
      <c r="C8191" s="7">
        <v>12009</v>
      </c>
      <c r="D8191" s="7">
        <v>1</v>
      </c>
      <c r="E8191" s="7" t="s">
        <v>4174</v>
      </c>
      <c r="F8191" s="2" t="s">
        <v>8</v>
      </c>
      <c r="G8191" s="21"/>
    </row>
    <row r="8192" spans="1:8">
      <c r="A8192" s="79">
        <v>41805</v>
      </c>
      <c r="B8192" s="3">
        <v>10.69327</v>
      </c>
      <c r="C8192" s="7">
        <v>12009</v>
      </c>
      <c r="D8192" s="7">
        <v>1</v>
      </c>
      <c r="E8192" s="7" t="s">
        <v>4174</v>
      </c>
      <c r="F8192" s="2" t="s">
        <v>8</v>
      </c>
      <c r="G8192" s="21"/>
    </row>
    <row r="8193" spans="1:7">
      <c r="A8193" s="79">
        <v>41805</v>
      </c>
      <c r="B8193" s="3">
        <v>10.69327</v>
      </c>
      <c r="C8193" s="7">
        <v>12009</v>
      </c>
      <c r="D8193" s="7">
        <v>1</v>
      </c>
      <c r="E8193" s="7" t="s">
        <v>4174</v>
      </c>
      <c r="F8193" s="2" t="s">
        <v>8</v>
      </c>
      <c r="G8193" s="21"/>
    </row>
    <row r="8194" spans="1:7">
      <c r="A8194" s="79">
        <v>41805</v>
      </c>
      <c r="B8194" s="3">
        <v>10.69327</v>
      </c>
      <c r="C8194" s="7">
        <v>12009</v>
      </c>
      <c r="D8194" s="7">
        <v>1</v>
      </c>
      <c r="E8194" s="7" t="s">
        <v>4174</v>
      </c>
      <c r="F8194" s="2" t="s">
        <v>8</v>
      </c>
      <c r="G8194" s="21"/>
    </row>
    <row r="8195" spans="1:7">
      <c r="A8195" s="79">
        <v>41805</v>
      </c>
      <c r="B8195" s="3">
        <v>10.69327</v>
      </c>
      <c r="C8195" s="7">
        <v>12009</v>
      </c>
      <c r="D8195" s="7">
        <v>1</v>
      </c>
      <c r="E8195" s="7" t="s">
        <v>4174</v>
      </c>
      <c r="F8195" s="2" t="s">
        <v>8</v>
      </c>
      <c r="G8195" s="21"/>
    </row>
    <row r="8196" spans="1:7">
      <c r="A8196" s="79">
        <v>41811</v>
      </c>
      <c r="B8196" s="3">
        <v>10.69327</v>
      </c>
      <c r="C8196" s="7">
        <v>12009</v>
      </c>
      <c r="D8196" s="7">
        <v>1</v>
      </c>
      <c r="E8196" s="7" t="s">
        <v>4174</v>
      </c>
      <c r="F8196" s="2" t="s">
        <v>8</v>
      </c>
      <c r="G8196" s="21"/>
    </row>
    <row r="8197" spans="1:7">
      <c r="A8197" s="79">
        <v>41812</v>
      </c>
      <c r="B8197" s="3">
        <v>10.69327</v>
      </c>
      <c r="C8197" s="7">
        <v>12009</v>
      </c>
      <c r="D8197" s="7">
        <v>1</v>
      </c>
      <c r="E8197" s="7" t="s">
        <v>4174</v>
      </c>
      <c r="F8197" s="2" t="s">
        <v>8</v>
      </c>
      <c r="G8197" s="21"/>
    </row>
    <row r="8198" spans="1:7">
      <c r="A8198" s="79">
        <v>41819</v>
      </c>
      <c r="B8198" s="3">
        <v>10.69327</v>
      </c>
      <c r="C8198" s="7">
        <v>12009</v>
      </c>
      <c r="D8198" s="7">
        <v>1</v>
      </c>
      <c r="E8198" s="7" t="s">
        <v>4174</v>
      </c>
      <c r="F8198" s="2" t="s">
        <v>8</v>
      </c>
      <c r="G8198" s="21"/>
    </row>
    <row r="8199" spans="1:7">
      <c r="A8199" s="79">
        <v>41820</v>
      </c>
      <c r="B8199" s="3">
        <v>775.5</v>
      </c>
      <c r="C8199" s="7">
        <v>12009</v>
      </c>
      <c r="F8199" s="8" t="s">
        <v>8</v>
      </c>
      <c r="G8199" s="2" t="s">
        <v>142</v>
      </c>
    </row>
    <row r="8200" spans="1:7">
      <c r="A8200" s="79">
        <v>41829</v>
      </c>
      <c r="B8200" s="3">
        <v>10.69327</v>
      </c>
      <c r="C8200" s="7">
        <v>12009</v>
      </c>
      <c r="D8200" s="7">
        <v>1</v>
      </c>
      <c r="E8200" s="7" t="s">
        <v>4174</v>
      </c>
      <c r="F8200" s="2" t="s">
        <v>8</v>
      </c>
      <c r="G8200" s="21"/>
    </row>
    <row r="8201" spans="1:7">
      <c r="A8201" s="79">
        <v>41834</v>
      </c>
      <c r="B8201" s="3">
        <v>10.69327</v>
      </c>
      <c r="C8201" s="7">
        <v>12009</v>
      </c>
      <c r="D8201" s="7">
        <v>1</v>
      </c>
      <c r="E8201" s="7" t="s">
        <v>4174</v>
      </c>
      <c r="F8201" s="2" t="s">
        <v>8</v>
      </c>
      <c r="G8201" s="21"/>
    </row>
    <row r="8202" spans="1:7">
      <c r="A8202" s="79">
        <v>41844</v>
      </c>
      <c r="B8202" s="3">
        <v>10.69327</v>
      </c>
      <c r="C8202" s="7">
        <v>12009</v>
      </c>
      <c r="D8202" s="7">
        <v>1</v>
      </c>
      <c r="E8202" s="7" t="s">
        <v>4174</v>
      </c>
      <c r="F8202" s="2" t="s">
        <v>8</v>
      </c>
      <c r="G8202" s="21"/>
    </row>
    <row r="8203" spans="1:7">
      <c r="A8203" s="79">
        <v>41846</v>
      </c>
      <c r="B8203" s="3">
        <v>10.69327</v>
      </c>
      <c r="C8203" s="7">
        <v>12009</v>
      </c>
      <c r="D8203" s="7">
        <v>1</v>
      </c>
      <c r="E8203" s="7" t="s">
        <v>4174</v>
      </c>
      <c r="F8203" s="2" t="s">
        <v>8</v>
      </c>
      <c r="G8203" s="21"/>
    </row>
    <row r="8204" spans="1:7">
      <c r="A8204" s="79">
        <v>41847</v>
      </c>
      <c r="B8204" s="3">
        <v>10.69327</v>
      </c>
      <c r="C8204" s="7">
        <v>12009</v>
      </c>
      <c r="D8204" s="7">
        <v>1</v>
      </c>
      <c r="E8204" s="7" t="s">
        <v>4174</v>
      </c>
      <c r="F8204" s="2" t="s">
        <v>8</v>
      </c>
      <c r="G8204" s="21"/>
    </row>
    <row r="8205" spans="1:7">
      <c r="A8205" s="79">
        <v>41849</v>
      </c>
      <c r="B8205" s="3">
        <v>10.69327</v>
      </c>
      <c r="C8205" s="7">
        <v>12009</v>
      </c>
      <c r="D8205" s="7">
        <v>1</v>
      </c>
      <c r="E8205" s="7" t="s">
        <v>4174</v>
      </c>
      <c r="F8205" s="2" t="s">
        <v>8</v>
      </c>
      <c r="G8205" s="21"/>
    </row>
    <row r="8206" spans="1:7">
      <c r="A8206" s="79">
        <v>41854</v>
      </c>
      <c r="B8206" s="3">
        <v>10.69327</v>
      </c>
      <c r="C8206" s="7">
        <v>12009</v>
      </c>
      <c r="D8206" s="7">
        <v>1</v>
      </c>
      <c r="E8206" s="7" t="s">
        <v>4174</v>
      </c>
      <c r="F8206" s="2" t="s">
        <v>8</v>
      </c>
      <c r="G8206" s="21"/>
    </row>
    <row r="8207" spans="1:7">
      <c r="A8207" s="79">
        <v>41854</v>
      </c>
      <c r="B8207" s="3">
        <v>10.69327</v>
      </c>
      <c r="C8207" s="7">
        <v>12009</v>
      </c>
      <c r="D8207" s="7">
        <v>1</v>
      </c>
      <c r="E8207" s="7" t="s">
        <v>4174</v>
      </c>
      <c r="F8207" s="2" t="s">
        <v>8</v>
      </c>
      <c r="G8207" s="21"/>
    </row>
    <row r="8208" spans="1:7">
      <c r="A8208" s="79">
        <v>41854</v>
      </c>
      <c r="B8208" s="3">
        <v>10.69327</v>
      </c>
      <c r="C8208" s="7">
        <v>12009</v>
      </c>
      <c r="D8208" s="7">
        <v>1</v>
      </c>
      <c r="E8208" s="7" t="s">
        <v>4174</v>
      </c>
      <c r="F8208" s="2" t="s">
        <v>8</v>
      </c>
      <c r="G8208" s="21"/>
    </row>
    <row r="8209" spans="1:7">
      <c r="A8209" s="79">
        <v>41855</v>
      </c>
      <c r="B8209" s="3">
        <v>10.69327</v>
      </c>
      <c r="C8209" s="7">
        <v>12009</v>
      </c>
      <c r="D8209" s="7">
        <v>1</v>
      </c>
      <c r="E8209" s="7" t="s">
        <v>4174</v>
      </c>
      <c r="F8209" s="2" t="s">
        <v>8</v>
      </c>
      <c r="G8209" s="21"/>
    </row>
    <row r="8210" spans="1:7">
      <c r="A8210" s="79">
        <v>41856</v>
      </c>
      <c r="B8210" s="3">
        <v>10.69327</v>
      </c>
      <c r="C8210" s="7">
        <v>12009</v>
      </c>
      <c r="D8210" s="7">
        <v>1</v>
      </c>
      <c r="E8210" s="7" t="s">
        <v>4174</v>
      </c>
      <c r="F8210" s="2" t="s">
        <v>8</v>
      </c>
      <c r="G8210" s="21"/>
    </row>
    <row r="8211" spans="1:7">
      <c r="A8211" s="79">
        <v>41856</v>
      </c>
      <c r="B8211" s="3">
        <v>10.69327</v>
      </c>
      <c r="C8211" s="7">
        <v>12009</v>
      </c>
      <c r="D8211" s="7">
        <v>1</v>
      </c>
      <c r="E8211" s="7" t="s">
        <v>4174</v>
      </c>
      <c r="F8211" s="2" t="s">
        <v>8</v>
      </c>
      <c r="G8211" s="21"/>
    </row>
    <row r="8212" spans="1:7">
      <c r="A8212" s="79">
        <v>41859</v>
      </c>
      <c r="B8212" s="3">
        <v>10.69327</v>
      </c>
      <c r="C8212" s="7">
        <v>12009</v>
      </c>
      <c r="D8212" s="7">
        <v>1</v>
      </c>
      <c r="E8212" s="7" t="s">
        <v>4174</v>
      </c>
      <c r="F8212" s="2" t="s">
        <v>8</v>
      </c>
      <c r="G8212" s="21"/>
    </row>
    <row r="8213" spans="1:7">
      <c r="A8213" s="79">
        <v>41860</v>
      </c>
      <c r="B8213" s="3">
        <v>10.69327</v>
      </c>
      <c r="C8213" s="7">
        <v>12009</v>
      </c>
      <c r="D8213" s="7">
        <v>1</v>
      </c>
      <c r="E8213" s="7" t="s">
        <v>4174</v>
      </c>
      <c r="F8213" s="2" t="s">
        <v>8</v>
      </c>
      <c r="G8213" s="21"/>
    </row>
    <row r="8214" spans="1:7">
      <c r="A8214" s="79">
        <v>41882</v>
      </c>
      <c r="B8214" s="3">
        <v>10.69327</v>
      </c>
      <c r="C8214" s="7">
        <v>12009</v>
      </c>
      <c r="D8214" s="7">
        <v>1</v>
      </c>
      <c r="E8214" s="7" t="s">
        <v>4174</v>
      </c>
      <c r="F8214" s="2" t="s">
        <v>8</v>
      </c>
      <c r="G8214" s="21"/>
    </row>
    <row r="8215" spans="1:7">
      <c r="A8215" s="79">
        <v>41882</v>
      </c>
      <c r="B8215" s="3">
        <v>10.69327</v>
      </c>
      <c r="C8215" s="7">
        <v>12009</v>
      </c>
      <c r="D8215" s="7">
        <v>1</v>
      </c>
      <c r="E8215" s="7" t="s">
        <v>4174</v>
      </c>
      <c r="F8215" s="2" t="s">
        <v>8</v>
      </c>
      <c r="G8215" s="21"/>
    </row>
    <row r="8216" spans="1:7">
      <c r="A8216" s="79">
        <v>41887</v>
      </c>
      <c r="B8216" s="3">
        <v>10.69327</v>
      </c>
      <c r="C8216" s="7">
        <v>12009</v>
      </c>
      <c r="D8216" s="7">
        <v>1</v>
      </c>
      <c r="E8216" s="7" t="s">
        <v>4174</v>
      </c>
      <c r="F8216" s="2" t="s">
        <v>8</v>
      </c>
      <c r="G8216" s="21"/>
    </row>
    <row r="8217" spans="1:7">
      <c r="A8217" s="79">
        <v>41887</v>
      </c>
      <c r="B8217" s="3">
        <v>10.69327</v>
      </c>
      <c r="C8217" s="7">
        <v>12009</v>
      </c>
      <c r="D8217" s="7">
        <v>1</v>
      </c>
      <c r="E8217" s="7" t="s">
        <v>4174</v>
      </c>
      <c r="F8217" s="2" t="s">
        <v>8</v>
      </c>
      <c r="G8217" s="21"/>
    </row>
    <row r="8218" spans="1:7">
      <c r="A8218" s="79">
        <v>41910</v>
      </c>
      <c r="B8218" s="3">
        <v>10.69327</v>
      </c>
      <c r="C8218" s="7">
        <v>12009</v>
      </c>
      <c r="D8218" s="7">
        <v>1</v>
      </c>
      <c r="E8218" s="7" t="s">
        <v>4174</v>
      </c>
      <c r="F8218" s="2" t="s">
        <v>8</v>
      </c>
      <c r="G8218" s="21"/>
    </row>
    <row r="8219" spans="1:7">
      <c r="A8219" s="79">
        <v>41920</v>
      </c>
      <c r="B8219" s="3">
        <v>10.69327</v>
      </c>
      <c r="C8219" s="7">
        <v>12009</v>
      </c>
      <c r="D8219" s="7">
        <v>1</v>
      </c>
      <c r="E8219" s="7" t="s">
        <v>4174</v>
      </c>
      <c r="F8219" s="2" t="s">
        <v>8</v>
      </c>
      <c r="G8219" s="21"/>
    </row>
    <row r="8220" spans="1:7">
      <c r="A8220" s="79">
        <v>41920</v>
      </c>
      <c r="B8220" s="3">
        <v>10.69327</v>
      </c>
      <c r="C8220" s="7">
        <v>12009</v>
      </c>
      <c r="D8220" s="7">
        <v>1</v>
      </c>
      <c r="E8220" s="7" t="s">
        <v>4174</v>
      </c>
      <c r="F8220" s="2" t="s">
        <v>8</v>
      </c>
      <c r="G8220" s="21"/>
    </row>
    <row r="8221" spans="1:7">
      <c r="A8221" s="79">
        <v>41956</v>
      </c>
      <c r="B8221" s="3">
        <v>10.69327</v>
      </c>
      <c r="C8221" s="7">
        <v>12009</v>
      </c>
      <c r="D8221" s="7">
        <v>1</v>
      </c>
      <c r="E8221" s="7" t="s">
        <v>4174</v>
      </c>
      <c r="F8221" s="2" t="s">
        <v>8</v>
      </c>
      <c r="G8221" s="21"/>
    </row>
    <row r="8222" spans="1:7">
      <c r="A8222" s="79">
        <v>42009</v>
      </c>
      <c r="B8222" s="3">
        <v>10.69327</v>
      </c>
      <c r="C8222" s="7">
        <v>12009</v>
      </c>
      <c r="D8222" s="7">
        <v>1</v>
      </c>
      <c r="E8222" s="7" t="s">
        <v>4174</v>
      </c>
      <c r="F8222" s="2" t="s">
        <v>8</v>
      </c>
      <c r="G8222" s="21"/>
    </row>
    <row r="8223" spans="1:7">
      <c r="A8223" s="79">
        <v>42017</v>
      </c>
      <c r="B8223" s="3">
        <v>10.69327</v>
      </c>
      <c r="C8223" s="7">
        <v>12009</v>
      </c>
      <c r="D8223" s="7">
        <v>1</v>
      </c>
      <c r="E8223" s="7" t="s">
        <v>4174</v>
      </c>
      <c r="F8223" s="2" t="s">
        <v>8</v>
      </c>
      <c r="G8223" s="21"/>
    </row>
    <row r="8224" spans="1:7">
      <c r="A8224" s="79">
        <v>42017</v>
      </c>
      <c r="B8224" s="3">
        <v>10.69327</v>
      </c>
      <c r="C8224" s="7">
        <v>12009</v>
      </c>
      <c r="D8224" s="7">
        <v>1</v>
      </c>
      <c r="E8224" s="7" t="s">
        <v>4174</v>
      </c>
      <c r="F8224" s="2" t="s">
        <v>8</v>
      </c>
      <c r="G8224" s="21"/>
    </row>
    <row r="8225" spans="1:12">
      <c r="A8225" s="79">
        <v>42053</v>
      </c>
      <c r="B8225" s="3">
        <v>10.69327</v>
      </c>
      <c r="C8225" s="7">
        <v>12009</v>
      </c>
      <c r="D8225" s="7">
        <v>1</v>
      </c>
      <c r="E8225" s="7" t="s">
        <v>4174</v>
      </c>
      <c r="F8225" s="2" t="s">
        <v>8</v>
      </c>
      <c r="G8225" s="21"/>
    </row>
    <row r="8226" spans="1:12">
      <c r="A8226" s="79">
        <v>42187</v>
      </c>
      <c r="B8226" s="3">
        <v>10.69327</v>
      </c>
      <c r="C8226" s="7">
        <v>12009</v>
      </c>
      <c r="D8226" s="7">
        <v>1</v>
      </c>
      <c r="E8226" s="7" t="s">
        <v>4174</v>
      </c>
      <c r="F8226" s="2" t="s">
        <v>8</v>
      </c>
      <c r="G8226" s="2" t="s">
        <v>320</v>
      </c>
      <c r="H8226" s="2" t="s">
        <v>274</v>
      </c>
      <c r="J8226" s="21"/>
    </row>
    <row r="8227" spans="1:12">
      <c r="A8227" s="79">
        <v>42226</v>
      </c>
      <c r="B8227" s="3">
        <v>10.69327</v>
      </c>
      <c r="C8227" s="7">
        <v>12009</v>
      </c>
      <c r="D8227" s="7">
        <v>1</v>
      </c>
      <c r="E8227" s="7" t="s">
        <v>4174</v>
      </c>
      <c r="F8227" s="2" t="s">
        <v>8</v>
      </c>
      <c r="G8227" s="2" t="s">
        <v>273</v>
      </c>
      <c r="H8227" s="2" t="s">
        <v>274</v>
      </c>
      <c r="J8227" s="21"/>
    </row>
    <row r="8228" spans="1:12">
      <c r="A8228" s="79">
        <v>42305</v>
      </c>
      <c r="B8228" s="3">
        <v>10.69327</v>
      </c>
      <c r="C8228" s="7">
        <v>12009</v>
      </c>
      <c r="D8228" s="7">
        <v>1</v>
      </c>
      <c r="E8228" s="7" t="s">
        <v>4174</v>
      </c>
      <c r="F8228" s="2" t="s">
        <v>8</v>
      </c>
      <c r="G8228" s="2" t="s">
        <v>398</v>
      </c>
      <c r="H8228" s="2" t="s">
        <v>274</v>
      </c>
    </row>
    <row r="8229" spans="1:12">
      <c r="A8229" s="79">
        <v>42354</v>
      </c>
      <c r="B8229" s="3">
        <v>21.38654</v>
      </c>
      <c r="C8229" s="7">
        <v>12009</v>
      </c>
      <c r="D8229" s="7">
        <v>2</v>
      </c>
      <c r="E8229" s="7" t="s">
        <v>4174</v>
      </c>
      <c r="F8229" s="2" t="s">
        <v>8</v>
      </c>
      <c r="G8229" s="2" t="s">
        <v>687</v>
      </c>
      <c r="H8229" s="2" t="s">
        <v>688</v>
      </c>
      <c r="I8229" s="2" t="s">
        <v>689</v>
      </c>
      <c r="J8229" s="2" t="s">
        <v>211</v>
      </c>
    </row>
    <row r="8230" spans="1:12">
      <c r="A8230" s="79">
        <v>42354</v>
      </c>
      <c r="B8230" s="3">
        <v>10.69327</v>
      </c>
      <c r="C8230" s="7">
        <v>12009</v>
      </c>
      <c r="D8230" s="7">
        <v>1</v>
      </c>
      <c r="E8230" s="7" t="s">
        <v>4174</v>
      </c>
      <c r="F8230" s="2" t="s">
        <v>8</v>
      </c>
      <c r="G8230" s="2" t="s">
        <v>690</v>
      </c>
      <c r="H8230" s="2" t="s">
        <v>691</v>
      </c>
      <c r="I8230" s="2" t="s">
        <v>692</v>
      </c>
      <c r="J8230" s="2" t="s">
        <v>211</v>
      </c>
    </row>
    <row r="8231" spans="1:12">
      <c r="A8231" s="79">
        <v>42356</v>
      </c>
      <c r="B8231" s="3">
        <v>10.69327</v>
      </c>
      <c r="C8231" s="7">
        <v>12009</v>
      </c>
      <c r="D8231" s="7">
        <v>1</v>
      </c>
      <c r="E8231" s="7" t="s">
        <v>4174</v>
      </c>
      <c r="F8231" s="2" t="s">
        <v>8</v>
      </c>
      <c r="G8231" s="2" t="s">
        <v>684</v>
      </c>
      <c r="H8231" s="2" t="s">
        <v>685</v>
      </c>
      <c r="I8231" s="2" t="s">
        <v>686</v>
      </c>
      <c r="J8231" s="2" t="s">
        <v>221</v>
      </c>
    </row>
    <row r="8232" spans="1:12">
      <c r="A8232" s="79">
        <v>42387</v>
      </c>
      <c r="B8232" s="3">
        <v>10.69327</v>
      </c>
      <c r="C8232" s="7">
        <v>12009</v>
      </c>
      <c r="D8232" s="7">
        <v>1</v>
      </c>
      <c r="E8232" s="7" t="s">
        <v>4174</v>
      </c>
      <c r="F8232" s="2" t="s">
        <v>8</v>
      </c>
      <c r="G8232" s="2" t="s">
        <v>1041</v>
      </c>
      <c r="H8232" s="2" t="s">
        <v>1042</v>
      </c>
      <c r="I8232" s="2" t="s">
        <v>274</v>
      </c>
      <c r="L8232" s="21"/>
    </row>
    <row r="8233" spans="1:12">
      <c r="A8233" s="79">
        <v>42459</v>
      </c>
      <c r="B8233" s="3">
        <v>10.69327</v>
      </c>
      <c r="C8233" s="7">
        <v>12009</v>
      </c>
      <c r="D8233" s="7">
        <v>1</v>
      </c>
      <c r="E8233" s="7" t="s">
        <v>4174</v>
      </c>
      <c r="F8233" s="2" t="s">
        <v>8</v>
      </c>
      <c r="G8233" s="2" t="s">
        <v>1324</v>
      </c>
      <c r="H8233" s="2" t="s">
        <v>1325</v>
      </c>
      <c r="I8233" s="2" t="s">
        <v>274</v>
      </c>
    </row>
    <row r="8234" spans="1:12">
      <c r="A8234" s="79">
        <v>42480</v>
      </c>
      <c r="B8234" s="3">
        <v>10.69327</v>
      </c>
      <c r="C8234" s="7">
        <v>12009</v>
      </c>
      <c r="D8234" s="7">
        <v>1</v>
      </c>
      <c r="E8234" s="7" t="s">
        <v>4174</v>
      </c>
      <c r="F8234" s="2" t="s">
        <v>8</v>
      </c>
      <c r="G8234" s="2" t="s">
        <v>1577</v>
      </c>
      <c r="H8234" s="2" t="s">
        <v>274</v>
      </c>
    </row>
    <row r="8235" spans="1:12">
      <c r="A8235" s="79">
        <v>42553</v>
      </c>
      <c r="B8235" s="3">
        <v>10.588076005724281</v>
      </c>
      <c r="C8235" s="7">
        <v>12009</v>
      </c>
      <c r="D8235" s="7">
        <v>1</v>
      </c>
      <c r="E8235" s="7" t="s">
        <v>4174</v>
      </c>
      <c r="F8235" s="2" t="s">
        <v>8</v>
      </c>
      <c r="G8235" s="2" t="s">
        <v>274</v>
      </c>
      <c r="H8235" s="2" t="s">
        <v>2260</v>
      </c>
    </row>
    <row r="8236" spans="1:12">
      <c r="A8236" s="79">
        <v>42557</v>
      </c>
      <c r="B8236" s="3">
        <v>10.544713204783989</v>
      </c>
      <c r="C8236" s="7">
        <v>12009</v>
      </c>
      <c r="D8236" s="7">
        <v>1</v>
      </c>
      <c r="E8236" s="7" t="s">
        <v>4174</v>
      </c>
      <c r="F8236" s="2" t="s">
        <v>8</v>
      </c>
      <c r="G8236" s="2" t="s">
        <v>274</v>
      </c>
      <c r="H8236" s="2" t="s">
        <v>2403</v>
      </c>
    </row>
    <row r="8237" spans="1:12">
      <c r="A8237" s="79">
        <v>42564</v>
      </c>
      <c r="B8237" s="3">
        <v>10.55276055650476</v>
      </c>
      <c r="C8237" s="7">
        <v>12009</v>
      </c>
      <c r="D8237" s="7">
        <v>1</v>
      </c>
      <c r="E8237" s="7" t="s">
        <v>4174</v>
      </c>
      <c r="F8237" s="2" t="s">
        <v>8</v>
      </c>
      <c r="G8237" s="2" t="s">
        <v>274</v>
      </c>
      <c r="H8237" s="2" t="s">
        <v>2402</v>
      </c>
    </row>
    <row r="8238" spans="1:12">
      <c r="A8238" s="79">
        <v>42700.506145833337</v>
      </c>
      <c r="B8238" s="3">
        <v>10.579630283569642</v>
      </c>
      <c r="C8238" s="7">
        <v>12009</v>
      </c>
      <c r="D8238" s="7">
        <v>1</v>
      </c>
      <c r="E8238" s="7" t="s">
        <v>4174</v>
      </c>
      <c r="F8238" s="2" t="s">
        <v>8</v>
      </c>
      <c r="G8238" s="2" t="s">
        <v>3212</v>
      </c>
      <c r="H8238" s="2" t="s">
        <v>3175</v>
      </c>
    </row>
    <row r="8239" spans="1:12">
      <c r="A8239" s="79">
        <v>42716.969259259262</v>
      </c>
      <c r="B8239" s="3">
        <v>10.549043058954394</v>
      </c>
      <c r="C8239" s="7">
        <v>12009</v>
      </c>
      <c r="D8239" s="7">
        <v>1</v>
      </c>
      <c r="E8239" s="7" t="s">
        <v>4174</v>
      </c>
      <c r="F8239" s="2" t="s">
        <v>8</v>
      </c>
      <c r="G8239" s="2" t="s">
        <v>3212</v>
      </c>
      <c r="H8239" s="2" t="s">
        <v>3023</v>
      </c>
    </row>
    <row r="8240" spans="1:12">
      <c r="A8240" s="79">
        <v>42724.622719907406</v>
      </c>
      <c r="B8240" s="3">
        <v>10.607800687463893</v>
      </c>
      <c r="C8240" s="7">
        <v>12009</v>
      </c>
      <c r="D8240" s="7">
        <v>1</v>
      </c>
      <c r="E8240" s="7" t="s">
        <v>4174</v>
      </c>
      <c r="F8240" s="2" t="s">
        <v>8</v>
      </c>
      <c r="G8240" s="2" t="s">
        <v>3212</v>
      </c>
      <c r="H8240" s="2" t="s">
        <v>2820</v>
      </c>
    </row>
    <row r="8241" spans="1:8">
      <c r="A8241" s="79">
        <v>42742.3825</v>
      </c>
      <c r="B8241" s="3">
        <v>10.599584910830796</v>
      </c>
      <c r="C8241" s="7">
        <v>12009</v>
      </c>
      <c r="D8241" s="7">
        <v>1</v>
      </c>
      <c r="E8241" s="7" t="s">
        <v>4174</v>
      </c>
      <c r="F8241" s="2" t="s">
        <v>8</v>
      </c>
      <c r="G8241" s="2" t="s">
        <v>4014</v>
      </c>
    </row>
    <row r="8242" spans="1:8">
      <c r="A8242" s="79">
        <v>42743.579965277779</v>
      </c>
      <c r="B8242" s="3">
        <v>10.653358852993964</v>
      </c>
      <c r="C8242" s="7">
        <v>12009</v>
      </c>
      <c r="D8242" s="7">
        <v>1</v>
      </c>
      <c r="E8242" s="7" t="s">
        <v>4174</v>
      </c>
      <c r="F8242" s="2" t="s">
        <v>8</v>
      </c>
      <c r="G8242" s="2" t="s">
        <v>3632</v>
      </c>
    </row>
    <row r="8243" spans="1:8">
      <c r="A8243" s="79">
        <v>42758.852025462962</v>
      </c>
      <c r="B8243" s="3">
        <v>10.451343368912609</v>
      </c>
      <c r="C8243" s="7">
        <v>12009</v>
      </c>
      <c r="D8243" s="7">
        <v>1</v>
      </c>
      <c r="E8243" s="7" t="s">
        <v>4174</v>
      </c>
      <c r="F8243" s="2" t="s">
        <v>8</v>
      </c>
      <c r="G8243" s="2" t="s">
        <v>4013</v>
      </c>
    </row>
    <row r="8244" spans="1:8">
      <c r="A8244" s="79">
        <v>42762.001620370371</v>
      </c>
      <c r="B8244" s="3">
        <v>10.451343368912609</v>
      </c>
      <c r="C8244" s="7">
        <v>12009</v>
      </c>
      <c r="D8244" s="7">
        <v>1</v>
      </c>
      <c r="E8244" s="7" t="s">
        <v>4174</v>
      </c>
      <c r="F8244" s="2" t="s">
        <v>8</v>
      </c>
      <c r="G8244" s="2" t="s">
        <v>4012</v>
      </c>
    </row>
    <row r="8245" spans="1:8">
      <c r="A8245" s="79">
        <v>42763.895324074074</v>
      </c>
      <c r="B8245" s="3">
        <v>10.55345583273767</v>
      </c>
      <c r="C8245" s="7">
        <v>12009</v>
      </c>
      <c r="D8245" s="7">
        <v>1</v>
      </c>
      <c r="E8245" s="7" t="s">
        <v>4174</v>
      </c>
      <c r="F8245" s="2" t="s">
        <v>8</v>
      </c>
      <c r="G8245" s="2" t="s">
        <v>3999</v>
      </c>
    </row>
    <row r="8246" spans="1:8">
      <c r="A8246" s="79">
        <v>42823.714120370372</v>
      </c>
      <c r="B8246" s="3">
        <v>10.37129</v>
      </c>
      <c r="C8246" s="7">
        <v>12009</v>
      </c>
      <c r="D8246" s="7">
        <v>1</v>
      </c>
      <c r="E8246" s="7" t="s">
        <v>4174</v>
      </c>
      <c r="F8246" s="2" t="s">
        <v>8</v>
      </c>
      <c r="G8246" s="2" t="s">
        <v>4011</v>
      </c>
    </row>
    <row r="8247" spans="1:8">
      <c r="A8247" s="79">
        <v>42830.817199074074</v>
      </c>
      <c r="B8247" s="3">
        <v>10.599569312595172</v>
      </c>
      <c r="C8247" s="7">
        <v>12009</v>
      </c>
      <c r="D8247" s="7">
        <v>1</v>
      </c>
      <c r="E8247" s="7" t="s">
        <v>4174</v>
      </c>
      <c r="F8247" s="2" t="s">
        <v>8</v>
      </c>
      <c r="G8247" s="2" t="s">
        <v>3212</v>
      </c>
      <c r="H8247" s="2" t="s">
        <v>4831</v>
      </c>
    </row>
    <row r="8248" spans="1:8">
      <c r="A8248" s="79">
        <v>42833.759918981479</v>
      </c>
      <c r="B8248" s="3">
        <v>10.514140333651097</v>
      </c>
      <c r="C8248" s="7">
        <v>12009</v>
      </c>
      <c r="D8248" s="7">
        <v>1</v>
      </c>
      <c r="E8248" s="7" t="s">
        <v>4174</v>
      </c>
      <c r="F8248" s="2" t="s">
        <v>8</v>
      </c>
      <c r="G8248" s="2" t="s">
        <v>3212</v>
      </c>
      <c r="H8248" s="2" t="s">
        <v>4660</v>
      </c>
    </row>
    <row r="8249" spans="1:8">
      <c r="A8249" s="79">
        <v>42846.880439814813</v>
      </c>
      <c r="B8249" s="3">
        <v>10.549043058954394</v>
      </c>
      <c r="C8249" s="7">
        <v>12009</v>
      </c>
      <c r="D8249" s="7">
        <v>1</v>
      </c>
      <c r="E8249" s="7" t="s">
        <v>4174</v>
      </c>
      <c r="F8249" s="2" t="s">
        <v>8</v>
      </c>
      <c r="G8249" s="2" t="s">
        <v>3212</v>
      </c>
      <c r="H8249" s="2" t="s">
        <v>4479</v>
      </c>
    </row>
    <row r="8250" spans="1:8">
      <c r="A8250" s="79">
        <v>42848.51357638889</v>
      </c>
      <c r="B8250" s="3">
        <v>10.552393498016588</v>
      </c>
      <c r="C8250" s="7">
        <v>12009</v>
      </c>
      <c r="D8250" s="7">
        <v>1</v>
      </c>
      <c r="E8250" s="7" t="s">
        <v>4174</v>
      </c>
      <c r="F8250" s="2" t="s">
        <v>8</v>
      </c>
      <c r="G8250" s="2" t="s">
        <v>3212</v>
      </c>
      <c r="H8250" s="2" t="s">
        <v>4829</v>
      </c>
    </row>
    <row r="8251" spans="1:8">
      <c r="A8251" s="79">
        <v>42857.574328703704</v>
      </c>
      <c r="B8251" s="3">
        <v>10.451343368912609</v>
      </c>
      <c r="C8251" s="7">
        <v>12009</v>
      </c>
      <c r="D8251" s="7">
        <v>1</v>
      </c>
      <c r="E8251" s="7" t="s">
        <v>4174</v>
      </c>
      <c r="F8251" s="2" t="s">
        <v>8</v>
      </c>
      <c r="G8251" s="2" t="s">
        <v>3212</v>
      </c>
      <c r="H8251" s="2" t="s">
        <v>4827</v>
      </c>
    </row>
    <row r="8252" spans="1:8">
      <c r="A8252" s="79">
        <v>42880.599247685182</v>
      </c>
      <c r="B8252" s="3">
        <v>10.451343368912609</v>
      </c>
      <c r="C8252" s="7">
        <v>12009</v>
      </c>
      <c r="D8252" s="7">
        <v>1</v>
      </c>
      <c r="E8252" s="7" t="s">
        <v>4174</v>
      </c>
      <c r="F8252" s="2" t="s">
        <v>8</v>
      </c>
      <c r="G8252" s="2" t="s">
        <v>3212</v>
      </c>
      <c r="H8252" s="2" t="s">
        <v>4825</v>
      </c>
    </row>
    <row r="8253" spans="1:8">
      <c r="A8253" s="79">
        <v>42880.978738425925</v>
      </c>
      <c r="B8253" s="3">
        <v>10.625472879377432</v>
      </c>
      <c r="C8253" s="7">
        <v>12009</v>
      </c>
      <c r="D8253" s="7">
        <v>1</v>
      </c>
      <c r="E8253" s="7" t="s">
        <v>4174</v>
      </c>
      <c r="F8253" s="2" t="s">
        <v>8</v>
      </c>
      <c r="G8253" s="2" t="s">
        <v>3212</v>
      </c>
      <c r="H8253" s="2" t="s">
        <v>4823</v>
      </c>
    </row>
    <row r="8254" spans="1:8">
      <c r="A8254" s="79">
        <v>42888.653217592589</v>
      </c>
      <c r="B8254" s="3">
        <v>10.59629</v>
      </c>
      <c r="C8254" s="7">
        <v>12009</v>
      </c>
      <c r="D8254" s="7">
        <v>1</v>
      </c>
      <c r="E8254" s="7" t="s">
        <v>4174</v>
      </c>
      <c r="F8254" s="2" t="s">
        <v>8</v>
      </c>
      <c r="G8254" s="2" t="s">
        <v>3212</v>
      </c>
      <c r="H8254" s="2" t="s">
        <v>4558</v>
      </c>
    </row>
    <row r="8255" spans="1:8">
      <c r="A8255" s="79">
        <v>42893.725243055553</v>
      </c>
      <c r="B8255" s="3">
        <v>10.574205194346289</v>
      </c>
      <c r="C8255" s="7">
        <v>12009</v>
      </c>
      <c r="D8255" s="7">
        <v>1</v>
      </c>
      <c r="E8255" s="7" t="s">
        <v>4174</v>
      </c>
      <c r="F8255" s="2" t="s">
        <v>8</v>
      </c>
      <c r="G8255" s="2" t="s">
        <v>3212</v>
      </c>
      <c r="H8255" s="2" t="s">
        <v>4487</v>
      </c>
    </row>
    <row r="8256" spans="1:8">
      <c r="A8256" s="79">
        <v>42909.79278935185</v>
      </c>
      <c r="B8256" s="3">
        <v>10.451343368912609</v>
      </c>
      <c r="C8256" s="7">
        <v>12009</v>
      </c>
      <c r="D8256" s="7">
        <v>1</v>
      </c>
      <c r="E8256" s="7" t="s">
        <v>4174</v>
      </c>
      <c r="F8256" s="2" t="s">
        <v>8</v>
      </c>
      <c r="G8256" s="2" t="s">
        <v>3212</v>
      </c>
      <c r="H8256" s="2" t="s">
        <v>4821</v>
      </c>
    </row>
    <row r="8257" spans="1:8">
      <c r="A8257" s="79">
        <v>42916.343055555553</v>
      </c>
      <c r="B8257" s="3">
        <v>10.451343368912609</v>
      </c>
      <c r="C8257" s="7">
        <v>12009</v>
      </c>
      <c r="D8257" s="7">
        <v>1</v>
      </c>
      <c r="E8257" s="7" t="s">
        <v>4174</v>
      </c>
      <c r="F8257" s="2" t="s">
        <v>8</v>
      </c>
      <c r="G8257" s="2" t="s">
        <v>3212</v>
      </c>
      <c r="H8257" s="2" t="s">
        <v>4819</v>
      </c>
    </row>
    <row r="8258" spans="1:8">
      <c r="A8258" s="79">
        <v>41981</v>
      </c>
      <c r="B8258" s="3">
        <v>14.58527</v>
      </c>
      <c r="C8258" s="7">
        <v>12010</v>
      </c>
      <c r="D8258" s="7">
        <v>1</v>
      </c>
      <c r="E8258" s="7" t="s">
        <v>5214</v>
      </c>
      <c r="F8258" s="2" t="s">
        <v>8</v>
      </c>
      <c r="G8258" s="21"/>
    </row>
    <row r="8259" spans="1:8">
      <c r="A8259" s="79">
        <v>41982</v>
      </c>
      <c r="B8259" s="3">
        <v>14.58527</v>
      </c>
      <c r="C8259" s="7">
        <v>12010</v>
      </c>
      <c r="D8259" s="7">
        <v>1</v>
      </c>
      <c r="E8259" s="7" t="s">
        <v>5214</v>
      </c>
      <c r="F8259" s="2" t="s">
        <v>8</v>
      </c>
      <c r="G8259" s="21"/>
    </row>
    <row r="8260" spans="1:8">
      <c r="A8260" s="79">
        <v>41982</v>
      </c>
      <c r="B8260" s="3">
        <v>14.58527</v>
      </c>
      <c r="C8260" s="7">
        <v>12010</v>
      </c>
      <c r="D8260" s="7">
        <v>1</v>
      </c>
      <c r="E8260" s="7" t="s">
        <v>5214</v>
      </c>
      <c r="F8260" s="2" t="s">
        <v>8</v>
      </c>
      <c r="G8260" s="21"/>
    </row>
    <row r="8261" spans="1:8">
      <c r="A8261" s="79">
        <v>42001</v>
      </c>
      <c r="B8261" s="3">
        <v>29.170539999999999</v>
      </c>
      <c r="C8261" s="7">
        <v>12010</v>
      </c>
      <c r="D8261" s="7">
        <v>2</v>
      </c>
      <c r="E8261" s="7" t="s">
        <v>5214</v>
      </c>
      <c r="F8261" s="2" t="s">
        <v>8</v>
      </c>
      <c r="G8261" s="21"/>
    </row>
    <row r="8262" spans="1:8">
      <c r="A8262" s="79">
        <v>42005</v>
      </c>
      <c r="B8262" s="3">
        <v>14.58527</v>
      </c>
      <c r="C8262" s="7">
        <v>12010</v>
      </c>
      <c r="D8262" s="7">
        <v>1</v>
      </c>
      <c r="E8262" s="7" t="s">
        <v>5214</v>
      </c>
      <c r="F8262" s="2" t="s">
        <v>8</v>
      </c>
      <c r="G8262" s="21"/>
    </row>
    <row r="8263" spans="1:8">
      <c r="A8263" s="79">
        <v>42014</v>
      </c>
      <c r="B8263" s="3">
        <v>14.58527</v>
      </c>
      <c r="C8263" s="7">
        <v>12010</v>
      </c>
      <c r="D8263" s="7">
        <v>1</v>
      </c>
      <c r="E8263" s="7" t="s">
        <v>5214</v>
      </c>
      <c r="F8263" s="2" t="s">
        <v>8</v>
      </c>
      <c r="G8263" s="21"/>
    </row>
    <row r="8264" spans="1:8">
      <c r="A8264" s="79">
        <v>42017</v>
      </c>
      <c r="B8264" s="3">
        <v>14.58527</v>
      </c>
      <c r="C8264" s="7">
        <v>12010</v>
      </c>
      <c r="D8264" s="7">
        <v>1</v>
      </c>
      <c r="E8264" s="7" t="s">
        <v>5214</v>
      </c>
      <c r="F8264" s="2" t="s">
        <v>8</v>
      </c>
      <c r="G8264" s="21"/>
    </row>
    <row r="8265" spans="1:8">
      <c r="A8265" s="79">
        <v>42017</v>
      </c>
      <c r="B8265" s="3">
        <v>14.58527</v>
      </c>
      <c r="C8265" s="7">
        <v>12010</v>
      </c>
      <c r="D8265" s="7">
        <v>1</v>
      </c>
      <c r="E8265" s="7" t="s">
        <v>5214</v>
      </c>
      <c r="F8265" s="2" t="s">
        <v>8</v>
      </c>
      <c r="G8265" s="21"/>
    </row>
    <row r="8266" spans="1:8">
      <c r="A8266" s="79">
        <v>42017</v>
      </c>
      <c r="B8266" s="3">
        <v>14.58527</v>
      </c>
      <c r="C8266" s="7">
        <v>12010</v>
      </c>
      <c r="D8266" s="7">
        <v>1</v>
      </c>
      <c r="E8266" s="7" t="s">
        <v>5214</v>
      </c>
      <c r="F8266" s="2" t="s">
        <v>8</v>
      </c>
      <c r="G8266" s="21"/>
    </row>
    <row r="8267" spans="1:8">
      <c r="A8267" s="79">
        <v>42017</v>
      </c>
      <c r="B8267" s="3">
        <v>14.58527</v>
      </c>
      <c r="C8267" s="7">
        <v>12010</v>
      </c>
      <c r="D8267" s="7">
        <v>1</v>
      </c>
      <c r="E8267" s="7" t="s">
        <v>5214</v>
      </c>
      <c r="F8267" s="2" t="s">
        <v>8</v>
      </c>
      <c r="G8267" s="21"/>
    </row>
    <row r="8268" spans="1:8">
      <c r="A8268" s="79">
        <v>42017</v>
      </c>
      <c r="B8268" s="3">
        <v>14.58527</v>
      </c>
      <c r="C8268" s="7">
        <v>12010</v>
      </c>
      <c r="D8268" s="7">
        <v>1</v>
      </c>
      <c r="E8268" s="7" t="s">
        <v>5214</v>
      </c>
      <c r="F8268" s="2" t="s">
        <v>8</v>
      </c>
      <c r="G8268" s="21"/>
    </row>
    <row r="8269" spans="1:8">
      <c r="A8269" s="79">
        <v>42017</v>
      </c>
      <c r="B8269" s="3">
        <v>14.58527</v>
      </c>
      <c r="C8269" s="7">
        <v>12010</v>
      </c>
      <c r="D8269" s="7">
        <v>1</v>
      </c>
      <c r="E8269" s="7" t="s">
        <v>5214</v>
      </c>
      <c r="F8269" s="2" t="s">
        <v>8</v>
      </c>
      <c r="G8269" s="21"/>
    </row>
    <row r="8270" spans="1:8">
      <c r="A8270" s="79">
        <v>42017</v>
      </c>
      <c r="B8270" s="3">
        <v>14.58527</v>
      </c>
      <c r="C8270" s="7">
        <v>12010</v>
      </c>
      <c r="D8270" s="7">
        <v>1</v>
      </c>
      <c r="E8270" s="7" t="s">
        <v>5214</v>
      </c>
      <c r="F8270" s="2" t="s">
        <v>8</v>
      </c>
      <c r="G8270" s="21"/>
    </row>
    <row r="8271" spans="1:8">
      <c r="A8271" s="79">
        <v>42027</v>
      </c>
      <c r="B8271" s="3">
        <v>14.58527</v>
      </c>
      <c r="C8271" s="7">
        <v>12010</v>
      </c>
      <c r="D8271" s="7">
        <v>1</v>
      </c>
      <c r="E8271" s="7" t="s">
        <v>5214</v>
      </c>
      <c r="F8271" s="2" t="s">
        <v>8</v>
      </c>
      <c r="G8271" s="21"/>
    </row>
    <row r="8272" spans="1:8">
      <c r="A8272" s="79">
        <v>42045</v>
      </c>
      <c r="B8272" s="3">
        <v>14.58527</v>
      </c>
      <c r="C8272" s="7">
        <v>12010</v>
      </c>
      <c r="D8272" s="7">
        <v>1</v>
      </c>
      <c r="E8272" s="7" t="s">
        <v>5214</v>
      </c>
      <c r="F8272" s="2" t="s">
        <v>8</v>
      </c>
      <c r="G8272" s="21"/>
    </row>
    <row r="8273" spans="1:12">
      <c r="A8273" s="79">
        <v>42048</v>
      </c>
      <c r="B8273" s="3">
        <v>14.58527</v>
      </c>
      <c r="C8273" s="7">
        <v>12010</v>
      </c>
      <c r="D8273" s="7">
        <v>1</v>
      </c>
      <c r="E8273" s="7" t="s">
        <v>5214</v>
      </c>
      <c r="F8273" s="2" t="s">
        <v>8</v>
      </c>
      <c r="G8273" s="21"/>
    </row>
    <row r="8274" spans="1:12">
      <c r="A8274" s="79">
        <v>42053</v>
      </c>
      <c r="B8274" s="3">
        <v>14.58527</v>
      </c>
      <c r="C8274" s="7">
        <v>12010</v>
      </c>
      <c r="D8274" s="7">
        <v>1</v>
      </c>
      <c r="E8274" s="7" t="s">
        <v>5214</v>
      </c>
      <c r="F8274" s="2" t="s">
        <v>8</v>
      </c>
      <c r="G8274" s="21"/>
    </row>
    <row r="8275" spans="1:12">
      <c r="A8275" s="79">
        <v>42066</v>
      </c>
      <c r="B8275" s="3">
        <v>29.170539999999999</v>
      </c>
      <c r="C8275" s="7">
        <v>12010</v>
      </c>
      <c r="D8275" s="7">
        <v>2</v>
      </c>
      <c r="E8275" s="7" t="s">
        <v>5214</v>
      </c>
      <c r="F8275" s="2" t="s">
        <v>8</v>
      </c>
      <c r="G8275" s="21"/>
    </row>
    <row r="8276" spans="1:12">
      <c r="A8276" s="79">
        <v>42132</v>
      </c>
      <c r="B8276" s="3">
        <v>14.58527</v>
      </c>
      <c r="C8276" s="7">
        <v>12010</v>
      </c>
      <c r="D8276" s="7">
        <v>1</v>
      </c>
      <c r="E8276" s="7" t="s">
        <v>5214</v>
      </c>
      <c r="F8276" s="2" t="s">
        <v>8</v>
      </c>
      <c r="G8276" s="21"/>
    </row>
    <row r="8277" spans="1:12">
      <c r="A8277" s="79">
        <v>42172</v>
      </c>
      <c r="B8277" s="3">
        <v>14.58527</v>
      </c>
      <c r="C8277" s="7">
        <v>12010</v>
      </c>
      <c r="D8277" s="7">
        <v>1</v>
      </c>
      <c r="E8277" s="7" t="s">
        <v>5214</v>
      </c>
      <c r="F8277" s="2" t="s">
        <v>8</v>
      </c>
      <c r="G8277" s="2" t="s">
        <v>321</v>
      </c>
      <c r="H8277" s="2" t="s">
        <v>268</v>
      </c>
      <c r="J8277" s="21"/>
    </row>
    <row r="8278" spans="1:12">
      <c r="A8278" s="79">
        <v>42221</v>
      </c>
      <c r="B8278" s="3">
        <v>14.58527</v>
      </c>
      <c r="C8278" s="7">
        <v>12010</v>
      </c>
      <c r="D8278" s="7">
        <v>1</v>
      </c>
      <c r="E8278" s="7" t="s">
        <v>5214</v>
      </c>
      <c r="F8278" s="2" t="s">
        <v>8</v>
      </c>
      <c r="G8278" s="2" t="s">
        <v>306</v>
      </c>
      <c r="H8278" s="2" t="s">
        <v>268</v>
      </c>
      <c r="J8278" s="21"/>
    </row>
    <row r="8279" spans="1:12">
      <c r="A8279" s="79">
        <v>42230</v>
      </c>
      <c r="B8279" s="3">
        <v>14.58527</v>
      </c>
      <c r="C8279" s="7">
        <v>12010</v>
      </c>
      <c r="D8279" s="7">
        <v>1</v>
      </c>
      <c r="E8279" s="7" t="s">
        <v>5214</v>
      </c>
      <c r="F8279" s="2" t="s">
        <v>8</v>
      </c>
      <c r="G8279" s="2" t="s">
        <v>267</v>
      </c>
      <c r="H8279" s="2" t="s">
        <v>268</v>
      </c>
      <c r="J8279" s="21"/>
    </row>
    <row r="8280" spans="1:12">
      <c r="A8280" s="79">
        <v>42303</v>
      </c>
      <c r="B8280" s="3">
        <v>14.58527</v>
      </c>
      <c r="C8280" s="7">
        <v>12010</v>
      </c>
      <c r="D8280" s="7">
        <v>1</v>
      </c>
      <c r="E8280" s="7" t="s">
        <v>5214</v>
      </c>
      <c r="F8280" s="2" t="s">
        <v>8</v>
      </c>
      <c r="G8280" s="2" t="s">
        <v>404</v>
      </c>
      <c r="H8280" s="2" t="s">
        <v>268</v>
      </c>
    </row>
    <row r="8281" spans="1:12">
      <c r="A8281" s="79">
        <v>42354</v>
      </c>
      <c r="B8281" s="3">
        <v>14.58527</v>
      </c>
      <c r="C8281" s="7">
        <v>12010</v>
      </c>
      <c r="D8281" s="7">
        <v>1</v>
      </c>
      <c r="E8281" s="7" t="s">
        <v>5214</v>
      </c>
      <c r="F8281" s="2" t="s">
        <v>8</v>
      </c>
      <c r="G8281" s="2" t="s">
        <v>690</v>
      </c>
      <c r="H8281" s="2" t="s">
        <v>691</v>
      </c>
      <c r="I8281" s="2" t="s">
        <v>692</v>
      </c>
      <c r="J8281" s="2" t="s">
        <v>222</v>
      </c>
    </row>
    <row r="8282" spans="1:12">
      <c r="A8282" s="79">
        <v>42384</v>
      </c>
      <c r="B8282" s="3">
        <v>14.58527</v>
      </c>
      <c r="C8282" s="7">
        <v>12010</v>
      </c>
      <c r="D8282" s="7">
        <v>1</v>
      </c>
      <c r="E8282" s="7" t="s">
        <v>5214</v>
      </c>
      <c r="F8282" s="2" t="s">
        <v>8</v>
      </c>
      <c r="G8282" s="2" t="s">
        <v>516</v>
      </c>
      <c r="H8282" s="2" t="s">
        <v>855</v>
      </c>
      <c r="I8282" s="2" t="s">
        <v>625</v>
      </c>
      <c r="L8282" s="21"/>
    </row>
    <row r="8283" spans="1:12">
      <c r="A8283" s="79">
        <v>42410</v>
      </c>
      <c r="B8283" s="3">
        <v>14.58527</v>
      </c>
      <c r="C8283" s="7">
        <v>12010</v>
      </c>
      <c r="D8283" s="7">
        <v>1</v>
      </c>
      <c r="E8283" s="7" t="s">
        <v>5214</v>
      </c>
      <c r="F8283" s="2" t="s">
        <v>8</v>
      </c>
      <c r="G8283" s="2" t="s">
        <v>1179</v>
      </c>
      <c r="H8283" s="2" t="s">
        <v>1180</v>
      </c>
      <c r="I8283" s="2" t="s">
        <v>268</v>
      </c>
      <c r="L8283" s="21"/>
    </row>
    <row r="8284" spans="1:12">
      <c r="A8284" s="79">
        <v>42431</v>
      </c>
      <c r="B8284" s="3">
        <v>14.58527</v>
      </c>
      <c r="C8284" s="7">
        <v>12010</v>
      </c>
      <c r="D8284" s="7">
        <v>1</v>
      </c>
      <c r="E8284" s="7" t="s">
        <v>5214</v>
      </c>
      <c r="F8284" s="2" t="s">
        <v>8</v>
      </c>
      <c r="G8284" s="2" t="s">
        <v>271</v>
      </c>
      <c r="H8284" s="2" t="s">
        <v>1404</v>
      </c>
      <c r="I8284" s="2" t="s">
        <v>268</v>
      </c>
      <c r="L8284" s="21"/>
    </row>
    <row r="8285" spans="1:12">
      <c r="A8285" s="79">
        <v>42497</v>
      </c>
      <c r="B8285" s="3">
        <v>14.501502157795729</v>
      </c>
      <c r="C8285" s="7">
        <v>12010</v>
      </c>
      <c r="D8285" s="7">
        <v>1</v>
      </c>
      <c r="E8285" s="7" t="s">
        <v>5214</v>
      </c>
      <c r="F8285" s="2" t="s">
        <v>8</v>
      </c>
      <c r="G8285" s="2" t="s">
        <v>268</v>
      </c>
      <c r="H8285" s="2" t="s">
        <v>1901</v>
      </c>
      <c r="I8285" s="2" t="s">
        <v>1867</v>
      </c>
    </row>
    <row r="8286" spans="1:12">
      <c r="A8286" s="79">
        <v>42554</v>
      </c>
      <c r="B8286" s="3">
        <v>14.11</v>
      </c>
      <c r="C8286" s="7">
        <v>12010</v>
      </c>
      <c r="D8286" s="7">
        <v>1</v>
      </c>
      <c r="E8286" s="7" t="s">
        <v>5214</v>
      </c>
      <c r="F8286" s="2" t="s">
        <v>8</v>
      </c>
      <c r="G8286" s="2" t="s">
        <v>268</v>
      </c>
      <c r="H8286" s="2" t="s">
        <v>2406</v>
      </c>
    </row>
    <row r="8287" spans="1:12">
      <c r="A8287" s="79">
        <v>42557</v>
      </c>
      <c r="B8287" s="3">
        <v>14.382643397608007</v>
      </c>
      <c r="C8287" s="7">
        <v>12010</v>
      </c>
      <c r="D8287" s="7">
        <v>1</v>
      </c>
      <c r="E8287" s="7" t="s">
        <v>5214</v>
      </c>
      <c r="F8287" s="2" t="s">
        <v>8</v>
      </c>
      <c r="G8287" s="2" t="s">
        <v>268</v>
      </c>
      <c r="H8287" s="2" t="s">
        <v>2403</v>
      </c>
    </row>
    <row r="8288" spans="1:12">
      <c r="A8288" s="79">
        <v>42584</v>
      </c>
      <c r="B8288" s="3">
        <v>14.32</v>
      </c>
      <c r="C8288" s="7">
        <v>12010</v>
      </c>
      <c r="D8288" s="7">
        <v>1</v>
      </c>
      <c r="E8288" s="7" t="s">
        <v>5214</v>
      </c>
      <c r="F8288" s="2" t="s">
        <v>8</v>
      </c>
      <c r="G8288" s="2" t="s">
        <v>268</v>
      </c>
      <c r="H8288" s="2" t="s">
        <v>2405</v>
      </c>
    </row>
    <row r="8289" spans="1:10">
      <c r="A8289" s="79">
        <v>42602</v>
      </c>
      <c r="B8289" s="3">
        <v>14.11</v>
      </c>
      <c r="C8289" s="7">
        <v>12010</v>
      </c>
      <c r="D8289" s="7">
        <v>1</v>
      </c>
      <c r="E8289" s="7" t="s">
        <v>5214</v>
      </c>
      <c r="F8289" s="2" t="s">
        <v>8</v>
      </c>
      <c r="G8289" s="2" t="s">
        <v>268</v>
      </c>
      <c r="H8289" s="2" t="s">
        <v>2404</v>
      </c>
    </row>
    <row r="8290" spans="1:10">
      <c r="A8290" s="79">
        <v>42642.756249999999</v>
      </c>
      <c r="B8290" s="3">
        <v>14.22</v>
      </c>
      <c r="C8290" s="7">
        <v>12010</v>
      </c>
      <c r="D8290" s="7">
        <v>1</v>
      </c>
      <c r="E8290" s="7" t="s">
        <v>5214</v>
      </c>
      <c r="F8290" s="2" t="s">
        <v>8</v>
      </c>
      <c r="G8290" s="2">
        <v>1</v>
      </c>
      <c r="H8290" s="2" t="s">
        <v>2246</v>
      </c>
    </row>
    <row r="8291" spans="1:10">
      <c r="A8291" s="79">
        <v>42677.151770833334</v>
      </c>
      <c r="B8291" s="3">
        <v>14.499695983434293</v>
      </c>
      <c r="C8291" s="7">
        <v>12010</v>
      </c>
      <c r="D8291" s="7">
        <v>1</v>
      </c>
      <c r="E8291" s="7" t="s">
        <v>5214</v>
      </c>
      <c r="F8291" s="2" t="s">
        <v>8</v>
      </c>
      <c r="G8291" s="2" t="s">
        <v>2246</v>
      </c>
      <c r="H8291" s="2" t="s">
        <v>2738</v>
      </c>
    </row>
    <row r="8292" spans="1:10">
      <c r="A8292" s="79">
        <v>42692.903171296297</v>
      </c>
      <c r="B8292" s="3">
        <v>14.529570812124678</v>
      </c>
      <c r="C8292" s="7">
        <v>12010</v>
      </c>
      <c r="D8292" s="7">
        <v>1</v>
      </c>
      <c r="E8292" s="7" t="s">
        <v>5214</v>
      </c>
      <c r="F8292" s="2" t="s">
        <v>8</v>
      </c>
      <c r="G8292" s="2" t="s">
        <v>2246</v>
      </c>
      <c r="H8292" s="2" t="s">
        <v>2718</v>
      </c>
    </row>
    <row r="8293" spans="1:10">
      <c r="A8293" s="79">
        <v>42717.395428240743</v>
      </c>
      <c r="B8293" s="3">
        <v>14.445553543191801</v>
      </c>
      <c r="C8293" s="7">
        <v>12010</v>
      </c>
      <c r="D8293" s="7">
        <v>1</v>
      </c>
      <c r="E8293" s="7" t="s">
        <v>5214</v>
      </c>
      <c r="F8293" s="2" t="s">
        <v>8</v>
      </c>
      <c r="G8293" s="2" t="s">
        <v>2246</v>
      </c>
      <c r="H8293" s="2" t="s">
        <v>3178</v>
      </c>
    </row>
    <row r="8294" spans="1:10">
      <c r="A8294" s="79">
        <v>42738.612314814818</v>
      </c>
      <c r="B8294" s="3">
        <v>14.315322017075774</v>
      </c>
      <c r="C8294" s="7">
        <v>12010</v>
      </c>
      <c r="D8294" s="7">
        <v>1</v>
      </c>
      <c r="E8294" s="7" t="s">
        <v>5214</v>
      </c>
      <c r="F8294" s="2" t="s">
        <v>8</v>
      </c>
      <c r="G8294" s="2" t="s">
        <v>4016</v>
      </c>
    </row>
    <row r="8295" spans="1:10">
      <c r="A8295" s="79">
        <v>42745.587384259263</v>
      </c>
      <c r="B8295" s="3">
        <v>14.477702008281573</v>
      </c>
      <c r="C8295" s="7">
        <v>12010</v>
      </c>
      <c r="D8295" s="7">
        <v>1</v>
      </c>
      <c r="E8295" s="7" t="s">
        <v>5214</v>
      </c>
      <c r="F8295" s="2" t="s">
        <v>8</v>
      </c>
      <c r="G8295" s="2" t="s">
        <v>3599</v>
      </c>
    </row>
    <row r="8296" spans="1:10">
      <c r="A8296" s="79">
        <v>42749.960046296299</v>
      </c>
      <c r="B8296" s="3">
        <v>14.418893275705187</v>
      </c>
      <c r="C8296" s="7">
        <v>12010</v>
      </c>
      <c r="D8296" s="7">
        <v>1</v>
      </c>
      <c r="E8296" s="7" t="s">
        <v>5214</v>
      </c>
      <c r="F8296" s="2" t="s">
        <v>8</v>
      </c>
      <c r="G8296" s="2" t="s">
        <v>3698</v>
      </c>
    </row>
    <row r="8297" spans="1:10">
      <c r="A8297" s="79">
        <v>42774.449490740742</v>
      </c>
      <c r="B8297" s="3">
        <v>14.44944087678004</v>
      </c>
      <c r="C8297" s="7">
        <v>12010</v>
      </c>
      <c r="D8297" s="7">
        <v>1</v>
      </c>
      <c r="E8297" s="7" t="s">
        <v>5214</v>
      </c>
      <c r="F8297" s="2" t="s">
        <v>8</v>
      </c>
      <c r="G8297" s="2" t="s">
        <v>4015</v>
      </c>
    </row>
    <row r="8298" spans="1:10">
      <c r="A8298" s="79">
        <v>42857.448738425926</v>
      </c>
      <c r="B8298" s="3">
        <v>14.523039569707402</v>
      </c>
      <c r="C8298" s="7">
        <v>12010</v>
      </c>
      <c r="D8298" s="7">
        <v>1</v>
      </c>
      <c r="E8298" s="7" t="s">
        <v>5214</v>
      </c>
      <c r="F8298" s="2" t="s">
        <v>8</v>
      </c>
      <c r="G8298" s="2" t="s">
        <v>2246</v>
      </c>
      <c r="H8298" s="2" t="s">
        <v>4816</v>
      </c>
    </row>
    <row r="8299" spans="1:10">
      <c r="A8299" s="79">
        <v>42887</v>
      </c>
      <c r="B8299" s="3">
        <v>-14.99</v>
      </c>
      <c r="C8299" s="7">
        <v>12010</v>
      </c>
      <c r="D8299" s="7">
        <v>-1</v>
      </c>
      <c r="E8299" s="7" t="s">
        <v>5214</v>
      </c>
      <c r="F8299" s="2" t="s">
        <v>8</v>
      </c>
      <c r="G8299" s="2" t="s">
        <v>2246</v>
      </c>
      <c r="H8299" s="2" t="s">
        <v>4814</v>
      </c>
    </row>
    <row r="8300" spans="1:10">
      <c r="A8300" s="79">
        <v>42889.817210648151</v>
      </c>
      <c r="B8300" s="3">
        <v>14.479030885195863</v>
      </c>
      <c r="C8300" s="7">
        <v>12010</v>
      </c>
      <c r="D8300" s="7">
        <v>1</v>
      </c>
      <c r="E8300" s="7" t="s">
        <v>5214</v>
      </c>
      <c r="F8300" s="2" t="s">
        <v>8</v>
      </c>
      <c r="G8300" s="2" t="s">
        <v>2246</v>
      </c>
      <c r="H8300" s="2" t="s">
        <v>4814</v>
      </c>
    </row>
    <row r="8301" spans="1:10">
      <c r="A8301" s="79">
        <v>42170</v>
      </c>
      <c r="B8301" s="3">
        <v>14.58527</v>
      </c>
      <c r="C8301" s="7">
        <v>12011</v>
      </c>
      <c r="D8301" s="7">
        <v>1</v>
      </c>
      <c r="E8301" s="7" t="s">
        <v>5214</v>
      </c>
      <c r="F8301" s="2" t="s">
        <v>8</v>
      </c>
      <c r="G8301" s="2" t="s">
        <v>329</v>
      </c>
      <c r="H8301" s="2" t="s">
        <v>203</v>
      </c>
      <c r="J8301" s="21"/>
    </row>
    <row r="8302" spans="1:10">
      <c r="A8302" s="79">
        <v>42170</v>
      </c>
      <c r="B8302" s="3">
        <v>24.315270000000002</v>
      </c>
      <c r="C8302" s="7">
        <v>12011</v>
      </c>
      <c r="D8302" s="7">
        <v>1</v>
      </c>
      <c r="E8302" s="7" t="s">
        <v>5214</v>
      </c>
      <c r="F8302" s="2" t="s">
        <v>8</v>
      </c>
      <c r="G8302" s="2" t="s">
        <v>330</v>
      </c>
      <c r="H8302" s="2" t="s">
        <v>203</v>
      </c>
      <c r="J8302" s="21"/>
    </row>
    <row r="8303" spans="1:10">
      <c r="A8303" s="79">
        <v>42174</v>
      </c>
      <c r="B8303" s="3">
        <v>29.170539999999999</v>
      </c>
      <c r="C8303" s="7">
        <v>12011</v>
      </c>
      <c r="D8303" s="7">
        <v>2</v>
      </c>
      <c r="E8303" s="7" t="s">
        <v>5214</v>
      </c>
      <c r="F8303" s="2" t="s">
        <v>8</v>
      </c>
      <c r="G8303" s="2" t="s">
        <v>323</v>
      </c>
      <c r="H8303" s="2" t="s">
        <v>203</v>
      </c>
      <c r="J8303" s="21"/>
    </row>
    <row r="8304" spans="1:10">
      <c r="A8304" s="79">
        <v>42174</v>
      </c>
      <c r="B8304" s="3">
        <v>14.58527</v>
      </c>
      <c r="C8304" s="7">
        <v>12011</v>
      </c>
      <c r="D8304" s="7">
        <v>1</v>
      </c>
      <c r="E8304" s="7" t="s">
        <v>5214</v>
      </c>
      <c r="F8304" s="2" t="s">
        <v>8</v>
      </c>
      <c r="G8304" s="2" t="s">
        <v>325</v>
      </c>
      <c r="H8304" s="2" t="s">
        <v>203</v>
      </c>
      <c r="J8304" s="21"/>
    </row>
    <row r="8305" spans="1:10">
      <c r="A8305" s="79">
        <v>42179</v>
      </c>
      <c r="B8305" s="3">
        <v>29.170539999999999</v>
      </c>
      <c r="C8305" s="7">
        <v>12011</v>
      </c>
      <c r="D8305" s="7">
        <v>2</v>
      </c>
      <c r="E8305" s="7" t="s">
        <v>5214</v>
      </c>
      <c r="F8305" s="2" t="s">
        <v>8</v>
      </c>
      <c r="G8305" s="2" t="s">
        <v>322</v>
      </c>
      <c r="H8305" s="2" t="s">
        <v>203</v>
      </c>
      <c r="J8305" s="21"/>
    </row>
    <row r="8306" spans="1:10">
      <c r="A8306" s="79">
        <v>42187</v>
      </c>
      <c r="B8306" s="3">
        <v>14.58527</v>
      </c>
      <c r="C8306" s="7">
        <v>12011</v>
      </c>
      <c r="D8306" s="7">
        <v>1</v>
      </c>
      <c r="E8306" s="7" t="s">
        <v>5214</v>
      </c>
      <c r="F8306" s="2" t="s">
        <v>8</v>
      </c>
      <c r="G8306" s="2" t="s">
        <v>319</v>
      </c>
      <c r="H8306" s="2" t="s">
        <v>203</v>
      </c>
      <c r="J8306" s="21"/>
    </row>
    <row r="8307" spans="1:10">
      <c r="A8307" s="79">
        <v>42192</v>
      </c>
      <c r="B8307" s="3">
        <v>14.58527</v>
      </c>
      <c r="C8307" s="7">
        <v>12011</v>
      </c>
      <c r="D8307" s="7">
        <v>1</v>
      </c>
      <c r="E8307" s="7" t="s">
        <v>5214</v>
      </c>
      <c r="F8307" s="2" t="s">
        <v>8</v>
      </c>
      <c r="G8307" s="2" t="s">
        <v>318</v>
      </c>
      <c r="H8307" s="2" t="s">
        <v>203</v>
      </c>
      <c r="J8307" s="21"/>
    </row>
    <row r="8308" spans="1:10">
      <c r="A8308" s="79">
        <v>42202</v>
      </c>
      <c r="B8308" s="3">
        <v>14.58527</v>
      </c>
      <c r="C8308" s="7">
        <v>12011</v>
      </c>
      <c r="D8308" s="7">
        <v>1</v>
      </c>
      <c r="E8308" s="7" t="s">
        <v>5214</v>
      </c>
      <c r="F8308" s="2" t="s">
        <v>8</v>
      </c>
      <c r="G8308" s="2" t="s">
        <v>315</v>
      </c>
      <c r="H8308" s="2" t="s">
        <v>203</v>
      </c>
      <c r="J8308" s="21"/>
    </row>
    <row r="8309" spans="1:10">
      <c r="A8309" s="79">
        <v>42204</v>
      </c>
      <c r="B8309" s="3">
        <v>29.170539999999999</v>
      </c>
      <c r="C8309" s="7">
        <v>12011</v>
      </c>
      <c r="D8309" s="7">
        <v>2</v>
      </c>
      <c r="E8309" s="7" t="s">
        <v>5214</v>
      </c>
      <c r="F8309" s="2" t="s">
        <v>8</v>
      </c>
      <c r="G8309" s="2" t="s">
        <v>314</v>
      </c>
      <c r="H8309" s="2" t="s">
        <v>203</v>
      </c>
      <c r="J8309" s="21"/>
    </row>
    <row r="8310" spans="1:10">
      <c r="A8310" s="79">
        <v>42216</v>
      </c>
      <c r="B8310" s="3">
        <v>14.58527</v>
      </c>
      <c r="C8310" s="7">
        <v>12011</v>
      </c>
      <c r="D8310" s="7">
        <v>1</v>
      </c>
      <c r="E8310" s="7" t="s">
        <v>5214</v>
      </c>
      <c r="F8310" s="2" t="s">
        <v>8</v>
      </c>
      <c r="G8310" s="2" t="s">
        <v>311</v>
      </c>
      <c r="H8310" s="2" t="s">
        <v>203</v>
      </c>
      <c r="J8310" s="21"/>
    </row>
    <row r="8311" spans="1:10">
      <c r="A8311" s="79">
        <v>42219</v>
      </c>
      <c r="B8311" s="3">
        <v>14.58527</v>
      </c>
      <c r="C8311" s="7">
        <v>12011</v>
      </c>
      <c r="D8311" s="7">
        <v>1</v>
      </c>
      <c r="E8311" s="7" t="s">
        <v>5214</v>
      </c>
      <c r="F8311" s="2" t="s">
        <v>8</v>
      </c>
      <c r="G8311" s="2" t="s">
        <v>309</v>
      </c>
      <c r="H8311" s="2" t="s">
        <v>203</v>
      </c>
      <c r="J8311" s="21"/>
    </row>
    <row r="8312" spans="1:10">
      <c r="A8312" s="79">
        <v>42221</v>
      </c>
      <c r="B8312" s="3">
        <v>14.58527</v>
      </c>
      <c r="C8312" s="7">
        <v>12011</v>
      </c>
      <c r="D8312" s="7">
        <v>1</v>
      </c>
      <c r="E8312" s="7" t="s">
        <v>5214</v>
      </c>
      <c r="F8312" s="2" t="s">
        <v>8</v>
      </c>
      <c r="G8312" s="2" t="s">
        <v>306</v>
      </c>
      <c r="H8312" s="2" t="s">
        <v>203</v>
      </c>
      <c r="J8312" s="21"/>
    </row>
    <row r="8313" spans="1:10">
      <c r="A8313" s="79">
        <v>42223</v>
      </c>
      <c r="B8313" s="3">
        <v>14.58527</v>
      </c>
      <c r="C8313" s="7">
        <v>12011</v>
      </c>
      <c r="D8313" s="7">
        <v>1</v>
      </c>
      <c r="E8313" s="7" t="s">
        <v>5214</v>
      </c>
      <c r="F8313" s="2" t="s">
        <v>8</v>
      </c>
      <c r="G8313" s="2" t="s">
        <v>288</v>
      </c>
      <c r="H8313" s="2" t="s">
        <v>203</v>
      </c>
      <c r="J8313" s="21"/>
    </row>
    <row r="8314" spans="1:10">
      <c r="A8314" s="79">
        <v>42227</v>
      </c>
      <c r="B8314" s="3">
        <v>14.58527</v>
      </c>
      <c r="C8314" s="7">
        <v>12011</v>
      </c>
      <c r="D8314" s="7">
        <v>1</v>
      </c>
      <c r="E8314" s="7" t="s">
        <v>5214</v>
      </c>
      <c r="F8314" s="2" t="s">
        <v>8</v>
      </c>
      <c r="G8314" s="2" t="s">
        <v>272</v>
      </c>
      <c r="H8314" s="2" t="s">
        <v>203</v>
      </c>
      <c r="J8314" s="21"/>
    </row>
    <row r="8315" spans="1:10">
      <c r="A8315" s="79">
        <v>42265</v>
      </c>
      <c r="B8315" s="3">
        <v>14.58527</v>
      </c>
      <c r="C8315" s="7">
        <v>12011</v>
      </c>
      <c r="D8315" s="7">
        <v>1</v>
      </c>
      <c r="E8315" s="7" t="s">
        <v>5214</v>
      </c>
      <c r="F8315" s="2" t="s">
        <v>8</v>
      </c>
      <c r="G8315" s="2" t="s">
        <v>258</v>
      </c>
      <c r="H8315" s="2" t="s">
        <v>203</v>
      </c>
      <c r="J8315" s="21"/>
    </row>
    <row r="8316" spans="1:10">
      <c r="A8316" s="79">
        <v>42265</v>
      </c>
      <c r="B8316" s="3">
        <v>14.58527</v>
      </c>
      <c r="C8316" s="7">
        <v>12011</v>
      </c>
      <c r="D8316" s="7">
        <v>1</v>
      </c>
      <c r="E8316" s="7" t="s">
        <v>5214</v>
      </c>
      <c r="F8316" s="2" t="s">
        <v>8</v>
      </c>
      <c r="G8316" s="2" t="s">
        <v>257</v>
      </c>
      <c r="H8316" s="2" t="s">
        <v>203</v>
      </c>
      <c r="J8316" s="21"/>
    </row>
    <row r="8317" spans="1:10">
      <c r="A8317" s="79">
        <v>42276</v>
      </c>
      <c r="B8317" s="3">
        <v>14.58527</v>
      </c>
      <c r="C8317" s="7">
        <v>12011</v>
      </c>
      <c r="D8317" s="7">
        <v>1</v>
      </c>
      <c r="E8317" s="7" t="s">
        <v>5214</v>
      </c>
      <c r="F8317" s="2" t="s">
        <v>8</v>
      </c>
      <c r="G8317" s="2" t="s">
        <v>252</v>
      </c>
      <c r="H8317" s="2" t="s">
        <v>203</v>
      </c>
    </row>
    <row r="8318" spans="1:10">
      <c r="A8318" s="79">
        <v>42295</v>
      </c>
      <c r="B8318" s="3">
        <v>14.58527</v>
      </c>
      <c r="C8318" s="7">
        <v>12011</v>
      </c>
      <c r="D8318" s="7">
        <v>1</v>
      </c>
      <c r="E8318" s="7" t="s">
        <v>5214</v>
      </c>
      <c r="F8318" s="2" t="s">
        <v>8</v>
      </c>
      <c r="G8318" s="2" t="s">
        <v>389</v>
      </c>
      <c r="H8318" s="2" t="s">
        <v>203</v>
      </c>
    </row>
    <row r="8319" spans="1:10">
      <c r="A8319" s="79">
        <v>42305</v>
      </c>
      <c r="B8319" s="3">
        <v>14.58527</v>
      </c>
      <c r="C8319" s="7">
        <v>12011</v>
      </c>
      <c r="D8319" s="7">
        <v>1</v>
      </c>
      <c r="E8319" s="7" t="s">
        <v>5214</v>
      </c>
      <c r="F8319" s="2" t="s">
        <v>8</v>
      </c>
      <c r="G8319" s="2" t="s">
        <v>398</v>
      </c>
      <c r="H8319" s="2" t="s">
        <v>203</v>
      </c>
    </row>
    <row r="8320" spans="1:10">
      <c r="A8320" s="79">
        <v>42318</v>
      </c>
      <c r="B8320" s="3">
        <v>14.58527</v>
      </c>
      <c r="C8320" s="7">
        <v>12011</v>
      </c>
      <c r="D8320" s="7">
        <v>1</v>
      </c>
      <c r="E8320" s="7" t="s">
        <v>5214</v>
      </c>
      <c r="F8320" s="2" t="s">
        <v>8</v>
      </c>
      <c r="G8320" s="2" t="s">
        <v>496</v>
      </c>
      <c r="H8320" s="2" t="s">
        <v>497</v>
      </c>
      <c r="I8320" s="2" t="s">
        <v>203</v>
      </c>
    </row>
    <row r="8321" spans="1:12">
      <c r="A8321" s="79">
        <v>42333</v>
      </c>
      <c r="B8321" s="3">
        <v>14.58527</v>
      </c>
      <c r="C8321" s="7">
        <v>12011</v>
      </c>
      <c r="D8321" s="7">
        <v>1</v>
      </c>
      <c r="E8321" s="7" t="s">
        <v>5214</v>
      </c>
      <c r="F8321" s="2" t="s">
        <v>8</v>
      </c>
      <c r="G8321" s="2" t="s">
        <v>451</v>
      </c>
      <c r="H8321" s="2" t="s">
        <v>203</v>
      </c>
    </row>
    <row r="8322" spans="1:12">
      <c r="A8322" s="79">
        <v>42334</v>
      </c>
      <c r="B8322" s="3">
        <v>14.58527</v>
      </c>
      <c r="C8322" s="7">
        <v>12011</v>
      </c>
      <c r="D8322" s="7">
        <v>1</v>
      </c>
      <c r="E8322" s="7" t="s">
        <v>5214</v>
      </c>
      <c r="F8322" s="2" t="s">
        <v>8</v>
      </c>
      <c r="G8322" s="2" t="s">
        <v>450</v>
      </c>
      <c r="H8322" s="2" t="s">
        <v>203</v>
      </c>
    </row>
    <row r="8323" spans="1:12">
      <c r="A8323" s="79">
        <v>42339</v>
      </c>
      <c r="B8323" s="3">
        <v>14.58527</v>
      </c>
      <c r="C8323" s="7">
        <v>12011</v>
      </c>
      <c r="D8323" s="7">
        <v>1</v>
      </c>
      <c r="E8323" s="7" t="s">
        <v>5214</v>
      </c>
      <c r="F8323" s="2" t="s">
        <v>8</v>
      </c>
      <c r="G8323" s="2" t="s">
        <v>722</v>
      </c>
      <c r="H8323" s="2" t="s">
        <v>723</v>
      </c>
      <c r="I8323" s="2" t="s">
        <v>724</v>
      </c>
    </row>
    <row r="8324" spans="1:12">
      <c r="A8324" s="79">
        <v>42357</v>
      </c>
      <c r="B8324" s="3">
        <v>14.58527</v>
      </c>
      <c r="C8324" s="7">
        <v>12011</v>
      </c>
      <c r="D8324" s="7">
        <v>1</v>
      </c>
      <c r="E8324" s="7" t="s">
        <v>5214</v>
      </c>
      <c r="F8324" s="2" t="s">
        <v>8</v>
      </c>
      <c r="G8324" s="2" t="s">
        <v>681</v>
      </c>
      <c r="H8324" s="2" t="s">
        <v>682</v>
      </c>
      <c r="I8324" s="2" t="s">
        <v>683</v>
      </c>
      <c r="J8324" s="2" t="s">
        <v>662</v>
      </c>
    </row>
    <row r="8325" spans="1:12">
      <c r="A8325" s="79">
        <v>42370</v>
      </c>
      <c r="B8325" s="3">
        <v>14.58527</v>
      </c>
      <c r="C8325" s="7">
        <v>12011</v>
      </c>
      <c r="D8325" s="7">
        <v>1</v>
      </c>
      <c r="E8325" s="7" t="s">
        <v>5214</v>
      </c>
      <c r="F8325" s="2" t="s">
        <v>8</v>
      </c>
      <c r="G8325" s="2" t="s">
        <v>1085</v>
      </c>
      <c r="H8325" s="2" t="s">
        <v>1087</v>
      </c>
      <c r="I8325" s="2" t="s">
        <v>203</v>
      </c>
    </row>
    <row r="8326" spans="1:12">
      <c r="A8326" s="79">
        <v>42379</v>
      </c>
      <c r="B8326" s="3">
        <v>14.58527</v>
      </c>
      <c r="C8326" s="7">
        <v>12011</v>
      </c>
      <c r="D8326" s="7">
        <v>1</v>
      </c>
      <c r="E8326" s="7" t="s">
        <v>5214</v>
      </c>
      <c r="F8326" s="2" t="s">
        <v>8</v>
      </c>
      <c r="G8326" s="2" t="s">
        <v>870</v>
      </c>
      <c r="H8326" s="2" t="s">
        <v>871</v>
      </c>
      <c r="I8326" s="2" t="s">
        <v>203</v>
      </c>
      <c r="L8326" s="21"/>
    </row>
    <row r="8327" spans="1:12">
      <c r="A8327" s="79">
        <v>42380</v>
      </c>
      <c r="B8327" s="3">
        <v>14.58527</v>
      </c>
      <c r="C8327" s="7">
        <v>12011</v>
      </c>
      <c r="D8327" s="7">
        <v>1</v>
      </c>
      <c r="E8327" s="7" t="s">
        <v>5214</v>
      </c>
      <c r="F8327" s="2" t="s">
        <v>8</v>
      </c>
      <c r="G8327" s="2" t="s">
        <v>778</v>
      </c>
      <c r="H8327" s="2" t="s">
        <v>779</v>
      </c>
      <c r="I8327" s="2" t="s">
        <v>203</v>
      </c>
      <c r="L8327" s="21"/>
    </row>
    <row r="8328" spans="1:12">
      <c r="A8328" s="79">
        <v>42382</v>
      </c>
      <c r="B8328" s="3">
        <v>14.58527</v>
      </c>
      <c r="C8328" s="7">
        <v>12011</v>
      </c>
      <c r="D8328" s="7">
        <v>1</v>
      </c>
      <c r="E8328" s="7" t="s">
        <v>5214</v>
      </c>
      <c r="F8328" s="2" t="s">
        <v>8</v>
      </c>
      <c r="G8328" s="2" t="s">
        <v>1078</v>
      </c>
      <c r="H8328" s="2" t="s">
        <v>1079</v>
      </c>
      <c r="I8328" s="2" t="s">
        <v>203</v>
      </c>
      <c r="L8328" s="21"/>
    </row>
    <row r="8329" spans="1:12">
      <c r="A8329" s="79">
        <v>42389</v>
      </c>
      <c r="B8329" s="3">
        <v>14.58527</v>
      </c>
      <c r="C8329" s="7">
        <v>12011</v>
      </c>
      <c r="D8329" s="7">
        <v>1</v>
      </c>
      <c r="E8329" s="7" t="s">
        <v>5214</v>
      </c>
      <c r="F8329" s="2" t="s">
        <v>8</v>
      </c>
      <c r="G8329" s="2" t="s">
        <v>995</v>
      </c>
      <c r="H8329" s="2" t="s">
        <v>996</v>
      </c>
      <c r="I8329" s="2" t="s">
        <v>203</v>
      </c>
      <c r="L8329" s="21"/>
    </row>
    <row r="8330" spans="1:12">
      <c r="A8330" s="79">
        <v>42391</v>
      </c>
      <c r="B8330" s="3">
        <v>14.58527</v>
      </c>
      <c r="C8330" s="7">
        <v>12011</v>
      </c>
      <c r="D8330" s="7">
        <v>1</v>
      </c>
      <c r="E8330" s="7" t="s">
        <v>5214</v>
      </c>
      <c r="F8330" s="2" t="s">
        <v>8</v>
      </c>
      <c r="G8330" s="2" t="s">
        <v>965</v>
      </c>
      <c r="H8330" s="2" t="s">
        <v>966</v>
      </c>
      <c r="I8330" s="2" t="s">
        <v>203</v>
      </c>
      <c r="L8330" s="21"/>
    </row>
    <row r="8331" spans="1:12">
      <c r="A8331" s="79">
        <v>42403</v>
      </c>
      <c r="B8331" s="3">
        <v>14.58527</v>
      </c>
      <c r="C8331" s="7">
        <v>12011</v>
      </c>
      <c r="D8331" s="7">
        <v>1</v>
      </c>
      <c r="E8331" s="7" t="s">
        <v>5214</v>
      </c>
      <c r="F8331" s="2" t="s">
        <v>8</v>
      </c>
      <c r="G8331" s="2" t="s">
        <v>1173</v>
      </c>
      <c r="H8331" s="2" t="s">
        <v>1222</v>
      </c>
      <c r="I8331" s="2" t="s">
        <v>203</v>
      </c>
      <c r="L8331" s="21"/>
    </row>
    <row r="8332" spans="1:12">
      <c r="A8332" s="79">
        <v>42411</v>
      </c>
      <c r="B8332" s="3">
        <v>14.58527</v>
      </c>
      <c r="C8332" s="7">
        <v>12011</v>
      </c>
      <c r="D8332" s="7">
        <v>1</v>
      </c>
      <c r="E8332" s="7" t="s">
        <v>5214</v>
      </c>
      <c r="F8332" s="2" t="s">
        <v>8</v>
      </c>
      <c r="G8332" s="2" t="s">
        <v>917</v>
      </c>
      <c r="H8332" s="2" t="s">
        <v>1178</v>
      </c>
      <c r="I8332" s="2" t="s">
        <v>203</v>
      </c>
      <c r="L8332" s="21"/>
    </row>
    <row r="8333" spans="1:12">
      <c r="A8333" s="79">
        <v>42467</v>
      </c>
      <c r="B8333" s="3">
        <v>14.58527</v>
      </c>
      <c r="C8333" s="7">
        <v>12011</v>
      </c>
      <c r="D8333" s="7">
        <v>1</v>
      </c>
      <c r="E8333" s="7" t="s">
        <v>5214</v>
      </c>
      <c r="F8333" s="2" t="s">
        <v>8</v>
      </c>
      <c r="G8333" s="2" t="s">
        <v>1596</v>
      </c>
      <c r="H8333" s="2" t="s">
        <v>203</v>
      </c>
    </row>
    <row r="8334" spans="1:12">
      <c r="A8334" s="79">
        <v>42468</v>
      </c>
      <c r="B8334" s="3">
        <v>14.58527</v>
      </c>
      <c r="C8334" s="7">
        <v>12011</v>
      </c>
      <c r="D8334" s="7">
        <v>1</v>
      </c>
      <c r="E8334" s="7" t="s">
        <v>5214</v>
      </c>
      <c r="F8334" s="2" t="s">
        <v>8</v>
      </c>
      <c r="G8334" s="2" t="s">
        <v>267</v>
      </c>
      <c r="H8334" s="2" t="s">
        <v>203</v>
      </c>
    </row>
    <row r="8335" spans="1:12">
      <c r="A8335" s="79">
        <v>42468</v>
      </c>
      <c r="B8335" s="3">
        <v>14.58527</v>
      </c>
      <c r="C8335" s="7">
        <v>12011</v>
      </c>
      <c r="D8335" s="7">
        <v>1</v>
      </c>
      <c r="E8335" s="7" t="s">
        <v>5214</v>
      </c>
      <c r="F8335" s="2" t="s">
        <v>8</v>
      </c>
      <c r="G8335" s="2" t="s">
        <v>1074</v>
      </c>
      <c r="H8335" s="2" t="s">
        <v>203</v>
      </c>
    </row>
    <row r="8336" spans="1:12">
      <c r="A8336" s="79">
        <v>42468</v>
      </c>
      <c r="B8336" s="3">
        <v>14.58527</v>
      </c>
      <c r="C8336" s="7">
        <v>12011</v>
      </c>
      <c r="D8336" s="7">
        <v>1</v>
      </c>
      <c r="E8336" s="7" t="s">
        <v>5214</v>
      </c>
      <c r="F8336" s="2" t="s">
        <v>8</v>
      </c>
      <c r="G8336" s="2" t="s">
        <v>1595</v>
      </c>
      <c r="H8336" s="2" t="s">
        <v>203</v>
      </c>
    </row>
    <row r="8337" spans="1:9">
      <c r="A8337" s="79">
        <v>42497</v>
      </c>
      <c r="B8337" s="3">
        <v>14.501502157795729</v>
      </c>
      <c r="C8337" s="7">
        <v>12011</v>
      </c>
      <c r="D8337" s="7">
        <v>1</v>
      </c>
      <c r="E8337" s="7" t="s">
        <v>5214</v>
      </c>
      <c r="F8337" s="2" t="s">
        <v>8</v>
      </c>
      <c r="G8337" s="2" t="s">
        <v>203</v>
      </c>
      <c r="H8337" s="2" t="s">
        <v>1901</v>
      </c>
      <c r="I8337" s="2" t="s">
        <v>1867</v>
      </c>
    </row>
    <row r="8338" spans="1:9">
      <c r="A8338" s="79">
        <v>42503</v>
      </c>
      <c r="B8338" s="3">
        <v>13.615266319583501</v>
      </c>
      <c r="C8338" s="7">
        <v>12011</v>
      </c>
      <c r="D8338" s="7">
        <v>1</v>
      </c>
      <c r="E8338" s="7" t="s">
        <v>5214</v>
      </c>
      <c r="F8338" s="2" t="s">
        <v>8</v>
      </c>
      <c r="G8338" s="2" t="s">
        <v>203</v>
      </c>
      <c r="H8338" s="2" t="s">
        <v>1898</v>
      </c>
      <c r="I8338" s="2" t="s">
        <v>1862</v>
      </c>
    </row>
    <row r="8339" spans="1:9">
      <c r="A8339" s="79">
        <v>42531</v>
      </c>
      <c r="B8339" s="3">
        <v>14.330110055027514</v>
      </c>
      <c r="C8339" s="7">
        <v>12011</v>
      </c>
      <c r="D8339" s="7">
        <v>1</v>
      </c>
      <c r="E8339" s="7" t="s">
        <v>5214</v>
      </c>
      <c r="F8339" s="2" t="s">
        <v>8</v>
      </c>
      <c r="G8339" s="2" t="s">
        <v>203</v>
      </c>
    </row>
    <row r="8340" spans="1:9">
      <c r="A8340" s="79">
        <v>42531</v>
      </c>
      <c r="B8340" s="3">
        <v>14.413281201126056</v>
      </c>
      <c r="C8340" s="7">
        <v>12011</v>
      </c>
      <c r="D8340" s="7">
        <v>1</v>
      </c>
      <c r="E8340" s="7" t="s">
        <v>5214</v>
      </c>
      <c r="F8340" s="2" t="s">
        <v>8</v>
      </c>
      <c r="G8340" s="2" t="s">
        <v>203</v>
      </c>
    </row>
    <row r="8341" spans="1:9">
      <c r="A8341" s="79">
        <v>42537</v>
      </c>
      <c r="B8341" s="3">
        <v>14.475781668751116</v>
      </c>
      <c r="C8341" s="7">
        <v>12011</v>
      </c>
      <c r="D8341" s="7">
        <v>1</v>
      </c>
      <c r="E8341" s="7" t="s">
        <v>5214</v>
      </c>
      <c r="F8341" s="2" t="s">
        <v>8</v>
      </c>
      <c r="G8341" s="2" t="s">
        <v>203</v>
      </c>
    </row>
    <row r="8342" spans="1:9">
      <c r="A8342" s="79">
        <v>42549</v>
      </c>
      <c r="B8342" s="3">
        <v>14.330110055027514</v>
      </c>
      <c r="C8342" s="7">
        <v>12011</v>
      </c>
      <c r="D8342" s="7">
        <v>1</v>
      </c>
      <c r="E8342" s="7" t="s">
        <v>5214</v>
      </c>
      <c r="F8342" s="2" t="s">
        <v>8</v>
      </c>
      <c r="G8342" s="2" t="s">
        <v>203</v>
      </c>
    </row>
    <row r="8343" spans="1:9">
      <c r="A8343" s="79">
        <v>42560</v>
      </c>
      <c r="B8343" s="3">
        <v>14.224744744744745</v>
      </c>
      <c r="C8343" s="7">
        <v>12011</v>
      </c>
      <c r="D8343" s="7">
        <v>1</v>
      </c>
      <c r="E8343" s="7" t="s">
        <v>5214</v>
      </c>
      <c r="F8343" s="2" t="s">
        <v>8</v>
      </c>
      <c r="G8343" s="2" t="s">
        <v>203</v>
      </c>
      <c r="H8343" s="2" t="s">
        <v>2292</v>
      </c>
    </row>
    <row r="8344" spans="1:9">
      <c r="A8344" s="79">
        <v>42592</v>
      </c>
      <c r="B8344" s="3">
        <v>14.356208623087621</v>
      </c>
      <c r="C8344" s="7">
        <v>12011</v>
      </c>
      <c r="D8344" s="7">
        <v>1</v>
      </c>
      <c r="E8344" s="7" t="s">
        <v>5214</v>
      </c>
      <c r="F8344" s="2" t="s">
        <v>8</v>
      </c>
      <c r="G8344" s="2" t="s">
        <v>203</v>
      </c>
      <c r="H8344" s="2" t="s">
        <v>2278</v>
      </c>
    </row>
    <row r="8345" spans="1:9">
      <c r="A8345" s="79">
        <v>42595</v>
      </c>
      <c r="B8345" s="3">
        <v>14.335000000000001</v>
      </c>
      <c r="C8345" s="7">
        <v>12011</v>
      </c>
      <c r="D8345" s="7">
        <v>1</v>
      </c>
      <c r="E8345" s="7" t="s">
        <v>5214</v>
      </c>
      <c r="F8345" s="2" t="s">
        <v>8</v>
      </c>
      <c r="G8345" s="2" t="s">
        <v>203</v>
      </c>
      <c r="H8345" s="2" t="s">
        <v>2409</v>
      </c>
    </row>
    <row r="8346" spans="1:9">
      <c r="A8346" s="79">
        <v>42595</v>
      </c>
      <c r="B8346" s="3">
        <v>14.433472629943015</v>
      </c>
      <c r="C8346" s="7">
        <v>12011</v>
      </c>
      <c r="D8346" s="7">
        <v>1</v>
      </c>
      <c r="E8346" s="7" t="s">
        <v>5214</v>
      </c>
      <c r="F8346" s="2" t="s">
        <v>8</v>
      </c>
      <c r="G8346" s="2" t="s">
        <v>203</v>
      </c>
      <c r="H8346" s="2" t="s">
        <v>2254</v>
      </c>
    </row>
    <row r="8347" spans="1:9">
      <c r="A8347" s="79">
        <v>42598</v>
      </c>
      <c r="B8347" s="3">
        <v>14.253457688808007</v>
      </c>
      <c r="C8347" s="7">
        <v>12011</v>
      </c>
      <c r="D8347" s="7">
        <v>1</v>
      </c>
      <c r="E8347" s="7" t="s">
        <v>5214</v>
      </c>
      <c r="F8347" s="2" t="s">
        <v>8</v>
      </c>
      <c r="G8347" s="2" t="s">
        <v>203</v>
      </c>
      <c r="H8347" s="2" t="s">
        <v>2408</v>
      </c>
    </row>
    <row r="8348" spans="1:9">
      <c r="A8348" s="79">
        <v>42598</v>
      </c>
      <c r="B8348" s="3">
        <v>14.32</v>
      </c>
      <c r="C8348" s="7">
        <v>12011</v>
      </c>
      <c r="D8348" s="7">
        <v>1</v>
      </c>
      <c r="E8348" s="7" t="s">
        <v>5214</v>
      </c>
      <c r="F8348" s="2" t="s">
        <v>8</v>
      </c>
      <c r="G8348" s="2" t="s">
        <v>203</v>
      </c>
      <c r="H8348" s="2" t="s">
        <v>2401</v>
      </c>
    </row>
    <row r="8349" spans="1:9">
      <c r="A8349" s="79">
        <v>42605</v>
      </c>
      <c r="B8349" s="3">
        <v>14.239785510009533</v>
      </c>
      <c r="C8349" s="7">
        <v>12011</v>
      </c>
      <c r="D8349" s="7">
        <v>1</v>
      </c>
      <c r="E8349" s="7" t="s">
        <v>5214</v>
      </c>
      <c r="F8349" s="2" t="s">
        <v>8</v>
      </c>
      <c r="G8349" s="2" t="s">
        <v>203</v>
      </c>
      <c r="H8349" s="2" t="s">
        <v>2319</v>
      </c>
    </row>
    <row r="8350" spans="1:9">
      <c r="A8350" s="79">
        <v>42621</v>
      </c>
      <c r="B8350" s="3">
        <v>14.11</v>
      </c>
      <c r="C8350" s="7">
        <v>12011</v>
      </c>
      <c r="D8350" s="7">
        <v>1</v>
      </c>
      <c r="E8350" s="7" t="s">
        <v>5214</v>
      </c>
      <c r="F8350" s="2" t="s">
        <v>8</v>
      </c>
      <c r="G8350" s="2" t="s">
        <v>203</v>
      </c>
      <c r="H8350" s="2" t="s">
        <v>2407</v>
      </c>
    </row>
    <row r="8351" spans="1:9">
      <c r="A8351" s="79">
        <v>42631</v>
      </c>
      <c r="B8351" s="3">
        <v>14.306362625139043</v>
      </c>
      <c r="C8351" s="7">
        <v>12011</v>
      </c>
      <c r="D8351" s="7">
        <v>1</v>
      </c>
      <c r="E8351" s="7" t="s">
        <v>5214</v>
      </c>
      <c r="F8351" s="2" t="s">
        <v>8</v>
      </c>
      <c r="G8351" s="2" t="s">
        <v>203</v>
      </c>
      <c r="H8351" s="2" t="s">
        <v>2296</v>
      </c>
    </row>
    <row r="8352" spans="1:9">
      <c r="A8352" s="79">
        <v>42644.490451388891</v>
      </c>
      <c r="B8352" s="3">
        <v>14.445553543191801</v>
      </c>
      <c r="C8352" s="7">
        <v>12011</v>
      </c>
      <c r="D8352" s="7">
        <v>1</v>
      </c>
      <c r="E8352" s="7" t="s">
        <v>5214</v>
      </c>
      <c r="F8352" s="2" t="s">
        <v>8</v>
      </c>
      <c r="G8352" s="2" t="s">
        <v>3213</v>
      </c>
      <c r="H8352" s="2" t="s">
        <v>3219</v>
      </c>
    </row>
    <row r="8353" spans="1:8">
      <c r="A8353" s="79">
        <v>42646.380659722221</v>
      </c>
      <c r="B8353" s="3">
        <v>14.445526758603856</v>
      </c>
      <c r="C8353" s="7">
        <v>12011</v>
      </c>
      <c r="D8353" s="7">
        <v>1</v>
      </c>
      <c r="E8353" s="7" t="s">
        <v>5214</v>
      </c>
      <c r="F8353" s="2" t="s">
        <v>8</v>
      </c>
      <c r="G8353" s="2" t="s">
        <v>3213</v>
      </c>
      <c r="H8353" s="2" t="s">
        <v>2908</v>
      </c>
    </row>
    <row r="8354" spans="1:8">
      <c r="A8354" s="79">
        <v>42647.950474537036</v>
      </c>
      <c r="B8354" s="3">
        <v>14.445553543191801</v>
      </c>
      <c r="C8354" s="7">
        <v>12011</v>
      </c>
      <c r="D8354" s="7">
        <v>1</v>
      </c>
      <c r="E8354" s="7" t="s">
        <v>5214</v>
      </c>
      <c r="F8354" s="2" t="s">
        <v>8</v>
      </c>
      <c r="G8354" s="2" t="s">
        <v>3213</v>
      </c>
      <c r="H8354" s="2" t="s">
        <v>3218</v>
      </c>
    </row>
    <row r="8355" spans="1:8">
      <c r="A8355" s="79">
        <v>42648.676296296297</v>
      </c>
      <c r="B8355" s="3">
        <v>14.330327518759379</v>
      </c>
      <c r="C8355" s="7">
        <v>12011</v>
      </c>
      <c r="D8355" s="7">
        <v>1</v>
      </c>
      <c r="E8355" s="7" t="s">
        <v>5214</v>
      </c>
      <c r="F8355" s="2" t="s">
        <v>8</v>
      </c>
      <c r="G8355" s="2" t="s">
        <v>3213</v>
      </c>
      <c r="H8355" s="2" t="s">
        <v>3217</v>
      </c>
    </row>
    <row r="8356" spans="1:8">
      <c r="A8356" s="79">
        <v>42667.285925925928</v>
      </c>
      <c r="B8356" s="3">
        <v>10.574233773918163</v>
      </c>
      <c r="C8356" s="7">
        <v>12011</v>
      </c>
      <c r="D8356" s="7">
        <v>1</v>
      </c>
      <c r="E8356" s="7" t="s">
        <v>4174</v>
      </c>
      <c r="F8356" s="2" t="s">
        <v>8</v>
      </c>
      <c r="G8356" s="2" t="s">
        <v>3215</v>
      </c>
      <c r="H8356" s="2" t="s">
        <v>3211</v>
      </c>
    </row>
    <row r="8357" spans="1:8">
      <c r="A8357" s="79">
        <v>42682.641018518516</v>
      </c>
      <c r="B8357" s="3">
        <v>10.634808672199171</v>
      </c>
      <c r="C8357" s="7">
        <v>12011</v>
      </c>
      <c r="D8357" s="7">
        <v>1</v>
      </c>
      <c r="E8357" s="7" t="s">
        <v>5214</v>
      </c>
      <c r="F8357" s="2" t="s">
        <v>8</v>
      </c>
      <c r="G8357" s="2" t="s">
        <v>3215</v>
      </c>
      <c r="H8357" s="2" t="s">
        <v>2719</v>
      </c>
    </row>
    <row r="8358" spans="1:8">
      <c r="A8358" s="79">
        <v>42692.725219907406</v>
      </c>
      <c r="B8358" s="3">
        <v>14.330327518759379</v>
      </c>
      <c r="C8358" s="7">
        <v>12011</v>
      </c>
      <c r="D8358" s="7">
        <v>1</v>
      </c>
      <c r="E8358" s="7" t="s">
        <v>5214</v>
      </c>
      <c r="F8358" s="2" t="s">
        <v>8</v>
      </c>
      <c r="G8358" s="2" t="s">
        <v>3213</v>
      </c>
      <c r="H8358" s="2" t="s">
        <v>3216</v>
      </c>
    </row>
    <row r="8359" spans="1:8">
      <c r="A8359" s="79">
        <v>42692.903171296297</v>
      </c>
      <c r="B8359" s="3">
        <v>14.529570812124678</v>
      </c>
      <c r="C8359" s="7">
        <v>12011</v>
      </c>
      <c r="D8359" s="7">
        <v>1</v>
      </c>
      <c r="E8359" s="7" t="s">
        <v>5214</v>
      </c>
      <c r="F8359" s="2" t="s">
        <v>8</v>
      </c>
      <c r="G8359" s="2" t="s">
        <v>3213</v>
      </c>
      <c r="H8359" s="2" t="s">
        <v>2718</v>
      </c>
    </row>
    <row r="8360" spans="1:8">
      <c r="A8360" s="79">
        <v>42701.957175925927</v>
      </c>
      <c r="B8360" s="3">
        <v>10.54438468822171</v>
      </c>
      <c r="C8360" s="7">
        <v>12011</v>
      </c>
      <c r="D8360" s="7">
        <v>1</v>
      </c>
      <c r="E8360" s="7" t="s">
        <v>4174</v>
      </c>
      <c r="F8360" s="2" t="s">
        <v>8</v>
      </c>
      <c r="G8360" s="2" t="s">
        <v>3215</v>
      </c>
      <c r="H8360" s="2" t="s">
        <v>3214</v>
      </c>
    </row>
    <row r="8361" spans="1:8">
      <c r="A8361" s="79">
        <v>42704.302881944444</v>
      </c>
      <c r="B8361" s="3">
        <v>14.477702008281573</v>
      </c>
      <c r="C8361" s="7">
        <v>12011</v>
      </c>
      <c r="D8361" s="7">
        <v>1</v>
      </c>
      <c r="E8361" s="7" t="s">
        <v>5214</v>
      </c>
      <c r="F8361" s="2" t="s">
        <v>8</v>
      </c>
      <c r="G8361" s="2" t="s">
        <v>3213</v>
      </c>
      <c r="H8361" s="2" t="s">
        <v>2827</v>
      </c>
    </row>
    <row r="8362" spans="1:8">
      <c r="A8362" s="79">
        <v>42738.853356481479</v>
      </c>
      <c r="B8362" s="3">
        <v>14.439908345093009</v>
      </c>
      <c r="C8362" s="7">
        <v>12011</v>
      </c>
      <c r="D8362" s="7">
        <v>1</v>
      </c>
      <c r="E8362" s="7" t="s">
        <v>5214</v>
      </c>
      <c r="F8362" s="2" t="s">
        <v>8</v>
      </c>
      <c r="G8362" s="2" t="s">
        <v>3609</v>
      </c>
    </row>
    <row r="8363" spans="1:8">
      <c r="A8363" s="79">
        <v>42743.579965277779</v>
      </c>
      <c r="B8363" s="3">
        <v>14.530832502855278</v>
      </c>
      <c r="C8363" s="7">
        <v>12011</v>
      </c>
      <c r="D8363" s="7">
        <v>1</v>
      </c>
      <c r="E8363" s="7" t="s">
        <v>5214</v>
      </c>
      <c r="F8363" s="2" t="s">
        <v>8</v>
      </c>
      <c r="G8363" s="2" t="s">
        <v>3632</v>
      </c>
    </row>
    <row r="8364" spans="1:8">
      <c r="A8364" s="79">
        <v>42761.518159722225</v>
      </c>
      <c r="B8364" s="3">
        <v>14.445553543191801</v>
      </c>
      <c r="C8364" s="7">
        <v>12011</v>
      </c>
      <c r="D8364" s="7">
        <v>1</v>
      </c>
      <c r="E8364" s="7" t="s">
        <v>5214</v>
      </c>
      <c r="F8364" s="2" t="s">
        <v>8</v>
      </c>
      <c r="G8364" s="2" t="s">
        <v>4017</v>
      </c>
    </row>
    <row r="8365" spans="1:8">
      <c r="A8365" s="79">
        <v>42798.332951388889</v>
      </c>
      <c r="B8365" s="3">
        <v>10.617196480721903</v>
      </c>
      <c r="C8365" s="7">
        <v>12011</v>
      </c>
      <c r="D8365" s="7">
        <v>1</v>
      </c>
      <c r="E8365" s="7" t="s">
        <v>4174</v>
      </c>
      <c r="F8365" s="2" t="s">
        <v>8</v>
      </c>
      <c r="G8365" s="2" t="s">
        <v>4005</v>
      </c>
    </row>
    <row r="8366" spans="1:8">
      <c r="A8366" s="79">
        <v>42800.695694444446</v>
      </c>
      <c r="B8366" s="3">
        <v>14.487112316555489</v>
      </c>
      <c r="C8366" s="7">
        <v>12011</v>
      </c>
      <c r="D8366" s="7">
        <v>1</v>
      </c>
      <c r="E8366" s="7" t="s">
        <v>5214</v>
      </c>
      <c r="F8366" s="2" t="s">
        <v>8</v>
      </c>
      <c r="G8366" s="2" t="s">
        <v>3998</v>
      </c>
    </row>
    <row r="8367" spans="1:8">
      <c r="A8367" s="79">
        <v>42825.532534722224</v>
      </c>
      <c r="B8367" s="3">
        <v>10.527817415143604</v>
      </c>
      <c r="C8367" s="7">
        <v>12011</v>
      </c>
      <c r="D8367" s="7">
        <v>1</v>
      </c>
      <c r="E8367" s="7" t="s">
        <v>4174</v>
      </c>
      <c r="F8367" s="2" t="s">
        <v>8</v>
      </c>
      <c r="G8367" s="2" t="s">
        <v>4004</v>
      </c>
    </row>
    <row r="8368" spans="1:8">
      <c r="A8368" s="79">
        <v>42837.361712962964</v>
      </c>
      <c r="B8368" s="3">
        <v>14.509114828011089</v>
      </c>
      <c r="C8368" s="7">
        <v>12011</v>
      </c>
      <c r="D8368" s="7">
        <v>1</v>
      </c>
      <c r="E8368" s="7" t="s">
        <v>5214</v>
      </c>
      <c r="F8368" s="2" t="s">
        <v>8</v>
      </c>
      <c r="G8368" s="2" t="s">
        <v>3213</v>
      </c>
      <c r="H8368" s="2" t="s">
        <v>4430</v>
      </c>
    </row>
    <row r="8369" spans="1:12">
      <c r="A8369" s="79">
        <v>42857.448738425926</v>
      </c>
      <c r="B8369" s="3">
        <v>14.523039569707402</v>
      </c>
      <c r="C8369" s="7">
        <v>12011</v>
      </c>
      <c r="D8369" s="7">
        <v>1</v>
      </c>
      <c r="E8369" s="7" t="s">
        <v>5214</v>
      </c>
      <c r="F8369" s="2" t="s">
        <v>8</v>
      </c>
      <c r="G8369" s="2" t="s">
        <v>3213</v>
      </c>
      <c r="H8369" s="2" t="s">
        <v>4816</v>
      </c>
    </row>
    <row r="8370" spans="1:12">
      <c r="A8370" s="79">
        <v>42859.479317129626</v>
      </c>
      <c r="B8370" s="3">
        <v>14.496087788309637</v>
      </c>
      <c r="C8370" s="7">
        <v>12011</v>
      </c>
      <c r="D8370" s="7">
        <v>1</v>
      </c>
      <c r="E8370" s="7" t="s">
        <v>5214</v>
      </c>
      <c r="F8370" s="2" t="s">
        <v>8</v>
      </c>
      <c r="G8370" s="2" t="s">
        <v>3213</v>
      </c>
      <c r="H8370" s="2" t="s">
        <v>4838</v>
      </c>
    </row>
    <row r="8371" spans="1:12">
      <c r="A8371" s="79">
        <v>42868.532337962963</v>
      </c>
      <c r="B8371" s="3">
        <v>14.430303896609228</v>
      </c>
      <c r="C8371" s="7">
        <v>12011</v>
      </c>
      <c r="D8371" s="7">
        <v>1</v>
      </c>
      <c r="E8371" s="7" t="s">
        <v>5214</v>
      </c>
      <c r="F8371" s="2" t="s">
        <v>8</v>
      </c>
      <c r="G8371" s="2" t="s">
        <v>3213</v>
      </c>
      <c r="H8371" s="2" t="s">
        <v>4837</v>
      </c>
    </row>
    <row r="8372" spans="1:12">
      <c r="A8372" s="79">
        <v>42880.978738425925</v>
      </c>
      <c r="B8372" s="3">
        <v>14.492796948304614</v>
      </c>
      <c r="C8372" s="7">
        <v>12011</v>
      </c>
      <c r="D8372" s="7">
        <v>1</v>
      </c>
      <c r="E8372" s="7" t="s">
        <v>5214</v>
      </c>
      <c r="F8372" s="2" t="s">
        <v>8</v>
      </c>
      <c r="G8372" s="2" t="s">
        <v>3213</v>
      </c>
      <c r="H8372" s="2" t="s">
        <v>4823</v>
      </c>
    </row>
    <row r="8373" spans="1:12">
      <c r="A8373" s="79">
        <v>42886.543067129627</v>
      </c>
      <c r="B8373" s="3">
        <v>14.330327518759379</v>
      </c>
      <c r="C8373" s="7">
        <v>12011</v>
      </c>
      <c r="D8373" s="7">
        <v>1</v>
      </c>
      <c r="E8373" s="7" t="s">
        <v>5214</v>
      </c>
      <c r="F8373" s="2" t="s">
        <v>8</v>
      </c>
      <c r="G8373" s="2" t="s">
        <v>3213</v>
      </c>
      <c r="H8373" s="2" t="s">
        <v>4835</v>
      </c>
    </row>
    <row r="8374" spans="1:12">
      <c r="A8374" s="79">
        <v>42888.348576388889</v>
      </c>
      <c r="B8374" s="3">
        <v>14.433650833107926</v>
      </c>
      <c r="C8374" s="7">
        <v>12011</v>
      </c>
      <c r="D8374" s="7">
        <v>1</v>
      </c>
      <c r="E8374" s="7" t="s">
        <v>5214</v>
      </c>
      <c r="F8374" s="2" t="s">
        <v>8</v>
      </c>
      <c r="G8374" s="2" t="s">
        <v>3213</v>
      </c>
      <c r="H8374" s="2" t="s">
        <v>4833</v>
      </c>
    </row>
    <row r="8375" spans="1:12">
      <c r="A8375" s="79">
        <v>42889.817210648151</v>
      </c>
      <c r="B8375" s="3">
        <v>14.479030885195863</v>
      </c>
      <c r="C8375" s="7">
        <v>12011</v>
      </c>
      <c r="D8375" s="7">
        <v>1</v>
      </c>
      <c r="E8375" s="7" t="s">
        <v>5214</v>
      </c>
      <c r="F8375" s="2" t="s">
        <v>8</v>
      </c>
      <c r="G8375" s="2" t="s">
        <v>3213</v>
      </c>
      <c r="H8375" s="2" t="s">
        <v>4814</v>
      </c>
    </row>
    <row r="8376" spans="1:12">
      <c r="A8376" s="79">
        <v>42377</v>
      </c>
      <c r="B8376" s="3">
        <v>24.315270000000002</v>
      </c>
      <c r="C8376" s="7">
        <v>12012</v>
      </c>
      <c r="D8376" s="7">
        <v>1</v>
      </c>
      <c r="E8376" s="7" t="s">
        <v>5214</v>
      </c>
      <c r="F8376" s="2" t="s">
        <v>8</v>
      </c>
      <c r="G8376" s="2" t="s">
        <v>803</v>
      </c>
      <c r="H8376" s="2" t="s">
        <v>804</v>
      </c>
      <c r="I8376" s="2" t="s">
        <v>769</v>
      </c>
      <c r="L8376" s="21"/>
    </row>
    <row r="8377" spans="1:12">
      <c r="A8377" s="79">
        <v>42377</v>
      </c>
      <c r="B8377" s="3">
        <v>24.315270000000002</v>
      </c>
      <c r="C8377" s="7">
        <v>12012</v>
      </c>
      <c r="D8377" s="7">
        <v>1</v>
      </c>
      <c r="E8377" s="7" t="s">
        <v>5214</v>
      </c>
      <c r="F8377" s="2" t="s">
        <v>8</v>
      </c>
      <c r="G8377" s="2" t="s">
        <v>807</v>
      </c>
      <c r="H8377" s="2" t="s">
        <v>808</v>
      </c>
      <c r="I8377" s="2" t="s">
        <v>769</v>
      </c>
      <c r="L8377" s="21"/>
    </row>
    <row r="8378" spans="1:12">
      <c r="A8378" s="79">
        <v>42377</v>
      </c>
      <c r="B8378" s="3">
        <v>24.315270000000002</v>
      </c>
      <c r="C8378" s="7">
        <v>12012</v>
      </c>
      <c r="D8378" s="7">
        <v>1</v>
      </c>
      <c r="E8378" s="7" t="s">
        <v>5214</v>
      </c>
      <c r="F8378" s="2" t="s">
        <v>8</v>
      </c>
      <c r="G8378" s="2" t="s">
        <v>809</v>
      </c>
      <c r="H8378" s="2" t="s">
        <v>810</v>
      </c>
      <c r="I8378" s="2" t="s">
        <v>769</v>
      </c>
      <c r="L8378" s="21"/>
    </row>
    <row r="8379" spans="1:12">
      <c r="A8379" s="79">
        <v>42377</v>
      </c>
      <c r="B8379" s="3">
        <v>24.315270000000002</v>
      </c>
      <c r="C8379" s="7">
        <v>12012</v>
      </c>
      <c r="D8379" s="7">
        <v>1</v>
      </c>
      <c r="E8379" s="7" t="s">
        <v>5214</v>
      </c>
      <c r="F8379" s="2" t="s">
        <v>8</v>
      </c>
      <c r="G8379" s="2" t="s">
        <v>518</v>
      </c>
      <c r="H8379" s="2" t="s">
        <v>814</v>
      </c>
      <c r="I8379" s="2" t="s">
        <v>769</v>
      </c>
      <c r="L8379" s="21"/>
    </row>
    <row r="8380" spans="1:12">
      <c r="A8380" s="79">
        <v>42377</v>
      </c>
      <c r="B8380" s="3">
        <v>24.315270000000002</v>
      </c>
      <c r="C8380" s="7">
        <v>12012</v>
      </c>
      <c r="D8380" s="7">
        <v>1</v>
      </c>
      <c r="E8380" s="7" t="s">
        <v>5214</v>
      </c>
      <c r="F8380" s="2" t="s">
        <v>8</v>
      </c>
      <c r="G8380" s="2" t="s">
        <v>541</v>
      </c>
      <c r="H8380" s="2" t="s">
        <v>815</v>
      </c>
      <c r="I8380" s="2" t="s">
        <v>769</v>
      </c>
      <c r="L8380" s="21"/>
    </row>
    <row r="8381" spans="1:12">
      <c r="A8381" s="79">
        <v>42377</v>
      </c>
      <c r="B8381" s="3">
        <v>24.315270000000002</v>
      </c>
      <c r="C8381" s="7">
        <v>12012</v>
      </c>
      <c r="D8381" s="7">
        <v>1</v>
      </c>
      <c r="E8381" s="7" t="s">
        <v>5214</v>
      </c>
      <c r="F8381" s="2" t="s">
        <v>8</v>
      </c>
      <c r="G8381" s="2" t="s">
        <v>816</v>
      </c>
      <c r="H8381" s="2" t="s">
        <v>817</v>
      </c>
      <c r="I8381" s="2" t="s">
        <v>769</v>
      </c>
      <c r="L8381" s="21"/>
    </row>
    <row r="8382" spans="1:12">
      <c r="A8382" s="79">
        <v>42377</v>
      </c>
      <c r="B8382" s="3">
        <v>24.315270000000002</v>
      </c>
      <c r="C8382" s="7">
        <v>12012</v>
      </c>
      <c r="D8382" s="7">
        <v>1</v>
      </c>
      <c r="E8382" s="7" t="s">
        <v>5214</v>
      </c>
      <c r="F8382" s="2" t="s">
        <v>8</v>
      </c>
      <c r="G8382" s="2" t="s">
        <v>504</v>
      </c>
      <c r="H8382" s="2" t="s">
        <v>823</v>
      </c>
      <c r="I8382" s="2" t="s">
        <v>769</v>
      </c>
      <c r="L8382" s="21"/>
    </row>
    <row r="8383" spans="1:12">
      <c r="A8383" s="79">
        <v>42377</v>
      </c>
      <c r="B8383" s="3">
        <v>24.315270000000002</v>
      </c>
      <c r="C8383" s="7">
        <v>12012</v>
      </c>
      <c r="D8383" s="7">
        <v>1</v>
      </c>
      <c r="E8383" s="7" t="s">
        <v>5214</v>
      </c>
      <c r="F8383" s="2" t="s">
        <v>8</v>
      </c>
      <c r="G8383" s="2" t="s">
        <v>492</v>
      </c>
      <c r="H8383" s="2" t="s">
        <v>827</v>
      </c>
      <c r="I8383" s="2" t="s">
        <v>769</v>
      </c>
      <c r="L8383" s="21"/>
    </row>
    <row r="8384" spans="1:12">
      <c r="A8384" s="79">
        <v>42377</v>
      </c>
      <c r="B8384" s="3">
        <v>24.315270000000002</v>
      </c>
      <c r="C8384" s="7">
        <v>12012</v>
      </c>
      <c r="D8384" s="7">
        <v>1</v>
      </c>
      <c r="E8384" s="7" t="s">
        <v>5214</v>
      </c>
      <c r="F8384" s="2" t="s">
        <v>8</v>
      </c>
      <c r="G8384" s="2" t="s">
        <v>496</v>
      </c>
      <c r="H8384" s="2" t="s">
        <v>828</v>
      </c>
      <c r="I8384" s="2" t="s">
        <v>769</v>
      </c>
      <c r="L8384" s="21"/>
    </row>
    <row r="8385" spans="1:12">
      <c r="A8385" s="79">
        <v>42377</v>
      </c>
      <c r="B8385" s="3">
        <v>24.315270000000002</v>
      </c>
      <c r="C8385" s="7">
        <v>12012</v>
      </c>
      <c r="D8385" s="7">
        <v>1</v>
      </c>
      <c r="E8385" s="7" t="s">
        <v>5214</v>
      </c>
      <c r="F8385" s="2" t="s">
        <v>8</v>
      </c>
      <c r="G8385" s="2" t="s">
        <v>831</v>
      </c>
      <c r="H8385" s="2" t="s">
        <v>832</v>
      </c>
      <c r="I8385" s="2" t="s">
        <v>769</v>
      </c>
      <c r="L8385" s="21"/>
    </row>
    <row r="8386" spans="1:12">
      <c r="A8386" s="79">
        <v>42377</v>
      </c>
      <c r="B8386" s="3">
        <v>24.315270000000002</v>
      </c>
      <c r="C8386" s="7">
        <v>12012</v>
      </c>
      <c r="D8386" s="7">
        <v>1</v>
      </c>
      <c r="E8386" s="7" t="s">
        <v>5214</v>
      </c>
      <c r="F8386" s="2" t="s">
        <v>8</v>
      </c>
      <c r="G8386" s="2" t="s">
        <v>831</v>
      </c>
      <c r="H8386" s="2" t="s">
        <v>832</v>
      </c>
      <c r="I8386" s="2" t="s">
        <v>769</v>
      </c>
      <c r="L8386" s="21"/>
    </row>
    <row r="8387" spans="1:12">
      <c r="A8387" s="79">
        <v>42377</v>
      </c>
      <c r="B8387" s="3">
        <v>24.315270000000002</v>
      </c>
      <c r="C8387" s="7">
        <v>12012</v>
      </c>
      <c r="D8387" s="7">
        <v>1</v>
      </c>
      <c r="E8387" s="7" t="s">
        <v>5214</v>
      </c>
      <c r="F8387" s="2" t="s">
        <v>8</v>
      </c>
      <c r="G8387" s="2" t="s">
        <v>837</v>
      </c>
      <c r="H8387" s="2" t="s">
        <v>838</v>
      </c>
      <c r="I8387" s="2" t="s">
        <v>769</v>
      </c>
      <c r="L8387" s="21"/>
    </row>
    <row r="8388" spans="1:12">
      <c r="A8388" s="79">
        <v>42377</v>
      </c>
      <c r="B8388" s="3">
        <v>24.315270000000002</v>
      </c>
      <c r="C8388" s="7">
        <v>12012</v>
      </c>
      <c r="D8388" s="7">
        <v>1</v>
      </c>
      <c r="E8388" s="7" t="s">
        <v>5214</v>
      </c>
      <c r="F8388" s="2" t="s">
        <v>8</v>
      </c>
      <c r="G8388" s="2" t="s">
        <v>839</v>
      </c>
      <c r="H8388" s="2" t="s">
        <v>840</v>
      </c>
      <c r="I8388" s="2" t="s">
        <v>769</v>
      </c>
      <c r="L8388" s="21"/>
    </row>
    <row r="8389" spans="1:12">
      <c r="A8389" s="79">
        <v>42377</v>
      </c>
      <c r="B8389" s="3">
        <v>24.315270000000002</v>
      </c>
      <c r="C8389" s="7">
        <v>12012</v>
      </c>
      <c r="D8389" s="7">
        <v>1</v>
      </c>
      <c r="E8389" s="7" t="s">
        <v>5214</v>
      </c>
      <c r="F8389" s="2" t="s">
        <v>8</v>
      </c>
      <c r="G8389" s="2" t="s">
        <v>841</v>
      </c>
      <c r="H8389" s="2" t="s">
        <v>842</v>
      </c>
      <c r="I8389" s="2" t="s">
        <v>769</v>
      </c>
      <c r="L8389" s="21"/>
    </row>
    <row r="8390" spans="1:12">
      <c r="A8390" s="79">
        <v>42377</v>
      </c>
      <c r="B8390" s="3">
        <v>24.315270000000002</v>
      </c>
      <c r="C8390" s="7">
        <v>12012</v>
      </c>
      <c r="D8390" s="7">
        <v>1</v>
      </c>
      <c r="E8390" s="7" t="s">
        <v>5214</v>
      </c>
      <c r="F8390" s="2" t="s">
        <v>8</v>
      </c>
      <c r="G8390" s="2" t="s">
        <v>847</v>
      </c>
      <c r="H8390" s="2" t="s">
        <v>848</v>
      </c>
      <c r="I8390" s="2" t="s">
        <v>769</v>
      </c>
      <c r="L8390" s="21"/>
    </row>
    <row r="8391" spans="1:12">
      <c r="A8391" s="79">
        <v>42377</v>
      </c>
      <c r="B8391" s="3">
        <v>24.315270000000002</v>
      </c>
      <c r="C8391" s="7">
        <v>12012</v>
      </c>
      <c r="D8391" s="7">
        <v>1</v>
      </c>
      <c r="E8391" s="7" t="s">
        <v>5214</v>
      </c>
      <c r="F8391" s="2" t="s">
        <v>8</v>
      </c>
      <c r="G8391" s="2" t="s">
        <v>514</v>
      </c>
      <c r="H8391" s="2" t="s">
        <v>854</v>
      </c>
      <c r="I8391" s="2" t="s">
        <v>769</v>
      </c>
      <c r="L8391" s="21"/>
    </row>
    <row r="8392" spans="1:12">
      <c r="A8392" s="79">
        <v>42377</v>
      </c>
      <c r="B8392" s="3">
        <v>24.315270000000002</v>
      </c>
      <c r="C8392" s="7">
        <v>12012</v>
      </c>
      <c r="D8392" s="7">
        <v>1</v>
      </c>
      <c r="E8392" s="7" t="s">
        <v>5214</v>
      </c>
      <c r="F8392" s="2" t="s">
        <v>8</v>
      </c>
      <c r="G8392" s="2" t="s">
        <v>858</v>
      </c>
      <c r="H8392" s="2" t="s">
        <v>859</v>
      </c>
      <c r="I8392" s="2" t="s">
        <v>769</v>
      </c>
      <c r="L8392" s="21"/>
    </row>
    <row r="8393" spans="1:12">
      <c r="A8393" s="79">
        <v>42377</v>
      </c>
      <c r="B8393" s="3">
        <v>24.315270000000002</v>
      </c>
      <c r="C8393" s="7">
        <v>12012</v>
      </c>
      <c r="D8393" s="7">
        <v>1</v>
      </c>
      <c r="E8393" s="7" t="s">
        <v>5214</v>
      </c>
      <c r="F8393" s="2" t="s">
        <v>8</v>
      </c>
      <c r="G8393" s="2" t="s">
        <v>594</v>
      </c>
      <c r="H8393" s="2" t="s">
        <v>860</v>
      </c>
      <c r="I8393" s="2" t="s">
        <v>769</v>
      </c>
      <c r="L8393" s="21"/>
    </row>
    <row r="8394" spans="1:12">
      <c r="A8394" s="79">
        <v>42377</v>
      </c>
      <c r="B8394" s="3">
        <v>24.315270000000002</v>
      </c>
      <c r="C8394" s="7">
        <v>12012</v>
      </c>
      <c r="D8394" s="7">
        <v>1</v>
      </c>
      <c r="E8394" s="7" t="s">
        <v>5214</v>
      </c>
      <c r="F8394" s="2" t="s">
        <v>8</v>
      </c>
      <c r="G8394" s="2" t="s">
        <v>601</v>
      </c>
      <c r="H8394" s="2" t="s">
        <v>864</v>
      </c>
      <c r="I8394" s="2" t="s">
        <v>769</v>
      </c>
      <c r="L8394" s="21"/>
    </row>
    <row r="8395" spans="1:12">
      <c r="A8395" s="79">
        <v>42377</v>
      </c>
      <c r="B8395" s="3">
        <v>24.315270000000002</v>
      </c>
      <c r="C8395" s="7">
        <v>12012</v>
      </c>
      <c r="D8395" s="7">
        <v>1</v>
      </c>
      <c r="E8395" s="7" t="s">
        <v>5214</v>
      </c>
      <c r="F8395" s="2" t="s">
        <v>8</v>
      </c>
      <c r="G8395" s="2" t="s">
        <v>867</v>
      </c>
      <c r="H8395" s="2" t="s">
        <v>868</v>
      </c>
      <c r="I8395" s="2" t="s">
        <v>769</v>
      </c>
      <c r="L8395" s="21"/>
    </row>
    <row r="8396" spans="1:12">
      <c r="A8396" s="79">
        <v>42377</v>
      </c>
      <c r="B8396" s="3">
        <v>24.315270000000002</v>
      </c>
      <c r="C8396" s="7">
        <v>12012</v>
      </c>
      <c r="D8396" s="7">
        <v>1</v>
      </c>
      <c r="E8396" s="7" t="s">
        <v>5214</v>
      </c>
      <c r="F8396" s="2" t="s">
        <v>8</v>
      </c>
      <c r="G8396" s="2" t="s">
        <v>585</v>
      </c>
      <c r="H8396" s="2" t="s">
        <v>869</v>
      </c>
      <c r="I8396" s="2" t="s">
        <v>769</v>
      </c>
      <c r="L8396" s="21"/>
    </row>
    <row r="8397" spans="1:12">
      <c r="A8397" s="79">
        <v>42377</v>
      </c>
      <c r="B8397" s="3">
        <v>24.315270000000002</v>
      </c>
      <c r="C8397" s="7">
        <v>12012</v>
      </c>
      <c r="D8397" s="7">
        <v>1</v>
      </c>
      <c r="E8397" s="7" t="s">
        <v>5214</v>
      </c>
      <c r="F8397" s="2" t="s">
        <v>8</v>
      </c>
      <c r="G8397" s="2" t="s">
        <v>682</v>
      </c>
      <c r="H8397" s="2" t="s">
        <v>873</v>
      </c>
      <c r="I8397" s="2" t="s">
        <v>769</v>
      </c>
      <c r="L8397" s="21"/>
    </row>
    <row r="8398" spans="1:12">
      <c r="A8398" s="79">
        <v>42377</v>
      </c>
      <c r="B8398" s="3">
        <v>24.315270000000002</v>
      </c>
      <c r="C8398" s="7">
        <v>12012</v>
      </c>
      <c r="D8398" s="7">
        <v>1</v>
      </c>
      <c r="E8398" s="7" t="s">
        <v>5214</v>
      </c>
      <c r="F8398" s="2" t="s">
        <v>8</v>
      </c>
      <c r="G8398" s="2" t="s">
        <v>549</v>
      </c>
      <c r="H8398" s="2" t="s">
        <v>874</v>
      </c>
      <c r="I8398" s="2" t="s">
        <v>769</v>
      </c>
      <c r="L8398" s="21"/>
    </row>
    <row r="8399" spans="1:12">
      <c r="A8399" s="79">
        <v>42377</v>
      </c>
      <c r="B8399" s="3">
        <v>24.315270000000002</v>
      </c>
      <c r="C8399" s="7">
        <v>12012</v>
      </c>
      <c r="D8399" s="7">
        <v>1</v>
      </c>
      <c r="E8399" s="7" t="s">
        <v>5214</v>
      </c>
      <c r="F8399" s="2" t="s">
        <v>8</v>
      </c>
      <c r="G8399" s="2" t="s">
        <v>879</v>
      </c>
      <c r="H8399" s="2" t="s">
        <v>880</v>
      </c>
      <c r="I8399" s="2" t="s">
        <v>769</v>
      </c>
      <c r="L8399" s="21"/>
    </row>
    <row r="8400" spans="1:12">
      <c r="A8400" s="79">
        <v>42377</v>
      </c>
      <c r="B8400" s="3">
        <v>24.315270000000002</v>
      </c>
      <c r="C8400" s="7">
        <v>12012</v>
      </c>
      <c r="D8400" s="7">
        <v>1</v>
      </c>
      <c r="E8400" s="7" t="s">
        <v>5214</v>
      </c>
      <c r="F8400" s="2" t="s">
        <v>8</v>
      </c>
      <c r="G8400" s="2" t="s">
        <v>885</v>
      </c>
      <c r="H8400" s="2" t="s">
        <v>886</v>
      </c>
      <c r="I8400" s="2" t="s">
        <v>769</v>
      </c>
      <c r="L8400" s="21"/>
    </row>
    <row r="8401" spans="1:12">
      <c r="A8401" s="79">
        <v>42377</v>
      </c>
      <c r="B8401" s="3">
        <v>24.315270000000002</v>
      </c>
      <c r="C8401" s="7">
        <v>12012</v>
      </c>
      <c r="D8401" s="7">
        <v>1</v>
      </c>
      <c r="E8401" s="7" t="s">
        <v>5214</v>
      </c>
      <c r="F8401" s="2" t="s">
        <v>8</v>
      </c>
      <c r="G8401" s="2" t="s">
        <v>551</v>
      </c>
      <c r="H8401" s="2" t="s">
        <v>887</v>
      </c>
      <c r="I8401" s="2" t="s">
        <v>769</v>
      </c>
      <c r="L8401" s="21"/>
    </row>
    <row r="8402" spans="1:12">
      <c r="A8402" s="79">
        <v>42377</v>
      </c>
      <c r="B8402" s="3">
        <v>24.315270000000002</v>
      </c>
      <c r="C8402" s="7">
        <v>12012</v>
      </c>
      <c r="D8402" s="7">
        <v>1</v>
      </c>
      <c r="E8402" s="7" t="s">
        <v>5214</v>
      </c>
      <c r="F8402" s="2" t="s">
        <v>8</v>
      </c>
      <c r="G8402" s="2" t="s">
        <v>889</v>
      </c>
      <c r="H8402" s="2" t="s">
        <v>890</v>
      </c>
      <c r="I8402" s="2" t="s">
        <v>769</v>
      </c>
      <c r="L8402" s="21"/>
    </row>
    <row r="8403" spans="1:12">
      <c r="A8403" s="79">
        <v>42377</v>
      </c>
      <c r="B8403" s="3">
        <v>24.315270000000002</v>
      </c>
      <c r="C8403" s="7">
        <v>12012</v>
      </c>
      <c r="D8403" s="7">
        <v>1</v>
      </c>
      <c r="E8403" s="7" t="s">
        <v>5214</v>
      </c>
      <c r="F8403" s="2" t="s">
        <v>8</v>
      </c>
      <c r="G8403" s="2" t="s">
        <v>592</v>
      </c>
      <c r="H8403" s="2" t="s">
        <v>891</v>
      </c>
      <c r="I8403" s="2" t="s">
        <v>769</v>
      </c>
      <c r="L8403" s="21"/>
    </row>
    <row r="8404" spans="1:12">
      <c r="A8404" s="79">
        <v>42377</v>
      </c>
      <c r="B8404" s="3">
        <v>24.315270000000002</v>
      </c>
      <c r="C8404" s="7">
        <v>12012</v>
      </c>
      <c r="D8404" s="7">
        <v>1</v>
      </c>
      <c r="E8404" s="7" t="s">
        <v>5214</v>
      </c>
      <c r="F8404" s="2" t="s">
        <v>8</v>
      </c>
      <c r="G8404" s="2" t="s">
        <v>565</v>
      </c>
      <c r="H8404" s="2" t="s">
        <v>892</v>
      </c>
      <c r="I8404" s="2" t="s">
        <v>769</v>
      </c>
      <c r="L8404" s="21"/>
    </row>
    <row r="8405" spans="1:12">
      <c r="A8405" s="79">
        <v>42377</v>
      </c>
      <c r="B8405" s="3">
        <v>24.315270000000002</v>
      </c>
      <c r="C8405" s="7">
        <v>12012</v>
      </c>
      <c r="D8405" s="7">
        <v>1</v>
      </c>
      <c r="E8405" s="7" t="s">
        <v>5214</v>
      </c>
      <c r="F8405" s="2" t="s">
        <v>8</v>
      </c>
      <c r="G8405" s="2" t="s">
        <v>561</v>
      </c>
      <c r="H8405" s="2" t="s">
        <v>893</v>
      </c>
      <c r="I8405" s="2" t="s">
        <v>769</v>
      </c>
      <c r="L8405" s="21"/>
    </row>
    <row r="8406" spans="1:12">
      <c r="A8406" s="79">
        <v>42377</v>
      </c>
      <c r="B8406" s="3">
        <v>24.315270000000002</v>
      </c>
      <c r="C8406" s="7">
        <v>12012</v>
      </c>
      <c r="D8406" s="7">
        <v>1</v>
      </c>
      <c r="E8406" s="7" t="s">
        <v>5214</v>
      </c>
      <c r="F8406" s="2" t="s">
        <v>8</v>
      </c>
      <c r="G8406" s="2" t="s">
        <v>547</v>
      </c>
      <c r="H8406" s="2" t="s">
        <v>899</v>
      </c>
      <c r="I8406" s="2" t="s">
        <v>769</v>
      </c>
      <c r="K8406" s="14"/>
      <c r="L8406" s="21"/>
    </row>
    <row r="8407" spans="1:12">
      <c r="A8407" s="79">
        <v>42377</v>
      </c>
      <c r="B8407" s="3">
        <v>24.315270000000002</v>
      </c>
      <c r="C8407" s="7">
        <v>12012</v>
      </c>
      <c r="D8407" s="7">
        <v>1</v>
      </c>
      <c r="E8407" s="7" t="s">
        <v>5214</v>
      </c>
      <c r="F8407" s="2" t="s">
        <v>8</v>
      </c>
      <c r="G8407" s="2" t="s">
        <v>557</v>
      </c>
      <c r="H8407" s="2" t="s">
        <v>901</v>
      </c>
      <c r="I8407" s="2" t="s">
        <v>769</v>
      </c>
      <c r="K8407" s="14"/>
      <c r="L8407" s="21"/>
    </row>
    <row r="8408" spans="1:12">
      <c r="A8408" s="79">
        <v>42377</v>
      </c>
      <c r="B8408" s="3">
        <v>24.315270000000002</v>
      </c>
      <c r="C8408" s="7">
        <v>12012</v>
      </c>
      <c r="D8408" s="7">
        <v>1</v>
      </c>
      <c r="E8408" s="7" t="s">
        <v>5214</v>
      </c>
      <c r="F8408" s="2" t="s">
        <v>8</v>
      </c>
      <c r="G8408" s="2" t="s">
        <v>577</v>
      </c>
      <c r="H8408" s="2" t="s">
        <v>902</v>
      </c>
      <c r="I8408" s="2" t="s">
        <v>769</v>
      </c>
      <c r="K8408" s="14"/>
      <c r="L8408" s="21"/>
    </row>
    <row r="8409" spans="1:12">
      <c r="A8409" s="79">
        <v>42377</v>
      </c>
      <c r="B8409" s="3">
        <v>24.315270000000002</v>
      </c>
      <c r="C8409" s="7">
        <v>12012</v>
      </c>
      <c r="D8409" s="7">
        <v>1</v>
      </c>
      <c r="E8409" s="7" t="s">
        <v>5214</v>
      </c>
      <c r="F8409" s="2" t="s">
        <v>8</v>
      </c>
      <c r="G8409" s="2" t="s">
        <v>587</v>
      </c>
      <c r="H8409" s="2" t="s">
        <v>904</v>
      </c>
      <c r="I8409" s="2" t="s">
        <v>769</v>
      </c>
      <c r="K8409" s="14"/>
      <c r="L8409" s="21"/>
    </row>
    <row r="8410" spans="1:12">
      <c r="A8410" s="79">
        <v>42377</v>
      </c>
      <c r="B8410" s="3">
        <v>24.315270000000002</v>
      </c>
      <c r="C8410" s="7">
        <v>12012</v>
      </c>
      <c r="D8410" s="7">
        <v>1</v>
      </c>
      <c r="E8410" s="7" t="s">
        <v>5214</v>
      </c>
      <c r="F8410" s="2" t="s">
        <v>8</v>
      </c>
      <c r="G8410" s="2" t="s">
        <v>619</v>
      </c>
      <c r="H8410" s="2" t="s">
        <v>905</v>
      </c>
      <c r="I8410" s="2" t="s">
        <v>769</v>
      </c>
      <c r="L8410" s="21"/>
    </row>
    <row r="8411" spans="1:12">
      <c r="A8411" s="79">
        <v>42377</v>
      </c>
      <c r="B8411" s="3">
        <v>24.315270000000002</v>
      </c>
      <c r="C8411" s="7">
        <v>12012</v>
      </c>
      <c r="D8411" s="7">
        <v>1</v>
      </c>
      <c r="E8411" s="7" t="s">
        <v>5214</v>
      </c>
      <c r="F8411" s="2" t="s">
        <v>8</v>
      </c>
      <c r="G8411" s="2" t="s">
        <v>607</v>
      </c>
      <c r="H8411" s="2" t="s">
        <v>909</v>
      </c>
      <c r="I8411" s="2" t="s">
        <v>769</v>
      </c>
      <c r="L8411" s="21"/>
    </row>
    <row r="8412" spans="1:12">
      <c r="A8412" s="79">
        <v>42378</v>
      </c>
      <c r="B8412" s="3">
        <v>48.630540000000003</v>
      </c>
      <c r="C8412" s="7">
        <v>12012</v>
      </c>
      <c r="D8412" s="7">
        <v>2</v>
      </c>
      <c r="E8412" s="7" t="s">
        <v>5214</v>
      </c>
      <c r="F8412" s="2" t="s">
        <v>8</v>
      </c>
      <c r="G8412" s="2" t="s">
        <v>533</v>
      </c>
      <c r="H8412" s="2" t="s">
        <v>822</v>
      </c>
      <c r="I8412" s="2" t="s">
        <v>769</v>
      </c>
      <c r="L8412" s="21"/>
    </row>
    <row r="8413" spans="1:12">
      <c r="A8413" s="79">
        <v>42378</v>
      </c>
      <c r="B8413" s="3">
        <v>24.315270000000002</v>
      </c>
      <c r="C8413" s="7">
        <v>12012</v>
      </c>
      <c r="D8413" s="7">
        <v>1</v>
      </c>
      <c r="E8413" s="7" t="s">
        <v>5214</v>
      </c>
      <c r="F8413" s="2" t="s">
        <v>8</v>
      </c>
      <c r="G8413" s="2" t="s">
        <v>780</v>
      </c>
      <c r="H8413" s="2" t="s">
        <v>781</v>
      </c>
      <c r="I8413" s="2" t="s">
        <v>769</v>
      </c>
      <c r="J8413" s="14"/>
      <c r="L8413" s="21"/>
    </row>
    <row r="8414" spans="1:12">
      <c r="A8414" s="79">
        <v>42378</v>
      </c>
      <c r="B8414" s="3">
        <v>24.315270000000002</v>
      </c>
      <c r="C8414" s="7">
        <v>12012</v>
      </c>
      <c r="D8414" s="7">
        <v>1</v>
      </c>
      <c r="E8414" s="7" t="s">
        <v>5214</v>
      </c>
      <c r="F8414" s="2" t="s">
        <v>8</v>
      </c>
      <c r="G8414" s="2" t="s">
        <v>782</v>
      </c>
      <c r="H8414" s="2" t="s">
        <v>783</v>
      </c>
      <c r="I8414" s="2" t="s">
        <v>769</v>
      </c>
      <c r="J8414" s="14"/>
      <c r="L8414" s="21"/>
    </row>
    <row r="8415" spans="1:12">
      <c r="A8415" s="79">
        <v>42378</v>
      </c>
      <c r="B8415" s="3">
        <v>24.315270000000002</v>
      </c>
      <c r="C8415" s="7">
        <v>12012</v>
      </c>
      <c r="D8415" s="7">
        <v>1</v>
      </c>
      <c r="E8415" s="7" t="s">
        <v>5214</v>
      </c>
      <c r="F8415" s="2" t="s">
        <v>8</v>
      </c>
      <c r="G8415" s="2" t="s">
        <v>786</v>
      </c>
      <c r="H8415" s="2" t="s">
        <v>787</v>
      </c>
      <c r="I8415" s="2" t="s">
        <v>769</v>
      </c>
      <c r="J8415" s="14"/>
      <c r="L8415" s="21"/>
    </row>
    <row r="8416" spans="1:12">
      <c r="A8416" s="79">
        <v>42378</v>
      </c>
      <c r="B8416" s="3">
        <v>24.315270000000002</v>
      </c>
      <c r="C8416" s="7">
        <v>12012</v>
      </c>
      <c r="D8416" s="7">
        <v>1</v>
      </c>
      <c r="E8416" s="7" t="s">
        <v>5214</v>
      </c>
      <c r="F8416" s="2" t="s">
        <v>8</v>
      </c>
      <c r="G8416" s="2" t="s">
        <v>788</v>
      </c>
      <c r="H8416" s="2" t="s">
        <v>789</v>
      </c>
      <c r="I8416" s="2" t="s">
        <v>769</v>
      </c>
      <c r="J8416" s="14"/>
      <c r="L8416" s="21"/>
    </row>
    <row r="8417" spans="1:12">
      <c r="A8417" s="79">
        <v>42378</v>
      </c>
      <c r="B8417" s="3">
        <v>24.315270000000002</v>
      </c>
      <c r="C8417" s="7">
        <v>12012</v>
      </c>
      <c r="D8417" s="7">
        <v>1</v>
      </c>
      <c r="E8417" s="7" t="s">
        <v>5214</v>
      </c>
      <c r="F8417" s="2" t="s">
        <v>8</v>
      </c>
      <c r="G8417" s="2" t="s">
        <v>795</v>
      </c>
      <c r="H8417" s="2" t="s">
        <v>796</v>
      </c>
      <c r="I8417" s="2" t="s">
        <v>769</v>
      </c>
      <c r="L8417" s="21"/>
    </row>
    <row r="8418" spans="1:12">
      <c r="A8418" s="79">
        <v>42378</v>
      </c>
      <c r="B8418" s="3">
        <v>24.315270000000002</v>
      </c>
      <c r="C8418" s="7">
        <v>12012</v>
      </c>
      <c r="D8418" s="7">
        <v>1</v>
      </c>
      <c r="E8418" s="7" t="s">
        <v>5214</v>
      </c>
      <c r="F8418" s="2" t="s">
        <v>8</v>
      </c>
      <c r="G8418" s="2" t="s">
        <v>797</v>
      </c>
      <c r="H8418" s="2" t="s">
        <v>798</v>
      </c>
      <c r="I8418" s="2" t="s">
        <v>769</v>
      </c>
      <c r="L8418" s="21"/>
    </row>
    <row r="8419" spans="1:12">
      <c r="A8419" s="79">
        <v>42378</v>
      </c>
      <c r="B8419" s="3">
        <v>24.315270000000002</v>
      </c>
      <c r="C8419" s="7">
        <v>12012</v>
      </c>
      <c r="D8419" s="7">
        <v>1</v>
      </c>
      <c r="E8419" s="7" t="s">
        <v>5214</v>
      </c>
      <c r="F8419" s="2" t="s">
        <v>8</v>
      </c>
      <c r="G8419" s="2" t="s">
        <v>801</v>
      </c>
      <c r="H8419" s="2" t="s">
        <v>802</v>
      </c>
      <c r="I8419" s="2" t="s">
        <v>769</v>
      </c>
      <c r="L8419" s="21"/>
    </row>
    <row r="8420" spans="1:12">
      <c r="A8420" s="79">
        <v>42378</v>
      </c>
      <c r="B8420" s="3">
        <v>24.315270000000002</v>
      </c>
      <c r="C8420" s="7">
        <v>12012</v>
      </c>
      <c r="D8420" s="7">
        <v>1</v>
      </c>
      <c r="E8420" s="7" t="s">
        <v>5214</v>
      </c>
      <c r="F8420" s="2" t="s">
        <v>8</v>
      </c>
      <c r="G8420" s="2" t="s">
        <v>805</v>
      </c>
      <c r="H8420" s="2" t="s">
        <v>806</v>
      </c>
      <c r="I8420" s="2" t="s">
        <v>769</v>
      </c>
      <c r="L8420" s="21"/>
    </row>
    <row r="8421" spans="1:12">
      <c r="A8421" s="79">
        <v>42378</v>
      </c>
      <c r="B8421" s="3">
        <v>24.315270000000002</v>
      </c>
      <c r="C8421" s="7">
        <v>12012</v>
      </c>
      <c r="D8421" s="7">
        <v>1</v>
      </c>
      <c r="E8421" s="7" t="s">
        <v>5214</v>
      </c>
      <c r="F8421" s="2" t="s">
        <v>8</v>
      </c>
      <c r="G8421" s="2" t="s">
        <v>527</v>
      </c>
      <c r="H8421" s="2" t="s">
        <v>821</v>
      </c>
      <c r="I8421" s="2" t="s">
        <v>769</v>
      </c>
      <c r="L8421" s="21"/>
    </row>
    <row r="8422" spans="1:12">
      <c r="A8422" s="79">
        <v>42378</v>
      </c>
      <c r="B8422" s="3">
        <v>24.315270000000002</v>
      </c>
      <c r="C8422" s="7">
        <v>12012</v>
      </c>
      <c r="D8422" s="7">
        <v>1</v>
      </c>
      <c r="E8422" s="7" t="s">
        <v>5214</v>
      </c>
      <c r="F8422" s="2" t="s">
        <v>8</v>
      </c>
      <c r="G8422" s="2" t="s">
        <v>537</v>
      </c>
      <c r="H8422" s="2" t="s">
        <v>824</v>
      </c>
      <c r="I8422" s="2" t="s">
        <v>769</v>
      </c>
      <c r="L8422" s="21"/>
    </row>
    <row r="8423" spans="1:12">
      <c r="A8423" s="79">
        <v>42378</v>
      </c>
      <c r="B8423" s="3">
        <v>24.315270000000002</v>
      </c>
      <c r="C8423" s="7">
        <v>12012</v>
      </c>
      <c r="D8423" s="7">
        <v>1</v>
      </c>
      <c r="E8423" s="7" t="s">
        <v>5214</v>
      </c>
      <c r="F8423" s="2" t="s">
        <v>8</v>
      </c>
      <c r="G8423" s="2" t="s">
        <v>835</v>
      </c>
      <c r="H8423" s="2" t="s">
        <v>836</v>
      </c>
      <c r="I8423" s="2" t="s">
        <v>769</v>
      </c>
      <c r="L8423" s="21"/>
    </row>
    <row r="8424" spans="1:12">
      <c r="A8424" s="79">
        <v>42378</v>
      </c>
      <c r="B8424" s="3">
        <v>24.315270000000002</v>
      </c>
      <c r="C8424" s="7">
        <v>12012</v>
      </c>
      <c r="D8424" s="7">
        <v>1</v>
      </c>
      <c r="E8424" s="7" t="s">
        <v>5214</v>
      </c>
      <c r="F8424" s="2" t="s">
        <v>8</v>
      </c>
      <c r="G8424" s="2" t="s">
        <v>845</v>
      </c>
      <c r="H8424" s="2" t="s">
        <v>846</v>
      </c>
      <c r="I8424" s="2" t="s">
        <v>769</v>
      </c>
      <c r="L8424" s="21"/>
    </row>
    <row r="8425" spans="1:12">
      <c r="A8425" s="79">
        <v>42378</v>
      </c>
      <c r="B8425" s="3">
        <v>24.315270000000002</v>
      </c>
      <c r="C8425" s="7">
        <v>12012</v>
      </c>
      <c r="D8425" s="7">
        <v>1</v>
      </c>
      <c r="E8425" s="7" t="s">
        <v>5214</v>
      </c>
      <c r="F8425" s="2" t="s">
        <v>8</v>
      </c>
      <c r="G8425" s="2" t="s">
        <v>849</v>
      </c>
      <c r="H8425" s="2" t="s">
        <v>850</v>
      </c>
      <c r="I8425" s="2" t="s">
        <v>769</v>
      </c>
      <c r="L8425" s="21"/>
    </row>
    <row r="8426" spans="1:12">
      <c r="A8426" s="79">
        <v>42378</v>
      </c>
      <c r="B8426" s="3">
        <v>24.315270000000002</v>
      </c>
      <c r="C8426" s="7">
        <v>12012</v>
      </c>
      <c r="D8426" s="7">
        <v>1</v>
      </c>
      <c r="E8426" s="7" t="s">
        <v>5214</v>
      </c>
      <c r="F8426" s="2" t="s">
        <v>8</v>
      </c>
      <c r="G8426" s="2" t="s">
        <v>851</v>
      </c>
      <c r="H8426" s="2" t="s">
        <v>852</v>
      </c>
      <c r="I8426" s="2" t="s">
        <v>769</v>
      </c>
      <c r="L8426" s="21"/>
    </row>
    <row r="8427" spans="1:12">
      <c r="A8427" s="79">
        <v>42378</v>
      </c>
      <c r="B8427" s="3">
        <v>24.315270000000002</v>
      </c>
      <c r="C8427" s="7">
        <v>12012</v>
      </c>
      <c r="D8427" s="7">
        <v>1</v>
      </c>
      <c r="E8427" s="7" t="s">
        <v>5214</v>
      </c>
      <c r="F8427" s="2" t="s">
        <v>8</v>
      </c>
      <c r="G8427" s="2" t="s">
        <v>510</v>
      </c>
      <c r="H8427" s="2" t="s">
        <v>853</v>
      </c>
      <c r="I8427" s="2" t="s">
        <v>769</v>
      </c>
      <c r="L8427" s="21"/>
    </row>
    <row r="8428" spans="1:12">
      <c r="A8428" s="79">
        <v>42378</v>
      </c>
      <c r="B8428" s="3">
        <v>24.315270000000002</v>
      </c>
      <c r="C8428" s="7">
        <v>12012</v>
      </c>
      <c r="D8428" s="7">
        <v>1</v>
      </c>
      <c r="E8428" s="7" t="s">
        <v>5214</v>
      </c>
      <c r="F8428" s="2" t="s">
        <v>8</v>
      </c>
      <c r="G8428" s="2" t="s">
        <v>498</v>
      </c>
      <c r="H8428" s="2" t="s">
        <v>856</v>
      </c>
      <c r="I8428" s="2" t="s">
        <v>769</v>
      </c>
      <c r="L8428" s="21"/>
    </row>
    <row r="8429" spans="1:12">
      <c r="A8429" s="79">
        <v>42378</v>
      </c>
      <c r="B8429" s="3">
        <v>24.315270000000002</v>
      </c>
      <c r="C8429" s="7">
        <v>12012</v>
      </c>
      <c r="D8429" s="7">
        <v>1</v>
      </c>
      <c r="E8429" s="7" t="s">
        <v>5214</v>
      </c>
      <c r="F8429" s="2" t="s">
        <v>8</v>
      </c>
      <c r="G8429" s="2" t="s">
        <v>862</v>
      </c>
      <c r="H8429" s="2" t="s">
        <v>863</v>
      </c>
      <c r="I8429" s="2" t="s">
        <v>769</v>
      </c>
      <c r="L8429" s="21"/>
    </row>
    <row r="8430" spans="1:12">
      <c r="A8430" s="79">
        <v>42378</v>
      </c>
      <c r="B8430" s="3">
        <v>24.315270000000002</v>
      </c>
      <c r="C8430" s="7">
        <v>12012</v>
      </c>
      <c r="D8430" s="7">
        <v>1</v>
      </c>
      <c r="E8430" s="7" t="s">
        <v>5214</v>
      </c>
      <c r="F8430" s="2" t="s">
        <v>8</v>
      </c>
      <c r="G8430" s="2" t="s">
        <v>862</v>
      </c>
      <c r="H8430" s="2" t="s">
        <v>863</v>
      </c>
      <c r="I8430" s="2" t="s">
        <v>769</v>
      </c>
      <c r="L8430" s="21"/>
    </row>
    <row r="8431" spans="1:12">
      <c r="A8431" s="79">
        <v>42378</v>
      </c>
      <c r="B8431" s="3">
        <v>24.315270000000002</v>
      </c>
      <c r="C8431" s="7">
        <v>12012</v>
      </c>
      <c r="D8431" s="7">
        <v>1</v>
      </c>
      <c r="E8431" s="7" t="s">
        <v>5214</v>
      </c>
      <c r="F8431" s="2" t="s">
        <v>8</v>
      </c>
      <c r="G8431" s="2" t="s">
        <v>865</v>
      </c>
      <c r="H8431" s="2" t="s">
        <v>866</v>
      </c>
      <c r="I8431" s="2" t="s">
        <v>769</v>
      </c>
      <c r="L8431" s="21"/>
    </row>
    <row r="8432" spans="1:12">
      <c r="A8432" s="79">
        <v>42378</v>
      </c>
      <c r="B8432" s="3">
        <v>24.315270000000002</v>
      </c>
      <c r="C8432" s="7">
        <v>12012</v>
      </c>
      <c r="D8432" s="7">
        <v>1</v>
      </c>
      <c r="E8432" s="7" t="s">
        <v>5214</v>
      </c>
      <c r="F8432" s="2" t="s">
        <v>8</v>
      </c>
      <c r="G8432" s="2" t="s">
        <v>875</v>
      </c>
      <c r="H8432" s="2" t="s">
        <v>876</v>
      </c>
      <c r="I8432" s="2" t="s">
        <v>769</v>
      </c>
      <c r="L8432" s="21"/>
    </row>
    <row r="8433" spans="1:12">
      <c r="A8433" s="79">
        <v>42378</v>
      </c>
      <c r="B8433" s="3">
        <v>24.315270000000002</v>
      </c>
      <c r="C8433" s="7">
        <v>12012</v>
      </c>
      <c r="D8433" s="7">
        <v>1</v>
      </c>
      <c r="E8433" s="7" t="s">
        <v>5214</v>
      </c>
      <c r="F8433" s="2" t="s">
        <v>8</v>
      </c>
      <c r="G8433" s="2" t="s">
        <v>553</v>
      </c>
      <c r="H8433" s="2" t="s">
        <v>878</v>
      </c>
      <c r="I8433" s="2" t="s">
        <v>769</v>
      </c>
      <c r="L8433" s="21"/>
    </row>
    <row r="8434" spans="1:12">
      <c r="A8434" s="79">
        <v>42378</v>
      </c>
      <c r="B8434" s="3">
        <v>24.315270000000002</v>
      </c>
      <c r="C8434" s="7">
        <v>12012</v>
      </c>
      <c r="D8434" s="7">
        <v>1</v>
      </c>
      <c r="E8434" s="7" t="s">
        <v>5214</v>
      </c>
      <c r="F8434" s="2" t="s">
        <v>8</v>
      </c>
      <c r="G8434" s="2" t="s">
        <v>502</v>
      </c>
      <c r="H8434" s="2" t="s">
        <v>881</v>
      </c>
      <c r="I8434" s="2" t="s">
        <v>769</v>
      </c>
      <c r="L8434" s="21"/>
    </row>
    <row r="8435" spans="1:12">
      <c r="A8435" s="79">
        <v>42378</v>
      </c>
      <c r="B8435" s="3">
        <v>24.315270000000002</v>
      </c>
      <c r="C8435" s="7">
        <v>12012</v>
      </c>
      <c r="D8435" s="7">
        <v>1</v>
      </c>
      <c r="E8435" s="7" t="s">
        <v>5214</v>
      </c>
      <c r="F8435" s="2" t="s">
        <v>8</v>
      </c>
      <c r="G8435" s="2" t="s">
        <v>581</v>
      </c>
      <c r="H8435" s="2" t="s">
        <v>884</v>
      </c>
      <c r="I8435" s="2" t="s">
        <v>769</v>
      </c>
      <c r="L8435" s="21"/>
    </row>
    <row r="8436" spans="1:12">
      <c r="A8436" s="79">
        <v>42378</v>
      </c>
      <c r="B8436" s="3">
        <v>24.315270000000002</v>
      </c>
      <c r="C8436" s="7">
        <v>12012</v>
      </c>
      <c r="D8436" s="7">
        <v>1</v>
      </c>
      <c r="E8436" s="7" t="s">
        <v>5214</v>
      </c>
      <c r="F8436" s="2" t="s">
        <v>8</v>
      </c>
      <c r="G8436" s="2" t="s">
        <v>567</v>
      </c>
      <c r="H8436" s="2" t="s">
        <v>898</v>
      </c>
      <c r="I8436" s="2" t="s">
        <v>769</v>
      </c>
      <c r="L8436" s="21"/>
    </row>
    <row r="8437" spans="1:12">
      <c r="A8437" s="79">
        <v>42379</v>
      </c>
      <c r="B8437" s="3">
        <v>24.315270000000002</v>
      </c>
      <c r="C8437" s="7">
        <v>12012</v>
      </c>
      <c r="D8437" s="7">
        <v>1</v>
      </c>
      <c r="E8437" s="7" t="s">
        <v>5214</v>
      </c>
      <c r="F8437" s="2" t="s">
        <v>8</v>
      </c>
      <c r="G8437" s="2" t="s">
        <v>784</v>
      </c>
      <c r="H8437" s="2" t="s">
        <v>785</v>
      </c>
      <c r="I8437" s="2" t="s">
        <v>769</v>
      </c>
      <c r="L8437" s="21"/>
    </row>
    <row r="8438" spans="1:12">
      <c r="A8438" s="79">
        <v>42379</v>
      </c>
      <c r="B8438" s="3">
        <v>24.315270000000002</v>
      </c>
      <c r="C8438" s="7">
        <v>12012</v>
      </c>
      <c r="D8438" s="7">
        <v>1</v>
      </c>
      <c r="E8438" s="7" t="s">
        <v>5214</v>
      </c>
      <c r="F8438" s="2" t="s">
        <v>8</v>
      </c>
      <c r="G8438" s="2" t="s">
        <v>799</v>
      </c>
      <c r="H8438" s="2" t="s">
        <v>800</v>
      </c>
      <c r="I8438" s="2" t="s">
        <v>769</v>
      </c>
      <c r="L8438" s="21"/>
    </row>
    <row r="8439" spans="1:12">
      <c r="A8439" s="79">
        <v>42379</v>
      </c>
      <c r="B8439" s="3">
        <v>24.315270000000002</v>
      </c>
      <c r="C8439" s="7">
        <v>12012</v>
      </c>
      <c r="D8439" s="7">
        <v>1</v>
      </c>
      <c r="E8439" s="7" t="s">
        <v>5214</v>
      </c>
      <c r="F8439" s="2" t="s">
        <v>8</v>
      </c>
      <c r="G8439" s="2" t="s">
        <v>870</v>
      </c>
      <c r="H8439" s="2" t="s">
        <v>871</v>
      </c>
      <c r="I8439" s="2" t="s">
        <v>769</v>
      </c>
      <c r="L8439" s="21"/>
    </row>
    <row r="8440" spans="1:12">
      <c r="A8440" s="79">
        <v>42379</v>
      </c>
      <c r="B8440" s="3">
        <v>24.315270000000002</v>
      </c>
      <c r="C8440" s="7">
        <v>12012</v>
      </c>
      <c r="D8440" s="7">
        <v>1</v>
      </c>
      <c r="E8440" s="7" t="s">
        <v>5214</v>
      </c>
      <c r="F8440" s="2" t="s">
        <v>8</v>
      </c>
      <c r="G8440" s="2" t="s">
        <v>603</v>
      </c>
      <c r="H8440" s="2" t="s">
        <v>872</v>
      </c>
      <c r="I8440" s="2" t="s">
        <v>769</v>
      </c>
      <c r="L8440" s="21"/>
    </row>
    <row r="8441" spans="1:12">
      <c r="A8441" s="79">
        <v>42379</v>
      </c>
      <c r="B8441" s="3">
        <v>24.315270000000002</v>
      </c>
      <c r="C8441" s="7">
        <v>12012</v>
      </c>
      <c r="D8441" s="7">
        <v>1</v>
      </c>
      <c r="E8441" s="7" t="s">
        <v>5214</v>
      </c>
      <c r="F8441" s="2" t="s">
        <v>8</v>
      </c>
      <c r="G8441" s="2" t="s">
        <v>590</v>
      </c>
      <c r="H8441" s="2" t="s">
        <v>877</v>
      </c>
      <c r="I8441" s="2" t="s">
        <v>769</v>
      </c>
      <c r="L8441" s="21"/>
    </row>
    <row r="8442" spans="1:12">
      <c r="A8442" s="79">
        <v>42379</v>
      </c>
      <c r="B8442" s="3">
        <v>24.315270000000002</v>
      </c>
      <c r="C8442" s="7">
        <v>12012</v>
      </c>
      <c r="D8442" s="7">
        <v>1</v>
      </c>
      <c r="E8442" s="7" t="s">
        <v>5214</v>
      </c>
      <c r="F8442" s="2" t="s">
        <v>8</v>
      </c>
      <c r="G8442" s="2" t="s">
        <v>611</v>
      </c>
      <c r="H8442" s="2" t="s">
        <v>888</v>
      </c>
      <c r="I8442" s="2" t="s">
        <v>769</v>
      </c>
      <c r="L8442" s="21"/>
    </row>
    <row r="8443" spans="1:12">
      <c r="A8443" s="79">
        <v>42380</v>
      </c>
      <c r="B8443" s="3">
        <v>24.315270000000002</v>
      </c>
      <c r="C8443" s="7">
        <v>12012</v>
      </c>
      <c r="D8443" s="7">
        <v>1</v>
      </c>
      <c r="E8443" s="7" t="s">
        <v>5214</v>
      </c>
      <c r="F8443" s="2" t="s">
        <v>8</v>
      </c>
      <c r="G8443" s="2" t="s">
        <v>774</v>
      </c>
      <c r="H8443" s="2" t="s">
        <v>775</v>
      </c>
      <c r="I8443" s="2" t="s">
        <v>769</v>
      </c>
      <c r="L8443" s="21"/>
    </row>
    <row r="8444" spans="1:12">
      <c r="A8444" s="79">
        <v>42380</v>
      </c>
      <c r="B8444" s="3">
        <v>24.315270000000002</v>
      </c>
      <c r="C8444" s="7">
        <v>12012</v>
      </c>
      <c r="D8444" s="7">
        <v>1</v>
      </c>
      <c r="E8444" s="7" t="s">
        <v>5214</v>
      </c>
      <c r="F8444" s="2" t="s">
        <v>8</v>
      </c>
      <c r="G8444" s="2" t="s">
        <v>776</v>
      </c>
      <c r="H8444" s="2" t="s">
        <v>777</v>
      </c>
      <c r="I8444" s="2" t="s">
        <v>769</v>
      </c>
      <c r="L8444" s="21"/>
    </row>
    <row r="8445" spans="1:12">
      <c r="A8445" s="79">
        <v>42380</v>
      </c>
      <c r="B8445" s="3">
        <v>24.315270000000002</v>
      </c>
      <c r="C8445" s="7">
        <v>12012</v>
      </c>
      <c r="D8445" s="7">
        <v>1</v>
      </c>
      <c r="E8445" s="7" t="s">
        <v>5214</v>
      </c>
      <c r="F8445" s="2" t="s">
        <v>8</v>
      </c>
      <c r="G8445" s="2" t="s">
        <v>778</v>
      </c>
      <c r="H8445" s="2" t="s">
        <v>779</v>
      </c>
      <c r="I8445" s="2" t="s">
        <v>769</v>
      </c>
      <c r="L8445" s="21"/>
    </row>
    <row r="8446" spans="1:12">
      <c r="A8446" s="79">
        <v>42380</v>
      </c>
      <c r="B8446" s="3">
        <v>24.315270000000002</v>
      </c>
      <c r="C8446" s="7">
        <v>12012</v>
      </c>
      <c r="D8446" s="7">
        <v>1</v>
      </c>
      <c r="E8446" s="7" t="s">
        <v>5214</v>
      </c>
      <c r="F8446" s="2" t="s">
        <v>8</v>
      </c>
      <c r="G8446" s="2" t="s">
        <v>829</v>
      </c>
      <c r="H8446" s="2" t="s">
        <v>830</v>
      </c>
      <c r="I8446" s="2" t="s">
        <v>769</v>
      </c>
      <c r="L8446" s="21"/>
    </row>
    <row r="8447" spans="1:12">
      <c r="A8447" s="79">
        <v>42380</v>
      </c>
      <c r="B8447" s="3">
        <v>24.315270000000002</v>
      </c>
      <c r="C8447" s="7">
        <v>12012</v>
      </c>
      <c r="D8447" s="7">
        <v>1</v>
      </c>
      <c r="E8447" s="7" t="s">
        <v>5214</v>
      </c>
      <c r="F8447" s="2" t="s">
        <v>8</v>
      </c>
      <c r="G8447" s="2" t="s">
        <v>833</v>
      </c>
      <c r="H8447" s="2" t="s">
        <v>834</v>
      </c>
      <c r="I8447" s="2" t="s">
        <v>769</v>
      </c>
      <c r="L8447" s="21"/>
    </row>
    <row r="8448" spans="1:12">
      <c r="A8448" s="79">
        <v>42380</v>
      </c>
      <c r="B8448" s="3">
        <v>24.315270000000002</v>
      </c>
      <c r="C8448" s="7">
        <v>12012</v>
      </c>
      <c r="D8448" s="7">
        <v>1</v>
      </c>
      <c r="E8448" s="7" t="s">
        <v>5214</v>
      </c>
      <c r="F8448" s="2" t="s">
        <v>8</v>
      </c>
      <c r="G8448" s="2" t="s">
        <v>543</v>
      </c>
      <c r="H8448" s="2" t="s">
        <v>861</v>
      </c>
      <c r="I8448" s="2" t="s">
        <v>769</v>
      </c>
      <c r="L8448" s="21"/>
    </row>
    <row r="8449" spans="1:12">
      <c r="A8449" s="79">
        <v>42380</v>
      </c>
      <c r="B8449" s="3">
        <v>24.315270000000002</v>
      </c>
      <c r="C8449" s="7">
        <v>12012</v>
      </c>
      <c r="D8449" s="7">
        <v>1</v>
      </c>
      <c r="E8449" s="7" t="s">
        <v>5214</v>
      </c>
      <c r="F8449" s="2" t="s">
        <v>8</v>
      </c>
      <c r="G8449" s="2" t="s">
        <v>882</v>
      </c>
      <c r="H8449" s="2" t="s">
        <v>883</v>
      </c>
      <c r="I8449" s="2" t="s">
        <v>769</v>
      </c>
      <c r="L8449" s="21"/>
    </row>
    <row r="8450" spans="1:12">
      <c r="A8450" s="79">
        <v>42380</v>
      </c>
      <c r="B8450" s="3">
        <v>24.315270000000002</v>
      </c>
      <c r="C8450" s="7">
        <v>12012</v>
      </c>
      <c r="D8450" s="7">
        <v>1</v>
      </c>
      <c r="E8450" s="7" t="s">
        <v>5214</v>
      </c>
      <c r="F8450" s="2" t="s">
        <v>8</v>
      </c>
      <c r="G8450" s="2" t="s">
        <v>573</v>
      </c>
      <c r="H8450" s="2" t="s">
        <v>896</v>
      </c>
      <c r="I8450" s="2" t="s">
        <v>769</v>
      </c>
      <c r="L8450" s="21"/>
    </row>
    <row r="8451" spans="1:12">
      <c r="A8451" s="79">
        <v>42380</v>
      </c>
      <c r="B8451" s="3">
        <v>24.315270000000002</v>
      </c>
      <c r="C8451" s="7">
        <v>12012</v>
      </c>
      <c r="D8451" s="7">
        <v>1</v>
      </c>
      <c r="E8451" s="7" t="s">
        <v>5214</v>
      </c>
      <c r="F8451" s="2" t="s">
        <v>8</v>
      </c>
      <c r="G8451" s="2" t="s">
        <v>579</v>
      </c>
      <c r="H8451" s="2" t="s">
        <v>906</v>
      </c>
      <c r="I8451" s="2" t="s">
        <v>769</v>
      </c>
      <c r="L8451" s="21"/>
    </row>
    <row r="8452" spans="1:12">
      <c r="A8452" s="79">
        <v>42381</v>
      </c>
      <c r="B8452" s="3">
        <v>24.315270000000002</v>
      </c>
      <c r="C8452" s="7">
        <v>12012</v>
      </c>
      <c r="D8452" s="7">
        <v>1</v>
      </c>
      <c r="E8452" s="7" t="s">
        <v>5214</v>
      </c>
      <c r="F8452" s="2" t="s">
        <v>8</v>
      </c>
      <c r="G8452" s="2" t="s">
        <v>767</v>
      </c>
      <c r="H8452" s="2" t="s">
        <v>768</v>
      </c>
      <c r="I8452" s="2" t="s">
        <v>769</v>
      </c>
      <c r="L8452" s="21"/>
    </row>
    <row r="8453" spans="1:12">
      <c r="A8453" s="79">
        <v>42381</v>
      </c>
      <c r="B8453" s="3">
        <v>24.315270000000002</v>
      </c>
      <c r="C8453" s="7">
        <v>12012</v>
      </c>
      <c r="D8453" s="7">
        <v>1</v>
      </c>
      <c r="E8453" s="7" t="s">
        <v>5214</v>
      </c>
      <c r="F8453" s="2" t="s">
        <v>8</v>
      </c>
      <c r="G8453" s="2" t="s">
        <v>811</v>
      </c>
      <c r="H8453" s="2" t="s">
        <v>812</v>
      </c>
      <c r="I8453" s="2" t="s">
        <v>769</v>
      </c>
      <c r="L8453" s="21"/>
    </row>
    <row r="8454" spans="1:12">
      <c r="A8454" s="79">
        <v>42381</v>
      </c>
      <c r="B8454" s="3">
        <v>24.315270000000002</v>
      </c>
      <c r="C8454" s="7">
        <v>12012</v>
      </c>
      <c r="D8454" s="7">
        <v>1</v>
      </c>
      <c r="E8454" s="7" t="s">
        <v>5214</v>
      </c>
      <c r="F8454" s="2" t="s">
        <v>8</v>
      </c>
      <c r="G8454" s="2" t="s">
        <v>843</v>
      </c>
      <c r="H8454" s="2" t="s">
        <v>844</v>
      </c>
      <c r="I8454" s="2" t="s">
        <v>769</v>
      </c>
      <c r="L8454" s="21"/>
    </row>
    <row r="8455" spans="1:12">
      <c r="A8455" s="79">
        <v>42381</v>
      </c>
      <c r="B8455" s="3">
        <v>24.315270000000002</v>
      </c>
      <c r="C8455" s="7">
        <v>12012</v>
      </c>
      <c r="D8455" s="7">
        <v>1</v>
      </c>
      <c r="E8455" s="7" t="s">
        <v>5214</v>
      </c>
      <c r="F8455" s="2" t="s">
        <v>8</v>
      </c>
      <c r="G8455" s="2" t="s">
        <v>457</v>
      </c>
      <c r="H8455" s="2" t="s">
        <v>897</v>
      </c>
      <c r="I8455" s="2" t="s">
        <v>769</v>
      </c>
      <c r="L8455" s="21"/>
    </row>
    <row r="8456" spans="1:12">
      <c r="A8456" s="79">
        <v>42382</v>
      </c>
      <c r="B8456" s="3">
        <v>24.315270000000002</v>
      </c>
      <c r="C8456" s="7">
        <v>12012</v>
      </c>
      <c r="D8456" s="7">
        <v>1</v>
      </c>
      <c r="E8456" s="7" t="s">
        <v>5214</v>
      </c>
      <c r="F8456" s="2" t="s">
        <v>8</v>
      </c>
      <c r="G8456" s="2" t="s">
        <v>541</v>
      </c>
      <c r="H8456" s="2" t="s">
        <v>825</v>
      </c>
      <c r="I8456" s="2" t="s">
        <v>769</v>
      </c>
      <c r="L8456" s="21"/>
    </row>
    <row r="8457" spans="1:12">
      <c r="A8457" s="79">
        <v>42382</v>
      </c>
      <c r="B8457" s="3">
        <v>24.315270000000002</v>
      </c>
      <c r="C8457" s="7">
        <v>12012</v>
      </c>
      <c r="D8457" s="7">
        <v>1</v>
      </c>
      <c r="E8457" s="7" t="s">
        <v>5214</v>
      </c>
      <c r="F8457" s="2" t="s">
        <v>8</v>
      </c>
      <c r="G8457" s="2" t="s">
        <v>613</v>
      </c>
      <c r="H8457" s="2" t="s">
        <v>895</v>
      </c>
      <c r="I8457" s="2" t="s">
        <v>769</v>
      </c>
      <c r="L8457" s="21"/>
    </row>
    <row r="8458" spans="1:12">
      <c r="A8458" s="79">
        <v>42383</v>
      </c>
      <c r="B8458" s="3">
        <v>24.315270000000002</v>
      </c>
      <c r="C8458" s="7">
        <v>12012</v>
      </c>
      <c r="D8458" s="7">
        <v>1</v>
      </c>
      <c r="E8458" s="7" t="s">
        <v>5214</v>
      </c>
      <c r="F8458" s="2" t="s">
        <v>8</v>
      </c>
      <c r="G8458" s="2" t="s">
        <v>772</v>
      </c>
      <c r="H8458" s="2" t="s">
        <v>773</v>
      </c>
      <c r="I8458" s="2" t="s">
        <v>769</v>
      </c>
      <c r="L8458" s="21"/>
    </row>
    <row r="8459" spans="1:12">
      <c r="A8459" s="79">
        <v>42383</v>
      </c>
      <c r="B8459" s="3">
        <v>24.315270000000002</v>
      </c>
      <c r="C8459" s="7">
        <v>12012</v>
      </c>
      <c r="D8459" s="7">
        <v>1</v>
      </c>
      <c r="E8459" s="7" t="s">
        <v>5214</v>
      </c>
      <c r="F8459" s="2" t="s">
        <v>8</v>
      </c>
      <c r="G8459" s="2" t="s">
        <v>621</v>
      </c>
      <c r="H8459" s="2" t="s">
        <v>903</v>
      </c>
      <c r="I8459" s="2" t="s">
        <v>769</v>
      </c>
      <c r="L8459" s="21"/>
    </row>
    <row r="8460" spans="1:12">
      <c r="A8460" s="79">
        <v>42384</v>
      </c>
      <c r="B8460" s="3">
        <v>19.45027</v>
      </c>
      <c r="C8460" s="7">
        <v>12012</v>
      </c>
      <c r="D8460" s="7">
        <v>1</v>
      </c>
      <c r="E8460" s="7" t="s">
        <v>5214</v>
      </c>
      <c r="F8460" s="2" t="s">
        <v>8</v>
      </c>
      <c r="G8460" s="2" t="s">
        <v>596</v>
      </c>
      <c r="H8460" s="2" t="s">
        <v>857</v>
      </c>
      <c r="I8460" s="2" t="s">
        <v>759</v>
      </c>
      <c r="L8460" s="21"/>
    </row>
    <row r="8461" spans="1:12">
      <c r="A8461" s="79">
        <v>42384</v>
      </c>
      <c r="B8461" s="3">
        <v>24.305540000000001</v>
      </c>
      <c r="C8461" s="7">
        <v>12012</v>
      </c>
      <c r="D8461" s="7">
        <v>1</v>
      </c>
      <c r="E8461" s="7" t="s">
        <v>5214</v>
      </c>
      <c r="F8461" s="2" t="s">
        <v>8</v>
      </c>
      <c r="G8461" s="2" t="s">
        <v>535</v>
      </c>
      <c r="H8461" s="2" t="s">
        <v>826</v>
      </c>
      <c r="I8461" s="2" t="s">
        <v>769</v>
      </c>
      <c r="L8461" s="21"/>
    </row>
    <row r="8462" spans="1:12">
      <c r="A8462" s="79">
        <v>42384</v>
      </c>
      <c r="B8462" s="3">
        <v>24.315270000000002</v>
      </c>
      <c r="C8462" s="7">
        <v>12012</v>
      </c>
      <c r="D8462" s="7">
        <v>1</v>
      </c>
      <c r="E8462" s="7" t="s">
        <v>5214</v>
      </c>
      <c r="F8462" s="2" t="s">
        <v>8</v>
      </c>
      <c r="G8462" s="2" t="s">
        <v>791</v>
      </c>
      <c r="H8462" s="2" t="s">
        <v>792</v>
      </c>
      <c r="I8462" s="2" t="s">
        <v>769</v>
      </c>
      <c r="L8462" s="21"/>
    </row>
    <row r="8463" spans="1:12">
      <c r="A8463" s="79">
        <v>42384</v>
      </c>
      <c r="B8463" s="3">
        <v>24.315270000000002</v>
      </c>
      <c r="C8463" s="7">
        <v>12012</v>
      </c>
      <c r="D8463" s="7">
        <v>1</v>
      </c>
      <c r="E8463" s="7" t="s">
        <v>5214</v>
      </c>
      <c r="F8463" s="2" t="s">
        <v>8</v>
      </c>
      <c r="G8463" s="2" t="s">
        <v>793</v>
      </c>
      <c r="H8463" s="2" t="s">
        <v>794</v>
      </c>
      <c r="I8463" s="2" t="s">
        <v>769</v>
      </c>
      <c r="L8463" s="21"/>
    </row>
    <row r="8464" spans="1:12">
      <c r="A8464" s="79">
        <v>42384</v>
      </c>
      <c r="B8464" s="3">
        <v>24.315270000000002</v>
      </c>
      <c r="C8464" s="7">
        <v>12012</v>
      </c>
      <c r="D8464" s="7">
        <v>1</v>
      </c>
      <c r="E8464" s="7" t="s">
        <v>5214</v>
      </c>
      <c r="F8464" s="2" t="s">
        <v>8</v>
      </c>
      <c r="G8464" s="2" t="s">
        <v>516</v>
      </c>
      <c r="H8464" s="2" t="s">
        <v>855</v>
      </c>
      <c r="I8464" s="2" t="s">
        <v>769</v>
      </c>
      <c r="L8464" s="21"/>
    </row>
    <row r="8465" spans="1:12">
      <c r="A8465" s="79">
        <v>42384</v>
      </c>
      <c r="B8465" s="3">
        <v>24.315270000000002</v>
      </c>
      <c r="C8465" s="7">
        <v>12012</v>
      </c>
      <c r="D8465" s="7">
        <v>1</v>
      </c>
      <c r="E8465" s="7" t="s">
        <v>5214</v>
      </c>
      <c r="F8465" s="2" t="s">
        <v>8</v>
      </c>
      <c r="G8465" s="2" t="s">
        <v>569</v>
      </c>
      <c r="H8465" s="2" t="s">
        <v>894</v>
      </c>
      <c r="I8465" s="2" t="s">
        <v>769</v>
      </c>
      <c r="L8465" s="21"/>
    </row>
    <row r="8466" spans="1:12">
      <c r="A8466" s="79">
        <v>42384</v>
      </c>
      <c r="B8466" s="3">
        <v>24.315270000000002</v>
      </c>
      <c r="C8466" s="7">
        <v>12012</v>
      </c>
      <c r="D8466" s="7">
        <v>1</v>
      </c>
      <c r="E8466" s="7" t="s">
        <v>5214</v>
      </c>
      <c r="F8466" s="2" t="s">
        <v>8</v>
      </c>
      <c r="G8466" s="2" t="s">
        <v>494</v>
      </c>
      <c r="H8466" s="2" t="s">
        <v>900</v>
      </c>
      <c r="I8466" s="2" t="s">
        <v>769</v>
      </c>
      <c r="L8466" s="21"/>
    </row>
    <row r="8467" spans="1:12">
      <c r="A8467" s="79">
        <v>42384</v>
      </c>
      <c r="B8467" s="3">
        <v>24.315270000000002</v>
      </c>
      <c r="C8467" s="7">
        <v>12012</v>
      </c>
      <c r="D8467" s="7">
        <v>1</v>
      </c>
      <c r="E8467" s="7" t="s">
        <v>5214</v>
      </c>
      <c r="F8467" s="2" t="s">
        <v>8</v>
      </c>
      <c r="G8467" s="2" t="s">
        <v>1076</v>
      </c>
      <c r="H8467" s="2" t="s">
        <v>1077</v>
      </c>
      <c r="I8467" s="2" t="s">
        <v>765</v>
      </c>
      <c r="L8467" s="21"/>
    </row>
    <row r="8468" spans="1:12">
      <c r="A8468" s="79">
        <v>42385</v>
      </c>
      <c r="B8468" s="3">
        <v>24.315270000000002</v>
      </c>
      <c r="C8468" s="7">
        <v>12012</v>
      </c>
      <c r="D8468" s="7">
        <v>1</v>
      </c>
      <c r="E8468" s="7" t="s">
        <v>5214</v>
      </c>
      <c r="F8468" s="2" t="s">
        <v>8</v>
      </c>
      <c r="G8468" s="2" t="s">
        <v>1061</v>
      </c>
      <c r="H8468" s="2" t="s">
        <v>1062</v>
      </c>
      <c r="I8468" s="2" t="s">
        <v>765</v>
      </c>
      <c r="L8468" s="21"/>
    </row>
    <row r="8469" spans="1:12">
      <c r="A8469" s="79">
        <v>42385</v>
      </c>
      <c r="B8469" s="3">
        <v>24.315270000000002</v>
      </c>
      <c r="C8469" s="7">
        <v>12012</v>
      </c>
      <c r="D8469" s="7">
        <v>1</v>
      </c>
      <c r="E8469" s="7" t="s">
        <v>5214</v>
      </c>
      <c r="F8469" s="2" t="s">
        <v>8</v>
      </c>
      <c r="G8469" s="2" t="s">
        <v>1063</v>
      </c>
      <c r="H8469" s="2" t="s">
        <v>1064</v>
      </c>
      <c r="I8469" s="2" t="s">
        <v>765</v>
      </c>
      <c r="L8469" s="21"/>
    </row>
    <row r="8470" spans="1:12">
      <c r="A8470" s="79">
        <v>42385</v>
      </c>
      <c r="B8470" s="3">
        <v>24.315270000000002</v>
      </c>
      <c r="C8470" s="7">
        <v>12012</v>
      </c>
      <c r="D8470" s="7">
        <v>1</v>
      </c>
      <c r="E8470" s="7" t="s">
        <v>5214</v>
      </c>
      <c r="F8470" s="2" t="s">
        <v>8</v>
      </c>
      <c r="G8470" s="2" t="s">
        <v>1065</v>
      </c>
      <c r="H8470" s="2" t="s">
        <v>1066</v>
      </c>
      <c r="I8470" s="2" t="s">
        <v>765</v>
      </c>
      <c r="L8470" s="21"/>
    </row>
    <row r="8471" spans="1:12">
      <c r="A8471" s="79">
        <v>42385</v>
      </c>
      <c r="B8471" s="3">
        <v>24.315270000000002</v>
      </c>
      <c r="C8471" s="7">
        <v>12012</v>
      </c>
      <c r="D8471" s="7">
        <v>1</v>
      </c>
      <c r="E8471" s="7" t="s">
        <v>5214</v>
      </c>
      <c r="F8471" s="2" t="s">
        <v>8</v>
      </c>
      <c r="G8471" s="2" t="s">
        <v>1067</v>
      </c>
      <c r="H8471" s="2" t="s">
        <v>1068</v>
      </c>
      <c r="I8471" s="2" t="s">
        <v>765</v>
      </c>
      <c r="L8471" s="21"/>
    </row>
    <row r="8472" spans="1:12">
      <c r="A8472" s="79">
        <v>42385</v>
      </c>
      <c r="B8472" s="3">
        <v>24.315270000000002</v>
      </c>
      <c r="C8472" s="7">
        <v>12012</v>
      </c>
      <c r="D8472" s="7">
        <v>1</v>
      </c>
      <c r="E8472" s="7" t="s">
        <v>5214</v>
      </c>
      <c r="F8472" s="2" t="s">
        <v>8</v>
      </c>
      <c r="G8472" s="2" t="s">
        <v>1070</v>
      </c>
      <c r="H8472" s="2" t="s">
        <v>1071</v>
      </c>
      <c r="I8472" s="2" t="s">
        <v>765</v>
      </c>
      <c r="L8472" s="21"/>
    </row>
    <row r="8473" spans="1:12">
      <c r="A8473" s="79">
        <v>42385</v>
      </c>
      <c r="B8473" s="3">
        <v>24.315270000000002</v>
      </c>
      <c r="C8473" s="7">
        <v>12012</v>
      </c>
      <c r="D8473" s="7">
        <v>1</v>
      </c>
      <c r="E8473" s="7" t="s">
        <v>5214</v>
      </c>
      <c r="F8473" s="2" t="s">
        <v>8</v>
      </c>
      <c r="G8473" s="2" t="s">
        <v>1072</v>
      </c>
      <c r="H8473" s="2" t="s">
        <v>1073</v>
      </c>
      <c r="I8473" s="2" t="s">
        <v>765</v>
      </c>
      <c r="L8473" s="21"/>
    </row>
    <row r="8474" spans="1:12">
      <c r="A8474" s="79">
        <v>42385</v>
      </c>
      <c r="B8474" s="3">
        <v>24.315270000000002</v>
      </c>
      <c r="C8474" s="7">
        <v>12012</v>
      </c>
      <c r="D8474" s="7">
        <v>1</v>
      </c>
      <c r="E8474" s="7" t="s">
        <v>5214</v>
      </c>
      <c r="F8474" s="2" t="s">
        <v>8</v>
      </c>
      <c r="G8474" s="2" t="s">
        <v>1074</v>
      </c>
      <c r="H8474" s="2" t="s">
        <v>1075</v>
      </c>
      <c r="I8474" s="2" t="s">
        <v>765</v>
      </c>
      <c r="L8474" s="21"/>
    </row>
    <row r="8475" spans="1:12">
      <c r="A8475" s="79">
        <v>42386</v>
      </c>
      <c r="B8475" s="3">
        <v>19.45027</v>
      </c>
      <c r="C8475" s="7">
        <v>12012</v>
      </c>
      <c r="D8475" s="7">
        <v>1</v>
      </c>
      <c r="E8475" s="7" t="s">
        <v>5214</v>
      </c>
      <c r="F8475" s="2" t="s">
        <v>8</v>
      </c>
      <c r="G8475" s="2" t="s">
        <v>1055</v>
      </c>
      <c r="H8475" s="2" t="s">
        <v>1056</v>
      </c>
      <c r="I8475" s="2" t="s">
        <v>765</v>
      </c>
      <c r="L8475" s="21"/>
    </row>
    <row r="8476" spans="1:12">
      <c r="A8476" s="79">
        <v>42386</v>
      </c>
      <c r="B8476" s="3">
        <v>19.45027</v>
      </c>
      <c r="C8476" s="7">
        <v>12012</v>
      </c>
      <c r="D8476" s="7">
        <v>1</v>
      </c>
      <c r="E8476" s="7" t="s">
        <v>5214</v>
      </c>
      <c r="F8476" s="2" t="s">
        <v>8</v>
      </c>
      <c r="G8476" s="2" t="s">
        <v>1057</v>
      </c>
      <c r="H8476" s="2" t="s">
        <v>1058</v>
      </c>
      <c r="I8476" s="2" t="s">
        <v>765</v>
      </c>
      <c r="L8476" s="21"/>
    </row>
    <row r="8477" spans="1:12">
      <c r="A8477" s="79">
        <v>42386</v>
      </c>
      <c r="B8477" s="3">
        <v>24.315270000000002</v>
      </c>
      <c r="C8477" s="7">
        <v>12012</v>
      </c>
      <c r="D8477" s="7">
        <v>1</v>
      </c>
      <c r="E8477" s="7" t="s">
        <v>5214</v>
      </c>
      <c r="F8477" s="2" t="s">
        <v>8</v>
      </c>
      <c r="G8477" s="2" t="s">
        <v>1051</v>
      </c>
      <c r="H8477" s="2" t="s">
        <v>1052</v>
      </c>
      <c r="I8477" s="2" t="s">
        <v>765</v>
      </c>
      <c r="L8477" s="21"/>
    </row>
    <row r="8478" spans="1:12">
      <c r="A8478" s="79">
        <v>42386</v>
      </c>
      <c r="B8478" s="3">
        <v>24.315270000000002</v>
      </c>
      <c r="C8478" s="7">
        <v>12012</v>
      </c>
      <c r="D8478" s="7">
        <v>1</v>
      </c>
      <c r="E8478" s="7" t="s">
        <v>5214</v>
      </c>
      <c r="F8478" s="2" t="s">
        <v>8</v>
      </c>
      <c r="G8478" s="2" t="s">
        <v>1053</v>
      </c>
      <c r="H8478" s="2" t="s">
        <v>1054</v>
      </c>
      <c r="I8478" s="2" t="s">
        <v>765</v>
      </c>
      <c r="L8478" s="21"/>
    </row>
    <row r="8479" spans="1:12">
      <c r="A8479" s="79">
        <v>42387</v>
      </c>
      <c r="B8479" s="3">
        <v>58.350810000000003</v>
      </c>
      <c r="C8479" s="7">
        <v>12012</v>
      </c>
      <c r="D8479" s="7">
        <v>3</v>
      </c>
      <c r="E8479" s="7" t="s">
        <v>5214</v>
      </c>
      <c r="F8479" s="2" t="s">
        <v>8</v>
      </c>
      <c r="G8479" s="2" t="s">
        <v>1038</v>
      </c>
      <c r="H8479" s="2" t="s">
        <v>1039</v>
      </c>
      <c r="I8479" s="2" t="s">
        <v>765</v>
      </c>
      <c r="L8479" s="21"/>
    </row>
    <row r="8480" spans="1:12">
      <c r="A8480" s="79">
        <v>42387</v>
      </c>
      <c r="B8480" s="3">
        <v>7.7742699999999996</v>
      </c>
      <c r="C8480" s="7">
        <v>12012</v>
      </c>
      <c r="D8480" s="7">
        <v>1</v>
      </c>
      <c r="E8480" s="7" t="s">
        <v>3391</v>
      </c>
      <c r="F8480" s="2" t="s">
        <v>8</v>
      </c>
      <c r="G8480" s="2" t="s">
        <v>1029</v>
      </c>
      <c r="H8480" s="2" t="s">
        <v>1030</v>
      </c>
      <c r="I8480" s="2" t="s">
        <v>1031</v>
      </c>
      <c r="L8480" s="21"/>
    </row>
    <row r="8481" spans="1:12">
      <c r="A8481" s="79">
        <v>42387</v>
      </c>
      <c r="B8481" s="3">
        <v>19.45027</v>
      </c>
      <c r="C8481" s="7">
        <v>12012</v>
      </c>
      <c r="D8481" s="7">
        <v>1</v>
      </c>
      <c r="E8481" s="7" t="s">
        <v>5214</v>
      </c>
      <c r="F8481" s="2" t="s">
        <v>8</v>
      </c>
      <c r="G8481" s="2" t="s">
        <v>1032</v>
      </c>
      <c r="H8481" s="2" t="s">
        <v>1033</v>
      </c>
      <c r="I8481" s="2" t="s">
        <v>765</v>
      </c>
      <c r="L8481" s="21"/>
    </row>
    <row r="8482" spans="1:12">
      <c r="A8482" s="79">
        <v>42387</v>
      </c>
      <c r="B8482" s="3">
        <v>24.315270000000002</v>
      </c>
      <c r="C8482" s="7">
        <v>12012</v>
      </c>
      <c r="D8482" s="7">
        <v>1</v>
      </c>
      <c r="E8482" s="7" t="s">
        <v>5214</v>
      </c>
      <c r="F8482" s="2" t="s">
        <v>8</v>
      </c>
      <c r="G8482" s="2" t="s">
        <v>770</v>
      </c>
      <c r="H8482" s="2" t="s">
        <v>771</v>
      </c>
      <c r="I8482" s="2" t="s">
        <v>769</v>
      </c>
      <c r="L8482" s="21"/>
    </row>
    <row r="8483" spans="1:12">
      <c r="A8483" s="79">
        <v>42387</v>
      </c>
      <c r="B8483" s="3">
        <v>24.315270000000002</v>
      </c>
      <c r="C8483" s="7">
        <v>12012</v>
      </c>
      <c r="D8483" s="7">
        <v>1</v>
      </c>
      <c r="E8483" s="7" t="s">
        <v>5214</v>
      </c>
      <c r="F8483" s="2" t="s">
        <v>8</v>
      </c>
      <c r="G8483" s="2" t="s">
        <v>512</v>
      </c>
      <c r="H8483" s="2" t="s">
        <v>820</v>
      </c>
      <c r="I8483" s="2" t="s">
        <v>769</v>
      </c>
      <c r="L8483" s="21"/>
    </row>
    <row r="8484" spans="1:12">
      <c r="A8484" s="79">
        <v>42387</v>
      </c>
      <c r="B8484" s="3">
        <v>24.315270000000002</v>
      </c>
      <c r="C8484" s="7">
        <v>12012</v>
      </c>
      <c r="D8484" s="7">
        <v>1</v>
      </c>
      <c r="E8484" s="7" t="s">
        <v>5214</v>
      </c>
      <c r="F8484" s="2" t="s">
        <v>8</v>
      </c>
      <c r="G8484" s="2" t="s">
        <v>583</v>
      </c>
      <c r="H8484" s="2" t="s">
        <v>908</v>
      </c>
      <c r="I8484" s="2" t="s">
        <v>769</v>
      </c>
      <c r="L8484" s="21"/>
    </row>
    <row r="8485" spans="1:12">
      <c r="A8485" s="79">
        <v>42387</v>
      </c>
      <c r="B8485" s="3">
        <v>24.315270000000002</v>
      </c>
      <c r="C8485" s="7">
        <v>12012</v>
      </c>
      <c r="D8485" s="7">
        <v>1</v>
      </c>
      <c r="E8485" s="7" t="s">
        <v>5214</v>
      </c>
      <c r="F8485" s="2" t="s">
        <v>8</v>
      </c>
      <c r="G8485" s="2" t="s">
        <v>1029</v>
      </c>
      <c r="H8485" s="2" t="s">
        <v>1030</v>
      </c>
      <c r="I8485" s="2" t="s">
        <v>765</v>
      </c>
      <c r="L8485" s="21"/>
    </row>
    <row r="8486" spans="1:12">
      <c r="A8486" s="79">
        <v>42387</v>
      </c>
      <c r="B8486" s="3">
        <v>24.315270000000002</v>
      </c>
      <c r="C8486" s="7">
        <v>12012</v>
      </c>
      <c r="D8486" s="7">
        <v>1</v>
      </c>
      <c r="E8486" s="7" t="s">
        <v>5214</v>
      </c>
      <c r="F8486" s="2" t="s">
        <v>8</v>
      </c>
      <c r="G8486" s="2" t="s">
        <v>1034</v>
      </c>
      <c r="H8486" s="2" t="s">
        <v>1035</v>
      </c>
      <c r="I8486" s="2" t="s">
        <v>765</v>
      </c>
      <c r="L8486" s="21"/>
    </row>
    <row r="8487" spans="1:12">
      <c r="A8487" s="79">
        <v>42387</v>
      </c>
      <c r="B8487" s="3">
        <v>24.315270000000002</v>
      </c>
      <c r="C8487" s="7">
        <v>12012</v>
      </c>
      <c r="D8487" s="7">
        <v>1</v>
      </c>
      <c r="E8487" s="7" t="s">
        <v>5214</v>
      </c>
      <c r="F8487" s="2" t="s">
        <v>8</v>
      </c>
      <c r="G8487" s="2" t="s">
        <v>1036</v>
      </c>
      <c r="H8487" s="2" t="s">
        <v>1037</v>
      </c>
      <c r="I8487" s="2" t="s">
        <v>765</v>
      </c>
      <c r="L8487" s="21"/>
    </row>
    <row r="8488" spans="1:12">
      <c r="A8488" s="79">
        <v>42387</v>
      </c>
      <c r="B8488" s="3">
        <v>24.315270000000002</v>
      </c>
      <c r="C8488" s="7">
        <v>12012</v>
      </c>
      <c r="D8488" s="7">
        <v>1</v>
      </c>
      <c r="E8488" s="7" t="s">
        <v>5214</v>
      </c>
      <c r="F8488" s="2" t="s">
        <v>8</v>
      </c>
      <c r="G8488" s="2" t="s">
        <v>293</v>
      </c>
      <c r="H8488" s="2" t="s">
        <v>1040</v>
      </c>
      <c r="I8488" s="2" t="s">
        <v>765</v>
      </c>
      <c r="L8488" s="21"/>
    </row>
    <row r="8489" spans="1:12">
      <c r="A8489" s="79">
        <v>42387</v>
      </c>
      <c r="B8489" s="3">
        <v>24.315270000000002</v>
      </c>
      <c r="C8489" s="7">
        <v>12012</v>
      </c>
      <c r="D8489" s="7">
        <v>1</v>
      </c>
      <c r="E8489" s="7" t="s">
        <v>5214</v>
      </c>
      <c r="F8489" s="2" t="s">
        <v>8</v>
      </c>
      <c r="G8489" s="2" t="s">
        <v>1041</v>
      </c>
      <c r="H8489" s="2" t="s">
        <v>1042</v>
      </c>
      <c r="I8489" s="2" t="s">
        <v>765</v>
      </c>
      <c r="L8489" s="21"/>
    </row>
    <row r="8490" spans="1:12">
      <c r="A8490" s="79">
        <v>42387</v>
      </c>
      <c r="B8490" s="3">
        <v>24.315270000000002</v>
      </c>
      <c r="C8490" s="7">
        <v>12012</v>
      </c>
      <c r="D8490" s="7">
        <v>1</v>
      </c>
      <c r="E8490" s="7" t="s">
        <v>5214</v>
      </c>
      <c r="F8490" s="2" t="s">
        <v>8</v>
      </c>
      <c r="G8490" s="2" t="s">
        <v>1043</v>
      </c>
      <c r="H8490" s="2" t="s">
        <v>1044</v>
      </c>
      <c r="I8490" s="2" t="s">
        <v>765</v>
      </c>
      <c r="L8490" s="21"/>
    </row>
    <row r="8491" spans="1:12">
      <c r="A8491" s="79">
        <v>42387</v>
      </c>
      <c r="B8491" s="3">
        <v>24.315270000000002</v>
      </c>
      <c r="C8491" s="7">
        <v>12012</v>
      </c>
      <c r="D8491" s="7">
        <v>1</v>
      </c>
      <c r="E8491" s="7" t="s">
        <v>5214</v>
      </c>
      <c r="F8491" s="2" t="s">
        <v>8</v>
      </c>
      <c r="G8491" s="2" t="s">
        <v>1045</v>
      </c>
      <c r="H8491" s="2" t="s">
        <v>1046</v>
      </c>
      <c r="I8491" s="2" t="s">
        <v>765</v>
      </c>
      <c r="L8491" s="21"/>
    </row>
    <row r="8492" spans="1:12">
      <c r="A8492" s="79">
        <v>42387</v>
      </c>
      <c r="B8492" s="3">
        <v>24.315270000000002</v>
      </c>
      <c r="C8492" s="7">
        <v>12012</v>
      </c>
      <c r="D8492" s="7">
        <v>1</v>
      </c>
      <c r="E8492" s="7" t="s">
        <v>5214</v>
      </c>
      <c r="F8492" s="2" t="s">
        <v>8</v>
      </c>
      <c r="G8492" s="2" t="s">
        <v>1047</v>
      </c>
      <c r="H8492" s="2" t="s">
        <v>1048</v>
      </c>
      <c r="I8492" s="2" t="s">
        <v>765</v>
      </c>
      <c r="L8492" s="21"/>
    </row>
    <row r="8493" spans="1:12">
      <c r="A8493" s="79">
        <v>42387</v>
      </c>
      <c r="B8493" s="3">
        <v>24.315270000000002</v>
      </c>
      <c r="C8493" s="7">
        <v>12012</v>
      </c>
      <c r="D8493" s="7">
        <v>1</v>
      </c>
      <c r="E8493" s="7" t="s">
        <v>5214</v>
      </c>
      <c r="F8493" s="2" t="s">
        <v>8</v>
      </c>
      <c r="G8493" s="2" t="s">
        <v>1049</v>
      </c>
      <c r="H8493" s="2" t="s">
        <v>1050</v>
      </c>
      <c r="I8493" s="2" t="s">
        <v>765</v>
      </c>
      <c r="L8493" s="21"/>
    </row>
    <row r="8494" spans="1:12">
      <c r="A8494" s="79">
        <v>42388</v>
      </c>
      <c r="B8494" s="3">
        <v>19.45027</v>
      </c>
      <c r="C8494" s="7">
        <v>12012</v>
      </c>
      <c r="D8494" s="7">
        <v>1</v>
      </c>
      <c r="E8494" s="7" t="s">
        <v>5214</v>
      </c>
      <c r="F8494" s="2" t="s">
        <v>8</v>
      </c>
      <c r="G8494" s="2" t="s">
        <v>1010</v>
      </c>
      <c r="H8494" s="2" t="s">
        <v>1011</v>
      </c>
      <c r="I8494" s="2" t="s">
        <v>765</v>
      </c>
      <c r="L8494" s="21"/>
    </row>
    <row r="8495" spans="1:12">
      <c r="A8495" s="79">
        <v>42388</v>
      </c>
      <c r="B8495" s="3">
        <v>24.315270000000002</v>
      </c>
      <c r="C8495" s="7">
        <v>12012</v>
      </c>
      <c r="D8495" s="7">
        <v>1</v>
      </c>
      <c r="E8495" s="7" t="s">
        <v>5214</v>
      </c>
      <c r="F8495" s="2" t="s">
        <v>8</v>
      </c>
      <c r="G8495" s="2" t="s">
        <v>818</v>
      </c>
      <c r="H8495" s="2" t="s">
        <v>819</v>
      </c>
      <c r="I8495" s="2" t="s">
        <v>769</v>
      </c>
      <c r="L8495" s="21"/>
    </row>
    <row r="8496" spans="1:12">
      <c r="A8496" s="79">
        <v>42388</v>
      </c>
      <c r="B8496" s="3">
        <v>24.315270000000002</v>
      </c>
      <c r="C8496" s="7">
        <v>12012</v>
      </c>
      <c r="D8496" s="7">
        <v>1</v>
      </c>
      <c r="E8496" s="7" t="s">
        <v>5214</v>
      </c>
      <c r="F8496" s="2" t="s">
        <v>8</v>
      </c>
      <c r="G8496" s="2" t="s">
        <v>1004</v>
      </c>
      <c r="H8496" s="2" t="s">
        <v>1005</v>
      </c>
      <c r="I8496" s="2" t="s">
        <v>765</v>
      </c>
      <c r="L8496" s="21"/>
    </row>
    <row r="8497" spans="1:12">
      <c r="A8497" s="79">
        <v>42388</v>
      </c>
      <c r="B8497" s="3">
        <v>24.315270000000002</v>
      </c>
      <c r="C8497" s="7">
        <v>12012</v>
      </c>
      <c r="D8497" s="7">
        <v>1</v>
      </c>
      <c r="E8497" s="7" t="s">
        <v>5214</v>
      </c>
      <c r="F8497" s="2" t="s">
        <v>8</v>
      </c>
      <c r="G8497" s="2" t="s">
        <v>1006</v>
      </c>
      <c r="H8497" s="2" t="s">
        <v>1007</v>
      </c>
      <c r="I8497" s="2" t="s">
        <v>765</v>
      </c>
      <c r="L8497" s="21"/>
    </row>
    <row r="8498" spans="1:12">
      <c r="A8498" s="79">
        <v>42388</v>
      </c>
      <c r="B8498" s="3">
        <v>24.315270000000002</v>
      </c>
      <c r="C8498" s="7">
        <v>12012</v>
      </c>
      <c r="D8498" s="7">
        <v>1</v>
      </c>
      <c r="E8498" s="7" t="s">
        <v>5214</v>
      </c>
      <c r="F8498" s="2" t="s">
        <v>8</v>
      </c>
      <c r="G8498" s="2" t="s">
        <v>1008</v>
      </c>
      <c r="H8498" s="2" t="s">
        <v>1009</v>
      </c>
      <c r="I8498" s="2" t="s">
        <v>765</v>
      </c>
      <c r="L8498" s="21"/>
    </row>
    <row r="8499" spans="1:12">
      <c r="A8499" s="79">
        <v>42388</v>
      </c>
      <c r="B8499" s="3">
        <v>24.315270000000002</v>
      </c>
      <c r="C8499" s="7">
        <v>12012</v>
      </c>
      <c r="D8499" s="7">
        <v>1</v>
      </c>
      <c r="E8499" s="7" t="s">
        <v>5214</v>
      </c>
      <c r="F8499" s="2" t="s">
        <v>8</v>
      </c>
      <c r="G8499" s="2" t="s">
        <v>1012</v>
      </c>
      <c r="H8499" s="2" t="s">
        <v>1013</v>
      </c>
      <c r="I8499" s="2" t="s">
        <v>765</v>
      </c>
      <c r="L8499" s="21"/>
    </row>
    <row r="8500" spans="1:12">
      <c r="A8500" s="79">
        <v>42388</v>
      </c>
      <c r="B8500" s="3">
        <v>24.315270000000002</v>
      </c>
      <c r="C8500" s="7">
        <v>12012</v>
      </c>
      <c r="D8500" s="7">
        <v>1</v>
      </c>
      <c r="E8500" s="7" t="s">
        <v>5214</v>
      </c>
      <c r="F8500" s="2" t="s">
        <v>8</v>
      </c>
      <c r="G8500" s="2" t="s">
        <v>1014</v>
      </c>
      <c r="H8500" s="2" t="s">
        <v>1015</v>
      </c>
      <c r="I8500" s="2" t="s">
        <v>765</v>
      </c>
      <c r="L8500" s="21"/>
    </row>
    <row r="8501" spans="1:12">
      <c r="A8501" s="79">
        <v>42388</v>
      </c>
      <c r="B8501" s="3">
        <v>24.315270000000002</v>
      </c>
      <c r="C8501" s="7">
        <v>12012</v>
      </c>
      <c r="D8501" s="7">
        <v>1</v>
      </c>
      <c r="E8501" s="7" t="s">
        <v>5214</v>
      </c>
      <c r="F8501" s="2" t="s">
        <v>8</v>
      </c>
      <c r="G8501" s="2" t="s">
        <v>1016</v>
      </c>
      <c r="H8501" s="2" t="s">
        <v>1017</v>
      </c>
      <c r="I8501" s="2" t="s">
        <v>765</v>
      </c>
      <c r="L8501" s="21"/>
    </row>
    <row r="8502" spans="1:12">
      <c r="A8502" s="79">
        <v>42388</v>
      </c>
      <c r="B8502" s="3">
        <v>24.315270000000002</v>
      </c>
      <c r="C8502" s="7">
        <v>12012</v>
      </c>
      <c r="D8502" s="7">
        <v>1</v>
      </c>
      <c r="E8502" s="7" t="s">
        <v>5214</v>
      </c>
      <c r="F8502" s="2" t="s">
        <v>8</v>
      </c>
      <c r="G8502" s="2" t="s">
        <v>1018</v>
      </c>
      <c r="H8502" s="2" t="s">
        <v>1019</v>
      </c>
      <c r="I8502" s="2" t="s">
        <v>765</v>
      </c>
      <c r="L8502" s="21"/>
    </row>
    <row r="8503" spans="1:12">
      <c r="A8503" s="79">
        <v>42388</v>
      </c>
      <c r="B8503" s="3">
        <v>24.315270000000002</v>
      </c>
      <c r="C8503" s="7">
        <v>12012</v>
      </c>
      <c r="D8503" s="7">
        <v>1</v>
      </c>
      <c r="E8503" s="7" t="s">
        <v>5214</v>
      </c>
      <c r="F8503" s="2" t="s">
        <v>8</v>
      </c>
      <c r="G8503" s="2" t="s">
        <v>316</v>
      </c>
      <c r="H8503" s="2" t="s">
        <v>1020</v>
      </c>
      <c r="I8503" s="2" t="s">
        <v>765</v>
      </c>
      <c r="L8503" s="21"/>
    </row>
    <row r="8504" spans="1:12">
      <c r="A8504" s="79">
        <v>42388</v>
      </c>
      <c r="B8504" s="3">
        <v>24.315270000000002</v>
      </c>
      <c r="C8504" s="7">
        <v>12012</v>
      </c>
      <c r="D8504" s="7">
        <v>1</v>
      </c>
      <c r="E8504" s="7" t="s">
        <v>5214</v>
      </c>
      <c r="F8504" s="2" t="s">
        <v>8</v>
      </c>
      <c r="G8504" s="2" t="s">
        <v>1021</v>
      </c>
      <c r="H8504" s="22" t="s">
        <v>1022</v>
      </c>
      <c r="I8504" s="2" t="s">
        <v>765</v>
      </c>
      <c r="L8504" s="21"/>
    </row>
    <row r="8505" spans="1:12">
      <c r="A8505" s="79">
        <v>42388</v>
      </c>
      <c r="B8505" s="3">
        <v>24.315270000000002</v>
      </c>
      <c r="C8505" s="7">
        <v>12012</v>
      </c>
      <c r="D8505" s="7">
        <v>1</v>
      </c>
      <c r="E8505" s="7" t="s">
        <v>5214</v>
      </c>
      <c r="F8505" s="2" t="s">
        <v>8</v>
      </c>
      <c r="G8505" s="2" t="s">
        <v>1023</v>
      </c>
      <c r="H8505" s="2" t="s">
        <v>1024</v>
      </c>
      <c r="I8505" s="2" t="s">
        <v>765</v>
      </c>
      <c r="L8505" s="21"/>
    </row>
    <row r="8506" spans="1:12">
      <c r="A8506" s="79">
        <v>42388</v>
      </c>
      <c r="B8506" s="3">
        <v>24.315270000000002</v>
      </c>
      <c r="C8506" s="7">
        <v>12012</v>
      </c>
      <c r="D8506" s="7">
        <v>1</v>
      </c>
      <c r="E8506" s="7" t="s">
        <v>5214</v>
      </c>
      <c r="F8506" s="2" t="s">
        <v>8</v>
      </c>
      <c r="G8506" s="2" t="s">
        <v>1025</v>
      </c>
      <c r="H8506" s="2" t="s">
        <v>1026</v>
      </c>
      <c r="I8506" s="2" t="s">
        <v>765</v>
      </c>
      <c r="L8506" s="21"/>
    </row>
    <row r="8507" spans="1:12">
      <c r="A8507" s="79">
        <v>42388</v>
      </c>
      <c r="B8507" s="3">
        <v>24.315270000000002</v>
      </c>
      <c r="C8507" s="7">
        <v>12012</v>
      </c>
      <c r="D8507" s="7">
        <v>1</v>
      </c>
      <c r="E8507" s="7" t="s">
        <v>5214</v>
      </c>
      <c r="F8507" s="2" t="s">
        <v>8</v>
      </c>
      <c r="G8507" s="2" t="s">
        <v>1027</v>
      </c>
      <c r="H8507" s="2" t="s">
        <v>1028</v>
      </c>
      <c r="I8507" s="2" t="s">
        <v>765</v>
      </c>
      <c r="L8507" s="21"/>
    </row>
    <row r="8508" spans="1:12">
      <c r="A8508" s="79">
        <v>42389</v>
      </c>
      <c r="B8508" s="3">
        <v>4.8650000000000002</v>
      </c>
      <c r="C8508" s="7">
        <v>12012</v>
      </c>
      <c r="D8508" s="7">
        <v>1</v>
      </c>
      <c r="E8508" s="7" t="s">
        <v>5214</v>
      </c>
      <c r="F8508" s="2" t="s">
        <v>8</v>
      </c>
      <c r="G8508" s="2" t="s">
        <v>760</v>
      </c>
      <c r="H8508" s="2" t="s">
        <v>761</v>
      </c>
      <c r="I8508" s="2" t="s">
        <v>762</v>
      </c>
      <c r="L8508" s="21"/>
    </row>
    <row r="8509" spans="1:12">
      <c r="A8509" s="79">
        <v>42389</v>
      </c>
      <c r="B8509" s="3">
        <v>19.45027</v>
      </c>
      <c r="C8509" s="7">
        <v>12012</v>
      </c>
      <c r="D8509" s="7">
        <v>1</v>
      </c>
      <c r="E8509" s="7" t="s">
        <v>5214</v>
      </c>
      <c r="F8509" s="2" t="s">
        <v>8</v>
      </c>
      <c r="G8509" s="2" t="s">
        <v>994</v>
      </c>
      <c r="H8509" s="2" t="s">
        <v>1003</v>
      </c>
      <c r="I8509" s="2" t="s">
        <v>765</v>
      </c>
      <c r="L8509" s="21"/>
    </row>
    <row r="8510" spans="1:12">
      <c r="A8510" s="79">
        <v>42389</v>
      </c>
      <c r="B8510" s="3">
        <v>24.315270000000002</v>
      </c>
      <c r="C8510" s="7">
        <v>12012</v>
      </c>
      <c r="D8510" s="7">
        <v>1</v>
      </c>
      <c r="E8510" s="7" t="s">
        <v>5214</v>
      </c>
      <c r="F8510" s="2" t="s">
        <v>8</v>
      </c>
      <c r="G8510" s="2" t="s">
        <v>989</v>
      </c>
      <c r="H8510" s="2" t="s">
        <v>990</v>
      </c>
      <c r="I8510" s="2" t="s">
        <v>765</v>
      </c>
      <c r="L8510" s="21"/>
    </row>
    <row r="8511" spans="1:12">
      <c r="A8511" s="79">
        <v>42389</v>
      </c>
      <c r="B8511" s="3">
        <v>24.315270000000002</v>
      </c>
      <c r="C8511" s="7">
        <v>12012</v>
      </c>
      <c r="D8511" s="7">
        <v>1</v>
      </c>
      <c r="E8511" s="7" t="s">
        <v>5214</v>
      </c>
      <c r="F8511" s="2" t="s">
        <v>8</v>
      </c>
      <c r="G8511" s="2" t="s">
        <v>991</v>
      </c>
      <c r="H8511" s="2" t="s">
        <v>992</v>
      </c>
      <c r="I8511" s="2" t="s">
        <v>765</v>
      </c>
      <c r="L8511" s="21"/>
    </row>
    <row r="8512" spans="1:12">
      <c r="A8512" s="79">
        <v>42389</v>
      </c>
      <c r="B8512" s="3">
        <v>24.315270000000002</v>
      </c>
      <c r="C8512" s="7">
        <v>12012</v>
      </c>
      <c r="D8512" s="7">
        <v>1</v>
      </c>
      <c r="E8512" s="7" t="s">
        <v>5214</v>
      </c>
      <c r="F8512" s="2" t="s">
        <v>8</v>
      </c>
      <c r="G8512" s="2" t="s">
        <v>991</v>
      </c>
      <c r="H8512" s="2" t="s">
        <v>993</v>
      </c>
      <c r="I8512" s="2" t="s">
        <v>765</v>
      </c>
      <c r="L8512" s="21"/>
    </row>
    <row r="8513" spans="1:12">
      <c r="A8513" s="79">
        <v>42389</v>
      </c>
      <c r="B8513" s="3">
        <v>24.315270000000002</v>
      </c>
      <c r="C8513" s="7">
        <v>12012</v>
      </c>
      <c r="D8513" s="7">
        <v>1</v>
      </c>
      <c r="E8513" s="7" t="s">
        <v>5214</v>
      </c>
      <c r="F8513" s="2" t="s">
        <v>8</v>
      </c>
      <c r="G8513" s="2" t="s">
        <v>995</v>
      </c>
      <c r="H8513" s="2" t="s">
        <v>996</v>
      </c>
      <c r="I8513" s="2" t="s">
        <v>765</v>
      </c>
      <c r="L8513" s="21"/>
    </row>
    <row r="8514" spans="1:12">
      <c r="A8514" s="79">
        <v>42389</v>
      </c>
      <c r="B8514" s="3">
        <v>24.315270000000002</v>
      </c>
      <c r="C8514" s="7">
        <v>12012</v>
      </c>
      <c r="D8514" s="7">
        <v>1</v>
      </c>
      <c r="E8514" s="7" t="s">
        <v>5214</v>
      </c>
      <c r="F8514" s="2" t="s">
        <v>8</v>
      </c>
      <c r="G8514" s="2" t="s">
        <v>997</v>
      </c>
      <c r="H8514" s="2" t="s">
        <v>998</v>
      </c>
      <c r="I8514" s="2" t="s">
        <v>765</v>
      </c>
      <c r="L8514" s="21"/>
    </row>
    <row r="8515" spans="1:12">
      <c r="A8515" s="79">
        <v>42389</v>
      </c>
      <c r="B8515" s="3">
        <v>24.315270000000002</v>
      </c>
      <c r="C8515" s="7">
        <v>12012</v>
      </c>
      <c r="D8515" s="7">
        <v>1</v>
      </c>
      <c r="E8515" s="7" t="s">
        <v>5214</v>
      </c>
      <c r="F8515" s="2" t="s">
        <v>8</v>
      </c>
      <c r="G8515" s="2" t="s">
        <v>999</v>
      </c>
      <c r="H8515" s="2" t="s">
        <v>1000</v>
      </c>
      <c r="I8515" s="2" t="s">
        <v>765</v>
      </c>
      <c r="L8515" s="21"/>
    </row>
    <row r="8516" spans="1:12">
      <c r="A8516" s="79">
        <v>42389</v>
      </c>
      <c r="B8516" s="3">
        <v>24.315270000000002</v>
      </c>
      <c r="C8516" s="7">
        <v>12012</v>
      </c>
      <c r="D8516" s="7">
        <v>1</v>
      </c>
      <c r="E8516" s="7" t="s">
        <v>5214</v>
      </c>
      <c r="F8516" s="2" t="s">
        <v>8</v>
      </c>
      <c r="G8516" s="2" t="s">
        <v>1001</v>
      </c>
      <c r="H8516" s="2" t="s">
        <v>1002</v>
      </c>
      <c r="I8516" s="2" t="s">
        <v>765</v>
      </c>
      <c r="L8516" s="21"/>
    </row>
    <row r="8517" spans="1:12">
      <c r="A8517" s="79">
        <v>42390</v>
      </c>
      <c r="B8517" s="3">
        <v>19.45027</v>
      </c>
      <c r="C8517" s="7">
        <v>12012</v>
      </c>
      <c r="D8517" s="7">
        <v>1</v>
      </c>
      <c r="E8517" s="7" t="s">
        <v>5214</v>
      </c>
      <c r="F8517" s="2" t="s">
        <v>8</v>
      </c>
      <c r="G8517" s="2" t="s">
        <v>987</v>
      </c>
      <c r="H8517" s="2" t="s">
        <v>988</v>
      </c>
      <c r="I8517" s="2" t="s">
        <v>765</v>
      </c>
      <c r="L8517" s="21"/>
    </row>
    <row r="8518" spans="1:12">
      <c r="A8518" s="79">
        <v>42390</v>
      </c>
      <c r="B8518" s="3">
        <v>24.315270000000002</v>
      </c>
      <c r="C8518" s="7">
        <v>12012</v>
      </c>
      <c r="D8518" s="7">
        <v>1</v>
      </c>
      <c r="E8518" s="7" t="s">
        <v>5214</v>
      </c>
      <c r="F8518" s="2" t="s">
        <v>8</v>
      </c>
      <c r="G8518" s="2" t="s">
        <v>975</v>
      </c>
      <c r="H8518" s="2" t="s">
        <v>976</v>
      </c>
      <c r="I8518" s="2" t="s">
        <v>765</v>
      </c>
      <c r="L8518" s="21"/>
    </row>
    <row r="8519" spans="1:12">
      <c r="A8519" s="79">
        <v>42390</v>
      </c>
      <c r="B8519" s="3">
        <v>24.315270000000002</v>
      </c>
      <c r="C8519" s="7">
        <v>12012</v>
      </c>
      <c r="D8519" s="7">
        <v>1</v>
      </c>
      <c r="E8519" s="7" t="s">
        <v>5214</v>
      </c>
      <c r="F8519" s="2" t="s">
        <v>8</v>
      </c>
      <c r="G8519" s="2" t="s">
        <v>977</v>
      </c>
      <c r="H8519" s="2" t="s">
        <v>978</v>
      </c>
      <c r="I8519" s="2" t="s">
        <v>765</v>
      </c>
      <c r="L8519" s="21"/>
    </row>
    <row r="8520" spans="1:12">
      <c r="A8520" s="79">
        <v>42390</v>
      </c>
      <c r="B8520" s="3">
        <v>24.315270000000002</v>
      </c>
      <c r="C8520" s="7">
        <v>12012</v>
      </c>
      <c r="D8520" s="7">
        <v>1</v>
      </c>
      <c r="E8520" s="7" t="s">
        <v>5214</v>
      </c>
      <c r="F8520" s="2" t="s">
        <v>8</v>
      </c>
      <c r="G8520" s="2" t="s">
        <v>979</v>
      </c>
      <c r="H8520" s="22" t="s">
        <v>980</v>
      </c>
      <c r="I8520" s="2" t="s">
        <v>765</v>
      </c>
      <c r="L8520" s="21"/>
    </row>
    <row r="8521" spans="1:12">
      <c r="A8521" s="79">
        <v>42390</v>
      </c>
      <c r="B8521" s="3">
        <v>24.315270000000002</v>
      </c>
      <c r="C8521" s="7">
        <v>12012</v>
      </c>
      <c r="D8521" s="7">
        <v>1</v>
      </c>
      <c r="E8521" s="7" t="s">
        <v>5214</v>
      </c>
      <c r="F8521" s="2" t="s">
        <v>8</v>
      </c>
      <c r="G8521" s="2" t="s">
        <v>981</v>
      </c>
      <c r="H8521" s="2" t="s">
        <v>982</v>
      </c>
      <c r="I8521" s="2" t="s">
        <v>765</v>
      </c>
      <c r="L8521" s="21"/>
    </row>
    <row r="8522" spans="1:12">
      <c r="A8522" s="79">
        <v>42390</v>
      </c>
      <c r="B8522" s="3">
        <v>24.315270000000002</v>
      </c>
      <c r="C8522" s="7">
        <v>12012</v>
      </c>
      <c r="D8522" s="7">
        <v>1</v>
      </c>
      <c r="E8522" s="7" t="s">
        <v>5214</v>
      </c>
      <c r="F8522" s="2" t="s">
        <v>8</v>
      </c>
      <c r="G8522" s="2" t="s">
        <v>983</v>
      </c>
      <c r="H8522" s="2" t="s">
        <v>984</v>
      </c>
      <c r="I8522" s="2" t="s">
        <v>765</v>
      </c>
      <c r="L8522" s="21"/>
    </row>
    <row r="8523" spans="1:12">
      <c r="A8523" s="79">
        <v>42390</v>
      </c>
      <c r="B8523" s="3">
        <v>24.315270000000002</v>
      </c>
      <c r="C8523" s="7">
        <v>12012</v>
      </c>
      <c r="D8523" s="7">
        <v>1</v>
      </c>
      <c r="E8523" s="7" t="s">
        <v>5214</v>
      </c>
      <c r="F8523" s="2" t="s">
        <v>8</v>
      </c>
      <c r="G8523" s="2" t="s">
        <v>985</v>
      </c>
      <c r="H8523" s="2" t="s">
        <v>986</v>
      </c>
      <c r="I8523" s="2" t="s">
        <v>765</v>
      </c>
      <c r="L8523" s="21"/>
    </row>
    <row r="8524" spans="1:12">
      <c r="A8524" s="79">
        <v>42391</v>
      </c>
      <c r="B8524" s="3">
        <v>19.45027</v>
      </c>
      <c r="C8524" s="7">
        <v>12012</v>
      </c>
      <c r="D8524" s="7">
        <v>1</v>
      </c>
      <c r="E8524" s="7" t="s">
        <v>5214</v>
      </c>
      <c r="F8524" s="2" t="s">
        <v>8</v>
      </c>
      <c r="G8524" s="2" t="s">
        <v>973</v>
      </c>
      <c r="H8524" s="2" t="s">
        <v>974</v>
      </c>
      <c r="I8524" s="2" t="s">
        <v>765</v>
      </c>
      <c r="L8524" s="21"/>
    </row>
    <row r="8525" spans="1:12">
      <c r="A8525" s="79">
        <v>42391</v>
      </c>
      <c r="B8525" s="3">
        <v>24.315270000000002</v>
      </c>
      <c r="C8525" s="7">
        <v>12012</v>
      </c>
      <c r="D8525" s="7">
        <v>1</v>
      </c>
      <c r="E8525" s="7" t="s">
        <v>5214</v>
      </c>
      <c r="F8525" s="2" t="s">
        <v>8</v>
      </c>
      <c r="G8525" s="2" t="s">
        <v>963</v>
      </c>
      <c r="H8525" s="2" t="s">
        <v>964</v>
      </c>
      <c r="I8525" s="2" t="s">
        <v>765</v>
      </c>
      <c r="L8525" s="21"/>
    </row>
    <row r="8526" spans="1:12">
      <c r="A8526" s="79">
        <v>42391</v>
      </c>
      <c r="B8526" s="3">
        <v>24.315270000000002</v>
      </c>
      <c r="C8526" s="7">
        <v>12012</v>
      </c>
      <c r="D8526" s="7">
        <v>1</v>
      </c>
      <c r="E8526" s="7" t="s">
        <v>5214</v>
      </c>
      <c r="F8526" s="2" t="s">
        <v>8</v>
      </c>
      <c r="G8526" s="2" t="s">
        <v>967</v>
      </c>
      <c r="H8526" s="2" t="s">
        <v>968</v>
      </c>
      <c r="I8526" s="2" t="s">
        <v>765</v>
      </c>
      <c r="L8526" s="21"/>
    </row>
    <row r="8527" spans="1:12">
      <c r="A8527" s="79">
        <v>42391</v>
      </c>
      <c r="B8527" s="3">
        <v>24.315270000000002</v>
      </c>
      <c r="C8527" s="7">
        <v>12012</v>
      </c>
      <c r="D8527" s="7">
        <v>1</v>
      </c>
      <c r="E8527" s="7" t="s">
        <v>5214</v>
      </c>
      <c r="F8527" s="2" t="s">
        <v>8</v>
      </c>
      <c r="G8527" s="2" t="s">
        <v>969</v>
      </c>
      <c r="H8527" s="2" t="s">
        <v>970</v>
      </c>
      <c r="I8527" s="2" t="s">
        <v>765</v>
      </c>
      <c r="L8527" s="21"/>
    </row>
    <row r="8528" spans="1:12">
      <c r="A8528" s="79">
        <v>42391</v>
      </c>
      <c r="B8528" s="3">
        <v>24.315270000000002</v>
      </c>
      <c r="C8528" s="7">
        <v>12012</v>
      </c>
      <c r="D8528" s="7">
        <v>1</v>
      </c>
      <c r="E8528" s="7" t="s">
        <v>5214</v>
      </c>
      <c r="F8528" s="2" t="s">
        <v>8</v>
      </c>
      <c r="G8528" s="2" t="s">
        <v>971</v>
      </c>
      <c r="H8528" s="2" t="s">
        <v>972</v>
      </c>
      <c r="I8528" s="2" t="s">
        <v>765</v>
      </c>
      <c r="L8528" s="21"/>
    </row>
    <row r="8529" spans="1:12">
      <c r="A8529" s="79">
        <v>42392</v>
      </c>
      <c r="B8529" s="3">
        <v>19.45027</v>
      </c>
      <c r="C8529" s="7">
        <v>12012</v>
      </c>
      <c r="D8529" s="7">
        <v>1</v>
      </c>
      <c r="E8529" s="7" t="s">
        <v>5214</v>
      </c>
      <c r="F8529" s="2" t="s">
        <v>8</v>
      </c>
      <c r="G8529" s="2" t="s">
        <v>957</v>
      </c>
      <c r="H8529" s="2" t="s">
        <v>958</v>
      </c>
      <c r="I8529" s="2" t="s">
        <v>765</v>
      </c>
      <c r="L8529" s="21"/>
    </row>
    <row r="8530" spans="1:12">
      <c r="A8530" s="79">
        <v>42392</v>
      </c>
      <c r="B8530" s="3">
        <v>24.315270000000002</v>
      </c>
      <c r="C8530" s="7">
        <v>12012</v>
      </c>
      <c r="D8530" s="7">
        <v>1</v>
      </c>
      <c r="E8530" s="7" t="s">
        <v>5214</v>
      </c>
      <c r="F8530" s="2" t="s">
        <v>8</v>
      </c>
      <c r="G8530" s="2" t="s">
        <v>951</v>
      </c>
      <c r="H8530" s="2" t="s">
        <v>952</v>
      </c>
      <c r="I8530" s="2" t="s">
        <v>765</v>
      </c>
      <c r="L8530" s="21"/>
    </row>
    <row r="8531" spans="1:12">
      <c r="A8531" s="79">
        <v>42392</v>
      </c>
      <c r="B8531" s="3">
        <v>24.315270000000002</v>
      </c>
      <c r="C8531" s="7">
        <v>12012</v>
      </c>
      <c r="D8531" s="7">
        <v>1</v>
      </c>
      <c r="E8531" s="7" t="s">
        <v>5214</v>
      </c>
      <c r="F8531" s="2" t="s">
        <v>8</v>
      </c>
      <c r="G8531" s="2" t="s">
        <v>953</v>
      </c>
      <c r="H8531" s="2" t="s">
        <v>954</v>
      </c>
      <c r="I8531" s="2" t="s">
        <v>765</v>
      </c>
      <c r="L8531" s="21"/>
    </row>
    <row r="8532" spans="1:12">
      <c r="A8532" s="79">
        <v>42392</v>
      </c>
      <c r="B8532" s="3">
        <v>24.315270000000002</v>
      </c>
      <c r="C8532" s="7">
        <v>12012</v>
      </c>
      <c r="D8532" s="7">
        <v>1</v>
      </c>
      <c r="E8532" s="7" t="s">
        <v>5214</v>
      </c>
      <c r="F8532" s="2" t="s">
        <v>8</v>
      </c>
      <c r="G8532" s="2" t="s">
        <v>955</v>
      </c>
      <c r="H8532" s="2" t="s">
        <v>956</v>
      </c>
      <c r="I8532" s="2" t="s">
        <v>765</v>
      </c>
      <c r="L8532" s="21"/>
    </row>
    <row r="8533" spans="1:12">
      <c r="A8533" s="79">
        <v>42392</v>
      </c>
      <c r="B8533" s="3">
        <v>24.315270000000002</v>
      </c>
      <c r="C8533" s="7">
        <v>12012</v>
      </c>
      <c r="D8533" s="7">
        <v>1</v>
      </c>
      <c r="E8533" s="7" t="s">
        <v>5214</v>
      </c>
      <c r="F8533" s="2" t="s">
        <v>8</v>
      </c>
      <c r="G8533" s="2" t="s">
        <v>959</v>
      </c>
      <c r="H8533" s="2" t="s">
        <v>960</v>
      </c>
      <c r="I8533" s="2" t="s">
        <v>765</v>
      </c>
      <c r="L8533" s="21"/>
    </row>
    <row r="8534" spans="1:12">
      <c r="A8534" s="79">
        <v>42392</v>
      </c>
      <c r="B8534" s="3">
        <v>24.315270000000002</v>
      </c>
      <c r="C8534" s="7">
        <v>12012</v>
      </c>
      <c r="D8534" s="7">
        <v>1</v>
      </c>
      <c r="E8534" s="7" t="s">
        <v>5214</v>
      </c>
      <c r="F8534" s="2" t="s">
        <v>8</v>
      </c>
      <c r="G8534" s="2" t="s">
        <v>961</v>
      </c>
      <c r="H8534" s="2" t="s">
        <v>962</v>
      </c>
      <c r="I8534" s="2" t="s">
        <v>765</v>
      </c>
      <c r="L8534" s="21"/>
    </row>
    <row r="8535" spans="1:12">
      <c r="A8535" s="79">
        <v>42393</v>
      </c>
      <c r="B8535" s="3">
        <v>19.45027</v>
      </c>
      <c r="C8535" s="7">
        <v>12012</v>
      </c>
      <c r="D8535" s="7">
        <v>1</v>
      </c>
      <c r="E8535" s="7" t="s">
        <v>5214</v>
      </c>
      <c r="F8535" s="2" t="s">
        <v>8</v>
      </c>
      <c r="G8535" s="2" t="s">
        <v>291</v>
      </c>
      <c r="H8535" s="2" t="s">
        <v>948</v>
      </c>
      <c r="I8535" s="2" t="s">
        <v>765</v>
      </c>
      <c r="L8535" s="21"/>
    </row>
    <row r="8536" spans="1:12">
      <c r="A8536" s="79">
        <v>42393</v>
      </c>
      <c r="B8536" s="3">
        <v>24.315270000000002</v>
      </c>
      <c r="C8536" s="7">
        <v>12012</v>
      </c>
      <c r="D8536" s="7">
        <v>1</v>
      </c>
      <c r="E8536" s="7" t="s">
        <v>5214</v>
      </c>
      <c r="F8536" s="2" t="s">
        <v>8</v>
      </c>
      <c r="G8536" s="2" t="s">
        <v>944</v>
      </c>
      <c r="H8536" s="2" t="s">
        <v>945</v>
      </c>
      <c r="I8536" s="2" t="s">
        <v>765</v>
      </c>
      <c r="L8536" s="21"/>
    </row>
    <row r="8537" spans="1:12">
      <c r="A8537" s="79">
        <v>42393</v>
      </c>
      <c r="B8537" s="3">
        <v>24.315270000000002</v>
      </c>
      <c r="C8537" s="7">
        <v>12012</v>
      </c>
      <c r="D8537" s="7">
        <v>1</v>
      </c>
      <c r="E8537" s="7" t="s">
        <v>5214</v>
      </c>
      <c r="F8537" s="2" t="s">
        <v>8</v>
      </c>
      <c r="G8537" s="2" t="s">
        <v>946</v>
      </c>
      <c r="H8537" s="2" t="s">
        <v>947</v>
      </c>
      <c r="I8537" s="2" t="s">
        <v>765</v>
      </c>
      <c r="L8537" s="21"/>
    </row>
    <row r="8538" spans="1:12">
      <c r="A8538" s="79">
        <v>42393</v>
      </c>
      <c r="B8538" s="3">
        <v>24.315270000000002</v>
      </c>
      <c r="C8538" s="7">
        <v>12012</v>
      </c>
      <c r="D8538" s="7">
        <v>1</v>
      </c>
      <c r="E8538" s="7" t="s">
        <v>5214</v>
      </c>
      <c r="F8538" s="2" t="s">
        <v>8</v>
      </c>
      <c r="G8538" s="2" t="s">
        <v>949</v>
      </c>
      <c r="H8538" s="2" t="s">
        <v>950</v>
      </c>
      <c r="I8538" s="2" t="s">
        <v>765</v>
      </c>
      <c r="L8538" s="21"/>
    </row>
    <row r="8539" spans="1:12">
      <c r="A8539" s="79">
        <v>42394</v>
      </c>
      <c r="B8539" s="3">
        <v>24.315270000000002</v>
      </c>
      <c r="C8539" s="7">
        <v>12012</v>
      </c>
      <c r="D8539" s="7">
        <v>1</v>
      </c>
      <c r="E8539" s="7" t="s">
        <v>5214</v>
      </c>
      <c r="F8539" s="2" t="s">
        <v>8</v>
      </c>
      <c r="G8539" s="2" t="s">
        <v>938</v>
      </c>
      <c r="H8539" s="2" t="s">
        <v>939</v>
      </c>
      <c r="I8539" s="2" t="s">
        <v>765</v>
      </c>
      <c r="L8539" s="21"/>
    </row>
    <row r="8540" spans="1:12">
      <c r="A8540" s="79">
        <v>42394</v>
      </c>
      <c r="B8540" s="3">
        <v>24.315270000000002</v>
      </c>
      <c r="C8540" s="7">
        <v>12012</v>
      </c>
      <c r="D8540" s="7">
        <v>1</v>
      </c>
      <c r="E8540" s="7" t="s">
        <v>5214</v>
      </c>
      <c r="F8540" s="2" t="s">
        <v>8</v>
      </c>
      <c r="G8540" s="2" t="s">
        <v>940</v>
      </c>
      <c r="H8540" s="2" t="s">
        <v>941</v>
      </c>
      <c r="I8540" s="2" t="s">
        <v>765</v>
      </c>
      <c r="L8540" s="21"/>
    </row>
    <row r="8541" spans="1:12">
      <c r="A8541" s="79">
        <v>42394</v>
      </c>
      <c r="B8541" s="3">
        <v>24.315270000000002</v>
      </c>
      <c r="C8541" s="7">
        <v>12012</v>
      </c>
      <c r="D8541" s="7">
        <v>1</v>
      </c>
      <c r="E8541" s="7" t="s">
        <v>5214</v>
      </c>
      <c r="F8541" s="2" t="s">
        <v>8</v>
      </c>
      <c r="G8541" s="2" t="s">
        <v>942</v>
      </c>
      <c r="H8541" s="2" t="s">
        <v>943</v>
      </c>
      <c r="I8541" s="2" t="s">
        <v>765</v>
      </c>
      <c r="L8541" s="21"/>
    </row>
    <row r="8542" spans="1:12">
      <c r="A8542" s="79">
        <v>42395</v>
      </c>
      <c r="B8542" s="3">
        <v>38.900539999999999</v>
      </c>
      <c r="C8542" s="7">
        <v>12012</v>
      </c>
      <c r="D8542" s="7">
        <v>2</v>
      </c>
      <c r="E8542" s="7" t="s">
        <v>5214</v>
      </c>
      <c r="F8542" s="2" t="s">
        <v>8</v>
      </c>
      <c r="G8542" s="2" t="s">
        <v>404</v>
      </c>
      <c r="H8542" s="2" t="s">
        <v>937</v>
      </c>
      <c r="I8542" s="2" t="s">
        <v>765</v>
      </c>
      <c r="L8542" s="21"/>
    </row>
    <row r="8543" spans="1:12">
      <c r="A8543" s="79">
        <v>42396</v>
      </c>
      <c r="B8543" s="3">
        <v>19.45027</v>
      </c>
      <c r="C8543" s="7">
        <v>12012</v>
      </c>
      <c r="D8543" s="7">
        <v>1</v>
      </c>
      <c r="E8543" s="7" t="s">
        <v>5214</v>
      </c>
      <c r="F8543" s="2" t="s">
        <v>8</v>
      </c>
      <c r="G8543" s="2" t="s">
        <v>930</v>
      </c>
      <c r="H8543" s="2" t="s">
        <v>931</v>
      </c>
      <c r="I8543" s="2" t="s">
        <v>765</v>
      </c>
      <c r="L8543" s="21"/>
    </row>
    <row r="8544" spans="1:12">
      <c r="A8544" s="79">
        <v>42396</v>
      </c>
      <c r="B8544" s="3">
        <v>19.45027</v>
      </c>
      <c r="C8544" s="7">
        <v>12012</v>
      </c>
      <c r="D8544" s="7">
        <v>1</v>
      </c>
      <c r="E8544" s="7" t="s">
        <v>5214</v>
      </c>
      <c r="F8544" s="2" t="s">
        <v>8</v>
      </c>
      <c r="G8544" s="2" t="s">
        <v>295</v>
      </c>
      <c r="H8544" s="2" t="s">
        <v>936</v>
      </c>
      <c r="I8544" s="2" t="s">
        <v>765</v>
      </c>
      <c r="L8544" s="21"/>
    </row>
    <row r="8545" spans="1:12">
      <c r="A8545" s="79">
        <v>42396</v>
      </c>
      <c r="B8545" s="3">
        <v>24.315270000000002</v>
      </c>
      <c r="C8545" s="7">
        <v>12012</v>
      </c>
      <c r="D8545" s="7">
        <v>1</v>
      </c>
      <c r="E8545" s="7" t="s">
        <v>5214</v>
      </c>
      <c r="F8545" s="2" t="s">
        <v>8</v>
      </c>
      <c r="G8545" s="2" t="s">
        <v>930</v>
      </c>
      <c r="H8545" s="2" t="s">
        <v>931</v>
      </c>
      <c r="I8545" s="2" t="s">
        <v>765</v>
      </c>
      <c r="L8545" s="21"/>
    </row>
    <row r="8546" spans="1:12">
      <c r="A8546" s="79">
        <v>42396</v>
      </c>
      <c r="B8546" s="3">
        <v>24.315270000000002</v>
      </c>
      <c r="C8546" s="7">
        <v>12012</v>
      </c>
      <c r="D8546" s="7">
        <v>1</v>
      </c>
      <c r="E8546" s="7" t="s">
        <v>5214</v>
      </c>
      <c r="F8546" s="2" t="s">
        <v>8</v>
      </c>
      <c r="G8546" s="2" t="s">
        <v>932</v>
      </c>
      <c r="H8546" s="2" t="s">
        <v>933</v>
      </c>
      <c r="I8546" s="2" t="s">
        <v>765</v>
      </c>
      <c r="L8546" s="21"/>
    </row>
    <row r="8547" spans="1:12">
      <c r="A8547" s="79">
        <v>42396</v>
      </c>
      <c r="B8547" s="3">
        <v>24.315270000000002</v>
      </c>
      <c r="C8547" s="7">
        <v>12012</v>
      </c>
      <c r="D8547" s="7">
        <v>1</v>
      </c>
      <c r="E8547" s="7" t="s">
        <v>5214</v>
      </c>
      <c r="F8547" s="2" t="s">
        <v>8</v>
      </c>
      <c r="G8547" s="2" t="s">
        <v>934</v>
      </c>
      <c r="H8547" s="22" t="s">
        <v>935</v>
      </c>
      <c r="I8547" s="2" t="s">
        <v>765</v>
      </c>
      <c r="L8547" s="21"/>
    </row>
    <row r="8548" spans="1:12">
      <c r="A8548" s="79">
        <v>42397</v>
      </c>
      <c r="B8548" s="3">
        <v>24.315270000000002</v>
      </c>
      <c r="C8548" s="7">
        <v>12012</v>
      </c>
      <c r="D8548" s="7">
        <v>1</v>
      </c>
      <c r="E8548" s="7" t="s">
        <v>5214</v>
      </c>
      <c r="F8548" s="2" t="s">
        <v>8</v>
      </c>
      <c r="G8548" s="2" t="s">
        <v>928</v>
      </c>
      <c r="H8548" s="2" t="s">
        <v>929</v>
      </c>
      <c r="I8548" s="2" t="s">
        <v>765</v>
      </c>
      <c r="L8548" s="21"/>
    </row>
    <row r="8549" spans="1:12">
      <c r="A8549" s="79">
        <v>42398</v>
      </c>
      <c r="B8549" s="3">
        <v>24.315270000000002</v>
      </c>
      <c r="C8549" s="7">
        <v>12012</v>
      </c>
      <c r="D8549" s="7">
        <v>1</v>
      </c>
      <c r="E8549" s="7" t="s">
        <v>5214</v>
      </c>
      <c r="F8549" s="2" t="s">
        <v>8</v>
      </c>
      <c r="G8549" s="2" t="s">
        <v>922</v>
      </c>
      <c r="H8549" s="2" t="s">
        <v>923</v>
      </c>
      <c r="I8549" s="2" t="s">
        <v>765</v>
      </c>
      <c r="L8549" s="21"/>
    </row>
    <row r="8550" spans="1:12">
      <c r="A8550" s="79">
        <v>42398</v>
      </c>
      <c r="B8550" s="3">
        <v>24.315270000000002</v>
      </c>
      <c r="C8550" s="7">
        <v>12012</v>
      </c>
      <c r="D8550" s="7">
        <v>1</v>
      </c>
      <c r="E8550" s="7" t="s">
        <v>5214</v>
      </c>
      <c r="F8550" s="2" t="s">
        <v>8</v>
      </c>
      <c r="G8550" s="2" t="s">
        <v>924</v>
      </c>
      <c r="H8550" s="2" t="s">
        <v>925</v>
      </c>
      <c r="I8550" s="2" t="s">
        <v>765</v>
      </c>
      <c r="L8550" s="21"/>
    </row>
    <row r="8551" spans="1:12">
      <c r="A8551" s="79">
        <v>42398</v>
      </c>
      <c r="B8551" s="3">
        <v>24.315270000000002</v>
      </c>
      <c r="C8551" s="7">
        <v>12012</v>
      </c>
      <c r="D8551" s="7">
        <v>1</v>
      </c>
      <c r="E8551" s="7" t="s">
        <v>5214</v>
      </c>
      <c r="F8551" s="2" t="s">
        <v>8</v>
      </c>
      <c r="G8551" s="2" t="s">
        <v>926</v>
      </c>
      <c r="H8551" s="2" t="s">
        <v>927</v>
      </c>
      <c r="I8551" s="2" t="s">
        <v>765</v>
      </c>
      <c r="L8551" s="21"/>
    </row>
    <row r="8552" spans="1:12">
      <c r="A8552" s="79">
        <v>42399</v>
      </c>
      <c r="B8552" s="3">
        <v>24.315270000000002</v>
      </c>
      <c r="C8552" s="7">
        <v>12012</v>
      </c>
      <c r="D8552" s="7">
        <v>1</v>
      </c>
      <c r="E8552" s="7" t="s">
        <v>5214</v>
      </c>
      <c r="F8552" s="2" t="s">
        <v>8</v>
      </c>
      <c r="G8552" s="2" t="s">
        <v>917</v>
      </c>
      <c r="H8552" s="2" t="s">
        <v>918</v>
      </c>
      <c r="I8552" s="2" t="s">
        <v>765</v>
      </c>
      <c r="L8552" s="21"/>
    </row>
    <row r="8553" spans="1:12">
      <c r="A8553" s="79">
        <v>42400</v>
      </c>
      <c r="B8553" s="3">
        <v>19.45027</v>
      </c>
      <c r="C8553" s="7">
        <v>12012</v>
      </c>
      <c r="D8553" s="7">
        <v>1</v>
      </c>
      <c r="E8553" s="7" t="s">
        <v>5214</v>
      </c>
      <c r="F8553" s="2" t="s">
        <v>8</v>
      </c>
      <c r="G8553" s="2" t="s">
        <v>915</v>
      </c>
      <c r="H8553" s="2" t="s">
        <v>916</v>
      </c>
      <c r="I8553" s="2" t="s">
        <v>765</v>
      </c>
      <c r="L8553" s="21"/>
    </row>
    <row r="8554" spans="1:12">
      <c r="A8554" s="79">
        <v>42401</v>
      </c>
      <c r="B8554" s="3">
        <v>19.45027</v>
      </c>
      <c r="C8554" s="7">
        <v>12012</v>
      </c>
      <c r="D8554" s="7">
        <v>1</v>
      </c>
      <c r="E8554" s="7" t="s">
        <v>5214</v>
      </c>
      <c r="F8554" s="2" t="s">
        <v>8</v>
      </c>
      <c r="G8554" s="2" t="s">
        <v>1263</v>
      </c>
      <c r="H8554" s="2" t="s">
        <v>1264</v>
      </c>
      <c r="I8554" s="2" t="s">
        <v>765</v>
      </c>
      <c r="L8554" s="21"/>
    </row>
    <row r="8555" spans="1:12">
      <c r="A8555" s="79">
        <v>42401</v>
      </c>
      <c r="B8555" s="3">
        <v>19.45027</v>
      </c>
      <c r="C8555" s="7">
        <v>12012</v>
      </c>
      <c r="D8555" s="7">
        <v>1</v>
      </c>
      <c r="E8555" s="7" t="s">
        <v>5214</v>
      </c>
      <c r="F8555" s="2" t="s">
        <v>8</v>
      </c>
      <c r="G8555" s="2" t="s">
        <v>1265</v>
      </c>
      <c r="H8555" s="2" t="s">
        <v>1266</v>
      </c>
      <c r="I8555" s="2" t="s">
        <v>765</v>
      </c>
      <c r="L8555" s="21"/>
    </row>
    <row r="8556" spans="1:12">
      <c r="A8556" s="79">
        <v>42401</v>
      </c>
      <c r="B8556" s="3">
        <v>19.45027</v>
      </c>
      <c r="C8556" s="7">
        <v>12012</v>
      </c>
      <c r="D8556" s="7">
        <v>1</v>
      </c>
      <c r="E8556" s="7" t="s">
        <v>5214</v>
      </c>
      <c r="F8556" s="2" t="s">
        <v>8</v>
      </c>
      <c r="G8556" s="2" t="s">
        <v>1267</v>
      </c>
      <c r="H8556" s="2" t="s">
        <v>1268</v>
      </c>
      <c r="I8556" s="2" t="s">
        <v>765</v>
      </c>
      <c r="L8556" s="21"/>
    </row>
    <row r="8557" spans="1:12">
      <c r="A8557" s="79">
        <v>42402</v>
      </c>
      <c r="B8557" s="3">
        <v>38.900539999999999</v>
      </c>
      <c r="C8557" s="7">
        <v>12012</v>
      </c>
      <c r="D8557" s="7">
        <v>2</v>
      </c>
      <c r="E8557" s="7" t="s">
        <v>5214</v>
      </c>
      <c r="F8557" s="2" t="s">
        <v>8</v>
      </c>
      <c r="G8557" s="2" t="s">
        <v>1241</v>
      </c>
      <c r="H8557" s="2" t="s">
        <v>1242</v>
      </c>
      <c r="I8557" s="2" t="s">
        <v>765</v>
      </c>
      <c r="L8557" s="21"/>
    </row>
    <row r="8558" spans="1:12">
      <c r="A8558" s="79">
        <v>42402</v>
      </c>
      <c r="B8558" s="3">
        <v>19.45027</v>
      </c>
      <c r="C8558" s="7">
        <v>12012</v>
      </c>
      <c r="D8558" s="7">
        <v>1</v>
      </c>
      <c r="E8558" s="7" t="s">
        <v>5214</v>
      </c>
      <c r="F8558" s="2" t="s">
        <v>8</v>
      </c>
      <c r="G8558" s="2" t="s">
        <v>1235</v>
      </c>
      <c r="H8558" s="2" t="s">
        <v>1236</v>
      </c>
      <c r="I8558" s="2" t="s">
        <v>765</v>
      </c>
      <c r="L8558" s="21"/>
    </row>
    <row r="8559" spans="1:12">
      <c r="A8559" s="79">
        <v>42402</v>
      </c>
      <c r="B8559" s="3">
        <v>19.45027</v>
      </c>
      <c r="C8559" s="7">
        <v>12012</v>
      </c>
      <c r="D8559" s="7">
        <v>1</v>
      </c>
      <c r="E8559" s="7" t="s">
        <v>5214</v>
      </c>
      <c r="F8559" s="2" t="s">
        <v>8</v>
      </c>
      <c r="G8559" s="2" t="s">
        <v>1239</v>
      </c>
      <c r="H8559" s="2" t="s">
        <v>1240</v>
      </c>
      <c r="I8559" s="2" t="s">
        <v>765</v>
      </c>
      <c r="L8559" s="21"/>
    </row>
    <row r="8560" spans="1:12">
      <c r="A8560" s="79">
        <v>42402</v>
      </c>
      <c r="B8560" s="3">
        <v>19.45027</v>
      </c>
      <c r="C8560" s="7">
        <v>12012</v>
      </c>
      <c r="D8560" s="7">
        <v>1</v>
      </c>
      <c r="E8560" s="7" t="s">
        <v>5214</v>
      </c>
      <c r="F8560" s="2" t="s">
        <v>8</v>
      </c>
      <c r="G8560" s="2" t="s">
        <v>1243</v>
      </c>
      <c r="H8560" s="2" t="s">
        <v>1244</v>
      </c>
      <c r="I8560" s="2" t="s">
        <v>765</v>
      </c>
      <c r="L8560" s="21"/>
    </row>
    <row r="8561" spans="1:12">
      <c r="A8561" s="79">
        <v>42402</v>
      </c>
      <c r="B8561" s="3">
        <v>19.45027</v>
      </c>
      <c r="C8561" s="7">
        <v>12012</v>
      </c>
      <c r="D8561" s="7">
        <v>1</v>
      </c>
      <c r="E8561" s="7" t="s">
        <v>5214</v>
      </c>
      <c r="F8561" s="2" t="s">
        <v>8</v>
      </c>
      <c r="G8561" s="2" t="s">
        <v>1245</v>
      </c>
      <c r="H8561" s="2" t="s">
        <v>1246</v>
      </c>
      <c r="I8561" s="2" t="s">
        <v>765</v>
      </c>
      <c r="L8561" s="21"/>
    </row>
    <row r="8562" spans="1:12">
      <c r="A8562" s="79">
        <v>42402</v>
      </c>
      <c r="B8562" s="3">
        <v>19.45027</v>
      </c>
      <c r="C8562" s="7">
        <v>12012</v>
      </c>
      <c r="D8562" s="7">
        <v>1</v>
      </c>
      <c r="E8562" s="7" t="s">
        <v>5214</v>
      </c>
      <c r="F8562" s="2" t="s">
        <v>8</v>
      </c>
      <c r="G8562" s="2" t="s">
        <v>1247</v>
      </c>
      <c r="H8562" s="2" t="s">
        <v>1248</v>
      </c>
      <c r="I8562" s="2" t="s">
        <v>765</v>
      </c>
      <c r="L8562" s="21"/>
    </row>
    <row r="8563" spans="1:12">
      <c r="A8563" s="79">
        <v>42402</v>
      </c>
      <c r="B8563" s="3">
        <v>19.45027</v>
      </c>
      <c r="C8563" s="7">
        <v>12012</v>
      </c>
      <c r="D8563" s="7">
        <v>1</v>
      </c>
      <c r="E8563" s="7" t="s">
        <v>5214</v>
      </c>
      <c r="F8563" s="2" t="s">
        <v>8</v>
      </c>
      <c r="G8563" s="2" t="s">
        <v>1249</v>
      </c>
      <c r="H8563" s="2" t="s">
        <v>1250</v>
      </c>
      <c r="I8563" s="2" t="s">
        <v>765</v>
      </c>
      <c r="L8563" s="21"/>
    </row>
    <row r="8564" spans="1:12">
      <c r="A8564" s="79">
        <v>42402</v>
      </c>
      <c r="B8564" s="3">
        <v>19.45027</v>
      </c>
      <c r="C8564" s="7">
        <v>12012</v>
      </c>
      <c r="D8564" s="7">
        <v>1</v>
      </c>
      <c r="E8564" s="7" t="s">
        <v>5214</v>
      </c>
      <c r="F8564" s="2" t="s">
        <v>8</v>
      </c>
      <c r="G8564" s="2" t="s">
        <v>1251</v>
      </c>
      <c r="H8564" s="2" t="s">
        <v>1252</v>
      </c>
      <c r="I8564" s="2" t="s">
        <v>765</v>
      </c>
      <c r="L8564" s="21"/>
    </row>
    <row r="8565" spans="1:12">
      <c r="A8565" s="79">
        <v>42402</v>
      </c>
      <c r="B8565" s="3">
        <v>19.45027</v>
      </c>
      <c r="C8565" s="7">
        <v>12012</v>
      </c>
      <c r="D8565" s="7">
        <v>1</v>
      </c>
      <c r="E8565" s="7" t="s">
        <v>5214</v>
      </c>
      <c r="F8565" s="2" t="s">
        <v>8</v>
      </c>
      <c r="G8565" s="2" t="s">
        <v>1255</v>
      </c>
      <c r="H8565" s="2" t="s">
        <v>1256</v>
      </c>
      <c r="I8565" s="2" t="s">
        <v>765</v>
      </c>
      <c r="L8565" s="21"/>
    </row>
    <row r="8566" spans="1:12">
      <c r="A8566" s="79">
        <v>42402</v>
      </c>
      <c r="B8566" s="3">
        <v>19.45027</v>
      </c>
      <c r="C8566" s="7">
        <v>12012</v>
      </c>
      <c r="D8566" s="7">
        <v>1</v>
      </c>
      <c r="E8566" s="7" t="s">
        <v>5214</v>
      </c>
      <c r="F8566" s="2" t="s">
        <v>8</v>
      </c>
      <c r="G8566" s="2" t="s">
        <v>1257</v>
      </c>
      <c r="H8566" s="2" t="s">
        <v>1258</v>
      </c>
      <c r="I8566" s="2" t="s">
        <v>765</v>
      </c>
      <c r="L8566" s="21"/>
    </row>
    <row r="8567" spans="1:12">
      <c r="A8567" s="79">
        <v>42402</v>
      </c>
      <c r="B8567" s="3">
        <v>19.45027</v>
      </c>
      <c r="C8567" s="7">
        <v>12012</v>
      </c>
      <c r="D8567" s="7">
        <v>1</v>
      </c>
      <c r="E8567" s="7" t="s">
        <v>5214</v>
      </c>
      <c r="F8567" s="2" t="s">
        <v>8</v>
      </c>
      <c r="G8567" s="2" t="s">
        <v>311</v>
      </c>
      <c r="H8567" s="2" t="s">
        <v>1259</v>
      </c>
      <c r="I8567" s="2" t="s">
        <v>765</v>
      </c>
      <c r="L8567" s="21"/>
    </row>
    <row r="8568" spans="1:12">
      <c r="A8568" s="79">
        <v>42402</v>
      </c>
      <c r="B8568" s="3">
        <v>19.45027</v>
      </c>
      <c r="C8568" s="7">
        <v>12012</v>
      </c>
      <c r="D8568" s="7">
        <v>1</v>
      </c>
      <c r="E8568" s="7" t="s">
        <v>5214</v>
      </c>
      <c r="F8568" s="2" t="s">
        <v>8</v>
      </c>
      <c r="G8568" s="2" t="s">
        <v>1260</v>
      </c>
      <c r="H8568" s="2" t="s">
        <v>1261</v>
      </c>
      <c r="I8568" s="2" t="s">
        <v>765</v>
      </c>
      <c r="L8568" s="21"/>
    </row>
    <row r="8569" spans="1:12">
      <c r="A8569" s="79">
        <v>42402</v>
      </c>
      <c r="B8569" s="3">
        <v>19.45027</v>
      </c>
      <c r="C8569" s="7">
        <v>12012</v>
      </c>
      <c r="D8569" s="7">
        <v>1</v>
      </c>
      <c r="E8569" s="7" t="s">
        <v>5214</v>
      </c>
      <c r="F8569" s="2" t="s">
        <v>8</v>
      </c>
      <c r="G8569" s="2" t="s">
        <v>1016</v>
      </c>
      <c r="H8569" s="2" t="s">
        <v>1262</v>
      </c>
      <c r="I8569" s="2" t="s">
        <v>765</v>
      </c>
      <c r="L8569" s="21"/>
    </row>
    <row r="8570" spans="1:12">
      <c r="A8570" s="79">
        <v>42402</v>
      </c>
      <c r="B8570" s="3">
        <v>24.315270000000002</v>
      </c>
      <c r="C8570" s="7">
        <v>12012</v>
      </c>
      <c r="D8570" s="7">
        <v>1</v>
      </c>
      <c r="E8570" s="7" t="s">
        <v>5214</v>
      </c>
      <c r="F8570" s="2" t="s">
        <v>8</v>
      </c>
      <c r="G8570" s="2" t="s">
        <v>1237</v>
      </c>
      <c r="H8570" s="2" t="s">
        <v>1238</v>
      </c>
      <c r="I8570" s="2" t="s">
        <v>765</v>
      </c>
      <c r="L8570" s="21"/>
    </row>
    <row r="8571" spans="1:12">
      <c r="A8571" s="79">
        <v>42402</v>
      </c>
      <c r="B8571" s="3">
        <v>24.315270000000002</v>
      </c>
      <c r="C8571" s="7">
        <v>12012</v>
      </c>
      <c r="D8571" s="7">
        <v>1</v>
      </c>
      <c r="E8571" s="7" t="s">
        <v>5214</v>
      </c>
      <c r="F8571" s="2" t="s">
        <v>8</v>
      </c>
      <c r="G8571" s="2" t="s">
        <v>1253</v>
      </c>
      <c r="H8571" s="2" t="s">
        <v>1254</v>
      </c>
      <c r="I8571" s="2" t="s">
        <v>765</v>
      </c>
      <c r="L8571" s="21"/>
    </row>
    <row r="8572" spans="1:12">
      <c r="A8572" s="79">
        <v>42403</v>
      </c>
      <c r="B8572" s="3">
        <v>19.45027</v>
      </c>
      <c r="C8572" s="7">
        <v>12012</v>
      </c>
      <c r="D8572" s="7">
        <v>1</v>
      </c>
      <c r="E8572" s="7" t="s">
        <v>5214</v>
      </c>
      <c r="F8572" s="2" t="s">
        <v>8</v>
      </c>
      <c r="G8572" s="2" t="s">
        <v>1202</v>
      </c>
      <c r="H8572" s="2" t="s">
        <v>1203</v>
      </c>
      <c r="I8572" s="2" t="s">
        <v>765</v>
      </c>
      <c r="L8572" s="21"/>
    </row>
    <row r="8573" spans="1:12">
      <c r="A8573" s="79">
        <v>42403</v>
      </c>
      <c r="B8573" s="3">
        <v>19.45027</v>
      </c>
      <c r="C8573" s="7">
        <v>12012</v>
      </c>
      <c r="D8573" s="7">
        <v>1</v>
      </c>
      <c r="E8573" s="7" t="s">
        <v>5214</v>
      </c>
      <c r="F8573" s="2" t="s">
        <v>8</v>
      </c>
      <c r="G8573" s="2" t="s">
        <v>1204</v>
      </c>
      <c r="H8573" s="2" t="s">
        <v>1205</v>
      </c>
      <c r="I8573" s="2" t="s">
        <v>765</v>
      </c>
      <c r="L8573" s="21"/>
    </row>
    <row r="8574" spans="1:12">
      <c r="A8574" s="79">
        <v>42403</v>
      </c>
      <c r="B8574" s="3">
        <v>19.45027</v>
      </c>
      <c r="C8574" s="7">
        <v>12012</v>
      </c>
      <c r="D8574" s="7">
        <v>1</v>
      </c>
      <c r="E8574" s="7" t="s">
        <v>5214</v>
      </c>
      <c r="F8574" s="2" t="s">
        <v>8</v>
      </c>
      <c r="G8574" s="2" t="s">
        <v>1206</v>
      </c>
      <c r="H8574" s="2" t="s">
        <v>1207</v>
      </c>
      <c r="I8574" s="2" t="s">
        <v>765</v>
      </c>
      <c r="L8574" s="21"/>
    </row>
    <row r="8575" spans="1:12">
      <c r="A8575" s="79">
        <v>42403</v>
      </c>
      <c r="B8575" s="3">
        <v>19.45027</v>
      </c>
      <c r="C8575" s="7">
        <v>12012</v>
      </c>
      <c r="D8575" s="7">
        <v>1</v>
      </c>
      <c r="E8575" s="7" t="s">
        <v>5214</v>
      </c>
      <c r="F8575" s="2" t="s">
        <v>8</v>
      </c>
      <c r="G8575" s="2" t="s">
        <v>1208</v>
      </c>
      <c r="H8575" s="2" t="s">
        <v>1209</v>
      </c>
      <c r="I8575" s="2" t="s">
        <v>765</v>
      </c>
      <c r="L8575" s="21"/>
    </row>
    <row r="8576" spans="1:12">
      <c r="A8576" s="79">
        <v>42403</v>
      </c>
      <c r="B8576" s="3">
        <v>19.45027</v>
      </c>
      <c r="C8576" s="7">
        <v>12012</v>
      </c>
      <c r="D8576" s="7">
        <v>1</v>
      </c>
      <c r="E8576" s="7" t="s">
        <v>5214</v>
      </c>
      <c r="F8576" s="2" t="s">
        <v>8</v>
      </c>
      <c r="G8576" s="2" t="s">
        <v>1210</v>
      </c>
      <c r="H8576" s="2" t="s">
        <v>1211</v>
      </c>
      <c r="I8576" s="2" t="s">
        <v>765</v>
      </c>
      <c r="L8576" s="21"/>
    </row>
    <row r="8577" spans="1:12">
      <c r="A8577" s="79">
        <v>42403</v>
      </c>
      <c r="B8577" s="3">
        <v>19.45027</v>
      </c>
      <c r="C8577" s="7">
        <v>12012</v>
      </c>
      <c r="D8577" s="7">
        <v>1</v>
      </c>
      <c r="E8577" s="7" t="s">
        <v>5214</v>
      </c>
      <c r="F8577" s="2" t="s">
        <v>8</v>
      </c>
      <c r="G8577" s="2" t="s">
        <v>1212</v>
      </c>
      <c r="H8577" s="2" t="s">
        <v>1213</v>
      </c>
      <c r="I8577" s="2" t="s">
        <v>765</v>
      </c>
      <c r="L8577" s="21"/>
    </row>
    <row r="8578" spans="1:12">
      <c r="A8578" s="79">
        <v>42403</v>
      </c>
      <c r="B8578" s="3">
        <v>19.45027</v>
      </c>
      <c r="C8578" s="7">
        <v>12012</v>
      </c>
      <c r="D8578" s="7">
        <v>1</v>
      </c>
      <c r="E8578" s="7" t="s">
        <v>5214</v>
      </c>
      <c r="F8578" s="2" t="s">
        <v>8</v>
      </c>
      <c r="G8578" s="2" t="s">
        <v>1214</v>
      </c>
      <c r="H8578" s="2" t="s">
        <v>1215</v>
      </c>
      <c r="I8578" s="2" t="s">
        <v>765</v>
      </c>
      <c r="L8578" s="21"/>
    </row>
    <row r="8579" spans="1:12">
      <c r="A8579" s="79">
        <v>42403</v>
      </c>
      <c r="B8579" s="3">
        <v>19.45027</v>
      </c>
      <c r="C8579" s="7">
        <v>12012</v>
      </c>
      <c r="D8579" s="7">
        <v>1</v>
      </c>
      <c r="E8579" s="7" t="s">
        <v>5214</v>
      </c>
      <c r="F8579" s="2" t="s">
        <v>8</v>
      </c>
      <c r="G8579" s="2" t="s">
        <v>1216</v>
      </c>
      <c r="H8579" s="2" t="s">
        <v>1217</v>
      </c>
      <c r="I8579" s="2" t="s">
        <v>765</v>
      </c>
      <c r="L8579" s="21"/>
    </row>
    <row r="8580" spans="1:12">
      <c r="A8580" s="79">
        <v>42403</v>
      </c>
      <c r="B8580" s="3">
        <v>19.45027</v>
      </c>
      <c r="C8580" s="7">
        <v>12012</v>
      </c>
      <c r="D8580" s="7">
        <v>1</v>
      </c>
      <c r="E8580" s="7" t="s">
        <v>5214</v>
      </c>
      <c r="F8580" s="2" t="s">
        <v>8</v>
      </c>
      <c r="G8580" s="2" t="s">
        <v>1218</v>
      </c>
      <c r="H8580" s="2" t="s">
        <v>1219</v>
      </c>
      <c r="I8580" s="2" t="s">
        <v>765</v>
      </c>
      <c r="L8580" s="21"/>
    </row>
    <row r="8581" spans="1:12">
      <c r="A8581" s="79">
        <v>42403</v>
      </c>
      <c r="B8581" s="3">
        <v>19.45027</v>
      </c>
      <c r="C8581" s="7">
        <v>12012</v>
      </c>
      <c r="D8581" s="7">
        <v>1</v>
      </c>
      <c r="E8581" s="7" t="s">
        <v>5214</v>
      </c>
      <c r="F8581" s="2" t="s">
        <v>8</v>
      </c>
      <c r="G8581" s="2" t="s">
        <v>1220</v>
      </c>
      <c r="H8581" s="2" t="s">
        <v>1221</v>
      </c>
      <c r="I8581" s="2" t="s">
        <v>765</v>
      </c>
      <c r="L8581" s="21"/>
    </row>
    <row r="8582" spans="1:12">
      <c r="A8582" s="79">
        <v>42403</v>
      </c>
      <c r="B8582" s="3">
        <v>19.45027</v>
      </c>
      <c r="C8582" s="7">
        <v>12012</v>
      </c>
      <c r="D8582" s="7">
        <v>1</v>
      </c>
      <c r="E8582" s="7" t="s">
        <v>5214</v>
      </c>
      <c r="F8582" s="2" t="s">
        <v>8</v>
      </c>
      <c r="G8582" s="2" t="s">
        <v>1173</v>
      </c>
      <c r="H8582" s="2" t="s">
        <v>1222</v>
      </c>
      <c r="I8582" s="2" t="s">
        <v>765</v>
      </c>
      <c r="L8582" s="21"/>
    </row>
    <row r="8583" spans="1:12">
      <c r="A8583" s="79">
        <v>42403</v>
      </c>
      <c r="B8583" s="3">
        <v>19.45027</v>
      </c>
      <c r="C8583" s="7">
        <v>12012</v>
      </c>
      <c r="D8583" s="7">
        <v>1</v>
      </c>
      <c r="E8583" s="7" t="s">
        <v>5214</v>
      </c>
      <c r="F8583" s="2" t="s">
        <v>8</v>
      </c>
      <c r="G8583" s="2" t="s">
        <v>1223</v>
      </c>
      <c r="H8583" s="2" t="s">
        <v>1224</v>
      </c>
      <c r="I8583" s="2" t="s">
        <v>765</v>
      </c>
      <c r="L8583" s="21"/>
    </row>
    <row r="8584" spans="1:12">
      <c r="A8584" s="79">
        <v>42403</v>
      </c>
      <c r="B8584" s="3">
        <v>19.45027</v>
      </c>
      <c r="C8584" s="7">
        <v>12012</v>
      </c>
      <c r="D8584" s="7">
        <v>1</v>
      </c>
      <c r="E8584" s="7" t="s">
        <v>5214</v>
      </c>
      <c r="F8584" s="2" t="s">
        <v>8</v>
      </c>
      <c r="G8584" s="2" t="s">
        <v>1225</v>
      </c>
      <c r="H8584" s="2" t="s">
        <v>1226</v>
      </c>
      <c r="I8584" s="2" t="s">
        <v>765</v>
      </c>
      <c r="L8584" s="21"/>
    </row>
    <row r="8585" spans="1:12">
      <c r="A8585" s="79">
        <v>42403</v>
      </c>
      <c r="B8585" s="3">
        <v>19.45027</v>
      </c>
      <c r="C8585" s="7">
        <v>12012</v>
      </c>
      <c r="D8585" s="7">
        <v>1</v>
      </c>
      <c r="E8585" s="7" t="s">
        <v>5214</v>
      </c>
      <c r="F8585" s="2" t="s">
        <v>8</v>
      </c>
      <c r="G8585" s="2" t="s">
        <v>1227</v>
      </c>
      <c r="H8585" s="2" t="s">
        <v>1228</v>
      </c>
      <c r="I8585" s="2" t="s">
        <v>765</v>
      </c>
      <c r="L8585" s="21"/>
    </row>
    <row r="8586" spans="1:12">
      <c r="A8586" s="79">
        <v>42403</v>
      </c>
      <c r="B8586" s="3">
        <v>19.45027</v>
      </c>
      <c r="C8586" s="7">
        <v>12012</v>
      </c>
      <c r="D8586" s="7">
        <v>1</v>
      </c>
      <c r="E8586" s="7" t="s">
        <v>5214</v>
      </c>
      <c r="F8586" s="2" t="s">
        <v>8</v>
      </c>
      <c r="G8586" s="2" t="s">
        <v>1229</v>
      </c>
      <c r="H8586" s="2" t="s">
        <v>1230</v>
      </c>
      <c r="I8586" s="2" t="s">
        <v>765</v>
      </c>
      <c r="L8586" s="21"/>
    </row>
    <row r="8587" spans="1:12">
      <c r="A8587" s="79">
        <v>42403</v>
      </c>
      <c r="B8587" s="3">
        <v>19.45027</v>
      </c>
      <c r="C8587" s="7">
        <v>12012</v>
      </c>
      <c r="D8587" s="7">
        <v>1</v>
      </c>
      <c r="E8587" s="7" t="s">
        <v>5214</v>
      </c>
      <c r="F8587" s="2" t="s">
        <v>8</v>
      </c>
      <c r="G8587" s="2" t="s">
        <v>1231</v>
      </c>
      <c r="H8587" s="2" t="s">
        <v>1232</v>
      </c>
      <c r="I8587" s="2" t="s">
        <v>765</v>
      </c>
      <c r="L8587" s="21"/>
    </row>
    <row r="8588" spans="1:12">
      <c r="A8588" s="79">
        <v>42403</v>
      </c>
      <c r="B8588" s="3">
        <v>19.45027</v>
      </c>
      <c r="C8588" s="7">
        <v>12012</v>
      </c>
      <c r="D8588" s="7">
        <v>1</v>
      </c>
      <c r="E8588" s="7" t="s">
        <v>5214</v>
      </c>
      <c r="F8588" s="2" t="s">
        <v>8</v>
      </c>
      <c r="G8588" s="2" t="s">
        <v>1233</v>
      </c>
      <c r="H8588" s="2" t="s">
        <v>1234</v>
      </c>
      <c r="I8588" s="2" t="s">
        <v>765</v>
      </c>
      <c r="L8588" s="21"/>
    </row>
    <row r="8589" spans="1:12">
      <c r="A8589" s="79">
        <v>42404</v>
      </c>
      <c r="B8589" s="3">
        <v>19.45027</v>
      </c>
      <c r="C8589" s="7">
        <v>12012</v>
      </c>
      <c r="D8589" s="7">
        <v>1</v>
      </c>
      <c r="E8589" s="7" t="s">
        <v>5214</v>
      </c>
      <c r="F8589" s="2" t="s">
        <v>8</v>
      </c>
      <c r="G8589" s="2" t="s">
        <v>1200</v>
      </c>
      <c r="H8589" s="2" t="s">
        <v>1201</v>
      </c>
      <c r="I8589" s="2" t="s">
        <v>765</v>
      </c>
      <c r="L8589" s="21"/>
    </row>
    <row r="8590" spans="1:12">
      <c r="A8590" s="79">
        <v>42405</v>
      </c>
      <c r="B8590" s="3">
        <v>7.7742699999999996</v>
      </c>
      <c r="C8590" s="7">
        <v>12012</v>
      </c>
      <c r="D8590" s="7">
        <v>1</v>
      </c>
      <c r="E8590" s="7" t="s">
        <v>3391</v>
      </c>
      <c r="F8590" s="2" t="s">
        <v>8</v>
      </c>
      <c r="G8590" s="2" t="s">
        <v>1197</v>
      </c>
      <c r="H8590" s="2" t="s">
        <v>1198</v>
      </c>
      <c r="I8590" s="2" t="s">
        <v>1031</v>
      </c>
      <c r="L8590" s="21"/>
    </row>
    <row r="8591" spans="1:12">
      <c r="A8591" s="79">
        <v>42406</v>
      </c>
      <c r="B8591" s="3">
        <v>19.45027</v>
      </c>
      <c r="C8591" s="7">
        <v>12012</v>
      </c>
      <c r="D8591" s="7">
        <v>1</v>
      </c>
      <c r="E8591" s="7" t="s">
        <v>5214</v>
      </c>
      <c r="F8591" s="2" t="s">
        <v>8</v>
      </c>
      <c r="G8591" s="2" t="s">
        <v>1193</v>
      </c>
      <c r="H8591" s="2" t="s">
        <v>1194</v>
      </c>
      <c r="I8591" s="2" t="s">
        <v>1111</v>
      </c>
      <c r="L8591" s="21"/>
    </row>
    <row r="8592" spans="1:12">
      <c r="A8592" s="79">
        <v>42406</v>
      </c>
      <c r="B8592" s="3">
        <v>19.45027</v>
      </c>
      <c r="C8592" s="7">
        <v>12012</v>
      </c>
      <c r="D8592" s="7">
        <v>1</v>
      </c>
      <c r="E8592" s="7" t="s">
        <v>5214</v>
      </c>
      <c r="F8592" s="2" t="s">
        <v>8</v>
      </c>
      <c r="G8592" s="2" t="s">
        <v>1195</v>
      </c>
      <c r="H8592" s="2" t="s">
        <v>1196</v>
      </c>
      <c r="I8592" s="2" t="s">
        <v>1111</v>
      </c>
      <c r="L8592" s="21"/>
    </row>
    <row r="8593" spans="1:12">
      <c r="A8593" s="79">
        <v>42407</v>
      </c>
      <c r="B8593" s="3">
        <v>7.7742699999999996</v>
      </c>
      <c r="C8593" s="7">
        <v>12012</v>
      </c>
      <c r="D8593" s="7">
        <v>1</v>
      </c>
      <c r="E8593" s="7" t="s">
        <v>3391</v>
      </c>
      <c r="F8593" s="2" t="s">
        <v>8</v>
      </c>
      <c r="G8593" s="2" t="s">
        <v>1189</v>
      </c>
      <c r="H8593" s="2" t="s">
        <v>1190</v>
      </c>
      <c r="I8593" s="2" t="s">
        <v>1031</v>
      </c>
      <c r="L8593" s="21"/>
    </row>
    <row r="8594" spans="1:12">
      <c r="A8594" s="79">
        <v>42407</v>
      </c>
      <c r="B8594" s="3">
        <v>19.45027</v>
      </c>
      <c r="C8594" s="7">
        <v>12012</v>
      </c>
      <c r="D8594" s="7">
        <v>1</v>
      </c>
      <c r="E8594" s="7" t="s">
        <v>5214</v>
      </c>
      <c r="F8594" s="2" t="s">
        <v>8</v>
      </c>
      <c r="G8594" s="2" t="s">
        <v>1189</v>
      </c>
      <c r="H8594" s="2" t="s">
        <v>1190</v>
      </c>
      <c r="I8594" s="2" t="s">
        <v>1111</v>
      </c>
      <c r="L8594" s="21"/>
    </row>
    <row r="8595" spans="1:12">
      <c r="A8595" s="79">
        <v>42407</v>
      </c>
      <c r="B8595" s="3">
        <v>19.45027</v>
      </c>
      <c r="C8595" s="7">
        <v>12012</v>
      </c>
      <c r="D8595" s="7">
        <v>1</v>
      </c>
      <c r="E8595" s="7" t="s">
        <v>5214</v>
      </c>
      <c r="F8595" s="2" t="s">
        <v>8</v>
      </c>
      <c r="G8595" s="2" t="s">
        <v>1191</v>
      </c>
      <c r="H8595" s="2" t="s">
        <v>1192</v>
      </c>
      <c r="I8595" s="2" t="s">
        <v>1111</v>
      </c>
      <c r="L8595" s="21"/>
    </row>
    <row r="8596" spans="1:12">
      <c r="A8596" s="79">
        <v>42408</v>
      </c>
      <c r="B8596" s="3">
        <v>7.7742699999999996</v>
      </c>
      <c r="C8596" s="7">
        <v>12012</v>
      </c>
      <c r="D8596" s="7">
        <v>1</v>
      </c>
      <c r="E8596" s="7" t="s">
        <v>3391</v>
      </c>
      <c r="F8596" s="2" t="s">
        <v>8</v>
      </c>
      <c r="G8596" s="2" t="s">
        <v>1187</v>
      </c>
      <c r="H8596" s="2" t="s">
        <v>1188</v>
      </c>
      <c r="I8596" s="2" t="s">
        <v>1031</v>
      </c>
      <c r="L8596" s="21"/>
    </row>
    <row r="8597" spans="1:12">
      <c r="A8597" s="79">
        <v>42408</v>
      </c>
      <c r="B8597" s="3">
        <v>19.45027</v>
      </c>
      <c r="C8597" s="7">
        <v>12012</v>
      </c>
      <c r="D8597" s="7">
        <v>1</v>
      </c>
      <c r="E8597" s="7" t="s">
        <v>5214</v>
      </c>
      <c r="F8597" s="2" t="s">
        <v>8</v>
      </c>
      <c r="G8597" s="2" t="s">
        <v>1187</v>
      </c>
      <c r="H8597" s="2" t="s">
        <v>1188</v>
      </c>
      <c r="I8597" s="2" t="s">
        <v>1111</v>
      </c>
      <c r="L8597" s="21"/>
    </row>
    <row r="8598" spans="1:12">
      <c r="A8598" s="79">
        <v>42409</v>
      </c>
      <c r="B8598" s="3">
        <v>7.7742699999999996</v>
      </c>
      <c r="C8598" s="7">
        <v>12012</v>
      </c>
      <c r="D8598" s="7">
        <v>1</v>
      </c>
      <c r="E8598" s="7" t="s">
        <v>3391</v>
      </c>
      <c r="F8598" s="2" t="s">
        <v>8</v>
      </c>
      <c r="G8598" s="2" t="s">
        <v>1185</v>
      </c>
      <c r="H8598" s="2" t="s">
        <v>1186</v>
      </c>
      <c r="I8598" s="2" t="s">
        <v>1031</v>
      </c>
      <c r="L8598" s="21"/>
    </row>
    <row r="8599" spans="1:12">
      <c r="A8599" s="79">
        <v>42409</v>
      </c>
      <c r="B8599" s="3">
        <v>19.45027</v>
      </c>
      <c r="C8599" s="7">
        <v>12012</v>
      </c>
      <c r="D8599" s="7">
        <v>1</v>
      </c>
      <c r="E8599" s="7" t="s">
        <v>5214</v>
      </c>
      <c r="F8599" s="2" t="s">
        <v>8</v>
      </c>
      <c r="G8599" s="2" t="s">
        <v>1183</v>
      </c>
      <c r="H8599" s="2" t="s">
        <v>1184</v>
      </c>
      <c r="I8599" s="2" t="s">
        <v>1111</v>
      </c>
      <c r="L8599" s="21"/>
    </row>
    <row r="8600" spans="1:12">
      <c r="A8600" s="79">
        <v>42409</v>
      </c>
      <c r="B8600" s="3">
        <v>19.45027</v>
      </c>
      <c r="C8600" s="7">
        <v>12012</v>
      </c>
      <c r="D8600" s="7">
        <v>1</v>
      </c>
      <c r="E8600" s="7" t="s">
        <v>5214</v>
      </c>
      <c r="F8600" s="2" t="s">
        <v>8</v>
      </c>
      <c r="G8600" s="2" t="s">
        <v>1185</v>
      </c>
      <c r="H8600" s="2" t="s">
        <v>1186</v>
      </c>
      <c r="I8600" s="2" t="s">
        <v>1111</v>
      </c>
      <c r="L8600" s="21"/>
    </row>
    <row r="8601" spans="1:12">
      <c r="A8601" s="79">
        <v>42410</v>
      </c>
      <c r="B8601" s="3">
        <v>19.45027</v>
      </c>
      <c r="C8601" s="7">
        <v>12012</v>
      </c>
      <c r="D8601" s="7">
        <v>1</v>
      </c>
      <c r="E8601" s="7" t="s">
        <v>5214</v>
      </c>
      <c r="F8601" s="2" t="s">
        <v>8</v>
      </c>
      <c r="G8601" s="2" t="s">
        <v>1179</v>
      </c>
      <c r="H8601" s="2" t="s">
        <v>1180</v>
      </c>
      <c r="I8601" s="2" t="s">
        <v>1111</v>
      </c>
      <c r="L8601" s="21"/>
    </row>
    <row r="8602" spans="1:12">
      <c r="A8602" s="79">
        <v>42410</v>
      </c>
      <c r="B8602" s="3">
        <v>19.45027</v>
      </c>
      <c r="C8602" s="7">
        <v>12012</v>
      </c>
      <c r="D8602" s="7">
        <v>1</v>
      </c>
      <c r="E8602" s="7" t="s">
        <v>5214</v>
      </c>
      <c r="F8602" s="2" t="s">
        <v>8</v>
      </c>
      <c r="G8602" s="2" t="s">
        <v>1181</v>
      </c>
      <c r="H8602" s="2" t="s">
        <v>1182</v>
      </c>
      <c r="I8602" s="2" t="s">
        <v>1111</v>
      </c>
      <c r="L8602" s="21"/>
    </row>
    <row r="8603" spans="1:12">
      <c r="A8603" s="79">
        <v>42412</v>
      </c>
      <c r="B8603" s="3">
        <v>7.7742699999999996</v>
      </c>
      <c r="C8603" s="7">
        <v>12012</v>
      </c>
      <c r="D8603" s="7">
        <v>1</v>
      </c>
      <c r="E8603" s="7" t="s">
        <v>3391</v>
      </c>
      <c r="F8603" s="2" t="s">
        <v>8</v>
      </c>
      <c r="G8603" s="2" t="s">
        <v>1176</v>
      </c>
      <c r="H8603" s="2" t="s">
        <v>1177</v>
      </c>
      <c r="I8603" s="2" t="s">
        <v>1031</v>
      </c>
      <c r="L8603" s="21"/>
    </row>
    <row r="8604" spans="1:12">
      <c r="A8604" s="79">
        <v>42412</v>
      </c>
      <c r="B8604" s="3">
        <v>19.45027</v>
      </c>
      <c r="C8604" s="7">
        <v>12012</v>
      </c>
      <c r="D8604" s="7">
        <v>1</v>
      </c>
      <c r="E8604" s="7" t="s">
        <v>5214</v>
      </c>
      <c r="F8604" s="2" t="s">
        <v>8</v>
      </c>
      <c r="G8604" s="2" t="s">
        <v>1176</v>
      </c>
      <c r="H8604" s="2" t="s">
        <v>1177</v>
      </c>
      <c r="I8604" s="2" t="s">
        <v>1111</v>
      </c>
      <c r="L8604" s="21"/>
    </row>
    <row r="8605" spans="1:12">
      <c r="A8605" s="79">
        <v>42458</v>
      </c>
      <c r="B8605" s="3">
        <v>24.315269999999998</v>
      </c>
      <c r="C8605" s="7">
        <v>12012</v>
      </c>
      <c r="D8605" s="7">
        <v>1</v>
      </c>
      <c r="E8605" s="7" t="s">
        <v>5214</v>
      </c>
      <c r="F8605" s="2" t="s">
        <v>8</v>
      </c>
      <c r="G8605" s="2" t="s">
        <v>1378</v>
      </c>
      <c r="H8605" s="2" t="s">
        <v>1379</v>
      </c>
      <c r="I8605" s="2" t="s">
        <v>1322</v>
      </c>
    </row>
    <row r="8606" spans="1:12">
      <c r="A8606" s="79">
        <v>42459</v>
      </c>
      <c r="B8606" s="3">
        <v>24.315269999999998</v>
      </c>
      <c r="C8606" s="7">
        <v>12012</v>
      </c>
      <c r="D8606" s="7">
        <v>1</v>
      </c>
      <c r="E8606" s="7" t="s">
        <v>5214</v>
      </c>
      <c r="F8606" s="2" t="s">
        <v>8</v>
      </c>
      <c r="G8606" s="2" t="s">
        <v>1174</v>
      </c>
      <c r="H8606" s="2" t="s">
        <v>1321</v>
      </c>
      <c r="I8606" s="2" t="s">
        <v>1322</v>
      </c>
    </row>
    <row r="8607" spans="1:12">
      <c r="A8607" s="79">
        <v>42462</v>
      </c>
      <c r="B8607" s="3">
        <v>24.315269999999998</v>
      </c>
      <c r="C8607" s="7">
        <v>12012</v>
      </c>
      <c r="D8607" s="7">
        <v>1</v>
      </c>
      <c r="E8607" s="7" t="s">
        <v>5214</v>
      </c>
      <c r="F8607" s="2" t="s">
        <v>8</v>
      </c>
      <c r="G8607" s="2" t="s">
        <v>1578</v>
      </c>
      <c r="H8607" s="2" t="s">
        <v>1322</v>
      </c>
    </row>
    <row r="8608" spans="1:12">
      <c r="A8608" s="79">
        <v>42462</v>
      </c>
      <c r="B8608" s="3">
        <v>24.315269999999998</v>
      </c>
      <c r="C8608" s="7">
        <v>12012</v>
      </c>
      <c r="D8608" s="7">
        <v>1</v>
      </c>
      <c r="E8608" s="7" t="s">
        <v>5214</v>
      </c>
      <c r="F8608" s="2" t="s">
        <v>8</v>
      </c>
      <c r="G8608" s="2" t="s">
        <v>1625</v>
      </c>
      <c r="H8608" s="2" t="s">
        <v>1322</v>
      </c>
    </row>
    <row r="8609" spans="1:9">
      <c r="A8609" s="79">
        <v>42467</v>
      </c>
      <c r="B8609" s="3">
        <v>24.315269999999998</v>
      </c>
      <c r="C8609" s="7">
        <v>12012</v>
      </c>
      <c r="D8609" s="7">
        <v>1</v>
      </c>
      <c r="E8609" s="7" t="s">
        <v>5214</v>
      </c>
      <c r="F8609" s="2" t="s">
        <v>8</v>
      </c>
      <c r="G8609" s="2" t="s">
        <v>1596</v>
      </c>
      <c r="H8609" s="2" t="s">
        <v>1322</v>
      </c>
    </row>
    <row r="8610" spans="1:9">
      <c r="A8610" s="79">
        <v>42467</v>
      </c>
      <c r="B8610" s="3">
        <v>24.315269999999998</v>
      </c>
      <c r="C8610" s="7">
        <v>12012</v>
      </c>
      <c r="D8610" s="7">
        <v>1</v>
      </c>
      <c r="E8610" s="7" t="s">
        <v>5214</v>
      </c>
      <c r="F8610" s="2" t="s">
        <v>8</v>
      </c>
      <c r="G8610" s="2" t="s">
        <v>1600</v>
      </c>
      <c r="H8610" s="2" t="s">
        <v>1322</v>
      </c>
    </row>
    <row r="8611" spans="1:9">
      <c r="A8611" s="79">
        <v>42467</v>
      </c>
      <c r="B8611" s="3">
        <v>24.315269999999998</v>
      </c>
      <c r="C8611" s="7">
        <v>12012</v>
      </c>
      <c r="D8611" s="7">
        <v>1</v>
      </c>
      <c r="E8611" s="7" t="s">
        <v>5214</v>
      </c>
      <c r="F8611" s="2" t="s">
        <v>8</v>
      </c>
      <c r="G8611" s="2" t="s">
        <v>1592</v>
      </c>
      <c r="H8611" s="2" t="s">
        <v>1322</v>
      </c>
    </row>
    <row r="8612" spans="1:9">
      <c r="A8612" s="79">
        <v>42467</v>
      </c>
      <c r="B8612" s="3">
        <v>24.315269999999998</v>
      </c>
      <c r="C8612" s="7">
        <v>12012</v>
      </c>
      <c r="D8612" s="7">
        <v>1</v>
      </c>
      <c r="E8612" s="7" t="s">
        <v>5214</v>
      </c>
      <c r="F8612" s="2" t="s">
        <v>8</v>
      </c>
      <c r="G8612" s="2" t="s">
        <v>1602</v>
      </c>
      <c r="H8612" s="2" t="s">
        <v>1322</v>
      </c>
    </row>
    <row r="8613" spans="1:9">
      <c r="A8613" s="79">
        <v>42467</v>
      </c>
      <c r="B8613" s="3">
        <v>24.315269999999998</v>
      </c>
      <c r="C8613" s="7">
        <v>12012</v>
      </c>
      <c r="D8613" s="7">
        <v>1</v>
      </c>
      <c r="E8613" s="7" t="s">
        <v>5214</v>
      </c>
      <c r="F8613" s="2" t="s">
        <v>8</v>
      </c>
      <c r="G8613" s="2" t="s">
        <v>1604</v>
      </c>
      <c r="H8613" s="2" t="s">
        <v>1322</v>
      </c>
    </row>
    <row r="8614" spans="1:9">
      <c r="A8614" s="79">
        <v>42468</v>
      </c>
      <c r="B8614" s="3">
        <v>24.315269999999998</v>
      </c>
      <c r="C8614" s="7">
        <v>12012</v>
      </c>
      <c r="D8614" s="7">
        <v>1</v>
      </c>
      <c r="E8614" s="7" t="s">
        <v>5214</v>
      </c>
      <c r="F8614" s="2" t="s">
        <v>8</v>
      </c>
      <c r="G8614" s="2" t="s">
        <v>1593</v>
      </c>
      <c r="H8614" s="2" t="s">
        <v>1322</v>
      </c>
    </row>
    <row r="8615" spans="1:9">
      <c r="A8615" s="79">
        <v>42468</v>
      </c>
      <c r="B8615" s="3">
        <v>24.315269999999998</v>
      </c>
      <c r="C8615" s="7">
        <v>12012</v>
      </c>
      <c r="D8615" s="7">
        <v>1</v>
      </c>
      <c r="E8615" s="7" t="s">
        <v>5214</v>
      </c>
      <c r="F8615" s="2" t="s">
        <v>8</v>
      </c>
      <c r="G8615" s="2" t="s">
        <v>267</v>
      </c>
      <c r="H8615" s="2" t="s">
        <v>1322</v>
      </c>
    </row>
    <row r="8616" spans="1:9">
      <c r="A8616" s="79">
        <v>42469</v>
      </c>
      <c r="B8616" s="3">
        <v>24.315269999999998</v>
      </c>
      <c r="C8616" s="7">
        <v>12012</v>
      </c>
      <c r="D8616" s="7">
        <v>1</v>
      </c>
      <c r="E8616" s="7" t="s">
        <v>5214</v>
      </c>
      <c r="F8616" s="2" t="s">
        <v>8</v>
      </c>
      <c r="G8616" s="2" t="s">
        <v>1589</v>
      </c>
      <c r="H8616" s="2" t="s">
        <v>1322</v>
      </c>
    </row>
    <row r="8617" spans="1:9">
      <c r="A8617" s="79">
        <v>42475</v>
      </c>
      <c r="B8617" s="3">
        <v>24.315269999999998</v>
      </c>
      <c r="C8617" s="7">
        <v>12012</v>
      </c>
      <c r="D8617" s="7">
        <v>1</v>
      </c>
      <c r="E8617" s="7" t="s">
        <v>5214</v>
      </c>
      <c r="F8617" s="2" t="s">
        <v>8</v>
      </c>
      <c r="G8617" s="2" t="s">
        <v>1583</v>
      </c>
      <c r="H8617" s="2" t="s">
        <v>1322</v>
      </c>
    </row>
    <row r="8618" spans="1:9">
      <c r="A8618" s="79">
        <v>42475</v>
      </c>
      <c r="B8618" s="3">
        <v>24.315269999999998</v>
      </c>
      <c r="C8618" s="7">
        <v>12012</v>
      </c>
      <c r="D8618" s="7">
        <v>1</v>
      </c>
      <c r="E8618" s="7" t="s">
        <v>5214</v>
      </c>
      <c r="F8618" s="2" t="s">
        <v>8</v>
      </c>
      <c r="G8618" s="2" t="s">
        <v>1586</v>
      </c>
      <c r="H8618" s="2" t="s">
        <v>1322</v>
      </c>
    </row>
    <row r="8619" spans="1:9">
      <c r="A8619" s="79">
        <v>42480</v>
      </c>
      <c r="B8619" s="3">
        <v>24.315269999999998</v>
      </c>
      <c r="C8619" s="7">
        <v>12012</v>
      </c>
      <c r="D8619" s="7">
        <v>1</v>
      </c>
      <c r="E8619" s="7" t="s">
        <v>5214</v>
      </c>
      <c r="F8619" s="2" t="s">
        <v>8</v>
      </c>
      <c r="G8619" s="2" t="s">
        <v>1580</v>
      </c>
      <c r="H8619" s="2" t="s">
        <v>1322</v>
      </c>
    </row>
    <row r="8620" spans="1:9">
      <c r="A8620" s="79">
        <v>42497</v>
      </c>
      <c r="B8620" s="3">
        <v>23.82</v>
      </c>
      <c r="C8620" s="7">
        <v>12012</v>
      </c>
      <c r="D8620" s="7">
        <v>1</v>
      </c>
      <c r="E8620" s="7" t="s">
        <v>5214</v>
      </c>
      <c r="F8620" s="2" t="s">
        <v>8</v>
      </c>
      <c r="G8620" s="2" t="s">
        <v>1322</v>
      </c>
      <c r="H8620" s="2" t="s">
        <v>1870</v>
      </c>
      <c r="I8620" s="2" t="s">
        <v>1866</v>
      </c>
    </row>
    <row r="8621" spans="1:9">
      <c r="A8621" s="79">
        <v>42497</v>
      </c>
      <c r="B8621" s="3">
        <v>24.175619674670795</v>
      </c>
      <c r="C8621" s="7">
        <v>12012</v>
      </c>
      <c r="D8621" s="7">
        <v>1</v>
      </c>
      <c r="E8621" s="7" t="s">
        <v>5214</v>
      </c>
      <c r="F8621" s="2" t="s">
        <v>8</v>
      </c>
      <c r="G8621" s="2" t="s">
        <v>1111</v>
      </c>
      <c r="H8621" s="2" t="s">
        <v>1901</v>
      </c>
      <c r="I8621" s="2" t="s">
        <v>1867</v>
      </c>
    </row>
    <row r="8622" spans="1:9">
      <c r="A8622" s="79">
        <v>42499</v>
      </c>
      <c r="B8622" s="3">
        <v>7.6835251198665837</v>
      </c>
      <c r="C8622" s="7">
        <v>12012</v>
      </c>
      <c r="D8622" s="7">
        <v>1</v>
      </c>
      <c r="E8622" s="7" t="s">
        <v>3391</v>
      </c>
      <c r="F8622" s="2" t="s">
        <v>8</v>
      </c>
      <c r="G8622" s="2" t="s">
        <v>1031</v>
      </c>
      <c r="H8622" s="2" t="s">
        <v>1900</v>
      </c>
      <c r="I8622" s="2" t="s">
        <v>1865</v>
      </c>
    </row>
    <row r="8623" spans="1:9">
      <c r="A8623" s="79">
        <v>42499</v>
      </c>
      <c r="B8623" s="3">
        <v>24.031450906816758</v>
      </c>
      <c r="C8623" s="7">
        <v>12012</v>
      </c>
      <c r="D8623" s="7">
        <v>1</v>
      </c>
      <c r="E8623" s="7" t="s">
        <v>5214</v>
      </c>
      <c r="F8623" s="2" t="s">
        <v>8</v>
      </c>
      <c r="G8623" s="2" t="s">
        <v>1322</v>
      </c>
      <c r="H8623" s="2" t="s">
        <v>1900</v>
      </c>
      <c r="I8623" s="2" t="s">
        <v>1865</v>
      </c>
    </row>
    <row r="8624" spans="1:9">
      <c r="A8624" s="79">
        <v>42512</v>
      </c>
      <c r="B8624" s="3">
        <v>7.5688086452293097</v>
      </c>
      <c r="C8624" s="7">
        <v>12012</v>
      </c>
      <c r="D8624" s="7">
        <v>1</v>
      </c>
      <c r="E8624" s="7" t="s">
        <v>3391</v>
      </c>
      <c r="F8624" s="2" t="s">
        <v>8</v>
      </c>
      <c r="G8624" s="2" t="s">
        <v>1031</v>
      </c>
      <c r="H8624" s="2" t="s">
        <v>1895</v>
      </c>
      <c r="I8624" s="2" t="s">
        <v>1857</v>
      </c>
    </row>
    <row r="8625" spans="1:8">
      <c r="A8625" s="79">
        <v>42524</v>
      </c>
      <c r="B8625" s="3">
        <v>24.073229861467418</v>
      </c>
      <c r="C8625" s="7">
        <v>12012</v>
      </c>
      <c r="D8625" s="7">
        <v>1</v>
      </c>
      <c r="E8625" s="7" t="s">
        <v>5214</v>
      </c>
      <c r="F8625" s="2" t="s">
        <v>8</v>
      </c>
      <c r="G8625" s="2" t="s">
        <v>1322</v>
      </c>
    </row>
    <row r="8626" spans="1:8">
      <c r="A8626" s="79">
        <v>42530</v>
      </c>
      <c r="B8626" s="3">
        <v>24.022333010648595</v>
      </c>
      <c r="C8626" s="7">
        <v>12012</v>
      </c>
      <c r="D8626" s="7">
        <v>1</v>
      </c>
      <c r="E8626" s="7" t="s">
        <v>5214</v>
      </c>
      <c r="F8626" s="2" t="s">
        <v>8</v>
      </c>
      <c r="G8626" s="2" t="s">
        <v>1322</v>
      </c>
    </row>
    <row r="8627" spans="1:8">
      <c r="A8627" s="79">
        <v>42548</v>
      </c>
      <c r="B8627" s="3">
        <v>24.117457826598663</v>
      </c>
      <c r="C8627" s="7">
        <v>12012</v>
      </c>
      <c r="D8627" s="7">
        <v>1</v>
      </c>
      <c r="E8627" s="7" t="s">
        <v>5214</v>
      </c>
      <c r="F8627" s="2" t="s">
        <v>8</v>
      </c>
      <c r="G8627" s="2" t="s">
        <v>1322</v>
      </c>
    </row>
    <row r="8628" spans="1:8">
      <c r="A8628" s="79">
        <v>42552</v>
      </c>
      <c r="B8628" s="3">
        <v>7.34</v>
      </c>
      <c r="C8628" s="7">
        <v>12012</v>
      </c>
      <c r="D8628" s="7">
        <v>1</v>
      </c>
      <c r="E8628" s="7" t="s">
        <v>3391</v>
      </c>
      <c r="F8628" s="2" t="s">
        <v>8</v>
      </c>
      <c r="G8628" s="2" t="s">
        <v>1031</v>
      </c>
      <c r="H8628" s="2" t="s">
        <v>2437</v>
      </c>
    </row>
    <row r="8629" spans="1:8">
      <c r="A8629" s="79">
        <v>42565</v>
      </c>
      <c r="B8629" s="3">
        <v>23.79</v>
      </c>
      <c r="C8629" s="7">
        <v>12012</v>
      </c>
      <c r="D8629" s="7">
        <v>1</v>
      </c>
      <c r="E8629" s="7" t="s">
        <v>5214</v>
      </c>
      <c r="F8629" s="2" t="s">
        <v>8</v>
      </c>
      <c r="G8629" s="2" t="s">
        <v>1322</v>
      </c>
      <c r="H8629" s="2" t="s">
        <v>2413</v>
      </c>
    </row>
    <row r="8630" spans="1:8">
      <c r="A8630" s="79">
        <v>42586</v>
      </c>
      <c r="B8630" s="3">
        <v>23.79</v>
      </c>
      <c r="C8630" s="7">
        <v>12012</v>
      </c>
      <c r="D8630" s="7">
        <v>1</v>
      </c>
      <c r="E8630" s="7" t="s">
        <v>5214</v>
      </c>
      <c r="F8630" s="2" t="s">
        <v>8</v>
      </c>
      <c r="G8630" s="2" t="s">
        <v>1322</v>
      </c>
      <c r="H8630" s="2" t="s">
        <v>2412</v>
      </c>
    </row>
    <row r="8631" spans="1:8">
      <c r="A8631" s="79">
        <v>42599</v>
      </c>
      <c r="B8631" s="3">
        <v>23.79</v>
      </c>
      <c r="C8631" s="7">
        <v>12012</v>
      </c>
      <c r="D8631" s="7">
        <v>1</v>
      </c>
      <c r="E8631" s="7" t="s">
        <v>5214</v>
      </c>
      <c r="F8631" s="2" t="s">
        <v>8</v>
      </c>
      <c r="G8631" s="2" t="s">
        <v>1322</v>
      </c>
      <c r="H8631" s="2" t="s">
        <v>2411</v>
      </c>
    </row>
    <row r="8632" spans="1:8">
      <c r="A8632" s="79">
        <v>42622</v>
      </c>
      <c r="B8632" s="3">
        <v>23.79</v>
      </c>
      <c r="C8632" s="7">
        <v>12012</v>
      </c>
      <c r="D8632" s="7">
        <v>1</v>
      </c>
      <c r="E8632" s="7" t="s">
        <v>5214</v>
      </c>
      <c r="F8632" s="2" t="s">
        <v>8</v>
      </c>
      <c r="G8632" s="2" t="s">
        <v>1322</v>
      </c>
      <c r="H8632" s="2" t="s">
        <v>2410</v>
      </c>
    </row>
    <row r="8633" spans="1:8">
      <c r="A8633" s="79">
        <v>42634.705555555556</v>
      </c>
      <c r="B8633" s="3">
        <v>7.31</v>
      </c>
      <c r="C8633" s="7">
        <v>12012</v>
      </c>
      <c r="D8633" s="7">
        <v>1</v>
      </c>
      <c r="E8633" s="7" t="s">
        <v>3391</v>
      </c>
      <c r="F8633" s="2" t="s">
        <v>8</v>
      </c>
      <c r="G8633" s="2">
        <v>1</v>
      </c>
      <c r="H8633" s="2" t="s">
        <v>2233</v>
      </c>
    </row>
    <row r="8634" spans="1:8">
      <c r="A8634" s="79">
        <v>42637.89166666667</v>
      </c>
      <c r="B8634" s="3">
        <v>23.88</v>
      </c>
      <c r="C8634" s="7">
        <v>12012</v>
      </c>
      <c r="D8634" s="7">
        <v>1</v>
      </c>
      <c r="E8634" s="7" t="s">
        <v>5214</v>
      </c>
      <c r="F8634" s="2" t="s">
        <v>8</v>
      </c>
      <c r="G8634" s="2">
        <v>1</v>
      </c>
      <c r="H8634" s="2" t="s">
        <v>2241</v>
      </c>
    </row>
    <row r="8635" spans="1:8">
      <c r="A8635" s="79">
        <v>42641.697222222225</v>
      </c>
      <c r="B8635" s="3">
        <v>23.87</v>
      </c>
      <c r="C8635" s="7">
        <v>12012</v>
      </c>
      <c r="D8635" s="7">
        <v>1</v>
      </c>
      <c r="E8635" s="7" t="s">
        <v>5214</v>
      </c>
      <c r="F8635" s="2" t="s">
        <v>8</v>
      </c>
      <c r="G8635" s="2">
        <v>1</v>
      </c>
      <c r="H8635" s="2" t="s">
        <v>2241</v>
      </c>
    </row>
    <row r="8636" spans="1:8">
      <c r="A8636" s="79">
        <v>42643.637499999997</v>
      </c>
      <c r="B8636" s="3">
        <v>23.82</v>
      </c>
      <c r="C8636" s="7">
        <v>12012</v>
      </c>
      <c r="D8636" s="7">
        <v>1</v>
      </c>
      <c r="E8636" s="7" t="s">
        <v>5214</v>
      </c>
      <c r="F8636" s="2" t="s">
        <v>8</v>
      </c>
      <c r="G8636" s="2">
        <v>1</v>
      </c>
      <c r="H8636" s="2" t="s">
        <v>2241</v>
      </c>
    </row>
    <row r="8637" spans="1:8">
      <c r="A8637" s="79">
        <v>42687.507824074077</v>
      </c>
      <c r="B8637" s="3">
        <v>24.015306672224074</v>
      </c>
      <c r="C8637" s="7">
        <v>12012</v>
      </c>
      <c r="D8637" s="7">
        <v>1</v>
      </c>
      <c r="E8637" s="7" t="s">
        <v>5214</v>
      </c>
      <c r="F8637" s="2" t="s">
        <v>8</v>
      </c>
      <c r="G8637" s="2" t="s">
        <v>2241</v>
      </c>
      <c r="H8637" s="2" t="s">
        <v>3225</v>
      </c>
    </row>
    <row r="8638" spans="1:8">
      <c r="A8638" s="79">
        <v>42692.903171296297</v>
      </c>
      <c r="B8638" s="3">
        <v>24.222413248498711</v>
      </c>
      <c r="C8638" s="7">
        <v>12012</v>
      </c>
      <c r="D8638" s="7">
        <v>1</v>
      </c>
      <c r="E8638" s="7" t="s">
        <v>5214</v>
      </c>
      <c r="F8638" s="2" t="s">
        <v>8</v>
      </c>
      <c r="G8638" s="2" t="s">
        <v>2241</v>
      </c>
      <c r="H8638" s="2" t="s">
        <v>2718</v>
      </c>
    </row>
    <row r="8639" spans="1:8">
      <c r="A8639" s="79">
        <v>42709.867326388892</v>
      </c>
      <c r="B8639" s="3">
        <v>24.015306672224074</v>
      </c>
      <c r="C8639" s="7">
        <v>12012</v>
      </c>
      <c r="D8639" s="7">
        <v>1</v>
      </c>
      <c r="E8639" s="7" t="s">
        <v>5214</v>
      </c>
      <c r="F8639" s="2" t="s">
        <v>8</v>
      </c>
      <c r="G8639" s="2" t="s">
        <v>3224</v>
      </c>
      <c r="H8639" s="2" t="s">
        <v>3223</v>
      </c>
    </row>
    <row r="8640" spans="1:8">
      <c r="A8640" s="79">
        <v>42716.729988425926</v>
      </c>
      <c r="B8640" s="3">
        <v>24.186316019172018</v>
      </c>
      <c r="C8640" s="7">
        <v>12012</v>
      </c>
      <c r="D8640" s="7">
        <v>1</v>
      </c>
      <c r="E8640" s="7" t="s">
        <v>5214</v>
      </c>
      <c r="F8640" s="2" t="s">
        <v>8</v>
      </c>
      <c r="G8640" s="2" t="s">
        <v>2241</v>
      </c>
      <c r="H8640" s="2" t="s">
        <v>3045</v>
      </c>
    </row>
    <row r="8641" spans="1:8">
      <c r="A8641" s="79">
        <v>42716.919675925928</v>
      </c>
      <c r="B8641" s="3">
        <v>24.090819439143587</v>
      </c>
      <c r="C8641" s="7">
        <v>12012</v>
      </c>
      <c r="D8641" s="7">
        <v>1</v>
      </c>
      <c r="E8641" s="7" t="s">
        <v>5214</v>
      </c>
      <c r="F8641" s="2" t="s">
        <v>8</v>
      </c>
      <c r="G8641" s="2" t="s">
        <v>2241</v>
      </c>
      <c r="H8641" s="2" t="s">
        <v>2852</v>
      </c>
    </row>
    <row r="8642" spans="1:8">
      <c r="A8642" s="79">
        <v>42718.497361111113</v>
      </c>
      <c r="B8642" s="3">
        <v>24.015306672224074</v>
      </c>
      <c r="C8642" s="7">
        <v>12012</v>
      </c>
      <c r="D8642" s="7">
        <v>1</v>
      </c>
      <c r="E8642" s="7" t="s">
        <v>5214</v>
      </c>
      <c r="F8642" s="2" t="s">
        <v>8</v>
      </c>
      <c r="G8642" s="2" t="s">
        <v>2241</v>
      </c>
      <c r="H8642" s="2" t="s">
        <v>3222</v>
      </c>
    </row>
    <row r="8643" spans="1:8">
      <c r="A8643" s="79">
        <v>42719.762870370374</v>
      </c>
      <c r="B8643" s="3">
        <v>24.146214396442183</v>
      </c>
      <c r="C8643" s="7">
        <v>12012</v>
      </c>
      <c r="D8643" s="7">
        <v>1</v>
      </c>
      <c r="E8643" s="7" t="s">
        <v>5214</v>
      </c>
      <c r="F8643" s="2" t="s">
        <v>8</v>
      </c>
      <c r="G8643" s="2" t="s">
        <v>2241</v>
      </c>
      <c r="H8643" s="2" t="s">
        <v>2955</v>
      </c>
    </row>
    <row r="8644" spans="1:8">
      <c r="A8644" s="79">
        <v>42724.155381944445</v>
      </c>
      <c r="B8644" s="3">
        <v>24.015306672224074</v>
      </c>
      <c r="C8644" s="7">
        <v>12012</v>
      </c>
      <c r="D8644" s="7">
        <v>1</v>
      </c>
      <c r="E8644" s="7" t="s">
        <v>5214</v>
      </c>
      <c r="F8644" s="2" t="s">
        <v>8</v>
      </c>
      <c r="G8644" s="2" t="s">
        <v>2241</v>
      </c>
      <c r="H8644" s="2" t="s">
        <v>3221</v>
      </c>
    </row>
    <row r="8645" spans="1:8">
      <c r="A8645" s="79">
        <v>42732.491354166668</v>
      </c>
      <c r="B8645" s="3">
        <v>24.151647435197816</v>
      </c>
      <c r="C8645" s="7">
        <v>12012</v>
      </c>
      <c r="D8645" s="7">
        <v>1</v>
      </c>
      <c r="E8645" s="7" t="s">
        <v>5214</v>
      </c>
      <c r="F8645" s="2" t="s">
        <v>8</v>
      </c>
      <c r="G8645" s="2" t="s">
        <v>2241</v>
      </c>
      <c r="H8645" s="2" t="s">
        <v>3220</v>
      </c>
    </row>
    <row r="8646" spans="1:8">
      <c r="A8646" s="79">
        <v>42737.955636574072</v>
      </c>
      <c r="B8646" s="3">
        <v>23.836767565018576</v>
      </c>
      <c r="C8646" s="7">
        <v>12012</v>
      </c>
      <c r="D8646" s="7">
        <v>1</v>
      </c>
      <c r="E8646" s="7" t="s">
        <v>5214</v>
      </c>
      <c r="F8646" s="2" t="s">
        <v>8</v>
      </c>
      <c r="G8646" s="2" t="s">
        <v>4027</v>
      </c>
    </row>
    <row r="8647" spans="1:8">
      <c r="A8647" s="79">
        <v>42740.415324074071</v>
      </c>
      <c r="B8647" s="3">
        <v>24.183765424097434</v>
      </c>
      <c r="C8647" s="7">
        <v>12012</v>
      </c>
      <c r="D8647" s="7">
        <v>1</v>
      </c>
      <c r="E8647" s="7" t="s">
        <v>5214</v>
      </c>
      <c r="F8647" s="2" t="s">
        <v>8</v>
      </c>
      <c r="G8647" s="2" t="s">
        <v>4010</v>
      </c>
    </row>
    <row r="8648" spans="1:8">
      <c r="A8648" s="79">
        <v>42743.579965277779</v>
      </c>
      <c r="B8648" s="3">
        <v>24.224516627508564</v>
      </c>
      <c r="C8648" s="7">
        <v>12012</v>
      </c>
      <c r="D8648" s="7">
        <v>1</v>
      </c>
      <c r="E8648" s="7" t="s">
        <v>5214</v>
      </c>
      <c r="F8648" s="2" t="s">
        <v>8</v>
      </c>
      <c r="G8648" s="2" t="s">
        <v>3632</v>
      </c>
    </row>
    <row r="8649" spans="1:8">
      <c r="A8649" s="79">
        <v>42744.458877314813</v>
      </c>
      <c r="B8649" s="3">
        <v>24.118232330325615</v>
      </c>
      <c r="C8649" s="7">
        <v>12012</v>
      </c>
      <c r="D8649" s="7">
        <v>1</v>
      </c>
      <c r="E8649" s="7" t="s">
        <v>5214</v>
      </c>
      <c r="F8649" s="2" t="s">
        <v>8</v>
      </c>
      <c r="G8649" s="2" t="s">
        <v>4026</v>
      </c>
    </row>
    <row r="8650" spans="1:8">
      <c r="A8650" s="79">
        <v>42745.587384259263</v>
      </c>
      <c r="B8650" s="3">
        <v>24.13594217391304</v>
      </c>
      <c r="C8650" s="7">
        <v>12012</v>
      </c>
      <c r="D8650" s="7">
        <v>1</v>
      </c>
      <c r="E8650" s="7" t="s">
        <v>5214</v>
      </c>
      <c r="F8650" s="2" t="s">
        <v>8</v>
      </c>
      <c r="G8650" s="2" t="s">
        <v>3599</v>
      </c>
    </row>
    <row r="8651" spans="1:8">
      <c r="A8651" s="79">
        <v>42746.097453703704</v>
      </c>
      <c r="B8651" s="3">
        <v>24.169744215255207</v>
      </c>
      <c r="C8651" s="7">
        <v>12012</v>
      </c>
      <c r="D8651" s="7">
        <v>1</v>
      </c>
      <c r="E8651" s="7" t="s">
        <v>5214</v>
      </c>
      <c r="F8651" s="2" t="s">
        <v>8</v>
      </c>
      <c r="G8651" s="2" t="s">
        <v>3592</v>
      </c>
    </row>
    <row r="8652" spans="1:8">
      <c r="A8652" s="79">
        <v>42748.549016203702</v>
      </c>
      <c r="B8652" s="3">
        <v>24.158128765008573</v>
      </c>
      <c r="C8652" s="7">
        <v>12012</v>
      </c>
      <c r="D8652" s="7">
        <v>1</v>
      </c>
      <c r="E8652" s="7" t="s">
        <v>5214</v>
      </c>
      <c r="F8652" s="2" t="s">
        <v>8</v>
      </c>
      <c r="G8652" s="2" t="s">
        <v>3629</v>
      </c>
    </row>
    <row r="8653" spans="1:8">
      <c r="A8653" s="79">
        <v>42748.584722222222</v>
      </c>
      <c r="B8653" s="3">
        <v>24.072960600307848</v>
      </c>
      <c r="C8653" s="7">
        <v>12012</v>
      </c>
      <c r="D8653" s="7">
        <v>1</v>
      </c>
      <c r="E8653" s="7" t="s">
        <v>5214</v>
      </c>
      <c r="F8653" s="2" t="s">
        <v>8</v>
      </c>
      <c r="G8653" s="2" t="s">
        <v>4025</v>
      </c>
    </row>
    <row r="8654" spans="1:8">
      <c r="A8654" s="79">
        <v>42748.70548611111</v>
      </c>
      <c r="B8654" s="3">
        <v>24.062558793942671</v>
      </c>
      <c r="C8654" s="7">
        <v>12012</v>
      </c>
      <c r="D8654" s="7">
        <v>1</v>
      </c>
      <c r="E8654" s="7" t="s">
        <v>5214</v>
      </c>
      <c r="F8654" s="2" t="s">
        <v>8</v>
      </c>
      <c r="G8654" s="2" t="s">
        <v>3668</v>
      </c>
    </row>
    <row r="8655" spans="1:8">
      <c r="A8655" s="79">
        <v>42748.980798611112</v>
      </c>
      <c r="B8655" s="3">
        <v>24.090819439143587</v>
      </c>
      <c r="C8655" s="7">
        <v>12012</v>
      </c>
      <c r="D8655" s="7">
        <v>1</v>
      </c>
      <c r="E8655" s="7" t="s">
        <v>5214</v>
      </c>
      <c r="F8655" s="2" t="s">
        <v>8</v>
      </c>
      <c r="G8655" s="2" t="s">
        <v>3623</v>
      </c>
    </row>
    <row r="8656" spans="1:8">
      <c r="A8656" s="79">
        <v>42749.905659722222</v>
      </c>
      <c r="B8656" s="3">
        <v>24.102240848194867</v>
      </c>
      <c r="C8656" s="7">
        <v>12012</v>
      </c>
      <c r="D8656" s="7">
        <v>1</v>
      </c>
      <c r="E8656" s="7" t="s">
        <v>5214</v>
      </c>
      <c r="F8656" s="2" t="s">
        <v>8</v>
      </c>
      <c r="G8656" s="2" t="s">
        <v>4000</v>
      </c>
    </row>
    <row r="8657" spans="1:8">
      <c r="A8657" s="79">
        <v>42752.682951388888</v>
      </c>
      <c r="B8657" s="3">
        <v>24.015306672224074</v>
      </c>
      <c r="C8657" s="7">
        <v>12012</v>
      </c>
      <c r="D8657" s="7">
        <v>1</v>
      </c>
      <c r="E8657" s="7" t="s">
        <v>5214</v>
      </c>
      <c r="F8657" s="2" t="s">
        <v>8</v>
      </c>
      <c r="G8657" s="2" t="s">
        <v>4024</v>
      </c>
    </row>
    <row r="8658" spans="1:8">
      <c r="A8658" s="79">
        <v>42752.767175925925</v>
      </c>
      <c r="B8658" s="3">
        <v>24.062558793942671</v>
      </c>
      <c r="C8658" s="7">
        <v>12012</v>
      </c>
      <c r="D8658" s="7">
        <v>1</v>
      </c>
      <c r="E8658" s="7" t="s">
        <v>5214</v>
      </c>
      <c r="F8658" s="2" t="s">
        <v>8</v>
      </c>
      <c r="G8658" s="2" t="s">
        <v>3694</v>
      </c>
    </row>
    <row r="8659" spans="1:8">
      <c r="A8659" s="79">
        <v>42758.442418981482</v>
      </c>
      <c r="B8659" s="3">
        <v>24.098578859239492</v>
      </c>
      <c r="C8659" s="7">
        <v>12012</v>
      </c>
      <c r="D8659" s="7">
        <v>1</v>
      </c>
      <c r="E8659" s="7" t="s">
        <v>5214</v>
      </c>
      <c r="F8659" s="2" t="s">
        <v>8</v>
      </c>
      <c r="G8659" s="2" t="s">
        <v>3956</v>
      </c>
    </row>
    <row r="8660" spans="1:8">
      <c r="A8660" s="79">
        <v>42759.747719907406</v>
      </c>
      <c r="B8660" s="3">
        <v>24.090819439143587</v>
      </c>
      <c r="C8660" s="7">
        <v>12012</v>
      </c>
      <c r="D8660" s="7">
        <v>1</v>
      </c>
      <c r="E8660" s="7" t="s">
        <v>5214</v>
      </c>
      <c r="F8660" s="2" t="s">
        <v>8</v>
      </c>
      <c r="G8660" s="2" t="s">
        <v>3653</v>
      </c>
    </row>
    <row r="8661" spans="1:8">
      <c r="A8661" s="79">
        <v>42762.841793981483</v>
      </c>
      <c r="B8661" s="3">
        <v>24.123730332326282</v>
      </c>
      <c r="C8661" s="7">
        <v>12012</v>
      </c>
      <c r="D8661" s="7">
        <v>1</v>
      </c>
      <c r="E8661" s="7" t="s">
        <v>5214</v>
      </c>
      <c r="F8661" s="2" t="s">
        <v>8</v>
      </c>
      <c r="G8661" s="2" t="s">
        <v>3650</v>
      </c>
    </row>
    <row r="8662" spans="1:8">
      <c r="A8662" s="79">
        <v>42782.980509259258</v>
      </c>
      <c r="B8662" s="3">
        <v>24.015306672224074</v>
      </c>
      <c r="C8662" s="7">
        <v>12012</v>
      </c>
      <c r="D8662" s="7">
        <v>1</v>
      </c>
      <c r="E8662" s="7" t="s">
        <v>5214</v>
      </c>
      <c r="F8662" s="2" t="s">
        <v>8</v>
      </c>
      <c r="G8662" s="2" t="s">
        <v>4023</v>
      </c>
    </row>
    <row r="8663" spans="1:8">
      <c r="A8663" s="79">
        <v>42784.821319444447</v>
      </c>
      <c r="B8663" s="3">
        <v>24.118232330325615</v>
      </c>
      <c r="C8663" s="7">
        <v>12012</v>
      </c>
      <c r="D8663" s="7">
        <v>1</v>
      </c>
      <c r="E8663" s="7" t="s">
        <v>5214</v>
      </c>
      <c r="F8663" s="2" t="s">
        <v>8</v>
      </c>
      <c r="G8663" s="2" t="s">
        <v>4022</v>
      </c>
    </row>
    <row r="8664" spans="1:8">
      <c r="A8664" s="79">
        <v>42784.937476851854</v>
      </c>
      <c r="B8664" s="3">
        <v>24.178064869109946</v>
      </c>
      <c r="C8664" s="7">
        <v>12012</v>
      </c>
      <c r="D8664" s="7">
        <v>1</v>
      </c>
      <c r="E8664" s="7" t="s">
        <v>5214</v>
      </c>
      <c r="F8664" s="2" t="s">
        <v>8</v>
      </c>
      <c r="G8664" s="2" t="s">
        <v>3645</v>
      </c>
    </row>
    <row r="8665" spans="1:8">
      <c r="A8665" s="79">
        <v>42786.479756944442</v>
      </c>
      <c r="B8665" s="3">
        <v>24.118232330325615</v>
      </c>
      <c r="C8665" s="7">
        <v>12012</v>
      </c>
      <c r="D8665" s="7">
        <v>1</v>
      </c>
      <c r="E8665" s="7" t="s">
        <v>5214</v>
      </c>
      <c r="F8665" s="2" t="s">
        <v>8</v>
      </c>
      <c r="G8665" s="2" t="s">
        <v>4021</v>
      </c>
    </row>
    <row r="8666" spans="1:8">
      <c r="A8666" s="79">
        <v>42788.531192129631</v>
      </c>
      <c r="B8666" s="3">
        <v>24.015306672224074</v>
      </c>
      <c r="C8666" s="7">
        <v>12012</v>
      </c>
      <c r="D8666" s="7">
        <v>1</v>
      </c>
      <c r="E8666" s="7" t="s">
        <v>5214</v>
      </c>
      <c r="F8666" s="2" t="s">
        <v>8</v>
      </c>
      <c r="G8666" s="2" t="s">
        <v>4020</v>
      </c>
    </row>
    <row r="8667" spans="1:8">
      <c r="A8667" s="79">
        <v>42788.693206018521</v>
      </c>
      <c r="B8667" s="3">
        <v>24.165289999999999</v>
      </c>
      <c r="C8667" s="7">
        <v>12012</v>
      </c>
      <c r="D8667" s="7">
        <v>1</v>
      </c>
      <c r="E8667" s="7" t="s">
        <v>5214</v>
      </c>
      <c r="F8667" s="2" t="s">
        <v>8</v>
      </c>
      <c r="G8667" s="2" t="s">
        <v>3619</v>
      </c>
    </row>
    <row r="8668" spans="1:8">
      <c r="A8668" s="79">
        <v>42789.740567129629</v>
      </c>
      <c r="B8668" s="3">
        <v>24.072960600307848</v>
      </c>
      <c r="C8668" s="7">
        <v>12012</v>
      </c>
      <c r="D8668" s="7">
        <v>1</v>
      </c>
      <c r="E8668" s="7" t="s">
        <v>5214</v>
      </c>
      <c r="F8668" s="2" t="s">
        <v>8</v>
      </c>
      <c r="G8668" s="2" t="s">
        <v>4019</v>
      </c>
    </row>
    <row r="8669" spans="1:8">
      <c r="A8669" s="79">
        <v>42817.01798611111</v>
      </c>
      <c r="B8669" s="3">
        <v>24.015306672224074</v>
      </c>
      <c r="C8669" s="7">
        <v>12012</v>
      </c>
      <c r="D8669" s="7">
        <v>1</v>
      </c>
      <c r="E8669" s="7" t="s">
        <v>5214</v>
      </c>
      <c r="F8669" s="2" t="s">
        <v>8</v>
      </c>
      <c r="G8669" s="2" t="s">
        <v>4018</v>
      </c>
    </row>
    <row r="8670" spans="1:8">
      <c r="A8670" s="79">
        <v>42826.492210648146</v>
      </c>
      <c r="B8670" s="3">
        <v>24.015306672224074</v>
      </c>
      <c r="C8670" s="7">
        <v>12012</v>
      </c>
      <c r="D8670" s="7">
        <v>1</v>
      </c>
      <c r="E8670" s="7" t="s">
        <v>5214</v>
      </c>
      <c r="F8670" s="2" t="s">
        <v>8</v>
      </c>
      <c r="G8670" s="2" t="s">
        <v>2241</v>
      </c>
      <c r="H8670" s="2" t="s">
        <v>4853</v>
      </c>
    </row>
    <row r="8671" spans="1:8">
      <c r="A8671" s="79">
        <v>42829.749942129631</v>
      </c>
      <c r="B8671" s="3">
        <v>24.015306672224074</v>
      </c>
      <c r="C8671" s="7">
        <v>12012</v>
      </c>
      <c r="D8671" s="7">
        <v>1</v>
      </c>
      <c r="E8671" s="7" t="s">
        <v>5214</v>
      </c>
      <c r="F8671" s="2" t="s">
        <v>8</v>
      </c>
      <c r="G8671" s="2" t="s">
        <v>3224</v>
      </c>
      <c r="H8671" s="2" t="s">
        <v>4851</v>
      </c>
    </row>
    <row r="8672" spans="1:8">
      <c r="A8672" s="79">
        <v>42830.455300925925</v>
      </c>
      <c r="B8672" s="3">
        <v>24.072960600307848</v>
      </c>
      <c r="C8672" s="7">
        <v>12012</v>
      </c>
      <c r="D8672" s="7">
        <v>1</v>
      </c>
      <c r="E8672" s="7" t="s">
        <v>5214</v>
      </c>
      <c r="F8672" s="2" t="s">
        <v>8</v>
      </c>
      <c r="G8672" s="2" t="s">
        <v>2241</v>
      </c>
      <c r="H8672" s="2" t="s">
        <v>4850</v>
      </c>
    </row>
    <row r="8673" spans="1:9">
      <c r="A8673" s="79">
        <v>42832.738333333335</v>
      </c>
      <c r="B8673" s="3">
        <v>24.102240848194867</v>
      </c>
      <c r="C8673" s="7">
        <v>12012</v>
      </c>
      <c r="D8673" s="7">
        <v>1</v>
      </c>
      <c r="E8673" s="7" t="s">
        <v>5214</v>
      </c>
      <c r="F8673" s="2" t="s">
        <v>8</v>
      </c>
      <c r="G8673" s="2" t="s">
        <v>2241</v>
      </c>
      <c r="H8673" s="2" t="s">
        <v>4848</v>
      </c>
    </row>
    <row r="8674" spans="1:9">
      <c r="A8674" s="79">
        <v>42833.131261574075</v>
      </c>
      <c r="B8674" s="3">
        <v>24.133648208955222</v>
      </c>
      <c r="C8674" s="7">
        <v>12012</v>
      </c>
      <c r="D8674" s="7">
        <v>1</v>
      </c>
      <c r="E8674" s="7" t="s">
        <v>5214</v>
      </c>
      <c r="F8674" s="2" t="s">
        <v>8</v>
      </c>
      <c r="G8674" s="2" t="s">
        <v>2241</v>
      </c>
      <c r="H8674" s="2" t="s">
        <v>4485</v>
      </c>
    </row>
    <row r="8675" spans="1:9">
      <c r="A8675" s="79">
        <v>42833.449525462966</v>
      </c>
      <c r="B8675" s="3">
        <v>24.10184984303466</v>
      </c>
      <c r="C8675" s="7">
        <v>12012</v>
      </c>
      <c r="D8675" s="7">
        <v>1</v>
      </c>
      <c r="E8675" s="7" t="s">
        <v>5214</v>
      </c>
      <c r="F8675" s="2" t="s">
        <v>8</v>
      </c>
      <c r="G8675" s="2" t="s">
        <v>2241</v>
      </c>
      <c r="H8675" s="2" t="s">
        <v>4673</v>
      </c>
    </row>
    <row r="8676" spans="1:9">
      <c r="A8676" s="79">
        <v>42835.345497685186</v>
      </c>
      <c r="B8676" s="3">
        <v>24.062558793942671</v>
      </c>
      <c r="C8676" s="7">
        <v>12012</v>
      </c>
      <c r="D8676" s="7">
        <v>1</v>
      </c>
      <c r="E8676" s="7" t="s">
        <v>5214</v>
      </c>
      <c r="F8676" s="2" t="s">
        <v>8</v>
      </c>
      <c r="G8676" s="2" t="s">
        <v>2241</v>
      </c>
      <c r="H8676" s="2" t="s">
        <v>4650</v>
      </c>
    </row>
    <row r="8677" spans="1:9">
      <c r="A8677" s="79">
        <v>42837.402256944442</v>
      </c>
      <c r="B8677" s="3">
        <v>24.015306672224074</v>
      </c>
      <c r="C8677" s="7">
        <v>12012</v>
      </c>
      <c r="D8677" s="7">
        <v>1</v>
      </c>
      <c r="E8677" s="7" t="s">
        <v>5214</v>
      </c>
      <c r="F8677" s="2" t="s">
        <v>8</v>
      </c>
      <c r="G8677" s="2" t="s">
        <v>2241</v>
      </c>
      <c r="H8677" s="2" t="s">
        <v>4846</v>
      </c>
    </row>
    <row r="8678" spans="1:9">
      <c r="A8678" s="79">
        <v>42842.659050925926</v>
      </c>
      <c r="B8678" s="3">
        <v>24.015306672224074</v>
      </c>
      <c r="C8678" s="7">
        <v>12012</v>
      </c>
      <c r="D8678" s="7">
        <v>1</v>
      </c>
      <c r="E8678" s="7" t="s">
        <v>5214</v>
      </c>
      <c r="F8678" s="2" t="s">
        <v>8</v>
      </c>
      <c r="G8678" s="2" t="s">
        <v>2241</v>
      </c>
      <c r="H8678" s="2" t="s">
        <v>4844</v>
      </c>
    </row>
    <row r="8679" spans="1:9">
      <c r="A8679" s="79">
        <v>42843.275000000001</v>
      </c>
      <c r="B8679" s="3">
        <v>24.118261170817807</v>
      </c>
      <c r="C8679" s="7">
        <v>12012</v>
      </c>
      <c r="D8679" s="7">
        <v>1</v>
      </c>
      <c r="E8679" s="7" t="s">
        <v>5214</v>
      </c>
      <c r="F8679" s="2" t="s">
        <v>8</v>
      </c>
      <c r="G8679" s="2" t="s">
        <v>2241</v>
      </c>
      <c r="H8679" s="2" t="s">
        <v>4842</v>
      </c>
    </row>
    <row r="8680" spans="1:9">
      <c r="A8680" s="79">
        <v>42848.881481481483</v>
      </c>
      <c r="B8680" s="3">
        <v>24.185449744408945</v>
      </c>
      <c r="C8680" s="7">
        <v>12012</v>
      </c>
      <c r="D8680" s="7">
        <v>1</v>
      </c>
      <c r="E8680" s="7" t="s">
        <v>5214</v>
      </c>
      <c r="F8680" s="2" t="s">
        <v>8</v>
      </c>
      <c r="G8680" s="2" t="s">
        <v>3224</v>
      </c>
      <c r="H8680" s="2" t="s">
        <v>4477</v>
      </c>
    </row>
    <row r="8681" spans="1:9">
      <c r="A8681" s="79">
        <v>42852.43109953704</v>
      </c>
      <c r="B8681" s="3">
        <v>24.062558793942671</v>
      </c>
      <c r="C8681" s="7">
        <v>12012</v>
      </c>
      <c r="D8681" s="7">
        <v>1</v>
      </c>
      <c r="E8681" s="7" t="s">
        <v>5214</v>
      </c>
      <c r="F8681" s="2" t="s">
        <v>8</v>
      </c>
      <c r="G8681" s="2" t="s">
        <v>2241</v>
      </c>
      <c r="H8681" s="2" t="s">
        <v>4593</v>
      </c>
    </row>
    <row r="8682" spans="1:9">
      <c r="A8682" s="79">
        <v>42857.448738425926</v>
      </c>
      <c r="B8682" s="3">
        <v>24.211524939759034</v>
      </c>
      <c r="C8682" s="7">
        <v>12012</v>
      </c>
      <c r="D8682" s="7">
        <v>1</v>
      </c>
      <c r="E8682" s="7" t="s">
        <v>5214</v>
      </c>
      <c r="F8682" s="2" t="s">
        <v>8</v>
      </c>
      <c r="G8682" s="2" t="s">
        <v>3224</v>
      </c>
      <c r="H8682" s="2" t="s">
        <v>4816</v>
      </c>
    </row>
    <row r="8683" spans="1:9">
      <c r="A8683" s="79">
        <v>42864.490474537037</v>
      </c>
      <c r="B8683" s="3">
        <v>24.015306672224074</v>
      </c>
      <c r="C8683" s="7">
        <v>12012</v>
      </c>
      <c r="D8683" s="7">
        <v>1</v>
      </c>
      <c r="E8683" s="7" t="s">
        <v>5214</v>
      </c>
      <c r="F8683" s="2" t="s">
        <v>8</v>
      </c>
      <c r="G8683" s="2" t="s">
        <v>3224</v>
      </c>
      <c r="H8683" s="2" t="s">
        <v>4840</v>
      </c>
    </row>
    <row r="8684" spans="1:9">
      <c r="A8684" s="79">
        <v>42880.978738425925</v>
      </c>
      <c r="B8684" s="3">
        <v>24.161107120622567</v>
      </c>
      <c r="C8684" s="7">
        <v>12012</v>
      </c>
      <c r="D8684" s="7">
        <v>1</v>
      </c>
      <c r="E8684" s="7" t="s">
        <v>5214</v>
      </c>
      <c r="F8684" s="2" t="s">
        <v>8</v>
      </c>
      <c r="G8684" s="2" t="s">
        <v>3224</v>
      </c>
      <c r="H8684" s="2" t="s">
        <v>4823</v>
      </c>
    </row>
    <row r="8685" spans="1:9">
      <c r="A8685" s="79">
        <v>42888.811608796299</v>
      </c>
      <c r="B8685" s="3">
        <v>24.062558793942671</v>
      </c>
      <c r="C8685" s="7">
        <v>12012</v>
      </c>
      <c r="D8685" s="7">
        <v>1</v>
      </c>
      <c r="E8685" s="7" t="s">
        <v>5214</v>
      </c>
      <c r="F8685" s="2" t="s">
        <v>8</v>
      </c>
      <c r="G8685" s="2" t="s">
        <v>3224</v>
      </c>
      <c r="H8685" s="2" t="s">
        <v>4473</v>
      </c>
    </row>
    <row r="8686" spans="1:9">
      <c r="A8686" s="79">
        <v>42515</v>
      </c>
      <c r="B8686" s="3">
        <v>38.606398179749711</v>
      </c>
      <c r="C8686" s="7">
        <v>12013</v>
      </c>
      <c r="D8686" s="7">
        <v>2</v>
      </c>
      <c r="E8686" s="7" t="s">
        <v>5214</v>
      </c>
      <c r="F8686" s="2" t="s">
        <v>8</v>
      </c>
      <c r="G8686" s="2" t="s">
        <v>1911</v>
      </c>
      <c r="H8686" s="2" t="s">
        <v>1241</v>
      </c>
      <c r="I8686" s="2" t="s">
        <v>1853</v>
      </c>
    </row>
    <row r="8687" spans="1:9">
      <c r="A8687" s="79">
        <v>42515</v>
      </c>
      <c r="B8687" s="3">
        <v>7.6854139391605703</v>
      </c>
      <c r="C8687" s="7">
        <v>12013</v>
      </c>
      <c r="D8687" s="7">
        <v>1</v>
      </c>
      <c r="E8687" s="7" t="s">
        <v>4175</v>
      </c>
      <c r="F8687" s="2" t="s">
        <v>8</v>
      </c>
      <c r="G8687" s="2" t="s">
        <v>1914</v>
      </c>
      <c r="H8687" s="2" t="s">
        <v>1341</v>
      </c>
      <c r="I8687" s="2" t="s">
        <v>1847</v>
      </c>
    </row>
    <row r="8688" spans="1:9">
      <c r="A8688" s="79">
        <v>42515</v>
      </c>
      <c r="B8688" s="3">
        <v>15.444262742718447</v>
      </c>
      <c r="C8688" s="7">
        <v>12013</v>
      </c>
      <c r="D8688" s="7">
        <v>1</v>
      </c>
      <c r="E8688" s="7" t="s">
        <v>4175</v>
      </c>
      <c r="F8688" s="2" t="s">
        <v>8</v>
      </c>
      <c r="G8688" s="2" t="s">
        <v>1913</v>
      </c>
      <c r="H8688" s="2" t="s">
        <v>1890</v>
      </c>
      <c r="I8688" s="2" t="s">
        <v>1836</v>
      </c>
    </row>
    <row r="8689" spans="1:9">
      <c r="A8689" s="79">
        <v>42515</v>
      </c>
      <c r="B8689" s="3">
        <v>18.97</v>
      </c>
      <c r="C8689" s="7">
        <v>12013</v>
      </c>
      <c r="D8689" s="7">
        <v>1</v>
      </c>
      <c r="E8689" s="7" t="s">
        <v>5214</v>
      </c>
      <c r="F8689" s="2" t="s">
        <v>8</v>
      </c>
      <c r="G8689" s="2" t="s">
        <v>1911</v>
      </c>
      <c r="H8689" s="2" t="s">
        <v>1885</v>
      </c>
      <c r="I8689" s="2" t="s">
        <v>1827</v>
      </c>
    </row>
    <row r="8690" spans="1:9">
      <c r="A8690" s="79">
        <v>42515</v>
      </c>
      <c r="B8690" s="3">
        <v>18.97</v>
      </c>
      <c r="C8690" s="7">
        <v>12013</v>
      </c>
      <c r="D8690" s="7">
        <v>1</v>
      </c>
      <c r="E8690" s="7" t="s">
        <v>5214</v>
      </c>
      <c r="F8690" s="2" t="s">
        <v>8</v>
      </c>
      <c r="G8690" s="2" t="s">
        <v>1911</v>
      </c>
      <c r="H8690" s="2" t="s">
        <v>1078</v>
      </c>
      <c r="I8690" s="2" t="s">
        <v>1829</v>
      </c>
    </row>
    <row r="8691" spans="1:9">
      <c r="A8691" s="79">
        <v>42515</v>
      </c>
      <c r="B8691" s="3">
        <v>19.163227081138039</v>
      </c>
      <c r="C8691" s="7">
        <v>12013</v>
      </c>
      <c r="D8691" s="7">
        <v>1</v>
      </c>
      <c r="E8691" s="7" t="s">
        <v>5214</v>
      </c>
      <c r="F8691" s="2" t="s">
        <v>8</v>
      </c>
      <c r="G8691" s="2" t="s">
        <v>1911</v>
      </c>
      <c r="H8691" s="2" t="s">
        <v>1888</v>
      </c>
      <c r="I8691" s="2" t="s">
        <v>1833</v>
      </c>
    </row>
    <row r="8692" spans="1:9">
      <c r="A8692" s="79">
        <v>42515</v>
      </c>
      <c r="B8692" s="3">
        <v>19.163227081138039</v>
      </c>
      <c r="C8692" s="7">
        <v>12013</v>
      </c>
      <c r="D8692" s="7">
        <v>1</v>
      </c>
      <c r="E8692" s="7" t="s">
        <v>5214</v>
      </c>
      <c r="F8692" s="2" t="s">
        <v>8</v>
      </c>
      <c r="G8692" s="2" t="s">
        <v>1911</v>
      </c>
      <c r="H8692" s="2" t="s">
        <v>284</v>
      </c>
      <c r="I8692" s="2" t="s">
        <v>1843</v>
      </c>
    </row>
    <row r="8693" spans="1:9">
      <c r="A8693" s="79">
        <v>42515</v>
      </c>
      <c r="B8693" s="3">
        <v>19.182090069284062</v>
      </c>
      <c r="C8693" s="7">
        <v>12013</v>
      </c>
      <c r="D8693" s="7">
        <v>1</v>
      </c>
      <c r="E8693" s="7" t="s">
        <v>5214</v>
      </c>
      <c r="F8693" s="2" t="s">
        <v>8</v>
      </c>
      <c r="G8693" s="2" t="s">
        <v>1906</v>
      </c>
      <c r="H8693" s="2" t="s">
        <v>1891</v>
      </c>
      <c r="I8693" s="2" t="s">
        <v>1846</v>
      </c>
    </row>
    <row r="8694" spans="1:9">
      <c r="A8694" s="79">
        <v>42515</v>
      </c>
      <c r="B8694" s="3">
        <v>19.18946915017462</v>
      </c>
      <c r="C8694" s="7">
        <v>12013</v>
      </c>
      <c r="D8694" s="7">
        <v>1</v>
      </c>
      <c r="E8694" s="7" t="s">
        <v>5214</v>
      </c>
      <c r="F8694" s="2" t="s">
        <v>8</v>
      </c>
      <c r="G8694" s="2" t="s">
        <v>1911</v>
      </c>
      <c r="H8694" s="2" t="s">
        <v>1371</v>
      </c>
      <c r="I8694" s="2" t="s">
        <v>1848</v>
      </c>
    </row>
    <row r="8695" spans="1:9">
      <c r="A8695" s="79">
        <v>42515</v>
      </c>
      <c r="B8695" s="3">
        <v>19.194038680318542</v>
      </c>
      <c r="C8695" s="7">
        <v>12013</v>
      </c>
      <c r="D8695" s="7">
        <v>1</v>
      </c>
      <c r="E8695" s="7" t="s">
        <v>5214</v>
      </c>
      <c r="F8695" s="2" t="s">
        <v>8</v>
      </c>
      <c r="G8695" s="2" t="s">
        <v>1911</v>
      </c>
      <c r="H8695" s="2" t="s">
        <v>1378</v>
      </c>
      <c r="I8695" s="2" t="s">
        <v>1822</v>
      </c>
    </row>
    <row r="8696" spans="1:9">
      <c r="A8696" s="79">
        <v>42515</v>
      </c>
      <c r="B8696" s="3">
        <v>19.194038680318542</v>
      </c>
      <c r="C8696" s="7">
        <v>12013</v>
      </c>
      <c r="D8696" s="7">
        <v>1</v>
      </c>
      <c r="E8696" s="7" t="s">
        <v>5214</v>
      </c>
      <c r="F8696" s="2" t="s">
        <v>8</v>
      </c>
      <c r="G8696" s="2" t="s">
        <v>1911</v>
      </c>
      <c r="H8696" s="2" t="s">
        <v>1886</v>
      </c>
      <c r="I8696" s="2" t="s">
        <v>1828</v>
      </c>
    </row>
    <row r="8697" spans="1:9">
      <c r="A8697" s="79">
        <v>42515</v>
      </c>
      <c r="B8697" s="3">
        <v>19.194038680318542</v>
      </c>
      <c r="C8697" s="7">
        <v>12013</v>
      </c>
      <c r="D8697" s="7">
        <v>1</v>
      </c>
      <c r="E8697" s="7" t="s">
        <v>5214</v>
      </c>
      <c r="F8697" s="2" t="s">
        <v>8</v>
      </c>
      <c r="G8697" s="2" t="s">
        <v>1911</v>
      </c>
      <c r="H8697" s="2" t="s">
        <v>1887</v>
      </c>
      <c r="I8697" s="2" t="s">
        <v>1830</v>
      </c>
    </row>
    <row r="8698" spans="1:9">
      <c r="A8698" s="79">
        <v>42515</v>
      </c>
      <c r="B8698" s="3">
        <v>19.194038680318542</v>
      </c>
      <c r="C8698" s="7">
        <v>12013</v>
      </c>
      <c r="D8698" s="7">
        <v>1</v>
      </c>
      <c r="E8698" s="7" t="s">
        <v>5214</v>
      </c>
      <c r="F8698" s="2" t="s">
        <v>8</v>
      </c>
      <c r="G8698" s="2" t="s">
        <v>1911</v>
      </c>
      <c r="H8698" s="2" t="s">
        <v>304</v>
      </c>
      <c r="I8698" s="2" t="s">
        <v>1839</v>
      </c>
    </row>
    <row r="8699" spans="1:9">
      <c r="A8699" s="79">
        <v>42515</v>
      </c>
      <c r="B8699" s="3">
        <v>19.194038680318542</v>
      </c>
      <c r="C8699" s="7">
        <v>12013</v>
      </c>
      <c r="D8699" s="7">
        <v>1</v>
      </c>
      <c r="E8699" s="7" t="s">
        <v>5214</v>
      </c>
      <c r="F8699" s="2" t="s">
        <v>8</v>
      </c>
      <c r="G8699" s="2" t="s">
        <v>1911</v>
      </c>
      <c r="H8699" s="2" t="s">
        <v>1353</v>
      </c>
      <c r="I8699" s="2" t="s">
        <v>1840</v>
      </c>
    </row>
    <row r="8700" spans="1:9">
      <c r="A8700" s="79">
        <v>42515</v>
      </c>
      <c r="B8700" s="3">
        <v>19.194038680318542</v>
      </c>
      <c r="C8700" s="7">
        <v>12013</v>
      </c>
      <c r="D8700" s="7">
        <v>1</v>
      </c>
      <c r="E8700" s="7" t="s">
        <v>5214</v>
      </c>
      <c r="F8700" s="2" t="s">
        <v>8</v>
      </c>
      <c r="G8700" s="2" t="s">
        <v>1911</v>
      </c>
      <c r="H8700" s="2" t="s">
        <v>1346</v>
      </c>
      <c r="I8700" s="2" t="s">
        <v>1841</v>
      </c>
    </row>
    <row r="8701" spans="1:9">
      <c r="A8701" s="79">
        <v>42515</v>
      </c>
      <c r="B8701" s="3">
        <v>19.194038680318542</v>
      </c>
      <c r="C8701" s="7">
        <v>12013</v>
      </c>
      <c r="D8701" s="7">
        <v>1</v>
      </c>
      <c r="E8701" s="7" t="s">
        <v>5214</v>
      </c>
      <c r="F8701" s="2" t="s">
        <v>8</v>
      </c>
      <c r="G8701" s="2" t="s">
        <v>1911</v>
      </c>
      <c r="H8701" s="2" t="s">
        <v>374</v>
      </c>
      <c r="I8701" s="2" t="s">
        <v>1842</v>
      </c>
    </row>
    <row r="8702" spans="1:9">
      <c r="A8702" s="79">
        <v>42515</v>
      </c>
      <c r="B8702" s="3">
        <v>19.194038680318542</v>
      </c>
      <c r="C8702" s="7">
        <v>12013</v>
      </c>
      <c r="D8702" s="7">
        <v>1</v>
      </c>
      <c r="E8702" s="7" t="s">
        <v>5214</v>
      </c>
      <c r="F8702" s="2" t="s">
        <v>8</v>
      </c>
      <c r="G8702" s="2" t="s">
        <v>1911</v>
      </c>
      <c r="H8702" s="2" t="s">
        <v>1892</v>
      </c>
      <c r="I8702" s="2" t="s">
        <v>1850</v>
      </c>
    </row>
    <row r="8703" spans="1:9">
      <c r="A8703" s="79">
        <v>42515</v>
      </c>
      <c r="B8703" s="3">
        <v>19.194038680318542</v>
      </c>
      <c r="C8703" s="7">
        <v>12013</v>
      </c>
      <c r="D8703" s="7">
        <v>1</v>
      </c>
      <c r="E8703" s="7" t="s">
        <v>5214</v>
      </c>
      <c r="F8703" s="2" t="s">
        <v>8</v>
      </c>
      <c r="G8703" s="2" t="s">
        <v>1911</v>
      </c>
      <c r="H8703" s="2" t="s">
        <v>307</v>
      </c>
      <c r="I8703" s="2" t="s">
        <v>1854</v>
      </c>
    </row>
    <row r="8704" spans="1:9">
      <c r="A8704" s="79">
        <v>42515</v>
      </c>
      <c r="B8704" s="3">
        <v>19.207683731513082</v>
      </c>
      <c r="C8704" s="7">
        <v>12013</v>
      </c>
      <c r="D8704" s="7">
        <v>1</v>
      </c>
      <c r="E8704" s="7" t="s">
        <v>5214</v>
      </c>
      <c r="F8704" s="2" t="s">
        <v>8</v>
      </c>
      <c r="G8704" s="2" t="s">
        <v>1911</v>
      </c>
      <c r="H8704" s="2" t="s">
        <v>1359</v>
      </c>
      <c r="I8704" s="2" t="s">
        <v>1855</v>
      </c>
    </row>
    <row r="8705" spans="1:9">
      <c r="A8705" s="79">
        <v>42515</v>
      </c>
      <c r="B8705" s="3">
        <v>19.220913356271502</v>
      </c>
      <c r="C8705" s="7">
        <v>12013</v>
      </c>
      <c r="D8705" s="7">
        <v>1</v>
      </c>
      <c r="E8705" s="7" t="s">
        <v>5214</v>
      </c>
      <c r="F8705" s="2" t="s">
        <v>8</v>
      </c>
      <c r="G8705" s="2" t="s">
        <v>1906</v>
      </c>
      <c r="H8705" s="2" t="s">
        <v>1889</v>
      </c>
      <c r="I8705" s="2" t="s">
        <v>1835</v>
      </c>
    </row>
    <row r="8706" spans="1:9">
      <c r="A8706" s="79">
        <v>42515</v>
      </c>
      <c r="B8706" s="3">
        <v>19.221461754104926</v>
      </c>
      <c r="C8706" s="7">
        <v>12013</v>
      </c>
      <c r="D8706" s="7">
        <v>1</v>
      </c>
      <c r="E8706" s="7" t="s">
        <v>5214</v>
      </c>
      <c r="F8706" s="2" t="s">
        <v>8</v>
      </c>
      <c r="G8706" s="2" t="s">
        <v>1911</v>
      </c>
      <c r="H8706" s="2" t="s">
        <v>301</v>
      </c>
      <c r="I8706" s="2" t="s">
        <v>1838</v>
      </c>
    </row>
    <row r="8707" spans="1:9">
      <c r="A8707" s="79">
        <v>42515</v>
      </c>
      <c r="B8707" s="3">
        <v>19.22796303427031</v>
      </c>
      <c r="C8707" s="7">
        <v>12013</v>
      </c>
      <c r="D8707" s="7">
        <v>1</v>
      </c>
      <c r="E8707" s="7" t="s">
        <v>5214</v>
      </c>
      <c r="F8707" s="2" t="s">
        <v>8</v>
      </c>
      <c r="G8707" s="2" t="s">
        <v>1911</v>
      </c>
      <c r="H8707" s="2" t="s">
        <v>1341</v>
      </c>
      <c r="I8707" s="2" t="s">
        <v>1847</v>
      </c>
    </row>
    <row r="8708" spans="1:9">
      <c r="A8708" s="79">
        <v>42515</v>
      </c>
      <c r="B8708" s="3">
        <v>19.275908987485778</v>
      </c>
      <c r="C8708" s="7">
        <v>12013</v>
      </c>
      <c r="D8708" s="7">
        <v>1</v>
      </c>
      <c r="E8708" s="7" t="s">
        <v>5214</v>
      </c>
      <c r="F8708" s="2" t="s">
        <v>8</v>
      </c>
      <c r="G8708" s="2" t="s">
        <v>1906</v>
      </c>
      <c r="H8708" s="2" t="s">
        <v>290</v>
      </c>
      <c r="I8708" s="2" t="s">
        <v>1826</v>
      </c>
    </row>
    <row r="8709" spans="1:9">
      <c r="A8709" s="79">
        <v>42515</v>
      </c>
      <c r="B8709" s="3">
        <v>19.319825546116505</v>
      </c>
      <c r="C8709" s="7">
        <v>12013</v>
      </c>
      <c r="D8709" s="7">
        <v>1</v>
      </c>
      <c r="E8709" s="7" t="s">
        <v>5214</v>
      </c>
      <c r="F8709" s="2" t="s">
        <v>8</v>
      </c>
      <c r="G8709" s="2" t="s">
        <v>1906</v>
      </c>
      <c r="H8709" s="2" t="s">
        <v>1890</v>
      </c>
      <c r="I8709" s="2" t="s">
        <v>1836</v>
      </c>
    </row>
    <row r="8710" spans="1:9">
      <c r="A8710" s="79">
        <v>42515</v>
      </c>
      <c r="B8710" s="3">
        <v>19.321802385510232</v>
      </c>
      <c r="C8710" s="7">
        <v>12013</v>
      </c>
      <c r="D8710" s="7">
        <v>1</v>
      </c>
      <c r="E8710" s="7" t="s">
        <v>5214</v>
      </c>
      <c r="F8710" s="2" t="s">
        <v>8</v>
      </c>
      <c r="G8710" s="2" t="s">
        <v>1906</v>
      </c>
      <c r="H8710" s="2" t="s">
        <v>275</v>
      </c>
      <c r="I8710" s="2" t="s">
        <v>1837</v>
      </c>
    </row>
    <row r="8711" spans="1:9">
      <c r="A8711" s="79">
        <v>42516</v>
      </c>
      <c r="B8711" s="3">
        <v>7.6379118678017024</v>
      </c>
      <c r="C8711" s="7">
        <v>12013</v>
      </c>
      <c r="D8711" s="7">
        <v>1</v>
      </c>
      <c r="E8711" s="7" t="s">
        <v>4175</v>
      </c>
      <c r="F8711" s="2" t="s">
        <v>8</v>
      </c>
      <c r="G8711" s="2" t="s">
        <v>1913</v>
      </c>
      <c r="H8711" s="2" t="s">
        <v>1881</v>
      </c>
      <c r="I8711" s="2" t="s">
        <v>1814</v>
      </c>
    </row>
    <row r="8712" spans="1:9">
      <c r="A8712" s="79">
        <v>42516</v>
      </c>
      <c r="B8712" s="3">
        <v>7.6854139391605703</v>
      </c>
      <c r="C8712" s="7">
        <v>12013</v>
      </c>
      <c r="D8712" s="7">
        <v>1</v>
      </c>
      <c r="E8712" s="7" t="s">
        <v>4175</v>
      </c>
      <c r="F8712" s="2" t="s">
        <v>8</v>
      </c>
      <c r="G8712" s="2" t="s">
        <v>1914</v>
      </c>
      <c r="H8712" s="2" t="s">
        <v>296</v>
      </c>
      <c r="I8712" s="2" t="s">
        <v>1812</v>
      </c>
    </row>
    <row r="8713" spans="1:9">
      <c r="A8713" s="79">
        <v>42516</v>
      </c>
      <c r="B8713" s="3">
        <v>7.7115652676164803</v>
      </c>
      <c r="C8713" s="7">
        <v>12013</v>
      </c>
      <c r="D8713" s="7">
        <v>1</v>
      </c>
      <c r="E8713" s="7" t="s">
        <v>4175</v>
      </c>
      <c r="F8713" s="2" t="s">
        <v>8</v>
      </c>
      <c r="G8713" s="2" t="s">
        <v>1913</v>
      </c>
      <c r="H8713" s="2" t="s">
        <v>1876</v>
      </c>
      <c r="I8713" s="2" t="s">
        <v>1796</v>
      </c>
    </row>
    <row r="8714" spans="1:9">
      <c r="A8714" s="79">
        <v>42516</v>
      </c>
      <c r="B8714" s="3">
        <v>18.273261327713382</v>
      </c>
      <c r="C8714" s="7">
        <v>12013</v>
      </c>
      <c r="D8714" s="7">
        <v>1</v>
      </c>
      <c r="E8714" s="7" t="s">
        <v>5214</v>
      </c>
      <c r="F8714" s="2" t="s">
        <v>8</v>
      </c>
      <c r="G8714" s="2" t="s">
        <v>1911</v>
      </c>
      <c r="H8714" s="2" t="s">
        <v>375</v>
      </c>
      <c r="I8714" s="2" t="s">
        <v>1819</v>
      </c>
    </row>
    <row r="8715" spans="1:9">
      <c r="A8715" s="79">
        <v>42516</v>
      </c>
      <c r="B8715" s="3">
        <v>18.97</v>
      </c>
      <c r="C8715" s="7">
        <v>12013</v>
      </c>
      <c r="D8715" s="7">
        <v>1</v>
      </c>
      <c r="E8715" s="7" t="s">
        <v>5214</v>
      </c>
      <c r="F8715" s="2" t="s">
        <v>8</v>
      </c>
      <c r="G8715" s="2" t="s">
        <v>1911</v>
      </c>
      <c r="H8715" s="2" t="s">
        <v>1334</v>
      </c>
      <c r="I8715" s="2" t="s">
        <v>1798</v>
      </c>
    </row>
    <row r="8716" spans="1:9">
      <c r="A8716" s="79">
        <v>42516</v>
      </c>
      <c r="B8716" s="3">
        <v>18.97</v>
      </c>
      <c r="C8716" s="7">
        <v>12013</v>
      </c>
      <c r="D8716" s="7">
        <v>1</v>
      </c>
      <c r="E8716" s="7" t="s">
        <v>5214</v>
      </c>
      <c r="F8716" s="2" t="s">
        <v>8</v>
      </c>
      <c r="G8716" s="2" t="s">
        <v>1911</v>
      </c>
      <c r="H8716" s="2" t="s">
        <v>681</v>
      </c>
      <c r="I8716" s="2" t="s">
        <v>1802</v>
      </c>
    </row>
    <row r="8717" spans="1:9">
      <c r="A8717" s="79">
        <v>42516</v>
      </c>
      <c r="B8717" s="3">
        <v>19.075781569965869</v>
      </c>
      <c r="C8717" s="7">
        <v>12013</v>
      </c>
      <c r="D8717" s="7">
        <v>1</v>
      </c>
      <c r="E8717" s="7" t="s">
        <v>5214</v>
      </c>
      <c r="F8717" s="2" t="s">
        <v>8</v>
      </c>
      <c r="G8717" s="2" t="s">
        <v>1906</v>
      </c>
      <c r="H8717" s="2" t="s">
        <v>1877</v>
      </c>
      <c r="I8717" s="2" t="s">
        <v>1797</v>
      </c>
    </row>
    <row r="8718" spans="1:9">
      <c r="A8718" s="79">
        <v>42516</v>
      </c>
      <c r="B8718" s="3">
        <v>19.11</v>
      </c>
      <c r="C8718" s="7">
        <v>12013</v>
      </c>
      <c r="D8718" s="7">
        <v>1</v>
      </c>
      <c r="E8718" s="7" t="s">
        <v>5214</v>
      </c>
      <c r="F8718" s="2" t="s">
        <v>8</v>
      </c>
      <c r="G8718" s="2" t="s">
        <v>1906</v>
      </c>
      <c r="H8718" s="2" t="s">
        <v>257</v>
      </c>
      <c r="I8718" s="2" t="s">
        <v>1792</v>
      </c>
    </row>
    <row r="8719" spans="1:9">
      <c r="A8719" s="79">
        <v>42516</v>
      </c>
      <c r="B8719" s="3">
        <v>19.163227081138039</v>
      </c>
      <c r="C8719" s="7">
        <v>12013</v>
      </c>
      <c r="D8719" s="7">
        <v>1</v>
      </c>
      <c r="E8719" s="7" t="s">
        <v>5214</v>
      </c>
      <c r="F8719" s="2" t="s">
        <v>8</v>
      </c>
      <c r="G8719" s="2" t="s">
        <v>1911</v>
      </c>
      <c r="H8719" s="2" t="s">
        <v>1343</v>
      </c>
      <c r="I8719" s="2" t="s">
        <v>1810</v>
      </c>
    </row>
    <row r="8720" spans="1:9">
      <c r="A8720" s="79">
        <v>42516</v>
      </c>
      <c r="B8720" s="3">
        <v>19.18946915017462</v>
      </c>
      <c r="C8720" s="7">
        <v>12013</v>
      </c>
      <c r="D8720" s="7">
        <v>1</v>
      </c>
      <c r="E8720" s="7" t="s">
        <v>5214</v>
      </c>
      <c r="F8720" s="2" t="s">
        <v>8</v>
      </c>
      <c r="G8720" s="2" t="s">
        <v>1911</v>
      </c>
      <c r="H8720" s="2" t="s">
        <v>1314</v>
      </c>
      <c r="I8720" s="2" t="s">
        <v>1804</v>
      </c>
    </row>
    <row r="8721" spans="1:9">
      <c r="A8721" s="79">
        <v>42516</v>
      </c>
      <c r="B8721" s="3">
        <v>19.18946915017462</v>
      </c>
      <c r="C8721" s="7">
        <v>12013</v>
      </c>
      <c r="D8721" s="7">
        <v>1</v>
      </c>
      <c r="E8721" s="7" t="s">
        <v>5214</v>
      </c>
      <c r="F8721" s="2" t="s">
        <v>8</v>
      </c>
      <c r="G8721" s="2" t="s">
        <v>1911</v>
      </c>
      <c r="H8721" s="2" t="s">
        <v>1386</v>
      </c>
      <c r="I8721" s="2" t="s">
        <v>1808</v>
      </c>
    </row>
    <row r="8722" spans="1:9">
      <c r="A8722" s="79">
        <v>42516</v>
      </c>
      <c r="B8722" s="3">
        <v>19.194038680318542</v>
      </c>
      <c r="C8722" s="7">
        <v>12013</v>
      </c>
      <c r="D8722" s="7">
        <v>1</v>
      </c>
      <c r="E8722" s="7" t="s">
        <v>5214</v>
      </c>
      <c r="F8722" s="2" t="s">
        <v>8</v>
      </c>
      <c r="G8722" s="2" t="s">
        <v>1911</v>
      </c>
      <c r="H8722" s="2" t="s">
        <v>273</v>
      </c>
      <c r="I8722" s="2" t="s">
        <v>1793</v>
      </c>
    </row>
    <row r="8723" spans="1:9">
      <c r="A8723" s="79">
        <v>42516</v>
      </c>
      <c r="B8723" s="3">
        <v>19.194038680318542</v>
      </c>
      <c r="C8723" s="7">
        <v>12013</v>
      </c>
      <c r="D8723" s="7">
        <v>1</v>
      </c>
      <c r="E8723" s="7" t="s">
        <v>5214</v>
      </c>
      <c r="F8723" s="2" t="s">
        <v>8</v>
      </c>
      <c r="G8723" s="2" t="s">
        <v>1911</v>
      </c>
      <c r="H8723" s="2" t="s">
        <v>1174</v>
      </c>
      <c r="I8723" s="2" t="s">
        <v>1794</v>
      </c>
    </row>
    <row r="8724" spans="1:9">
      <c r="A8724" s="79">
        <v>42516</v>
      </c>
      <c r="B8724" s="3">
        <v>19.194038680318542</v>
      </c>
      <c r="C8724" s="7">
        <v>12013</v>
      </c>
      <c r="D8724" s="7">
        <v>1</v>
      </c>
      <c r="E8724" s="7" t="s">
        <v>5214</v>
      </c>
      <c r="F8724" s="2" t="s">
        <v>8</v>
      </c>
      <c r="G8724" s="2" t="s">
        <v>1911</v>
      </c>
      <c r="H8724" s="2" t="s">
        <v>395</v>
      </c>
      <c r="I8724" s="2" t="s">
        <v>1795</v>
      </c>
    </row>
    <row r="8725" spans="1:9">
      <c r="A8725" s="79">
        <v>42516</v>
      </c>
      <c r="B8725" s="3">
        <v>19.194038680318542</v>
      </c>
      <c r="C8725" s="7">
        <v>12013</v>
      </c>
      <c r="D8725" s="7">
        <v>1</v>
      </c>
      <c r="E8725" s="7" t="s">
        <v>5214</v>
      </c>
      <c r="F8725" s="2" t="s">
        <v>8</v>
      </c>
      <c r="G8725" s="2" t="s">
        <v>1911</v>
      </c>
      <c r="H8725" s="2" t="s">
        <v>1330</v>
      </c>
      <c r="I8725" s="2" t="s">
        <v>1805</v>
      </c>
    </row>
    <row r="8726" spans="1:9">
      <c r="A8726" s="79">
        <v>42516</v>
      </c>
      <c r="B8726" s="3">
        <v>19.194038680318542</v>
      </c>
      <c r="C8726" s="7">
        <v>12013</v>
      </c>
      <c r="D8726" s="7">
        <v>1</v>
      </c>
      <c r="E8726" s="7" t="s">
        <v>5214</v>
      </c>
      <c r="F8726" s="2" t="s">
        <v>8</v>
      </c>
      <c r="G8726" s="2" t="s">
        <v>1911</v>
      </c>
      <c r="H8726" s="2" t="s">
        <v>1365</v>
      </c>
      <c r="I8726" s="2" t="s">
        <v>1806</v>
      </c>
    </row>
    <row r="8727" spans="1:9">
      <c r="A8727" s="79">
        <v>42516</v>
      </c>
      <c r="B8727" s="3">
        <v>19.194038680318542</v>
      </c>
      <c r="C8727" s="7">
        <v>12013</v>
      </c>
      <c r="D8727" s="7">
        <v>1</v>
      </c>
      <c r="E8727" s="7" t="s">
        <v>5214</v>
      </c>
      <c r="F8727" s="2" t="s">
        <v>8</v>
      </c>
      <c r="G8727" s="2" t="s">
        <v>1911</v>
      </c>
      <c r="H8727" s="2" t="s">
        <v>1882</v>
      </c>
      <c r="I8727" s="2" t="s">
        <v>1815</v>
      </c>
    </row>
    <row r="8728" spans="1:9">
      <c r="A8728" s="79">
        <v>42516</v>
      </c>
      <c r="B8728" s="3">
        <v>19.22796303427031</v>
      </c>
      <c r="C8728" s="7">
        <v>12013</v>
      </c>
      <c r="D8728" s="7">
        <v>1</v>
      </c>
      <c r="E8728" s="7" t="s">
        <v>5214</v>
      </c>
      <c r="F8728" s="2" t="s">
        <v>8</v>
      </c>
      <c r="G8728" s="2" t="s">
        <v>1911</v>
      </c>
      <c r="H8728" s="2" t="s">
        <v>296</v>
      </c>
      <c r="I8728" s="2" t="s">
        <v>1812</v>
      </c>
    </row>
    <row r="8729" spans="1:9">
      <c r="A8729" s="79">
        <v>42516</v>
      </c>
      <c r="B8729" s="3">
        <v>19.29339045051983</v>
      </c>
      <c r="C8729" s="7">
        <v>12013</v>
      </c>
      <c r="D8729" s="7">
        <v>1</v>
      </c>
      <c r="E8729" s="7" t="s">
        <v>5214</v>
      </c>
      <c r="F8729" s="2" t="s">
        <v>8</v>
      </c>
      <c r="G8729" s="2" t="s">
        <v>1906</v>
      </c>
      <c r="H8729" s="2" t="s">
        <v>1876</v>
      </c>
      <c r="I8729" s="2" t="s">
        <v>1796</v>
      </c>
    </row>
    <row r="8730" spans="1:9">
      <c r="A8730" s="79">
        <v>42517</v>
      </c>
      <c r="B8730" s="3">
        <v>7.4943110720562398</v>
      </c>
      <c r="C8730" s="7">
        <v>12013</v>
      </c>
      <c r="D8730" s="7">
        <v>1</v>
      </c>
      <c r="E8730" s="7" t="s">
        <v>4175</v>
      </c>
      <c r="F8730" s="2" t="s">
        <v>8</v>
      </c>
      <c r="G8730" s="2" t="s">
        <v>1913</v>
      </c>
      <c r="H8730" s="2" t="s">
        <v>1874</v>
      </c>
      <c r="I8730" s="2" t="s">
        <v>1790</v>
      </c>
    </row>
    <row r="8731" spans="1:9">
      <c r="A8731" s="79">
        <v>42517</v>
      </c>
      <c r="B8731" s="3">
        <v>18.273261327713382</v>
      </c>
      <c r="C8731" s="7">
        <v>12013</v>
      </c>
      <c r="D8731" s="7">
        <v>1</v>
      </c>
      <c r="E8731" s="7" t="s">
        <v>5214</v>
      </c>
      <c r="F8731" s="2" t="s">
        <v>8</v>
      </c>
      <c r="G8731" s="2" t="s">
        <v>1911</v>
      </c>
      <c r="H8731" s="2" t="s">
        <v>1173</v>
      </c>
      <c r="I8731" s="2" t="s">
        <v>1787</v>
      </c>
    </row>
    <row r="8732" spans="1:9">
      <c r="A8732" s="79">
        <v>42517</v>
      </c>
      <c r="B8732" s="3">
        <v>19.043591224018474</v>
      </c>
      <c r="C8732" s="7">
        <v>12013</v>
      </c>
      <c r="D8732" s="7">
        <v>1</v>
      </c>
      <c r="E8732" s="7" t="s">
        <v>5214</v>
      </c>
      <c r="F8732" s="2" t="s">
        <v>8</v>
      </c>
      <c r="G8732" s="2" t="s">
        <v>1911</v>
      </c>
      <c r="H8732" s="2" t="s">
        <v>300</v>
      </c>
      <c r="I8732" s="2" t="s">
        <v>1789</v>
      </c>
    </row>
    <row r="8733" spans="1:9">
      <c r="A8733" s="79">
        <v>42518</v>
      </c>
      <c r="B8733" s="3">
        <v>9.2695494994438263</v>
      </c>
      <c r="C8733" s="7">
        <v>12013</v>
      </c>
      <c r="D8733" s="7">
        <v>1</v>
      </c>
      <c r="E8733" s="7" t="s">
        <v>4174</v>
      </c>
      <c r="F8733" s="2" t="s">
        <v>8</v>
      </c>
      <c r="G8733" s="2" t="s">
        <v>1912</v>
      </c>
      <c r="H8733" s="2" t="s">
        <v>328</v>
      </c>
      <c r="I8733" s="2" t="s">
        <v>1783</v>
      </c>
    </row>
    <row r="8734" spans="1:9">
      <c r="A8734" s="79">
        <v>42518</v>
      </c>
      <c r="B8734" s="3">
        <v>18.398077360637085</v>
      </c>
      <c r="C8734" s="7">
        <v>12013</v>
      </c>
      <c r="D8734" s="7">
        <v>1</v>
      </c>
      <c r="E8734" s="7" t="s">
        <v>5214</v>
      </c>
      <c r="F8734" s="2" t="s">
        <v>8</v>
      </c>
      <c r="G8734" s="2" t="s">
        <v>1911</v>
      </c>
      <c r="H8734" s="2" t="s">
        <v>1627</v>
      </c>
      <c r="I8734" s="2" t="s">
        <v>1784</v>
      </c>
    </row>
    <row r="8735" spans="1:9">
      <c r="A8735" s="79">
        <v>42518</v>
      </c>
      <c r="B8735" s="3">
        <v>18.548377827215422</v>
      </c>
      <c r="C8735" s="7">
        <v>12013</v>
      </c>
      <c r="D8735" s="7">
        <v>1</v>
      </c>
      <c r="E8735" s="7" t="s">
        <v>5214</v>
      </c>
      <c r="F8735" s="2" t="s">
        <v>8</v>
      </c>
      <c r="G8735" s="2" t="s">
        <v>1911</v>
      </c>
      <c r="H8735" s="2" t="s">
        <v>328</v>
      </c>
      <c r="I8735" s="2" t="s">
        <v>1783</v>
      </c>
    </row>
    <row r="8736" spans="1:9">
      <c r="A8736" s="79">
        <v>42518</v>
      </c>
      <c r="B8736" s="3">
        <v>19.194038680318542</v>
      </c>
      <c r="C8736" s="7">
        <v>12013</v>
      </c>
      <c r="D8736" s="7">
        <v>1</v>
      </c>
      <c r="E8736" s="7" t="s">
        <v>5214</v>
      </c>
      <c r="F8736" s="2" t="s">
        <v>8</v>
      </c>
      <c r="G8736" s="2" t="s">
        <v>1911</v>
      </c>
      <c r="H8736" s="2" t="s">
        <v>1870</v>
      </c>
      <c r="I8736" s="2" t="s">
        <v>1780</v>
      </c>
    </row>
    <row r="8737" spans="1:9">
      <c r="A8737" s="79">
        <v>42520</v>
      </c>
      <c r="B8737" s="3">
        <v>19.075781569965869</v>
      </c>
      <c r="C8737" s="7">
        <v>12013</v>
      </c>
      <c r="D8737" s="7">
        <v>1</v>
      </c>
      <c r="E8737" s="7" t="s">
        <v>5214</v>
      </c>
      <c r="F8737" s="2" t="s">
        <v>8</v>
      </c>
      <c r="G8737" s="2" t="s">
        <v>1906</v>
      </c>
      <c r="H8737" s="2" t="s">
        <v>1328</v>
      </c>
      <c r="I8737" s="2" t="s">
        <v>1778</v>
      </c>
    </row>
    <row r="8738" spans="1:9">
      <c r="A8738" s="79">
        <v>42522</v>
      </c>
      <c r="B8738" s="3">
        <v>7.71695547117708</v>
      </c>
      <c r="C8738" s="7">
        <v>12013</v>
      </c>
      <c r="D8738" s="7">
        <v>1</v>
      </c>
      <c r="E8738" s="7" t="s">
        <v>4175</v>
      </c>
      <c r="F8738" s="2" t="s">
        <v>8</v>
      </c>
      <c r="G8738" s="2" t="s">
        <v>1914</v>
      </c>
    </row>
    <row r="8739" spans="1:9">
      <c r="A8739" s="79">
        <v>42522</v>
      </c>
      <c r="B8739" s="3">
        <v>19.275908987485778</v>
      </c>
      <c r="C8739" s="7">
        <v>12013</v>
      </c>
      <c r="D8739" s="7">
        <v>1</v>
      </c>
      <c r="E8739" s="7" t="s">
        <v>5214</v>
      </c>
      <c r="F8739" s="2" t="s">
        <v>8</v>
      </c>
      <c r="G8739" s="2" t="s">
        <v>1906</v>
      </c>
    </row>
    <row r="8740" spans="1:9">
      <c r="A8740" s="79">
        <v>42522</v>
      </c>
      <c r="B8740" s="3">
        <v>19.30232071350564</v>
      </c>
      <c r="C8740" s="7">
        <v>12013</v>
      </c>
      <c r="D8740" s="7">
        <v>1</v>
      </c>
      <c r="E8740" s="7" t="s">
        <v>5214</v>
      </c>
      <c r="F8740" s="2" t="s">
        <v>8</v>
      </c>
      <c r="G8740" s="2" t="s">
        <v>1911</v>
      </c>
    </row>
    <row r="8741" spans="1:9">
      <c r="A8741" s="79">
        <v>42522</v>
      </c>
      <c r="B8741" s="3">
        <v>19.306876078702103</v>
      </c>
      <c r="C8741" s="7">
        <v>12013</v>
      </c>
      <c r="D8741" s="7">
        <v>1</v>
      </c>
      <c r="E8741" s="7" t="s">
        <v>5214</v>
      </c>
      <c r="F8741" s="2" t="s">
        <v>8</v>
      </c>
      <c r="G8741" s="2" t="s">
        <v>1911</v>
      </c>
    </row>
    <row r="8742" spans="1:9">
      <c r="A8742" s="79">
        <v>42523</v>
      </c>
      <c r="B8742" s="3">
        <v>7.696581920903955</v>
      </c>
      <c r="C8742" s="7">
        <v>12013</v>
      </c>
      <c r="D8742" s="7">
        <v>1</v>
      </c>
      <c r="E8742" s="7" t="s">
        <v>4175</v>
      </c>
      <c r="F8742" s="2" t="s">
        <v>8</v>
      </c>
      <c r="G8742" s="2" t="s">
        <v>2065</v>
      </c>
    </row>
    <row r="8743" spans="1:9">
      <c r="A8743" s="79">
        <v>42523</v>
      </c>
      <c r="B8743" s="3">
        <v>19.121129200896188</v>
      </c>
      <c r="C8743" s="7">
        <v>12013</v>
      </c>
      <c r="D8743" s="7">
        <v>1</v>
      </c>
      <c r="E8743" s="7" t="s">
        <v>5214</v>
      </c>
      <c r="F8743" s="2" t="s">
        <v>8</v>
      </c>
      <c r="G8743" s="2" t="s">
        <v>1911</v>
      </c>
    </row>
    <row r="8744" spans="1:9">
      <c r="A8744" s="79">
        <v>42523</v>
      </c>
      <c r="B8744" s="3">
        <v>19.17408163265306</v>
      </c>
      <c r="C8744" s="7">
        <v>12013</v>
      </c>
      <c r="D8744" s="7">
        <v>1</v>
      </c>
      <c r="E8744" s="7" t="s">
        <v>5214</v>
      </c>
      <c r="F8744" s="2" t="s">
        <v>8</v>
      </c>
      <c r="G8744" s="2" t="s">
        <v>2058</v>
      </c>
    </row>
    <row r="8745" spans="1:9">
      <c r="A8745" s="79">
        <v>42523</v>
      </c>
      <c r="B8745" s="3">
        <v>19.17408163265306</v>
      </c>
      <c r="C8745" s="7">
        <v>12013</v>
      </c>
      <c r="D8745" s="7">
        <v>1</v>
      </c>
      <c r="E8745" s="7" t="s">
        <v>5214</v>
      </c>
      <c r="F8745" s="2" t="s">
        <v>8</v>
      </c>
      <c r="G8745" s="2" t="s">
        <v>1911</v>
      </c>
    </row>
    <row r="8746" spans="1:9">
      <c r="A8746" s="79">
        <v>42523</v>
      </c>
      <c r="B8746" s="3">
        <v>19.17408163265306</v>
      </c>
      <c r="C8746" s="7">
        <v>12013</v>
      </c>
      <c r="D8746" s="7">
        <v>1</v>
      </c>
      <c r="E8746" s="7" t="s">
        <v>5214</v>
      </c>
      <c r="F8746" s="2" t="s">
        <v>8</v>
      </c>
      <c r="G8746" s="2" t="s">
        <v>1911</v>
      </c>
    </row>
    <row r="8747" spans="1:9">
      <c r="A8747" s="79">
        <v>42523</v>
      </c>
      <c r="B8747" s="3">
        <v>19.215693996126532</v>
      </c>
      <c r="C8747" s="7">
        <v>12013</v>
      </c>
      <c r="D8747" s="7">
        <v>1</v>
      </c>
      <c r="E8747" s="7" t="s">
        <v>5214</v>
      </c>
      <c r="F8747" s="2" t="s">
        <v>8</v>
      </c>
      <c r="G8747" s="2" t="s">
        <v>2058</v>
      </c>
    </row>
    <row r="8748" spans="1:9">
      <c r="A8748" s="79">
        <v>42524</v>
      </c>
      <c r="B8748" s="3">
        <v>19.17408163265306</v>
      </c>
      <c r="C8748" s="7">
        <v>12013</v>
      </c>
      <c r="D8748" s="7">
        <v>1</v>
      </c>
      <c r="E8748" s="7" t="s">
        <v>5214</v>
      </c>
      <c r="F8748" s="2" t="s">
        <v>8</v>
      </c>
      <c r="G8748" s="2" t="s">
        <v>2058</v>
      </c>
    </row>
    <row r="8749" spans="1:9">
      <c r="A8749" s="79">
        <v>42524</v>
      </c>
      <c r="B8749" s="3">
        <v>19.17408163265306</v>
      </c>
      <c r="C8749" s="7">
        <v>12013</v>
      </c>
      <c r="D8749" s="7">
        <v>1</v>
      </c>
      <c r="E8749" s="7" t="s">
        <v>5214</v>
      </c>
      <c r="F8749" s="2" t="s">
        <v>8</v>
      </c>
      <c r="G8749" s="2" t="s">
        <v>2058</v>
      </c>
    </row>
    <row r="8750" spans="1:9">
      <c r="A8750" s="79">
        <v>42524</v>
      </c>
      <c r="B8750" s="3">
        <v>19.245307200444813</v>
      </c>
      <c r="C8750" s="7">
        <v>12013</v>
      </c>
      <c r="D8750" s="7">
        <v>1</v>
      </c>
      <c r="E8750" s="7" t="s">
        <v>5214</v>
      </c>
      <c r="F8750" s="2" t="s">
        <v>8</v>
      </c>
      <c r="G8750" s="2" t="s">
        <v>2058</v>
      </c>
    </row>
    <row r="8751" spans="1:9">
      <c r="A8751" s="79">
        <v>42524</v>
      </c>
      <c r="B8751" s="3">
        <v>19.252944429813009</v>
      </c>
      <c r="C8751" s="7">
        <v>12013</v>
      </c>
      <c r="D8751" s="7">
        <v>1</v>
      </c>
      <c r="E8751" s="7" t="s">
        <v>5214</v>
      </c>
      <c r="F8751" s="2" t="s">
        <v>8</v>
      </c>
      <c r="G8751" s="2" t="s">
        <v>2058</v>
      </c>
    </row>
    <row r="8752" spans="1:9">
      <c r="A8752" s="79">
        <v>42524</v>
      </c>
      <c r="B8752" s="3">
        <v>19.287593462717055</v>
      </c>
      <c r="C8752" s="7">
        <v>12013</v>
      </c>
      <c r="D8752" s="7">
        <v>1</v>
      </c>
      <c r="E8752" s="7" t="s">
        <v>5214</v>
      </c>
      <c r="F8752" s="2" t="s">
        <v>8</v>
      </c>
      <c r="G8752" s="2" t="s">
        <v>2058</v>
      </c>
    </row>
    <row r="8753" spans="1:7">
      <c r="A8753" s="79">
        <v>42525</v>
      </c>
      <c r="B8753" s="3">
        <v>19.252944429813009</v>
      </c>
      <c r="C8753" s="7">
        <v>12013</v>
      </c>
      <c r="D8753" s="7">
        <v>1</v>
      </c>
      <c r="E8753" s="7" t="s">
        <v>5214</v>
      </c>
      <c r="F8753" s="2" t="s">
        <v>8</v>
      </c>
      <c r="G8753" s="2" t="s">
        <v>2058</v>
      </c>
    </row>
    <row r="8754" spans="1:7">
      <c r="A8754" s="79">
        <v>42525</v>
      </c>
      <c r="B8754" s="3">
        <v>19.276071428571427</v>
      </c>
      <c r="C8754" s="7">
        <v>12013</v>
      </c>
      <c r="D8754" s="7">
        <v>1</v>
      </c>
      <c r="E8754" s="7" t="s">
        <v>5214</v>
      </c>
      <c r="F8754" s="2" t="s">
        <v>8</v>
      </c>
      <c r="G8754" s="2" t="s">
        <v>2058</v>
      </c>
    </row>
    <row r="8755" spans="1:7">
      <c r="A8755" s="79">
        <v>42530</v>
      </c>
      <c r="B8755" s="3">
        <v>19.081561208958469</v>
      </c>
      <c r="C8755" s="7">
        <v>12013</v>
      </c>
      <c r="D8755" s="7">
        <v>1</v>
      </c>
      <c r="E8755" s="7" t="s">
        <v>5214</v>
      </c>
      <c r="F8755" s="2" t="s">
        <v>8</v>
      </c>
      <c r="G8755" s="2" t="s">
        <v>2058</v>
      </c>
    </row>
    <row r="8756" spans="1:7">
      <c r="A8756" s="79">
        <v>42530</v>
      </c>
      <c r="B8756" s="3">
        <v>19.17408163265306</v>
      </c>
      <c r="C8756" s="7">
        <v>12013</v>
      </c>
      <c r="D8756" s="7">
        <v>1</v>
      </c>
      <c r="E8756" s="7" t="s">
        <v>5214</v>
      </c>
      <c r="F8756" s="2" t="s">
        <v>8</v>
      </c>
      <c r="G8756" s="2" t="s">
        <v>2058</v>
      </c>
    </row>
    <row r="8757" spans="1:7">
      <c r="A8757" s="79">
        <v>42530</v>
      </c>
      <c r="B8757" s="3">
        <v>19.252944429813009</v>
      </c>
      <c r="C8757" s="7">
        <v>12013</v>
      </c>
      <c r="D8757" s="7">
        <v>1</v>
      </c>
      <c r="E8757" s="7" t="s">
        <v>5214</v>
      </c>
      <c r="F8757" s="2" t="s">
        <v>8</v>
      </c>
      <c r="G8757" s="2" t="s">
        <v>2058</v>
      </c>
    </row>
    <row r="8758" spans="1:7">
      <c r="A8758" s="79">
        <v>42531</v>
      </c>
      <c r="B8758" s="3">
        <v>19.17408163265306</v>
      </c>
      <c r="C8758" s="7">
        <v>12013</v>
      </c>
      <c r="D8758" s="7">
        <v>1</v>
      </c>
      <c r="E8758" s="7" t="s">
        <v>5214</v>
      </c>
      <c r="F8758" s="2" t="s">
        <v>8</v>
      </c>
      <c r="G8758" s="2" t="s">
        <v>2058</v>
      </c>
    </row>
    <row r="8759" spans="1:7">
      <c r="A8759" s="79">
        <v>42532</v>
      </c>
      <c r="B8759" s="3">
        <v>19.252944429813009</v>
      </c>
      <c r="C8759" s="7">
        <v>12013</v>
      </c>
      <c r="D8759" s="7">
        <v>1</v>
      </c>
      <c r="E8759" s="7" t="s">
        <v>5214</v>
      </c>
      <c r="F8759" s="2" t="s">
        <v>8</v>
      </c>
      <c r="G8759" s="2" t="s">
        <v>2058</v>
      </c>
    </row>
    <row r="8760" spans="1:7">
      <c r="A8760" s="79">
        <v>42533</v>
      </c>
      <c r="B8760" s="3">
        <v>19.17408163265306</v>
      </c>
      <c r="C8760" s="7">
        <v>12013</v>
      </c>
      <c r="D8760" s="7">
        <v>1</v>
      </c>
      <c r="E8760" s="7" t="s">
        <v>5214</v>
      </c>
      <c r="F8760" s="2" t="s">
        <v>8</v>
      </c>
      <c r="G8760" s="2" t="s">
        <v>2058</v>
      </c>
    </row>
    <row r="8761" spans="1:7">
      <c r="A8761" s="79">
        <v>42533</v>
      </c>
      <c r="B8761" s="3">
        <v>19.252944429813009</v>
      </c>
      <c r="C8761" s="7">
        <v>12013</v>
      </c>
      <c r="D8761" s="7">
        <v>1</v>
      </c>
      <c r="E8761" s="7" t="s">
        <v>5214</v>
      </c>
      <c r="F8761" s="2" t="s">
        <v>8</v>
      </c>
      <c r="G8761" s="2" t="s">
        <v>2058</v>
      </c>
    </row>
    <row r="8762" spans="1:7">
      <c r="A8762" s="79">
        <v>42536</v>
      </c>
      <c r="B8762" s="3">
        <v>19.300817423540312</v>
      </c>
      <c r="C8762" s="7">
        <v>12013</v>
      </c>
      <c r="D8762" s="7">
        <v>1</v>
      </c>
      <c r="E8762" s="7" t="s">
        <v>5214</v>
      </c>
      <c r="F8762" s="2" t="s">
        <v>8</v>
      </c>
      <c r="G8762" s="2" t="s">
        <v>2058</v>
      </c>
    </row>
    <row r="8763" spans="1:7">
      <c r="A8763" s="79">
        <v>42537</v>
      </c>
      <c r="B8763" s="3">
        <v>9.5034956637758512</v>
      </c>
      <c r="C8763" s="7">
        <v>12013</v>
      </c>
      <c r="D8763" s="7">
        <v>1</v>
      </c>
      <c r="E8763" s="7" t="s">
        <v>4174</v>
      </c>
      <c r="F8763" s="2" t="s">
        <v>8</v>
      </c>
      <c r="G8763" s="2" t="s">
        <v>2058</v>
      </c>
    </row>
    <row r="8764" spans="1:7">
      <c r="A8764" s="79">
        <v>42537</v>
      </c>
      <c r="B8764" s="3">
        <v>9.5034956637758512</v>
      </c>
      <c r="C8764" s="7">
        <v>12013</v>
      </c>
      <c r="D8764" s="7">
        <v>1</v>
      </c>
      <c r="E8764" s="7" t="s">
        <v>4174</v>
      </c>
      <c r="F8764" s="2" t="s">
        <v>8</v>
      </c>
      <c r="G8764" s="2" t="s">
        <v>2058</v>
      </c>
    </row>
    <row r="8765" spans="1:7">
      <c r="A8765" s="79">
        <v>42537</v>
      </c>
      <c r="B8765" s="3">
        <v>19.17408163265306</v>
      </c>
      <c r="C8765" s="7">
        <v>12013</v>
      </c>
      <c r="D8765" s="7">
        <v>1</v>
      </c>
      <c r="E8765" s="7" t="s">
        <v>5214</v>
      </c>
      <c r="F8765" s="2" t="s">
        <v>8</v>
      </c>
      <c r="G8765" s="2" t="s">
        <v>2058</v>
      </c>
    </row>
    <row r="8766" spans="1:7">
      <c r="A8766" s="79">
        <v>42537</v>
      </c>
      <c r="B8766" s="3">
        <v>19.304261211363229</v>
      </c>
      <c r="C8766" s="7">
        <v>12013</v>
      </c>
      <c r="D8766" s="7">
        <v>1</v>
      </c>
      <c r="E8766" s="7" t="s">
        <v>5214</v>
      </c>
      <c r="F8766" s="2" t="s">
        <v>8</v>
      </c>
      <c r="G8766" s="2" t="s">
        <v>2058</v>
      </c>
    </row>
    <row r="8767" spans="1:7">
      <c r="A8767" s="79">
        <v>42538</v>
      </c>
      <c r="B8767" s="3">
        <v>19.276071428571427</v>
      </c>
      <c r="C8767" s="7">
        <v>12013</v>
      </c>
      <c r="D8767" s="7">
        <v>1</v>
      </c>
      <c r="E8767" s="7" t="s">
        <v>5214</v>
      </c>
      <c r="F8767" s="2" t="s">
        <v>8</v>
      </c>
      <c r="G8767" s="2" t="s">
        <v>2058</v>
      </c>
    </row>
    <row r="8768" spans="1:7">
      <c r="A8768" s="79">
        <v>42539</v>
      </c>
      <c r="B8768" s="3">
        <v>19.015664945125888</v>
      </c>
      <c r="C8768" s="7">
        <v>12013</v>
      </c>
      <c r="D8768" s="7">
        <v>1</v>
      </c>
      <c r="E8768" s="7" t="s">
        <v>5214</v>
      </c>
      <c r="F8768" s="2" t="s">
        <v>8</v>
      </c>
      <c r="G8768" s="2" t="s">
        <v>2058</v>
      </c>
    </row>
    <row r="8769" spans="1:8">
      <c r="A8769" s="79">
        <v>42539</v>
      </c>
      <c r="B8769" s="3">
        <v>19.17408163265306</v>
      </c>
      <c r="C8769" s="7">
        <v>12013</v>
      </c>
      <c r="D8769" s="7">
        <v>1</v>
      </c>
      <c r="E8769" s="7" t="s">
        <v>5214</v>
      </c>
      <c r="F8769" s="2" t="s">
        <v>8</v>
      </c>
      <c r="G8769" s="2" t="s">
        <v>2058</v>
      </c>
    </row>
    <row r="8770" spans="1:8">
      <c r="A8770" s="79">
        <v>42541</v>
      </c>
      <c r="B8770" s="3">
        <v>9.5034956637758512</v>
      </c>
      <c r="C8770" s="7">
        <v>12013</v>
      </c>
      <c r="D8770" s="7">
        <v>1</v>
      </c>
      <c r="E8770" s="7" t="s">
        <v>4174</v>
      </c>
      <c r="F8770" s="2" t="s">
        <v>8</v>
      </c>
      <c r="G8770" s="2" t="s">
        <v>2058</v>
      </c>
    </row>
    <row r="8771" spans="1:8">
      <c r="A8771" s="79">
        <v>42541</v>
      </c>
      <c r="B8771" s="3">
        <v>19.215693996126532</v>
      </c>
      <c r="C8771" s="7">
        <v>12013</v>
      </c>
      <c r="D8771" s="7">
        <v>1</v>
      </c>
      <c r="E8771" s="7" t="s">
        <v>5214</v>
      </c>
      <c r="F8771" s="2" t="s">
        <v>8</v>
      </c>
      <c r="G8771" s="2" t="s">
        <v>2058</v>
      </c>
    </row>
    <row r="8772" spans="1:8">
      <c r="A8772" s="79">
        <v>42544</v>
      </c>
      <c r="B8772" s="3">
        <v>19.17408163265306</v>
      </c>
      <c r="C8772" s="7">
        <v>12013</v>
      </c>
      <c r="D8772" s="7">
        <v>1</v>
      </c>
      <c r="E8772" s="7" t="s">
        <v>5214</v>
      </c>
      <c r="F8772" s="2" t="s">
        <v>8</v>
      </c>
      <c r="G8772" s="2" t="s">
        <v>2058</v>
      </c>
    </row>
    <row r="8773" spans="1:8">
      <c r="A8773" s="79">
        <v>42544</v>
      </c>
      <c r="B8773" s="3">
        <v>19.17408163265306</v>
      </c>
      <c r="C8773" s="7">
        <v>12013</v>
      </c>
      <c r="D8773" s="7">
        <v>1</v>
      </c>
      <c r="E8773" s="7" t="s">
        <v>5214</v>
      </c>
      <c r="F8773" s="2" t="s">
        <v>8</v>
      </c>
      <c r="G8773" s="2" t="s">
        <v>2058</v>
      </c>
    </row>
    <row r="8774" spans="1:8">
      <c r="A8774" s="79">
        <v>42544</v>
      </c>
      <c r="B8774" s="3">
        <v>19.17408163265306</v>
      </c>
      <c r="C8774" s="7">
        <v>12013</v>
      </c>
      <c r="D8774" s="7">
        <v>1</v>
      </c>
      <c r="E8774" s="7" t="s">
        <v>5214</v>
      </c>
      <c r="F8774" s="2" t="s">
        <v>8</v>
      </c>
      <c r="G8774" s="2" t="s">
        <v>2058</v>
      </c>
    </row>
    <row r="8775" spans="1:8">
      <c r="A8775" s="79">
        <v>42544</v>
      </c>
      <c r="B8775" s="3">
        <v>19.17408163265306</v>
      </c>
      <c r="C8775" s="7">
        <v>12013</v>
      </c>
      <c r="D8775" s="7">
        <v>1</v>
      </c>
      <c r="E8775" s="7" t="s">
        <v>5214</v>
      </c>
      <c r="F8775" s="2" t="s">
        <v>8</v>
      </c>
      <c r="G8775" s="2" t="s">
        <v>2058</v>
      </c>
    </row>
    <row r="8776" spans="1:8">
      <c r="A8776" s="79">
        <v>42545</v>
      </c>
      <c r="B8776" s="3">
        <v>19.17408163265306</v>
      </c>
      <c r="C8776" s="7">
        <v>12013</v>
      </c>
      <c r="D8776" s="7">
        <v>1</v>
      </c>
      <c r="E8776" s="7" t="s">
        <v>5214</v>
      </c>
      <c r="F8776" s="2" t="s">
        <v>8</v>
      </c>
      <c r="G8776" s="2" t="s">
        <v>2058</v>
      </c>
    </row>
    <row r="8777" spans="1:8">
      <c r="A8777" s="79">
        <v>42545</v>
      </c>
      <c r="B8777" s="3">
        <v>19.17408163265306</v>
      </c>
      <c r="C8777" s="7">
        <v>12013</v>
      </c>
      <c r="D8777" s="7">
        <v>1</v>
      </c>
      <c r="E8777" s="7" t="s">
        <v>5214</v>
      </c>
      <c r="F8777" s="2" t="s">
        <v>8</v>
      </c>
      <c r="G8777" s="2" t="s">
        <v>2058</v>
      </c>
    </row>
    <row r="8778" spans="1:8">
      <c r="A8778" s="79">
        <v>42548</v>
      </c>
      <c r="B8778" s="3">
        <v>19.292036092585327</v>
      </c>
      <c r="C8778" s="7">
        <v>12013</v>
      </c>
      <c r="D8778" s="7">
        <v>1</v>
      </c>
      <c r="E8778" s="7" t="s">
        <v>5214</v>
      </c>
      <c r="F8778" s="2" t="s">
        <v>8</v>
      </c>
      <c r="G8778" s="2" t="s">
        <v>2058</v>
      </c>
    </row>
    <row r="8779" spans="1:8">
      <c r="A8779" s="79">
        <v>42549</v>
      </c>
      <c r="B8779" s="3">
        <v>19.17408163265306</v>
      </c>
      <c r="C8779" s="7">
        <v>12013</v>
      </c>
      <c r="D8779" s="7">
        <v>1</v>
      </c>
      <c r="E8779" s="7" t="s">
        <v>5214</v>
      </c>
      <c r="F8779" s="2" t="s">
        <v>8</v>
      </c>
      <c r="G8779" s="2" t="s">
        <v>2058</v>
      </c>
    </row>
    <row r="8780" spans="1:8">
      <c r="A8780" s="79">
        <v>42549</v>
      </c>
      <c r="B8780" s="3">
        <v>19.17408163265306</v>
      </c>
      <c r="C8780" s="7">
        <v>12013</v>
      </c>
      <c r="D8780" s="7">
        <v>1</v>
      </c>
      <c r="E8780" s="7" t="s">
        <v>5214</v>
      </c>
      <c r="F8780" s="2" t="s">
        <v>8</v>
      </c>
      <c r="G8780" s="2" t="s">
        <v>2058</v>
      </c>
    </row>
    <row r="8781" spans="1:8">
      <c r="A8781" s="79">
        <v>42552</v>
      </c>
      <c r="B8781" s="3">
        <v>9.26</v>
      </c>
      <c r="C8781" s="7">
        <v>12013</v>
      </c>
      <c r="D8781" s="7">
        <v>1</v>
      </c>
      <c r="E8781" s="7" t="s">
        <v>4174</v>
      </c>
      <c r="F8781" s="2" t="s">
        <v>8</v>
      </c>
      <c r="G8781" s="2" t="s">
        <v>2058</v>
      </c>
      <c r="H8781" s="2" t="s">
        <v>2435</v>
      </c>
    </row>
    <row r="8782" spans="1:8">
      <c r="A8782" s="79">
        <v>42552</v>
      </c>
      <c r="B8782" s="3">
        <v>9.26</v>
      </c>
      <c r="C8782" s="7">
        <v>12013</v>
      </c>
      <c r="D8782" s="7">
        <v>1</v>
      </c>
      <c r="E8782" s="7" t="s">
        <v>4174</v>
      </c>
      <c r="F8782" s="2" t="s">
        <v>8</v>
      </c>
      <c r="G8782" s="2" t="s">
        <v>2058</v>
      </c>
      <c r="H8782" s="2" t="s">
        <v>2436</v>
      </c>
    </row>
    <row r="8783" spans="1:8">
      <c r="A8783" s="79">
        <v>42553</v>
      </c>
      <c r="B8783" s="3">
        <v>7.34</v>
      </c>
      <c r="C8783" s="7">
        <v>12013</v>
      </c>
      <c r="D8783" s="7">
        <v>1</v>
      </c>
      <c r="E8783" s="7" t="s">
        <v>4175</v>
      </c>
      <c r="F8783" s="2" t="s">
        <v>8</v>
      </c>
      <c r="G8783" s="2" t="s">
        <v>2065</v>
      </c>
      <c r="H8783" s="2" t="s">
        <v>2433</v>
      </c>
    </row>
    <row r="8784" spans="1:8">
      <c r="A8784" s="79">
        <v>42553</v>
      </c>
      <c r="B8784" s="3">
        <v>9.26</v>
      </c>
      <c r="C8784" s="7">
        <v>12013</v>
      </c>
      <c r="D8784" s="7">
        <v>1</v>
      </c>
      <c r="E8784" s="7" t="s">
        <v>4174</v>
      </c>
      <c r="F8784" s="2" t="s">
        <v>8</v>
      </c>
      <c r="G8784" s="2" t="s">
        <v>2058</v>
      </c>
      <c r="H8784" s="2" t="s">
        <v>2434</v>
      </c>
    </row>
    <row r="8785" spans="1:8">
      <c r="A8785" s="79">
        <v>42569</v>
      </c>
      <c r="B8785" s="3">
        <v>9.26</v>
      </c>
      <c r="C8785" s="7">
        <v>12013</v>
      </c>
      <c r="D8785" s="7">
        <v>1</v>
      </c>
      <c r="E8785" s="7" t="s">
        <v>4174</v>
      </c>
      <c r="F8785" s="2" t="s">
        <v>8</v>
      </c>
      <c r="G8785" s="2" t="s">
        <v>2058</v>
      </c>
      <c r="H8785" s="2" t="s">
        <v>2432</v>
      </c>
    </row>
    <row r="8786" spans="1:8">
      <c r="A8786" s="79">
        <v>42579</v>
      </c>
      <c r="B8786" s="3">
        <v>23.021258941344776</v>
      </c>
      <c r="C8786" s="7">
        <v>12013</v>
      </c>
      <c r="D8786" s="7">
        <v>3</v>
      </c>
      <c r="E8786" s="7" t="s">
        <v>4175</v>
      </c>
      <c r="F8786" s="2" t="s">
        <v>8</v>
      </c>
      <c r="G8786" s="2" t="s">
        <v>2065</v>
      </c>
      <c r="H8786" s="2" t="s">
        <v>2310</v>
      </c>
    </row>
    <row r="8787" spans="1:8">
      <c r="A8787" s="79">
        <v>42585</v>
      </c>
      <c r="B8787" s="3">
        <v>7.34</v>
      </c>
      <c r="C8787" s="7">
        <v>12013</v>
      </c>
      <c r="D8787" s="7">
        <v>1</v>
      </c>
      <c r="E8787" s="7" t="s">
        <v>4175</v>
      </c>
      <c r="F8787" s="2" t="s">
        <v>8</v>
      </c>
      <c r="G8787" s="2" t="s">
        <v>2065</v>
      </c>
      <c r="H8787" s="2" t="s">
        <v>2431</v>
      </c>
    </row>
    <row r="8788" spans="1:8">
      <c r="A8788" s="79">
        <v>42590</v>
      </c>
      <c r="B8788" s="3">
        <v>9.5100960768614886</v>
      </c>
      <c r="C8788" s="7">
        <v>12013</v>
      </c>
      <c r="D8788" s="7">
        <v>1</v>
      </c>
      <c r="E8788" s="7" t="s">
        <v>4174</v>
      </c>
      <c r="F8788" s="2" t="s">
        <v>8</v>
      </c>
      <c r="G8788" s="2" t="s">
        <v>2058</v>
      </c>
      <c r="H8788" s="2" t="s">
        <v>2430</v>
      </c>
    </row>
    <row r="8789" spans="1:8">
      <c r="A8789" s="79">
        <v>42621</v>
      </c>
      <c r="B8789" s="3">
        <v>9.2800000000000011</v>
      </c>
      <c r="C8789" s="7">
        <v>12013</v>
      </c>
      <c r="D8789" s="7">
        <v>1</v>
      </c>
      <c r="E8789" s="7" t="s">
        <v>4174</v>
      </c>
      <c r="F8789" s="2" t="s">
        <v>8</v>
      </c>
      <c r="G8789" s="2" t="s">
        <v>1912</v>
      </c>
      <c r="H8789" s="2" t="s">
        <v>2424</v>
      </c>
    </row>
    <row r="8790" spans="1:8">
      <c r="A8790" s="79">
        <v>42621</v>
      </c>
      <c r="B8790" s="3">
        <v>9.2800000000000011</v>
      </c>
      <c r="C8790" s="7">
        <v>12013</v>
      </c>
      <c r="D8790" s="7">
        <v>1</v>
      </c>
      <c r="E8790" s="7" t="s">
        <v>4174</v>
      </c>
      <c r="F8790" s="2" t="s">
        <v>8</v>
      </c>
      <c r="G8790" s="2" t="s">
        <v>1912</v>
      </c>
      <c r="H8790" s="2" t="s">
        <v>2428</v>
      </c>
    </row>
    <row r="8791" spans="1:8">
      <c r="A8791" s="79">
        <v>42621</v>
      </c>
      <c r="B8791" s="3">
        <v>18.96233540925267</v>
      </c>
      <c r="C8791" s="7">
        <v>12013</v>
      </c>
      <c r="D8791" s="7">
        <v>1</v>
      </c>
      <c r="E8791" s="7" t="s">
        <v>5214</v>
      </c>
      <c r="F8791" s="2" t="s">
        <v>8</v>
      </c>
      <c r="G8791" s="2" t="s">
        <v>2058</v>
      </c>
      <c r="H8791" s="2" t="s">
        <v>2287</v>
      </c>
    </row>
    <row r="8792" spans="1:8">
      <c r="A8792" s="79">
        <v>42621</v>
      </c>
      <c r="B8792" s="3">
        <v>18.97</v>
      </c>
      <c r="C8792" s="7">
        <v>12013</v>
      </c>
      <c r="D8792" s="7">
        <v>1</v>
      </c>
      <c r="E8792" s="7" t="s">
        <v>5214</v>
      </c>
      <c r="F8792" s="2" t="s">
        <v>8</v>
      </c>
      <c r="G8792" s="2" t="s">
        <v>2058</v>
      </c>
      <c r="H8792" s="2" t="s">
        <v>2422</v>
      </c>
    </row>
    <row r="8793" spans="1:8">
      <c r="A8793" s="79">
        <v>42621</v>
      </c>
      <c r="B8793" s="3">
        <v>18.97</v>
      </c>
      <c r="C8793" s="7">
        <v>12013</v>
      </c>
      <c r="D8793" s="7">
        <v>1</v>
      </c>
      <c r="E8793" s="7" t="s">
        <v>5214</v>
      </c>
      <c r="F8793" s="2" t="s">
        <v>8</v>
      </c>
      <c r="G8793" s="2" t="s">
        <v>2058</v>
      </c>
      <c r="H8793" s="2" t="s">
        <v>2423</v>
      </c>
    </row>
    <row r="8794" spans="1:8">
      <c r="A8794" s="79">
        <v>42621</v>
      </c>
      <c r="B8794" s="3">
        <v>18.97</v>
      </c>
      <c r="C8794" s="7">
        <v>12013</v>
      </c>
      <c r="D8794" s="7">
        <v>1</v>
      </c>
      <c r="E8794" s="7" t="s">
        <v>5214</v>
      </c>
      <c r="F8794" s="2" t="s">
        <v>8</v>
      </c>
      <c r="G8794" s="2" t="s">
        <v>2058</v>
      </c>
      <c r="H8794" s="2" t="s">
        <v>2425</v>
      </c>
    </row>
    <row r="8795" spans="1:8">
      <c r="A8795" s="79">
        <v>42621</v>
      </c>
      <c r="B8795" s="3">
        <v>18.97</v>
      </c>
      <c r="C8795" s="7">
        <v>12013</v>
      </c>
      <c r="D8795" s="7">
        <v>1</v>
      </c>
      <c r="E8795" s="7" t="s">
        <v>5214</v>
      </c>
      <c r="F8795" s="2" t="s">
        <v>8</v>
      </c>
      <c r="G8795" s="2" t="s">
        <v>2058</v>
      </c>
      <c r="H8795" s="2" t="s">
        <v>2426</v>
      </c>
    </row>
    <row r="8796" spans="1:8">
      <c r="A8796" s="79">
        <v>42621</v>
      </c>
      <c r="B8796" s="3">
        <v>18.97</v>
      </c>
      <c r="C8796" s="7">
        <v>12013</v>
      </c>
      <c r="D8796" s="7">
        <v>1</v>
      </c>
      <c r="E8796" s="7" t="s">
        <v>5214</v>
      </c>
      <c r="F8796" s="2" t="s">
        <v>8</v>
      </c>
      <c r="G8796" s="2" t="s">
        <v>2058</v>
      </c>
      <c r="H8796" s="2" t="s">
        <v>2427</v>
      </c>
    </row>
    <row r="8797" spans="1:8">
      <c r="A8797" s="79">
        <v>42621</v>
      </c>
      <c r="B8797" s="3">
        <v>18.97</v>
      </c>
      <c r="C8797" s="7">
        <v>12013</v>
      </c>
      <c r="D8797" s="7">
        <v>1</v>
      </c>
      <c r="E8797" s="7" t="s">
        <v>5214</v>
      </c>
      <c r="F8797" s="2" t="s">
        <v>8</v>
      </c>
      <c r="G8797" s="2" t="s">
        <v>2058</v>
      </c>
      <c r="H8797" s="2" t="s">
        <v>2429</v>
      </c>
    </row>
    <row r="8798" spans="1:8">
      <c r="A8798" s="79">
        <v>42621</v>
      </c>
      <c r="B8798" s="3">
        <v>18.971826067615655</v>
      </c>
      <c r="C8798" s="7">
        <v>12013</v>
      </c>
      <c r="D8798" s="7">
        <v>1</v>
      </c>
      <c r="E8798" s="7" t="s">
        <v>5214</v>
      </c>
      <c r="F8798" s="2" t="s">
        <v>8</v>
      </c>
      <c r="G8798" s="2" t="s">
        <v>2058</v>
      </c>
      <c r="H8798" s="2" t="s">
        <v>2287</v>
      </c>
    </row>
    <row r="8799" spans="1:8">
      <c r="A8799" s="79">
        <v>42622</v>
      </c>
      <c r="B8799" s="3">
        <v>18.97</v>
      </c>
      <c r="C8799" s="7">
        <v>12013</v>
      </c>
      <c r="D8799" s="7">
        <v>1</v>
      </c>
      <c r="E8799" s="7" t="s">
        <v>5214</v>
      </c>
      <c r="F8799" s="2" t="s">
        <v>8</v>
      </c>
      <c r="G8799" s="2" t="s">
        <v>2058</v>
      </c>
      <c r="H8799" s="2" t="s">
        <v>2419</v>
      </c>
    </row>
    <row r="8800" spans="1:8">
      <c r="A8800" s="79">
        <v>42622</v>
      </c>
      <c r="B8800" s="3">
        <v>18.97</v>
      </c>
      <c r="C8800" s="7">
        <v>12013</v>
      </c>
      <c r="D8800" s="7">
        <v>1</v>
      </c>
      <c r="E8800" s="7" t="s">
        <v>5214</v>
      </c>
      <c r="F8800" s="2" t="s">
        <v>8</v>
      </c>
      <c r="G8800" s="2" t="s">
        <v>2058</v>
      </c>
      <c r="H8800" s="2" t="s">
        <v>2420</v>
      </c>
    </row>
    <row r="8801" spans="1:8">
      <c r="A8801" s="79">
        <v>42622</v>
      </c>
      <c r="B8801" s="3">
        <v>19.138510577472839</v>
      </c>
      <c r="C8801" s="7">
        <v>12013</v>
      </c>
      <c r="D8801" s="7">
        <v>1</v>
      </c>
      <c r="E8801" s="7" t="s">
        <v>5214</v>
      </c>
      <c r="F8801" s="2" t="s">
        <v>8</v>
      </c>
      <c r="G8801" s="2" t="s">
        <v>2058</v>
      </c>
      <c r="H8801" s="2" t="s">
        <v>2421</v>
      </c>
    </row>
    <row r="8802" spans="1:8">
      <c r="A8802" s="79">
        <v>42623</v>
      </c>
      <c r="B8802" s="3">
        <v>18.97</v>
      </c>
      <c r="C8802" s="7">
        <v>12013</v>
      </c>
      <c r="D8802" s="7">
        <v>1</v>
      </c>
      <c r="E8802" s="7" t="s">
        <v>5214</v>
      </c>
      <c r="F8802" s="2" t="s">
        <v>8</v>
      </c>
      <c r="G8802" s="2" t="s">
        <v>2058</v>
      </c>
      <c r="H8802" s="2" t="s">
        <v>2418</v>
      </c>
    </row>
    <row r="8803" spans="1:8">
      <c r="A8803" s="79">
        <v>42625</v>
      </c>
      <c r="B8803" s="3">
        <v>18.97</v>
      </c>
      <c r="C8803" s="7">
        <v>12013</v>
      </c>
      <c r="D8803" s="7">
        <v>1</v>
      </c>
      <c r="E8803" s="7" t="s">
        <v>5214</v>
      </c>
      <c r="F8803" s="2" t="s">
        <v>8</v>
      </c>
      <c r="G8803" s="2" t="s">
        <v>2058</v>
      </c>
      <c r="H8803" s="2" t="s">
        <v>2417</v>
      </c>
    </row>
    <row r="8804" spans="1:8">
      <c r="A8804" s="79">
        <v>42627</v>
      </c>
      <c r="B8804" s="3">
        <v>18.97</v>
      </c>
      <c r="C8804" s="7">
        <v>12013</v>
      </c>
      <c r="D8804" s="7">
        <v>1</v>
      </c>
      <c r="E8804" s="7" t="s">
        <v>5214</v>
      </c>
      <c r="F8804" s="2" t="s">
        <v>8</v>
      </c>
      <c r="G8804" s="2" t="s">
        <v>2058</v>
      </c>
      <c r="H8804" s="2" t="s">
        <v>2416</v>
      </c>
    </row>
    <row r="8805" spans="1:8">
      <c r="A8805" s="79">
        <v>42628</v>
      </c>
      <c r="B8805" s="3">
        <v>57.826989708404803</v>
      </c>
      <c r="C8805" s="7">
        <v>12013</v>
      </c>
      <c r="D8805" s="7">
        <v>3</v>
      </c>
      <c r="E8805" s="7" t="s">
        <v>5214</v>
      </c>
      <c r="F8805" s="2" t="s">
        <v>8</v>
      </c>
      <c r="G8805" s="2" t="s">
        <v>2058</v>
      </c>
      <c r="H8805" s="2" t="s">
        <v>2415</v>
      </c>
    </row>
    <row r="8806" spans="1:8">
      <c r="A8806" s="79">
        <v>42628</v>
      </c>
      <c r="B8806" s="3">
        <v>9.6330102915951983</v>
      </c>
      <c r="C8806" s="7">
        <v>12013</v>
      </c>
      <c r="D8806" s="7">
        <v>1</v>
      </c>
      <c r="E8806" s="7" t="s">
        <v>4174</v>
      </c>
      <c r="F8806" s="2" t="s">
        <v>8</v>
      </c>
      <c r="G8806" s="2" t="s">
        <v>1912</v>
      </c>
      <c r="H8806" s="2" t="s">
        <v>2415</v>
      </c>
    </row>
    <row r="8807" spans="1:8">
      <c r="A8807" s="79">
        <v>42632</v>
      </c>
      <c r="B8807" s="3">
        <v>18.97</v>
      </c>
      <c r="C8807" s="7">
        <v>12013</v>
      </c>
      <c r="D8807" s="7">
        <v>1</v>
      </c>
      <c r="E8807" s="7" t="s">
        <v>5214</v>
      </c>
      <c r="F8807" s="2" t="s">
        <v>8</v>
      </c>
      <c r="G8807" s="2" t="s">
        <v>2058</v>
      </c>
      <c r="H8807" s="2" t="s">
        <v>2414</v>
      </c>
    </row>
    <row r="8808" spans="1:8">
      <c r="A8808" s="79">
        <v>42634.393055555556</v>
      </c>
      <c r="B8808" s="3">
        <v>18.97</v>
      </c>
      <c r="C8808" s="7">
        <v>12013</v>
      </c>
      <c r="D8808" s="7">
        <v>1</v>
      </c>
      <c r="E8808" s="7" t="s">
        <v>5214</v>
      </c>
      <c r="F8808" s="2" t="s">
        <v>8</v>
      </c>
      <c r="G8808" s="2">
        <v>1</v>
      </c>
      <c r="H8808" s="2" t="s">
        <v>2222</v>
      </c>
    </row>
    <row r="8809" spans="1:8">
      <c r="A8809" s="79">
        <v>42634.614583333336</v>
      </c>
      <c r="B8809" s="3">
        <v>18.97</v>
      </c>
      <c r="C8809" s="7">
        <v>12013</v>
      </c>
      <c r="D8809" s="7">
        <v>1</v>
      </c>
      <c r="E8809" s="7" t="s">
        <v>5214</v>
      </c>
      <c r="F8809" s="2" t="s">
        <v>8</v>
      </c>
      <c r="G8809" s="2">
        <v>1</v>
      </c>
      <c r="H8809" s="2" t="s">
        <v>2222</v>
      </c>
    </row>
    <row r="8810" spans="1:8">
      <c r="A8810" s="79">
        <v>42635.973611111112</v>
      </c>
      <c r="B8810" s="3">
        <v>7.59</v>
      </c>
      <c r="C8810" s="7">
        <v>12013</v>
      </c>
      <c r="D8810" s="7">
        <v>1</v>
      </c>
      <c r="E8810" s="7" t="s">
        <v>4175</v>
      </c>
      <c r="F8810" s="2" t="s">
        <v>8</v>
      </c>
      <c r="G8810" s="2">
        <v>1</v>
      </c>
      <c r="H8810" s="2" t="s">
        <v>2238</v>
      </c>
    </row>
    <row r="8811" spans="1:8">
      <c r="A8811" s="79">
        <v>42637.059027777781</v>
      </c>
      <c r="B8811" s="3">
        <v>7.34</v>
      </c>
      <c r="C8811" s="7">
        <v>12013</v>
      </c>
      <c r="D8811" s="7">
        <v>1</v>
      </c>
      <c r="E8811" s="7" t="s">
        <v>4175</v>
      </c>
      <c r="F8811" s="2" t="s">
        <v>8</v>
      </c>
      <c r="G8811" s="2">
        <v>1</v>
      </c>
      <c r="H8811" s="2" t="s">
        <v>2238</v>
      </c>
    </row>
    <row r="8812" spans="1:8">
      <c r="A8812" s="79">
        <v>42637.468055555553</v>
      </c>
      <c r="B8812" s="3">
        <v>18.97</v>
      </c>
      <c r="C8812" s="7">
        <v>12013</v>
      </c>
      <c r="D8812" s="7">
        <v>1</v>
      </c>
      <c r="E8812" s="7" t="s">
        <v>5214</v>
      </c>
      <c r="F8812" s="2" t="s">
        <v>8</v>
      </c>
      <c r="G8812" s="2">
        <v>1</v>
      </c>
      <c r="H8812" s="2" t="s">
        <v>2222</v>
      </c>
    </row>
    <row r="8813" spans="1:8">
      <c r="A8813" s="79">
        <v>42638.49722222222</v>
      </c>
      <c r="B8813" s="3">
        <v>19.18</v>
      </c>
      <c r="C8813" s="7">
        <v>12013</v>
      </c>
      <c r="D8813" s="7">
        <v>1</v>
      </c>
      <c r="E8813" s="7" t="s">
        <v>5214</v>
      </c>
      <c r="F8813" s="2" t="s">
        <v>8</v>
      </c>
      <c r="G8813" s="2">
        <v>1</v>
      </c>
      <c r="H8813" s="2" t="s">
        <v>2222</v>
      </c>
    </row>
    <row r="8814" spans="1:8">
      <c r="A8814" s="79">
        <v>42640.506944444445</v>
      </c>
      <c r="B8814" s="3">
        <v>17.899999999999999</v>
      </c>
      <c r="C8814" s="7">
        <v>12013</v>
      </c>
      <c r="D8814" s="7">
        <v>1</v>
      </c>
      <c r="E8814" s="7" t="s">
        <v>5214</v>
      </c>
      <c r="F8814" s="2" t="s">
        <v>8</v>
      </c>
      <c r="G8814" s="2">
        <v>1</v>
      </c>
      <c r="H8814" s="2" t="s">
        <v>2222</v>
      </c>
    </row>
    <row r="8815" spans="1:8">
      <c r="A8815" s="79">
        <v>42640.957638888889</v>
      </c>
      <c r="B8815" s="3">
        <v>18.97</v>
      </c>
      <c r="C8815" s="7">
        <v>12013</v>
      </c>
      <c r="D8815" s="7">
        <v>1</v>
      </c>
      <c r="E8815" s="7" t="s">
        <v>5214</v>
      </c>
      <c r="F8815" s="2" t="s">
        <v>8</v>
      </c>
      <c r="G8815" s="2">
        <v>1</v>
      </c>
      <c r="H8815" s="2" t="s">
        <v>2222</v>
      </c>
    </row>
    <row r="8816" spans="1:8">
      <c r="A8816" s="79">
        <v>42641.025000000001</v>
      </c>
      <c r="B8816" s="3">
        <v>18.97</v>
      </c>
      <c r="C8816" s="7">
        <v>12013</v>
      </c>
      <c r="D8816" s="7">
        <v>1</v>
      </c>
      <c r="E8816" s="7" t="s">
        <v>5214</v>
      </c>
      <c r="F8816" s="2" t="s">
        <v>8</v>
      </c>
      <c r="G8816" s="2">
        <v>1</v>
      </c>
      <c r="H8816" s="2" t="s">
        <v>2222</v>
      </c>
    </row>
    <row r="8817" spans="1:8">
      <c r="A8817" s="79">
        <v>42641.70416666667</v>
      </c>
      <c r="B8817" s="3">
        <v>19.170000000000002</v>
      </c>
      <c r="C8817" s="7">
        <v>12013</v>
      </c>
      <c r="D8817" s="7">
        <v>1</v>
      </c>
      <c r="E8817" s="7" t="s">
        <v>5214</v>
      </c>
      <c r="F8817" s="2" t="s">
        <v>8</v>
      </c>
      <c r="G8817" s="2">
        <v>1</v>
      </c>
      <c r="H8817" s="2" t="s">
        <v>2222</v>
      </c>
    </row>
    <row r="8818" spans="1:8">
      <c r="A8818" s="79">
        <v>42641.711805555555</v>
      </c>
      <c r="B8818" s="3">
        <v>19.239999999999998</v>
      </c>
      <c r="C8818" s="7">
        <v>12013</v>
      </c>
      <c r="D8818" s="7">
        <v>1</v>
      </c>
      <c r="E8818" s="7" t="s">
        <v>5214</v>
      </c>
      <c r="F8818" s="2" t="s">
        <v>8</v>
      </c>
      <c r="G8818" s="2">
        <v>1</v>
      </c>
      <c r="H8818" s="2" t="s">
        <v>2222</v>
      </c>
    </row>
    <row r="8819" spans="1:8">
      <c r="A8819" s="79">
        <v>42641.998611111114</v>
      </c>
      <c r="B8819" s="3">
        <v>7.55</v>
      </c>
      <c r="C8819" s="7">
        <v>12013</v>
      </c>
      <c r="D8819" s="7">
        <v>1</v>
      </c>
      <c r="E8819" s="7" t="s">
        <v>4175</v>
      </c>
      <c r="F8819" s="2" t="s">
        <v>8</v>
      </c>
      <c r="G8819" s="2">
        <v>1</v>
      </c>
      <c r="H8819" s="2" t="s">
        <v>2238</v>
      </c>
    </row>
    <row r="8820" spans="1:8">
      <c r="A8820" s="79">
        <v>42643.48333333333</v>
      </c>
      <c r="B8820" s="3">
        <v>19.05</v>
      </c>
      <c r="C8820" s="7">
        <v>12013</v>
      </c>
      <c r="D8820" s="7">
        <v>1</v>
      </c>
      <c r="E8820" s="7" t="s">
        <v>5214</v>
      </c>
      <c r="F8820" s="2" t="s">
        <v>8</v>
      </c>
      <c r="G8820" s="2">
        <v>1</v>
      </c>
      <c r="H8820" s="2" t="s">
        <v>2222</v>
      </c>
    </row>
    <row r="8821" spans="1:8">
      <c r="A8821" s="79">
        <v>42643.657638888886</v>
      </c>
      <c r="B8821" s="3">
        <v>10.23</v>
      </c>
      <c r="C8821" s="7">
        <v>12013</v>
      </c>
      <c r="D8821" s="7">
        <v>1</v>
      </c>
      <c r="E8821" s="7" t="s">
        <v>4174</v>
      </c>
      <c r="F8821" s="2" t="s">
        <v>8</v>
      </c>
      <c r="G8821" s="2">
        <v>1</v>
      </c>
      <c r="H8821" s="2" t="s">
        <v>2248</v>
      </c>
    </row>
    <row r="8822" spans="1:8">
      <c r="A8822" s="79">
        <v>42646.463078703702</v>
      </c>
      <c r="B8822" s="3">
        <v>19.170314009603839</v>
      </c>
      <c r="C8822" s="7">
        <v>12013</v>
      </c>
      <c r="D8822" s="7">
        <v>1</v>
      </c>
      <c r="E8822" s="7" t="s">
        <v>5214</v>
      </c>
      <c r="F8822" s="2" t="s">
        <v>8</v>
      </c>
      <c r="G8822" s="2" t="s">
        <v>2222</v>
      </c>
      <c r="H8822" s="2" t="s">
        <v>3244</v>
      </c>
    </row>
    <row r="8823" spans="1:8">
      <c r="A8823" s="79">
        <v>42647.528333333335</v>
      </c>
      <c r="B8823" s="3">
        <v>19.110289999999999</v>
      </c>
      <c r="C8823" s="7">
        <v>12013</v>
      </c>
      <c r="D8823" s="7">
        <v>1</v>
      </c>
      <c r="E8823" s="7" t="s">
        <v>5214</v>
      </c>
      <c r="F8823" s="2" t="s">
        <v>8</v>
      </c>
      <c r="G8823" s="2" t="s">
        <v>2222</v>
      </c>
      <c r="H8823" s="2" t="s">
        <v>3243</v>
      </c>
    </row>
    <row r="8824" spans="1:8">
      <c r="A8824" s="79">
        <v>42647.591435185182</v>
      </c>
      <c r="B8824" s="3">
        <v>19.252349520674215</v>
      </c>
      <c r="C8824" s="7">
        <v>12013</v>
      </c>
      <c r="D8824" s="7">
        <v>1</v>
      </c>
      <c r="E8824" s="7" t="s">
        <v>5214</v>
      </c>
      <c r="F8824" s="2" t="s">
        <v>8</v>
      </c>
      <c r="G8824" s="2" t="s">
        <v>2222</v>
      </c>
      <c r="H8824" s="2" t="s">
        <v>2874</v>
      </c>
    </row>
    <row r="8825" spans="1:8">
      <c r="A8825" s="79">
        <v>42649.610520833332</v>
      </c>
      <c r="B8825" s="3">
        <v>19.170314009603839</v>
      </c>
      <c r="C8825" s="7">
        <v>12013</v>
      </c>
      <c r="D8825" s="7">
        <v>1</v>
      </c>
      <c r="E8825" s="7" t="s">
        <v>5214</v>
      </c>
      <c r="F8825" s="2" t="s">
        <v>8</v>
      </c>
      <c r="G8825" s="2" t="s">
        <v>2222</v>
      </c>
      <c r="H8825" s="2" t="s">
        <v>3242</v>
      </c>
    </row>
    <row r="8826" spans="1:8">
      <c r="A8826" s="79">
        <v>42652.859293981484</v>
      </c>
      <c r="B8826" s="3">
        <v>19.222766547842401</v>
      </c>
      <c r="C8826" s="7">
        <v>12013</v>
      </c>
      <c r="D8826" s="7">
        <v>1</v>
      </c>
      <c r="E8826" s="7" t="s">
        <v>5214</v>
      </c>
      <c r="F8826" s="2" t="s">
        <v>8</v>
      </c>
      <c r="G8826" s="2" t="s">
        <v>2222</v>
      </c>
      <c r="H8826" s="2" t="s">
        <v>2873</v>
      </c>
    </row>
    <row r="8827" spans="1:8">
      <c r="A8827" s="79">
        <v>42657.146377314813</v>
      </c>
      <c r="B8827" s="3">
        <v>19.290229939939938</v>
      </c>
      <c r="C8827" s="7">
        <v>12013</v>
      </c>
      <c r="D8827" s="7">
        <v>1</v>
      </c>
      <c r="E8827" s="7" t="s">
        <v>5214</v>
      </c>
      <c r="F8827" s="2" t="s">
        <v>8</v>
      </c>
      <c r="G8827" s="2" t="s">
        <v>2222</v>
      </c>
      <c r="H8827" s="2" t="s">
        <v>2876</v>
      </c>
    </row>
    <row r="8828" spans="1:8">
      <c r="A8828" s="79">
        <v>42657.321840277778</v>
      </c>
      <c r="B8828" s="3">
        <v>19.279863727707699</v>
      </c>
      <c r="C8828" s="7">
        <v>12013</v>
      </c>
      <c r="D8828" s="7">
        <v>1</v>
      </c>
      <c r="E8828" s="7" t="s">
        <v>5214</v>
      </c>
      <c r="F8828" s="2" t="s">
        <v>8</v>
      </c>
      <c r="G8828" s="2" t="s">
        <v>2222</v>
      </c>
      <c r="H8828" s="2" t="s">
        <v>3241</v>
      </c>
    </row>
    <row r="8829" spans="1:8">
      <c r="A8829" s="79">
        <v>42658.46875</v>
      </c>
      <c r="B8829" s="3">
        <v>19.294896503752163</v>
      </c>
      <c r="C8829" s="7">
        <v>12013</v>
      </c>
      <c r="D8829" s="7">
        <v>1</v>
      </c>
      <c r="E8829" s="7" t="s">
        <v>5214</v>
      </c>
      <c r="F8829" s="2" t="s">
        <v>8</v>
      </c>
      <c r="G8829" s="2" t="s">
        <v>2222</v>
      </c>
      <c r="H8829" s="2" t="s">
        <v>2837</v>
      </c>
    </row>
    <row r="8830" spans="1:8">
      <c r="A8830" s="79">
        <v>42676.161307870374</v>
      </c>
      <c r="B8830" s="3">
        <v>19.306822091097306</v>
      </c>
      <c r="C8830" s="7">
        <v>12013</v>
      </c>
      <c r="D8830" s="7">
        <v>1</v>
      </c>
      <c r="E8830" s="7" t="s">
        <v>5214</v>
      </c>
      <c r="F8830" s="2" t="s">
        <v>8</v>
      </c>
      <c r="G8830" s="2" t="s">
        <v>2222</v>
      </c>
      <c r="H8830" s="2" t="s">
        <v>2785</v>
      </c>
    </row>
    <row r="8831" spans="1:8">
      <c r="A8831" s="79">
        <v>42677.329039351855</v>
      </c>
      <c r="B8831" s="3">
        <v>19.222766547842401</v>
      </c>
      <c r="C8831" s="7">
        <v>12013</v>
      </c>
      <c r="D8831" s="7">
        <v>1</v>
      </c>
      <c r="E8831" s="7" t="s">
        <v>5214</v>
      </c>
      <c r="F8831" s="2" t="s">
        <v>8</v>
      </c>
      <c r="G8831" s="2" t="s">
        <v>2222</v>
      </c>
      <c r="H8831" s="2" t="s">
        <v>2864</v>
      </c>
    </row>
    <row r="8832" spans="1:8">
      <c r="A8832" s="79">
        <v>42678.513611111113</v>
      </c>
      <c r="B8832" s="3">
        <v>19.170314009603839</v>
      </c>
      <c r="C8832" s="7">
        <v>12013</v>
      </c>
      <c r="D8832" s="7">
        <v>1</v>
      </c>
      <c r="E8832" s="7" t="s">
        <v>5214</v>
      </c>
      <c r="F8832" s="2" t="s">
        <v>8</v>
      </c>
      <c r="G8832" s="2" t="s">
        <v>2222</v>
      </c>
      <c r="H8832" s="2" t="s">
        <v>3240</v>
      </c>
    </row>
    <row r="8833" spans="1:8">
      <c r="A8833" s="79">
        <v>42681.517465277779</v>
      </c>
      <c r="B8833" s="3">
        <v>19.263950322108343</v>
      </c>
      <c r="C8833" s="7">
        <v>12013</v>
      </c>
      <c r="D8833" s="7">
        <v>1</v>
      </c>
      <c r="E8833" s="7" t="s">
        <v>5214</v>
      </c>
      <c r="F8833" s="2" t="s">
        <v>8</v>
      </c>
      <c r="G8833" s="2" t="s">
        <v>2222</v>
      </c>
      <c r="H8833" s="2" t="s">
        <v>3239</v>
      </c>
    </row>
    <row r="8834" spans="1:8">
      <c r="A8834" s="79">
        <v>42681.593136574076</v>
      </c>
      <c r="B8834" s="3">
        <v>19.170314009603839</v>
      </c>
      <c r="C8834" s="7">
        <v>12013</v>
      </c>
      <c r="D8834" s="7">
        <v>1</v>
      </c>
      <c r="E8834" s="7" t="s">
        <v>5214</v>
      </c>
      <c r="F8834" s="2" t="s">
        <v>8</v>
      </c>
      <c r="G8834" s="2" t="s">
        <v>2222</v>
      </c>
      <c r="H8834" s="2" t="s">
        <v>2460</v>
      </c>
    </row>
    <row r="8835" spans="1:8">
      <c r="A8835" s="79">
        <v>42681.594502314816</v>
      </c>
      <c r="B8835" s="3">
        <v>19.170314009603839</v>
      </c>
      <c r="C8835" s="7">
        <v>12013</v>
      </c>
      <c r="D8835" s="7">
        <v>1</v>
      </c>
      <c r="E8835" s="7" t="s">
        <v>5214</v>
      </c>
      <c r="F8835" s="2" t="s">
        <v>8</v>
      </c>
      <c r="G8835" s="2" t="s">
        <v>2222</v>
      </c>
      <c r="H8835" s="2" t="s">
        <v>3238</v>
      </c>
    </row>
    <row r="8836" spans="1:8">
      <c r="A8836" s="79">
        <v>42685.679224537038</v>
      </c>
      <c r="B8836" s="3">
        <v>19.282612759208003</v>
      </c>
      <c r="C8836" s="7">
        <v>12013</v>
      </c>
      <c r="D8836" s="7">
        <v>1</v>
      </c>
      <c r="E8836" s="7" t="s">
        <v>5214</v>
      </c>
      <c r="F8836" s="2" t="s">
        <v>8</v>
      </c>
      <c r="G8836" s="2" t="s">
        <v>2222</v>
      </c>
      <c r="H8836" s="2" t="s">
        <v>2880</v>
      </c>
    </row>
    <row r="8837" spans="1:8">
      <c r="A8837" s="79">
        <v>42690.059687499997</v>
      </c>
      <c r="B8837" s="3">
        <v>19.170314009603839</v>
      </c>
      <c r="C8837" s="7">
        <v>12013</v>
      </c>
      <c r="D8837" s="7">
        <v>1</v>
      </c>
      <c r="E8837" s="7" t="s">
        <v>5214</v>
      </c>
      <c r="F8837" s="2" t="s">
        <v>8</v>
      </c>
      <c r="G8837" s="2" t="s">
        <v>2222</v>
      </c>
      <c r="H8837" s="2" t="s">
        <v>3237</v>
      </c>
    </row>
    <row r="8838" spans="1:8">
      <c r="A8838" s="79">
        <v>42699.429942129631</v>
      </c>
      <c r="B8838" s="3">
        <v>19.170314009603839</v>
      </c>
      <c r="C8838" s="7">
        <v>12013</v>
      </c>
      <c r="D8838" s="7">
        <v>1</v>
      </c>
      <c r="E8838" s="7" t="s">
        <v>5214</v>
      </c>
      <c r="F8838" s="2" t="s">
        <v>8</v>
      </c>
      <c r="G8838" s="2" t="s">
        <v>2222</v>
      </c>
      <c r="H8838" s="2" t="s">
        <v>3236</v>
      </c>
    </row>
    <row r="8839" spans="1:8">
      <c r="A8839" s="79">
        <v>42704.302881944444</v>
      </c>
      <c r="B8839" s="3">
        <v>19.306822091097306</v>
      </c>
      <c r="C8839" s="7">
        <v>12013</v>
      </c>
      <c r="D8839" s="7">
        <v>1</v>
      </c>
      <c r="E8839" s="7" t="s">
        <v>5214</v>
      </c>
      <c r="F8839" s="2" t="s">
        <v>8</v>
      </c>
      <c r="G8839" s="2" t="s">
        <v>2222</v>
      </c>
      <c r="H8839" s="2" t="s">
        <v>2827</v>
      </c>
    </row>
    <row r="8840" spans="1:8">
      <c r="A8840" s="79">
        <v>42705.815555555557</v>
      </c>
      <c r="B8840" s="3">
        <v>19.170314009603839</v>
      </c>
      <c r="C8840" s="7">
        <v>12013</v>
      </c>
      <c r="D8840" s="7">
        <v>1</v>
      </c>
      <c r="E8840" s="7" t="s">
        <v>5214</v>
      </c>
      <c r="F8840" s="2" t="s">
        <v>8</v>
      </c>
      <c r="G8840" s="2" t="s">
        <v>2222</v>
      </c>
      <c r="H8840" s="2" t="s">
        <v>3235</v>
      </c>
    </row>
    <row r="8841" spans="1:8">
      <c r="A8841" s="79">
        <v>42706.04011574074</v>
      </c>
      <c r="B8841" s="3">
        <v>19.170314009603839</v>
      </c>
      <c r="C8841" s="7">
        <v>12013</v>
      </c>
      <c r="D8841" s="7">
        <v>1</v>
      </c>
      <c r="E8841" s="7" t="s">
        <v>5214</v>
      </c>
      <c r="F8841" s="2" t="s">
        <v>8</v>
      </c>
      <c r="G8841" s="2" t="s">
        <v>2222</v>
      </c>
      <c r="H8841" s="2" t="s">
        <v>3234</v>
      </c>
    </row>
    <row r="8842" spans="1:8">
      <c r="A8842" s="79">
        <v>42707.545543981483</v>
      </c>
      <c r="B8842" s="3">
        <v>19.170314009603839</v>
      </c>
      <c r="C8842" s="7">
        <v>12013</v>
      </c>
      <c r="D8842" s="7">
        <v>1</v>
      </c>
      <c r="E8842" s="7" t="s">
        <v>5214</v>
      </c>
      <c r="F8842" s="2" t="s">
        <v>8</v>
      </c>
      <c r="G8842" s="2" t="s">
        <v>2222</v>
      </c>
      <c r="H8842" s="2" t="s">
        <v>3233</v>
      </c>
    </row>
    <row r="8843" spans="1:8">
      <c r="A8843" s="79">
        <v>42708.591145833336</v>
      </c>
      <c r="B8843" s="3">
        <v>19.170314009603839</v>
      </c>
      <c r="C8843" s="7">
        <v>12013</v>
      </c>
      <c r="D8843" s="7">
        <v>1</v>
      </c>
      <c r="E8843" s="7" t="s">
        <v>5214</v>
      </c>
      <c r="F8843" s="2" t="s">
        <v>8</v>
      </c>
      <c r="G8843" s="2" t="s">
        <v>2222</v>
      </c>
      <c r="H8843" s="2" t="s">
        <v>3232</v>
      </c>
    </row>
    <row r="8844" spans="1:8">
      <c r="A8844" s="79">
        <v>42709.019618055558</v>
      </c>
      <c r="B8844" s="3">
        <v>19.222766547842401</v>
      </c>
      <c r="C8844" s="7">
        <v>12013</v>
      </c>
      <c r="D8844" s="7">
        <v>1</v>
      </c>
      <c r="E8844" s="7" t="s">
        <v>5214</v>
      </c>
      <c r="F8844" s="2" t="s">
        <v>8</v>
      </c>
      <c r="G8844" s="2" t="s">
        <v>2222</v>
      </c>
      <c r="H8844" s="2" t="s">
        <v>2872</v>
      </c>
    </row>
    <row r="8845" spans="1:8">
      <c r="A8845" s="79">
        <v>42710.849328703705</v>
      </c>
      <c r="B8845" s="3">
        <v>10.582133699296918</v>
      </c>
      <c r="C8845" s="7">
        <v>12013</v>
      </c>
      <c r="D8845" s="7">
        <v>1</v>
      </c>
      <c r="E8845" s="7" t="s">
        <v>4174</v>
      </c>
      <c r="F8845" s="2" t="s">
        <v>8</v>
      </c>
      <c r="G8845" s="2" t="s">
        <v>2248</v>
      </c>
      <c r="H8845" s="2" t="s">
        <v>3231</v>
      </c>
    </row>
    <row r="8846" spans="1:8">
      <c r="A8846" s="79">
        <v>42710.849328703705</v>
      </c>
      <c r="B8846" s="3">
        <v>19.248121260140614</v>
      </c>
      <c r="C8846" s="7">
        <v>12013</v>
      </c>
      <c r="D8846" s="7">
        <v>1</v>
      </c>
      <c r="E8846" s="7" t="s">
        <v>5214</v>
      </c>
      <c r="F8846" s="2" t="s">
        <v>8</v>
      </c>
      <c r="G8846" s="2" t="s">
        <v>2222</v>
      </c>
      <c r="H8846" s="2" t="s">
        <v>3231</v>
      </c>
    </row>
    <row r="8847" spans="1:8">
      <c r="A8847" s="79">
        <v>42718.397511574076</v>
      </c>
      <c r="B8847" s="3">
        <v>19.336188924996911</v>
      </c>
      <c r="C8847" s="7">
        <v>12013</v>
      </c>
      <c r="D8847" s="7">
        <v>1</v>
      </c>
      <c r="E8847" s="7" t="s">
        <v>5214</v>
      </c>
      <c r="F8847" s="2" t="s">
        <v>8</v>
      </c>
      <c r="G8847" s="2" t="s">
        <v>2222</v>
      </c>
      <c r="H8847" s="2" t="s">
        <v>2871</v>
      </c>
    </row>
    <row r="8848" spans="1:8">
      <c r="A8848" s="79">
        <v>42719.744525462964</v>
      </c>
      <c r="B8848" s="3">
        <v>10.633358568798895</v>
      </c>
      <c r="C8848" s="7">
        <v>12013</v>
      </c>
      <c r="D8848" s="7">
        <v>1</v>
      </c>
      <c r="E8848" s="7" t="s">
        <v>4174</v>
      </c>
      <c r="F8848" s="2" t="s">
        <v>8</v>
      </c>
      <c r="G8848" s="2" t="s">
        <v>2248</v>
      </c>
      <c r="H8848" s="2" t="s">
        <v>2732</v>
      </c>
    </row>
    <row r="8849" spans="1:8">
      <c r="A8849" s="79">
        <v>42719.744525462964</v>
      </c>
      <c r="B8849" s="3">
        <v>19.341295522319374</v>
      </c>
      <c r="C8849" s="7">
        <v>12013</v>
      </c>
      <c r="D8849" s="7">
        <v>1</v>
      </c>
      <c r="E8849" s="7" t="s">
        <v>5214</v>
      </c>
      <c r="F8849" s="2" t="s">
        <v>8</v>
      </c>
      <c r="G8849" s="2" t="s">
        <v>2222</v>
      </c>
      <c r="H8849" s="2" t="s">
        <v>2732</v>
      </c>
    </row>
    <row r="8850" spans="1:8">
      <c r="A8850" s="79">
        <v>42720.98537037037</v>
      </c>
      <c r="B8850" s="3">
        <v>19.170314009603839</v>
      </c>
      <c r="C8850" s="7">
        <v>12013</v>
      </c>
      <c r="D8850" s="7">
        <v>1</v>
      </c>
      <c r="E8850" s="7" t="s">
        <v>5214</v>
      </c>
      <c r="F8850" s="2" t="s">
        <v>8</v>
      </c>
      <c r="G8850" s="2" t="s">
        <v>2222</v>
      </c>
      <c r="H8850" s="2" t="s">
        <v>3230</v>
      </c>
    </row>
    <row r="8851" spans="1:8">
      <c r="A8851" s="79">
        <v>42729.092407407406</v>
      </c>
      <c r="B8851" s="3">
        <v>19.290229939939938</v>
      </c>
      <c r="C8851" s="7">
        <v>12013</v>
      </c>
      <c r="D8851" s="7">
        <v>1</v>
      </c>
      <c r="E8851" s="7" t="s">
        <v>5214</v>
      </c>
      <c r="F8851" s="2" t="s">
        <v>8</v>
      </c>
      <c r="G8851" s="2" t="s">
        <v>2222</v>
      </c>
      <c r="H8851" s="2" t="s">
        <v>2875</v>
      </c>
    </row>
    <row r="8852" spans="1:8">
      <c r="A8852" s="79">
        <v>42730.003831018519</v>
      </c>
      <c r="B8852" s="3">
        <v>19.170314009603839</v>
      </c>
      <c r="C8852" s="7">
        <v>12013</v>
      </c>
      <c r="D8852" s="7">
        <v>1</v>
      </c>
      <c r="E8852" s="7" t="s">
        <v>5214</v>
      </c>
      <c r="F8852" s="2" t="s">
        <v>8</v>
      </c>
      <c r="G8852" s="2" t="s">
        <v>2222</v>
      </c>
      <c r="H8852" s="2" t="s">
        <v>3229</v>
      </c>
    </row>
    <row r="8853" spans="1:8">
      <c r="A8853" s="79">
        <v>42730.601493055554</v>
      </c>
      <c r="B8853" s="3">
        <v>19.315826740962429</v>
      </c>
      <c r="C8853" s="7">
        <v>12013</v>
      </c>
      <c r="D8853" s="7">
        <v>1</v>
      </c>
      <c r="E8853" s="7" t="s">
        <v>5214</v>
      </c>
      <c r="F8853" s="2" t="s">
        <v>8</v>
      </c>
      <c r="G8853" s="2" t="s">
        <v>2222</v>
      </c>
      <c r="H8853" s="2" t="s">
        <v>3228</v>
      </c>
    </row>
    <row r="8854" spans="1:8">
      <c r="A8854" s="79">
        <v>42732.346365740741</v>
      </c>
      <c r="B8854" s="3">
        <v>19.287839770290962</v>
      </c>
      <c r="C8854" s="7">
        <v>12013</v>
      </c>
      <c r="D8854" s="7">
        <v>1</v>
      </c>
      <c r="E8854" s="7" t="s">
        <v>5214</v>
      </c>
      <c r="F8854" s="2" t="s">
        <v>8</v>
      </c>
      <c r="G8854" s="2" t="s">
        <v>2222</v>
      </c>
      <c r="H8854" s="2" t="s">
        <v>2929</v>
      </c>
    </row>
    <row r="8855" spans="1:8">
      <c r="A8855" s="79">
        <v>42732.491354166668</v>
      </c>
      <c r="B8855" s="3">
        <v>19.319385043201454</v>
      </c>
      <c r="C8855" s="7">
        <v>12013</v>
      </c>
      <c r="D8855" s="7">
        <v>1</v>
      </c>
      <c r="E8855" s="7" t="s">
        <v>5214</v>
      </c>
      <c r="F8855" s="2" t="s">
        <v>8</v>
      </c>
      <c r="G8855" s="2" t="s">
        <v>2222</v>
      </c>
      <c r="H8855" s="2" t="s">
        <v>3220</v>
      </c>
    </row>
    <row r="8856" spans="1:8">
      <c r="A8856" s="79">
        <v>42733.968148148146</v>
      </c>
      <c r="B8856" s="3">
        <v>19.170314009603839</v>
      </c>
      <c r="C8856" s="7">
        <v>12013</v>
      </c>
      <c r="D8856" s="7">
        <v>1</v>
      </c>
      <c r="E8856" s="7" t="s">
        <v>5214</v>
      </c>
      <c r="F8856" s="2" t="s">
        <v>8</v>
      </c>
      <c r="G8856" s="2" t="s">
        <v>2222</v>
      </c>
      <c r="H8856" s="2" t="s">
        <v>3227</v>
      </c>
    </row>
    <row r="8857" spans="1:8">
      <c r="A8857" s="79">
        <v>42734.08216435185</v>
      </c>
      <c r="B8857" s="3">
        <v>19.170314009603839</v>
      </c>
      <c r="C8857" s="7">
        <v>12013</v>
      </c>
      <c r="D8857" s="7">
        <v>1</v>
      </c>
      <c r="E8857" s="7" t="s">
        <v>5214</v>
      </c>
      <c r="F8857" s="2" t="s">
        <v>8</v>
      </c>
      <c r="G8857" s="2" t="s">
        <v>2222</v>
      </c>
      <c r="H8857" s="2" t="s">
        <v>3226</v>
      </c>
    </row>
    <row r="8858" spans="1:8">
      <c r="A8858" s="79">
        <v>42735.437361111108</v>
      </c>
      <c r="B8858" s="3">
        <v>19.27980697127937</v>
      </c>
      <c r="C8858" s="7">
        <v>12013</v>
      </c>
      <c r="D8858" s="7">
        <v>1</v>
      </c>
      <c r="E8858" s="7" t="s">
        <v>5214</v>
      </c>
      <c r="F8858" s="2" t="s">
        <v>8</v>
      </c>
      <c r="G8858" s="2" t="s">
        <v>2222</v>
      </c>
      <c r="H8858" s="2" t="s">
        <v>2914</v>
      </c>
    </row>
    <row r="8859" spans="1:8">
      <c r="A8859" s="79">
        <v>42737.513298611113</v>
      </c>
      <c r="B8859" s="3">
        <v>19.318156031648485</v>
      </c>
      <c r="C8859" s="7">
        <v>12013</v>
      </c>
      <c r="D8859" s="7">
        <v>1</v>
      </c>
      <c r="E8859" s="7" t="s">
        <v>5214</v>
      </c>
      <c r="F8859" s="2" t="s">
        <v>8</v>
      </c>
      <c r="G8859" s="2" t="s">
        <v>4003</v>
      </c>
    </row>
    <row r="8860" spans="1:8">
      <c r="A8860" s="79">
        <v>42738.646782407406</v>
      </c>
      <c r="B8860" s="3">
        <v>19.170314009603839</v>
      </c>
      <c r="C8860" s="7">
        <v>12013</v>
      </c>
      <c r="D8860" s="7">
        <v>1</v>
      </c>
      <c r="E8860" s="7" t="s">
        <v>5214</v>
      </c>
      <c r="F8860" s="2" t="s">
        <v>8</v>
      </c>
      <c r="G8860" s="2" t="s">
        <v>4063</v>
      </c>
    </row>
    <row r="8861" spans="1:8">
      <c r="A8861" s="79">
        <v>42738.853356481479</v>
      </c>
      <c r="B8861" s="3">
        <v>19.256422135984604</v>
      </c>
      <c r="C8861" s="7">
        <v>12013</v>
      </c>
      <c r="D8861" s="7">
        <v>1</v>
      </c>
      <c r="E8861" s="7" t="s">
        <v>5214</v>
      </c>
      <c r="F8861" s="2" t="s">
        <v>8</v>
      </c>
      <c r="G8861" s="2" t="s">
        <v>3609</v>
      </c>
    </row>
    <row r="8862" spans="1:8">
      <c r="A8862" s="79">
        <v>42739.796342592592</v>
      </c>
      <c r="B8862" s="3">
        <v>19.170314009603839</v>
      </c>
      <c r="C8862" s="7">
        <v>12013</v>
      </c>
      <c r="D8862" s="7">
        <v>1</v>
      </c>
      <c r="E8862" s="7" t="s">
        <v>5214</v>
      </c>
      <c r="F8862" s="2" t="s">
        <v>8</v>
      </c>
      <c r="G8862" s="2" t="s">
        <v>4062</v>
      </c>
    </row>
    <row r="8863" spans="1:8">
      <c r="A8863" s="79">
        <v>42742.87128472222</v>
      </c>
      <c r="B8863" s="3">
        <v>19.263950322108343</v>
      </c>
      <c r="C8863" s="7">
        <v>12013</v>
      </c>
      <c r="D8863" s="7">
        <v>1</v>
      </c>
      <c r="E8863" s="7" t="s">
        <v>5214</v>
      </c>
      <c r="F8863" s="2" t="s">
        <v>8</v>
      </c>
      <c r="G8863" s="2" t="s">
        <v>4001</v>
      </c>
    </row>
    <row r="8864" spans="1:8">
      <c r="A8864" s="79">
        <v>42743.579965277779</v>
      </c>
      <c r="B8864" s="3">
        <v>19.37767456518192</v>
      </c>
      <c r="C8864" s="7">
        <v>12013</v>
      </c>
      <c r="D8864" s="7">
        <v>1</v>
      </c>
      <c r="E8864" s="7" t="s">
        <v>5214</v>
      </c>
      <c r="F8864" s="2" t="s">
        <v>8</v>
      </c>
      <c r="G8864" s="2" t="s">
        <v>3632</v>
      </c>
    </row>
    <row r="8865" spans="1:7">
      <c r="A8865" s="79">
        <v>42743.925092592595</v>
      </c>
      <c r="B8865" s="3">
        <v>19.294896503752163</v>
      </c>
      <c r="C8865" s="7">
        <v>12013</v>
      </c>
      <c r="D8865" s="7">
        <v>1</v>
      </c>
      <c r="E8865" s="7" t="s">
        <v>5214</v>
      </c>
      <c r="F8865" s="2" t="s">
        <v>8</v>
      </c>
      <c r="G8865" s="2" t="s">
        <v>4061</v>
      </c>
    </row>
    <row r="8866" spans="1:7">
      <c r="A8866" s="79">
        <v>42744.57980324074</v>
      </c>
      <c r="B8866" s="3">
        <v>19.279863727707699</v>
      </c>
      <c r="C8866" s="7">
        <v>12013</v>
      </c>
      <c r="D8866" s="7">
        <v>1</v>
      </c>
      <c r="E8866" s="7" t="s">
        <v>5214</v>
      </c>
      <c r="F8866" s="2" t="s">
        <v>8</v>
      </c>
      <c r="G8866" s="2" t="s">
        <v>4060</v>
      </c>
    </row>
    <row r="8867" spans="1:7">
      <c r="A8867" s="79">
        <v>42745.637523148151</v>
      </c>
      <c r="B8867" s="3">
        <v>19.279863727707699</v>
      </c>
      <c r="C8867" s="7">
        <v>12013</v>
      </c>
      <c r="D8867" s="7">
        <v>1</v>
      </c>
      <c r="E8867" s="7" t="s">
        <v>5214</v>
      </c>
      <c r="F8867" s="2" t="s">
        <v>8</v>
      </c>
      <c r="G8867" s="2" t="s">
        <v>4059</v>
      </c>
    </row>
    <row r="8868" spans="1:7">
      <c r="A8868" s="79">
        <v>42747.724768518521</v>
      </c>
      <c r="B8868" s="3">
        <v>19.170314009603839</v>
      </c>
      <c r="C8868" s="7">
        <v>12013</v>
      </c>
      <c r="D8868" s="7">
        <v>1</v>
      </c>
      <c r="E8868" s="7" t="s">
        <v>5214</v>
      </c>
      <c r="F8868" s="2" t="s">
        <v>8</v>
      </c>
      <c r="G8868" s="2" t="s">
        <v>4058</v>
      </c>
    </row>
    <row r="8869" spans="1:7">
      <c r="A8869" s="79">
        <v>42747.985324074078</v>
      </c>
      <c r="B8869" s="3">
        <v>19.170314009603839</v>
      </c>
      <c r="C8869" s="7">
        <v>12013</v>
      </c>
      <c r="D8869" s="7">
        <v>1</v>
      </c>
      <c r="E8869" s="7" t="s">
        <v>5214</v>
      </c>
      <c r="F8869" s="2" t="s">
        <v>8</v>
      </c>
      <c r="G8869" s="2" t="s">
        <v>4057</v>
      </c>
    </row>
    <row r="8870" spans="1:7">
      <c r="A8870" s="79">
        <v>42748.522534722222</v>
      </c>
      <c r="B8870" s="3">
        <v>19.170314009603839</v>
      </c>
      <c r="C8870" s="7">
        <v>12013</v>
      </c>
      <c r="D8870" s="7">
        <v>1</v>
      </c>
      <c r="E8870" s="7" t="s">
        <v>5214</v>
      </c>
      <c r="F8870" s="2" t="s">
        <v>8</v>
      </c>
      <c r="G8870" s="2" t="s">
        <v>4056</v>
      </c>
    </row>
    <row r="8871" spans="1:7">
      <c r="A8871" s="79">
        <v>42748.549016203702</v>
      </c>
      <c r="B8871" s="3">
        <v>19.324569588336189</v>
      </c>
      <c r="C8871" s="7">
        <v>12013</v>
      </c>
      <c r="D8871" s="7">
        <v>1</v>
      </c>
      <c r="E8871" s="7" t="s">
        <v>5214</v>
      </c>
      <c r="F8871" s="2" t="s">
        <v>8</v>
      </c>
      <c r="G8871" s="2" t="s">
        <v>3629</v>
      </c>
    </row>
    <row r="8872" spans="1:7">
      <c r="A8872" s="79">
        <v>42748.957268518519</v>
      </c>
      <c r="B8872" s="3">
        <v>10.582109583446037</v>
      </c>
      <c r="C8872" s="7">
        <v>12013</v>
      </c>
      <c r="D8872" s="7">
        <v>1</v>
      </c>
      <c r="E8872" s="7" t="s">
        <v>4174</v>
      </c>
      <c r="F8872" s="2" t="s">
        <v>8</v>
      </c>
      <c r="G8872" s="2" t="s">
        <v>4055</v>
      </c>
    </row>
    <row r="8873" spans="1:7">
      <c r="A8873" s="79">
        <v>42762.62090277778</v>
      </c>
      <c r="B8873" s="3">
        <v>10.451343368912609</v>
      </c>
      <c r="C8873" s="7">
        <v>12013</v>
      </c>
      <c r="D8873" s="7">
        <v>1</v>
      </c>
      <c r="E8873" s="7" t="s">
        <v>4174</v>
      </c>
      <c r="F8873" s="2" t="s">
        <v>8</v>
      </c>
      <c r="G8873" s="2" t="s">
        <v>4054</v>
      </c>
    </row>
    <row r="8874" spans="1:7">
      <c r="A8874" s="79">
        <v>42762.905810185184</v>
      </c>
      <c r="B8874" s="3">
        <v>19.233803831665686</v>
      </c>
      <c r="C8874" s="7">
        <v>12013</v>
      </c>
      <c r="D8874" s="7">
        <v>1</v>
      </c>
      <c r="E8874" s="7" t="s">
        <v>5214</v>
      </c>
      <c r="F8874" s="2" t="s">
        <v>8</v>
      </c>
      <c r="G8874" s="2" t="s">
        <v>4053</v>
      </c>
    </row>
    <row r="8875" spans="1:7">
      <c r="A8875" s="79">
        <v>42783.446863425925</v>
      </c>
      <c r="B8875" s="3">
        <v>19.170314009603839</v>
      </c>
      <c r="C8875" s="7">
        <v>12013</v>
      </c>
      <c r="D8875" s="7">
        <v>1</v>
      </c>
      <c r="E8875" s="7" t="s">
        <v>5214</v>
      </c>
      <c r="F8875" s="2" t="s">
        <v>8</v>
      </c>
      <c r="G8875" s="2" t="s">
        <v>4052</v>
      </c>
    </row>
    <row r="8876" spans="1:7">
      <c r="A8876" s="79">
        <v>42784.821319444447</v>
      </c>
      <c r="B8876" s="3">
        <v>19.292655633581795</v>
      </c>
      <c r="C8876" s="7">
        <v>12013</v>
      </c>
      <c r="D8876" s="7">
        <v>1</v>
      </c>
      <c r="E8876" s="7" t="s">
        <v>5214</v>
      </c>
      <c r="F8876" s="2" t="s">
        <v>8</v>
      </c>
      <c r="G8876" s="2" t="s">
        <v>4022</v>
      </c>
    </row>
    <row r="8877" spans="1:7">
      <c r="A8877" s="79">
        <v>42784.937476851854</v>
      </c>
      <c r="B8877" s="3">
        <v>19.340516876090749</v>
      </c>
      <c r="C8877" s="7">
        <v>12013</v>
      </c>
      <c r="D8877" s="7">
        <v>1</v>
      </c>
      <c r="E8877" s="7" t="s">
        <v>5214</v>
      </c>
      <c r="F8877" s="2" t="s">
        <v>8</v>
      </c>
      <c r="G8877" s="2" t="s">
        <v>3645</v>
      </c>
    </row>
    <row r="8878" spans="1:7">
      <c r="A8878" s="79">
        <v>42786.847824074073</v>
      </c>
      <c r="B8878" s="3">
        <v>19.170314009603839</v>
      </c>
      <c r="C8878" s="7">
        <v>12013</v>
      </c>
      <c r="D8878" s="7">
        <v>1</v>
      </c>
      <c r="E8878" s="7" t="s">
        <v>5214</v>
      </c>
      <c r="F8878" s="2" t="s">
        <v>8</v>
      </c>
      <c r="G8878" s="2" t="s">
        <v>4051</v>
      </c>
    </row>
    <row r="8879" spans="1:7">
      <c r="A8879" s="79">
        <v>42793.90896990741</v>
      </c>
      <c r="B8879" s="3">
        <v>19.311930150893879</v>
      </c>
      <c r="C8879" s="7">
        <v>12013</v>
      </c>
      <c r="D8879" s="7">
        <v>1</v>
      </c>
      <c r="E8879" s="7" t="s">
        <v>5214</v>
      </c>
      <c r="F8879" s="2" t="s">
        <v>8</v>
      </c>
      <c r="G8879" s="2" t="s">
        <v>4006</v>
      </c>
    </row>
    <row r="8880" spans="1:7">
      <c r="A8880" s="79">
        <v>42797.326770833337</v>
      </c>
      <c r="B8880" s="3">
        <v>10.514140333651097</v>
      </c>
      <c r="C8880" s="7">
        <v>12013</v>
      </c>
      <c r="D8880" s="7">
        <v>1</v>
      </c>
      <c r="E8880" s="7" t="s">
        <v>4174</v>
      </c>
      <c r="F8880" s="2" t="s">
        <v>8</v>
      </c>
      <c r="G8880" s="2" t="s">
        <v>3612</v>
      </c>
    </row>
    <row r="8881" spans="1:7">
      <c r="A8881" s="79">
        <v>42797.881504629629</v>
      </c>
      <c r="B8881" s="3">
        <v>19.170314009603839</v>
      </c>
      <c r="C8881" s="7">
        <v>12013</v>
      </c>
      <c r="D8881" s="7">
        <v>1</v>
      </c>
      <c r="E8881" s="7" t="s">
        <v>5214</v>
      </c>
      <c r="F8881" s="2" t="s">
        <v>8</v>
      </c>
      <c r="G8881" s="2" t="s">
        <v>4050</v>
      </c>
    </row>
    <row r="8882" spans="1:7">
      <c r="A8882" s="79">
        <v>42798.332951388889</v>
      </c>
      <c r="B8882" s="3">
        <v>10.617196480721903</v>
      </c>
      <c r="C8882" s="7">
        <v>12013</v>
      </c>
      <c r="D8882" s="7">
        <v>1</v>
      </c>
      <c r="E8882" s="7" t="s">
        <v>4174</v>
      </c>
      <c r="F8882" s="2" t="s">
        <v>8</v>
      </c>
      <c r="G8882" s="2" t="s">
        <v>4005</v>
      </c>
    </row>
    <row r="8883" spans="1:7">
      <c r="A8883" s="79">
        <v>42798.811701388891</v>
      </c>
      <c r="B8883" s="3">
        <v>19.179458591224016</v>
      </c>
      <c r="C8883" s="7">
        <v>12013</v>
      </c>
      <c r="D8883" s="7">
        <v>1</v>
      </c>
      <c r="E8883" s="7" t="s">
        <v>5214</v>
      </c>
      <c r="F8883" s="2" t="s">
        <v>8</v>
      </c>
      <c r="G8883" s="2" t="s">
        <v>3718</v>
      </c>
    </row>
    <row r="8884" spans="1:7">
      <c r="A8884" s="79">
        <v>42800.60224537037</v>
      </c>
      <c r="B8884" s="3">
        <v>14.2742275</v>
      </c>
      <c r="C8884" s="7">
        <v>12013</v>
      </c>
      <c r="D8884" s="7">
        <v>1</v>
      </c>
      <c r="E8884" s="7" t="s">
        <v>3391</v>
      </c>
      <c r="F8884" s="2" t="s">
        <v>8</v>
      </c>
      <c r="G8884" s="2" t="s">
        <v>4049</v>
      </c>
    </row>
    <row r="8885" spans="1:7">
      <c r="A8885" s="79">
        <v>42800.612604166665</v>
      </c>
      <c r="B8885" s="3">
        <v>14.25529</v>
      </c>
      <c r="C8885" s="7">
        <v>12013</v>
      </c>
      <c r="D8885" s="7">
        <v>1</v>
      </c>
      <c r="E8885" s="7" t="s">
        <v>3391</v>
      </c>
      <c r="F8885" s="2" t="s">
        <v>8</v>
      </c>
      <c r="G8885" s="2" t="s">
        <v>4047</v>
      </c>
    </row>
    <row r="8886" spans="1:7">
      <c r="A8886" s="79">
        <v>42800.689803240741</v>
      </c>
      <c r="B8886" s="3">
        <v>19.170314009603839</v>
      </c>
      <c r="C8886" s="7">
        <v>12013</v>
      </c>
      <c r="D8886" s="7">
        <v>1</v>
      </c>
      <c r="E8886" s="7" t="s">
        <v>5214</v>
      </c>
      <c r="F8886" s="2" t="s">
        <v>8</v>
      </c>
      <c r="G8886" s="2" t="s">
        <v>4046</v>
      </c>
    </row>
    <row r="8887" spans="1:7">
      <c r="A8887" s="79">
        <v>42800.695694444446</v>
      </c>
      <c r="B8887" s="3">
        <v>14.487112316555489</v>
      </c>
      <c r="C8887" s="7">
        <v>12013</v>
      </c>
      <c r="D8887" s="7">
        <v>1</v>
      </c>
      <c r="E8887" s="7" t="s">
        <v>3391</v>
      </c>
      <c r="F8887" s="2" t="s">
        <v>8</v>
      </c>
      <c r="G8887" s="2" t="s">
        <v>3998</v>
      </c>
    </row>
    <row r="8888" spans="1:7">
      <c r="A8888" s="79">
        <v>42800.94091435185</v>
      </c>
      <c r="B8888" s="3">
        <v>14.318481153238547</v>
      </c>
      <c r="C8888" s="7">
        <v>12013</v>
      </c>
      <c r="D8888" s="7">
        <v>1</v>
      </c>
      <c r="E8888" s="7" t="s">
        <v>3391</v>
      </c>
      <c r="F8888" s="2" t="s">
        <v>8</v>
      </c>
      <c r="G8888" s="2" t="s">
        <v>4044</v>
      </c>
    </row>
    <row r="8889" spans="1:7">
      <c r="A8889" s="79">
        <v>42800.973865740743</v>
      </c>
      <c r="B8889" s="3">
        <v>14.2742275</v>
      </c>
      <c r="C8889" s="7">
        <v>12013</v>
      </c>
      <c r="D8889" s="7">
        <v>1</v>
      </c>
      <c r="E8889" s="7" t="s">
        <v>3391</v>
      </c>
      <c r="F8889" s="2" t="s">
        <v>8</v>
      </c>
      <c r="G8889" s="2" t="s">
        <v>4043</v>
      </c>
    </row>
    <row r="8890" spans="1:7">
      <c r="A8890" s="79">
        <v>42802.479386574072</v>
      </c>
      <c r="B8890" s="3">
        <v>19.222766547842401</v>
      </c>
      <c r="C8890" s="7">
        <v>12013</v>
      </c>
      <c r="D8890" s="7">
        <v>1</v>
      </c>
      <c r="E8890" s="7" t="s">
        <v>5214</v>
      </c>
      <c r="F8890" s="2" t="s">
        <v>8</v>
      </c>
      <c r="G8890" s="2" t="s">
        <v>3713</v>
      </c>
    </row>
    <row r="8891" spans="1:7">
      <c r="A8891" s="79">
        <v>42803.727881944447</v>
      </c>
      <c r="B8891" s="3">
        <v>19.328116801863523</v>
      </c>
      <c r="C8891" s="7">
        <v>12013</v>
      </c>
      <c r="D8891" s="7">
        <v>1</v>
      </c>
      <c r="E8891" s="7" t="s">
        <v>5214</v>
      </c>
      <c r="F8891" s="2" t="s">
        <v>8</v>
      </c>
      <c r="G8891" s="2" t="s">
        <v>4042</v>
      </c>
    </row>
    <row r="8892" spans="1:7">
      <c r="A8892" s="79">
        <v>42804.095555555556</v>
      </c>
      <c r="B8892" s="3">
        <v>19.18551488755622</v>
      </c>
      <c r="C8892" s="7">
        <v>12013</v>
      </c>
      <c r="D8892" s="7">
        <v>1</v>
      </c>
      <c r="E8892" s="7" t="s">
        <v>5214</v>
      </c>
      <c r="F8892" s="2" t="s">
        <v>8</v>
      </c>
      <c r="G8892" s="2" t="s">
        <v>4040</v>
      </c>
    </row>
    <row r="8893" spans="1:7">
      <c r="A8893" s="79">
        <v>42804.91684027778</v>
      </c>
      <c r="B8893" s="3">
        <v>19.18551488755622</v>
      </c>
      <c r="C8893" s="7">
        <v>12013</v>
      </c>
      <c r="D8893" s="7">
        <v>1</v>
      </c>
      <c r="E8893" s="7" t="s">
        <v>5214</v>
      </c>
      <c r="F8893" s="2" t="s">
        <v>8</v>
      </c>
      <c r="G8893" s="2" t="s">
        <v>4039</v>
      </c>
    </row>
    <row r="8894" spans="1:7">
      <c r="A8894" s="79">
        <v>42805.616261574076</v>
      </c>
      <c r="B8894" s="3">
        <v>19.170314009603839</v>
      </c>
      <c r="C8894" s="7">
        <v>12013</v>
      </c>
      <c r="D8894" s="7">
        <v>1</v>
      </c>
      <c r="E8894" s="7" t="s">
        <v>5214</v>
      </c>
      <c r="F8894" s="2" t="s">
        <v>8</v>
      </c>
      <c r="G8894" s="2" t="s">
        <v>4038</v>
      </c>
    </row>
    <row r="8895" spans="1:7">
      <c r="A8895" s="79">
        <v>42806.20516203704</v>
      </c>
      <c r="B8895" s="3">
        <v>19.279863727707699</v>
      </c>
      <c r="C8895" s="7">
        <v>12013</v>
      </c>
      <c r="D8895" s="7">
        <v>1</v>
      </c>
      <c r="E8895" s="7" t="s">
        <v>5214</v>
      </c>
      <c r="F8895" s="2" t="s">
        <v>8</v>
      </c>
      <c r="G8895" s="2" t="s">
        <v>4037</v>
      </c>
    </row>
    <row r="8896" spans="1:7">
      <c r="A8896" s="79">
        <v>42806.939560185187</v>
      </c>
      <c r="B8896" s="3">
        <v>14.318481153238547</v>
      </c>
      <c r="C8896" s="7">
        <v>12013</v>
      </c>
      <c r="D8896" s="7">
        <v>1</v>
      </c>
      <c r="E8896" s="7" t="s">
        <v>3391</v>
      </c>
      <c r="F8896" s="2" t="s">
        <v>8</v>
      </c>
      <c r="G8896" s="2" t="s">
        <v>4035</v>
      </c>
    </row>
    <row r="8897" spans="1:8">
      <c r="A8897" s="79">
        <v>42807.949293981481</v>
      </c>
      <c r="B8897" s="3">
        <v>14.471155294667915</v>
      </c>
      <c r="C8897" s="7">
        <v>12013</v>
      </c>
      <c r="D8897" s="7">
        <v>1</v>
      </c>
      <c r="E8897" s="7" t="s">
        <v>3391</v>
      </c>
      <c r="F8897" s="2" t="s">
        <v>8</v>
      </c>
      <c r="G8897" s="2" t="s">
        <v>3564</v>
      </c>
    </row>
    <row r="8898" spans="1:8">
      <c r="A8898" s="79">
        <v>42813.576932870368</v>
      </c>
      <c r="B8898" s="3">
        <v>19.18551488755622</v>
      </c>
      <c r="C8898" s="7">
        <v>12013</v>
      </c>
      <c r="D8898" s="7">
        <v>1</v>
      </c>
      <c r="E8898" s="7" t="s">
        <v>5214</v>
      </c>
      <c r="F8898" s="2" t="s">
        <v>8</v>
      </c>
      <c r="G8898" s="2" t="s">
        <v>4034</v>
      </c>
    </row>
    <row r="8899" spans="1:8">
      <c r="A8899" s="79">
        <v>42814.109560185185</v>
      </c>
      <c r="B8899" s="3">
        <v>19.170314009603839</v>
      </c>
      <c r="C8899" s="7">
        <v>12013</v>
      </c>
      <c r="D8899" s="7">
        <v>1</v>
      </c>
      <c r="E8899" s="7" t="s">
        <v>5214</v>
      </c>
      <c r="F8899" s="2" t="s">
        <v>8</v>
      </c>
      <c r="G8899" s="2" t="s">
        <v>4033</v>
      </c>
    </row>
    <row r="8900" spans="1:8">
      <c r="A8900" s="79">
        <v>42816.00409722222</v>
      </c>
      <c r="B8900" s="3">
        <v>19.18551488755622</v>
      </c>
      <c r="C8900" s="7">
        <v>12013</v>
      </c>
      <c r="D8900" s="7">
        <v>1</v>
      </c>
      <c r="E8900" s="7" t="s">
        <v>5214</v>
      </c>
      <c r="F8900" s="2" t="s">
        <v>8</v>
      </c>
      <c r="G8900" s="2" t="s">
        <v>4032</v>
      </c>
    </row>
    <row r="8901" spans="1:8">
      <c r="A8901" s="79">
        <v>42816.66474537037</v>
      </c>
      <c r="B8901" s="3">
        <v>19.170314009603839</v>
      </c>
      <c r="C8901" s="7">
        <v>12013</v>
      </c>
      <c r="D8901" s="7">
        <v>1</v>
      </c>
      <c r="E8901" s="7" t="s">
        <v>5214</v>
      </c>
      <c r="F8901" s="2" t="s">
        <v>8</v>
      </c>
      <c r="G8901" s="2" t="s">
        <v>4031</v>
      </c>
    </row>
    <row r="8902" spans="1:8">
      <c r="A8902" s="79">
        <v>42820.709756944445</v>
      </c>
      <c r="B8902" s="3">
        <v>19.170314009603839</v>
      </c>
      <c r="C8902" s="7">
        <v>12013</v>
      </c>
      <c r="D8902" s="7">
        <v>1</v>
      </c>
      <c r="E8902" s="7" t="s">
        <v>5214</v>
      </c>
      <c r="F8902" s="2" t="s">
        <v>8</v>
      </c>
      <c r="G8902" s="2" t="s">
        <v>4030</v>
      </c>
    </row>
    <row r="8903" spans="1:8">
      <c r="A8903" s="79">
        <v>42822.59033564815</v>
      </c>
      <c r="B8903" s="3">
        <v>19.222766547842401</v>
      </c>
      <c r="C8903" s="7">
        <v>12013</v>
      </c>
      <c r="D8903" s="7">
        <v>1</v>
      </c>
      <c r="E8903" s="7" t="s">
        <v>5214</v>
      </c>
      <c r="F8903" s="2" t="s">
        <v>8</v>
      </c>
      <c r="G8903" s="2" t="s">
        <v>3606</v>
      </c>
    </row>
    <row r="8904" spans="1:8">
      <c r="A8904" s="79">
        <v>42822.980243055557</v>
      </c>
      <c r="B8904" s="3">
        <v>19.18551488755622</v>
      </c>
      <c r="C8904" s="7">
        <v>12013</v>
      </c>
      <c r="D8904" s="7">
        <v>1</v>
      </c>
      <c r="E8904" s="7" t="s">
        <v>5214</v>
      </c>
      <c r="F8904" s="2" t="s">
        <v>8</v>
      </c>
      <c r="G8904" s="2" t="s">
        <v>4029</v>
      </c>
    </row>
    <row r="8905" spans="1:8">
      <c r="A8905" s="79">
        <v>42824.517708333333</v>
      </c>
      <c r="B8905" s="3">
        <v>14.318481153238547</v>
      </c>
      <c r="C8905" s="7">
        <v>12013</v>
      </c>
      <c r="D8905" s="7">
        <v>1</v>
      </c>
      <c r="E8905" s="7" t="s">
        <v>3391</v>
      </c>
      <c r="F8905" s="2" t="s">
        <v>8</v>
      </c>
      <c r="G8905" s="2" t="s">
        <v>4028</v>
      </c>
    </row>
    <row r="8906" spans="1:8">
      <c r="A8906" s="79">
        <v>42827.127268518518</v>
      </c>
      <c r="B8906" s="3">
        <v>19.170314009603839</v>
      </c>
      <c r="C8906" s="7">
        <v>12013</v>
      </c>
      <c r="D8906" s="7">
        <v>1</v>
      </c>
      <c r="E8906" s="7" t="s">
        <v>5214</v>
      </c>
      <c r="F8906" s="2" t="s">
        <v>8</v>
      </c>
      <c r="G8906" s="2" t="s">
        <v>2222</v>
      </c>
      <c r="H8906" s="2" t="s">
        <v>4919</v>
      </c>
    </row>
    <row r="8907" spans="1:8">
      <c r="A8907" s="79">
        <v>42832.712696759256</v>
      </c>
      <c r="B8907" s="3">
        <v>19.252349520674215</v>
      </c>
      <c r="C8907" s="7">
        <v>12013</v>
      </c>
      <c r="D8907" s="7">
        <v>1</v>
      </c>
      <c r="E8907" s="7" t="s">
        <v>5214</v>
      </c>
      <c r="F8907" s="2" t="s">
        <v>8</v>
      </c>
      <c r="G8907" s="2" t="s">
        <v>2222</v>
      </c>
      <c r="H8907" s="2" t="s">
        <v>4732</v>
      </c>
    </row>
    <row r="8908" spans="1:8">
      <c r="A8908" s="79">
        <v>42832.717037037037</v>
      </c>
      <c r="B8908" s="3">
        <v>10.514140333651097</v>
      </c>
      <c r="C8908" s="7">
        <v>12013</v>
      </c>
      <c r="D8908" s="7">
        <v>1</v>
      </c>
      <c r="E8908" s="7" t="s">
        <v>4174</v>
      </c>
      <c r="F8908" s="2" t="s">
        <v>8</v>
      </c>
      <c r="G8908" s="2" t="s">
        <v>2248</v>
      </c>
      <c r="H8908" s="2" t="s">
        <v>4729</v>
      </c>
    </row>
    <row r="8909" spans="1:8">
      <c r="A8909" s="79">
        <v>42832.717106481483</v>
      </c>
      <c r="B8909" s="3">
        <v>14.414626878323428</v>
      </c>
      <c r="C8909" s="7">
        <v>12013</v>
      </c>
      <c r="D8909" s="7">
        <v>1</v>
      </c>
      <c r="E8909" s="7" t="s">
        <v>3391</v>
      </c>
      <c r="F8909" s="2" t="s">
        <v>8</v>
      </c>
      <c r="G8909" s="2" t="s">
        <v>4036</v>
      </c>
      <c r="H8909" s="2" t="s">
        <v>4728</v>
      </c>
    </row>
    <row r="8910" spans="1:8">
      <c r="A8910" s="79">
        <v>42832.724918981483</v>
      </c>
      <c r="B8910" s="3">
        <v>14.375265980784627</v>
      </c>
      <c r="C8910" s="7">
        <v>12013</v>
      </c>
      <c r="D8910" s="7">
        <v>1</v>
      </c>
      <c r="E8910" s="7" t="s">
        <v>3391</v>
      </c>
      <c r="F8910" s="2" t="s">
        <v>8</v>
      </c>
      <c r="G8910" s="2" t="s">
        <v>4872</v>
      </c>
      <c r="H8910" s="2" t="s">
        <v>4726</v>
      </c>
    </row>
    <row r="8911" spans="1:8">
      <c r="A8911" s="79">
        <v>42832.939456018517</v>
      </c>
      <c r="B8911" s="3">
        <v>7.65829</v>
      </c>
      <c r="C8911" s="7">
        <v>12013</v>
      </c>
      <c r="D8911" s="7">
        <v>1</v>
      </c>
      <c r="E8911" s="7" t="s">
        <v>4175</v>
      </c>
      <c r="F8911" s="2" t="s">
        <v>8</v>
      </c>
      <c r="G8911" s="2" t="s">
        <v>2238</v>
      </c>
      <c r="H8911" s="2" t="s">
        <v>4491</v>
      </c>
    </row>
    <row r="8912" spans="1:8">
      <c r="A8912" s="79">
        <v>42833.443194444444</v>
      </c>
      <c r="B8912" s="3">
        <v>14.467009670200236</v>
      </c>
      <c r="C8912" s="7">
        <v>12013</v>
      </c>
      <c r="D8912" s="7">
        <v>1</v>
      </c>
      <c r="E8912" s="7" t="s">
        <v>3391</v>
      </c>
      <c r="F8912" s="2" t="s">
        <v>8</v>
      </c>
      <c r="G8912" s="2" t="s">
        <v>4872</v>
      </c>
      <c r="H8912" s="2" t="s">
        <v>4423</v>
      </c>
    </row>
    <row r="8913" spans="1:8">
      <c r="A8913" s="79">
        <v>42834.318518518521</v>
      </c>
      <c r="B8913" s="3">
        <v>7.6249752057842048</v>
      </c>
      <c r="C8913" s="7">
        <v>12013</v>
      </c>
      <c r="D8913" s="7">
        <v>1</v>
      </c>
      <c r="E8913" s="7" t="s">
        <v>4175</v>
      </c>
      <c r="F8913" s="2" t="s">
        <v>8</v>
      </c>
      <c r="G8913" s="2" t="s">
        <v>2238</v>
      </c>
      <c r="H8913" s="2" t="s">
        <v>4656</v>
      </c>
    </row>
    <row r="8914" spans="1:8">
      <c r="A8914" s="79">
        <v>42835.535983796297</v>
      </c>
      <c r="B8914" s="3">
        <v>19.179458591224016</v>
      </c>
      <c r="C8914" s="7">
        <v>12013</v>
      </c>
      <c r="D8914" s="7">
        <v>1</v>
      </c>
      <c r="E8914" s="7" t="s">
        <v>5214</v>
      </c>
      <c r="F8914" s="2" t="s">
        <v>8</v>
      </c>
      <c r="G8914" s="2" t="s">
        <v>2222</v>
      </c>
      <c r="H8914" s="2" t="s">
        <v>4645</v>
      </c>
    </row>
    <row r="8915" spans="1:8">
      <c r="A8915" s="79">
        <v>42837.361712962964</v>
      </c>
      <c r="B8915" s="3">
        <v>19.348712836020123</v>
      </c>
      <c r="C8915" s="7">
        <v>12013</v>
      </c>
      <c r="D8915" s="7">
        <v>1</v>
      </c>
      <c r="E8915" s="7" t="s">
        <v>5214</v>
      </c>
      <c r="F8915" s="2" t="s">
        <v>8</v>
      </c>
      <c r="G8915" s="2" t="s">
        <v>2222</v>
      </c>
      <c r="H8915" s="2" t="s">
        <v>4430</v>
      </c>
    </row>
    <row r="8916" spans="1:8">
      <c r="A8916" s="79">
        <v>42853.458506944444</v>
      </c>
      <c r="B8916" s="3">
        <v>19.222766547842401</v>
      </c>
      <c r="C8916" s="7">
        <v>12013</v>
      </c>
      <c r="D8916" s="7">
        <v>1</v>
      </c>
      <c r="E8916" s="7" t="s">
        <v>5214</v>
      </c>
      <c r="F8916" s="2" t="s">
        <v>8</v>
      </c>
      <c r="G8916" s="2" t="s">
        <v>2222</v>
      </c>
      <c r="H8916" s="2" t="s">
        <v>4587</v>
      </c>
    </row>
    <row r="8917" spans="1:8">
      <c r="A8917" s="79">
        <v>42857.448738425926</v>
      </c>
      <c r="B8917" s="3">
        <v>19.367282254733219</v>
      </c>
      <c r="C8917" s="7">
        <v>12013</v>
      </c>
      <c r="D8917" s="7">
        <v>1</v>
      </c>
      <c r="E8917" s="7" t="s">
        <v>5214</v>
      </c>
      <c r="F8917" s="2" t="s">
        <v>8</v>
      </c>
      <c r="G8917" s="2" t="s">
        <v>2222</v>
      </c>
      <c r="H8917" s="2" t="s">
        <v>4816</v>
      </c>
    </row>
    <row r="8918" spans="1:8">
      <c r="A8918" s="79">
        <v>42859.316180555557</v>
      </c>
      <c r="B8918" s="3">
        <v>19.170314009603839</v>
      </c>
      <c r="C8918" s="7">
        <v>12013</v>
      </c>
      <c r="D8918" s="7">
        <v>1</v>
      </c>
      <c r="E8918" s="7" t="s">
        <v>5214</v>
      </c>
      <c r="F8918" s="2" t="s">
        <v>8</v>
      </c>
      <c r="G8918" s="2" t="s">
        <v>2222</v>
      </c>
      <c r="H8918" s="2" t="s">
        <v>4917</v>
      </c>
    </row>
    <row r="8919" spans="1:8">
      <c r="A8919" s="79">
        <v>42859.479317129626</v>
      </c>
      <c r="B8919" s="3">
        <v>19.33134055292259</v>
      </c>
      <c r="C8919" s="7">
        <v>12013</v>
      </c>
      <c r="D8919" s="7">
        <v>1</v>
      </c>
      <c r="E8919" s="7" t="s">
        <v>5214</v>
      </c>
      <c r="F8919" s="2" t="s">
        <v>8</v>
      </c>
      <c r="G8919" s="2" t="s">
        <v>2222</v>
      </c>
      <c r="H8919" s="2" t="s">
        <v>4838</v>
      </c>
    </row>
    <row r="8920" spans="1:8">
      <c r="A8920" s="79">
        <v>42859.628842592596</v>
      </c>
      <c r="B8920" s="3">
        <v>19.170314009603839</v>
      </c>
      <c r="C8920" s="7">
        <v>12013</v>
      </c>
      <c r="D8920" s="7">
        <v>1</v>
      </c>
      <c r="E8920" s="7" t="s">
        <v>5214</v>
      </c>
      <c r="F8920" s="2" t="s">
        <v>8</v>
      </c>
      <c r="G8920" s="2" t="s">
        <v>2222</v>
      </c>
      <c r="H8920" s="2" t="s">
        <v>4915</v>
      </c>
    </row>
    <row r="8921" spans="1:8">
      <c r="A8921" s="79">
        <v>42862.976990740739</v>
      </c>
      <c r="B8921" s="3">
        <v>19.170314009603839</v>
      </c>
      <c r="C8921" s="7">
        <v>12013</v>
      </c>
      <c r="D8921" s="7">
        <v>1</v>
      </c>
      <c r="E8921" s="7" t="s">
        <v>5214</v>
      </c>
      <c r="F8921" s="2" t="s">
        <v>8</v>
      </c>
      <c r="G8921" s="2" t="s">
        <v>2222</v>
      </c>
      <c r="H8921" s="2" t="s">
        <v>4913</v>
      </c>
    </row>
    <row r="8922" spans="1:8">
      <c r="A8922" s="79">
        <v>42864.560208333336</v>
      </c>
      <c r="B8922" s="3">
        <v>14.434856148901982</v>
      </c>
      <c r="C8922" s="7">
        <v>12013</v>
      </c>
      <c r="D8922" s="7">
        <v>1</v>
      </c>
      <c r="E8922" s="7" t="s">
        <v>3391</v>
      </c>
      <c r="F8922" s="2" t="s">
        <v>8</v>
      </c>
      <c r="G8922" s="2" t="s">
        <v>4045</v>
      </c>
      <c r="H8922" s="2" t="s">
        <v>4912</v>
      </c>
    </row>
    <row r="8923" spans="1:8">
      <c r="A8923" s="79">
        <v>42865.723356481481</v>
      </c>
      <c r="B8923" s="3">
        <v>19.170314009603839</v>
      </c>
      <c r="C8923" s="7">
        <v>12013</v>
      </c>
      <c r="D8923" s="7">
        <v>1</v>
      </c>
      <c r="E8923" s="7" t="s">
        <v>5214</v>
      </c>
      <c r="F8923" s="2" t="s">
        <v>8</v>
      </c>
      <c r="G8923" s="2" t="s">
        <v>2222</v>
      </c>
      <c r="H8923" s="2" t="s">
        <v>4910</v>
      </c>
    </row>
    <row r="8924" spans="1:8">
      <c r="A8924" s="79">
        <v>42876.147534722222</v>
      </c>
      <c r="B8924" s="3">
        <v>19.170314009603839</v>
      </c>
      <c r="C8924" s="7">
        <v>12013</v>
      </c>
      <c r="D8924" s="7">
        <v>1</v>
      </c>
      <c r="E8924" s="7" t="s">
        <v>5214</v>
      </c>
      <c r="F8924" s="2" t="s">
        <v>8</v>
      </c>
      <c r="G8924" s="2" t="s">
        <v>2222</v>
      </c>
      <c r="H8924" s="2" t="s">
        <v>4908</v>
      </c>
    </row>
    <row r="8925" spans="1:8">
      <c r="A8925" s="79">
        <v>42877.606990740744</v>
      </c>
      <c r="B8925" s="3">
        <v>19.170314009603839</v>
      </c>
      <c r="C8925" s="7">
        <v>12013</v>
      </c>
      <c r="D8925" s="7">
        <v>1</v>
      </c>
      <c r="E8925" s="7" t="s">
        <v>5214</v>
      </c>
      <c r="F8925" s="2" t="s">
        <v>8</v>
      </c>
      <c r="G8925" s="2" t="s">
        <v>2222</v>
      </c>
      <c r="H8925" s="2" t="s">
        <v>4906</v>
      </c>
    </row>
    <row r="8926" spans="1:8">
      <c r="A8926" s="79">
        <v>42877.635509259257</v>
      </c>
      <c r="B8926" s="3">
        <v>19.241265197294247</v>
      </c>
      <c r="C8926" s="7">
        <v>12013</v>
      </c>
      <c r="D8926" s="7">
        <v>1</v>
      </c>
      <c r="E8926" s="7" t="s">
        <v>5214</v>
      </c>
      <c r="F8926" s="2" t="s">
        <v>8</v>
      </c>
      <c r="G8926" s="2" t="s">
        <v>2222</v>
      </c>
      <c r="H8926" s="2" t="s">
        <v>4904</v>
      </c>
    </row>
    <row r="8927" spans="1:8">
      <c r="A8927" s="79">
        <v>42877.799942129626</v>
      </c>
      <c r="B8927" s="3">
        <v>19.311930150893879</v>
      </c>
      <c r="C8927" s="7">
        <v>12013</v>
      </c>
      <c r="D8927" s="7">
        <v>1</v>
      </c>
      <c r="E8927" s="7" t="s">
        <v>5214</v>
      </c>
      <c r="F8927" s="2" t="s">
        <v>8</v>
      </c>
      <c r="G8927" s="2" t="s">
        <v>2222</v>
      </c>
      <c r="H8927" s="2" t="s">
        <v>4903</v>
      </c>
    </row>
    <row r="8928" spans="1:8">
      <c r="A8928" s="79">
        <v>42881.343622685185</v>
      </c>
      <c r="B8928" s="3">
        <v>10.451343368912609</v>
      </c>
      <c r="C8928" s="7">
        <v>12013</v>
      </c>
      <c r="D8928" s="7">
        <v>1</v>
      </c>
      <c r="E8928" s="7" t="s">
        <v>4174</v>
      </c>
      <c r="F8928" s="2" t="s">
        <v>8</v>
      </c>
      <c r="G8928" s="2" t="s">
        <v>2248</v>
      </c>
      <c r="H8928" s="2" t="s">
        <v>4901</v>
      </c>
    </row>
    <row r="8929" spans="1:8">
      <c r="A8929" s="79">
        <v>42888.653217592589</v>
      </c>
      <c r="B8929" s="3">
        <v>10.59629</v>
      </c>
      <c r="C8929" s="7">
        <v>12013</v>
      </c>
      <c r="D8929" s="7">
        <v>1</v>
      </c>
      <c r="E8929" s="7" t="s">
        <v>4174</v>
      </c>
      <c r="F8929" s="2" t="s">
        <v>8</v>
      </c>
      <c r="G8929" s="2" t="s">
        <v>2248</v>
      </c>
      <c r="H8929" s="2" t="s">
        <v>4558</v>
      </c>
    </row>
    <row r="8930" spans="1:8">
      <c r="A8930" s="79">
        <v>42888.729120370372</v>
      </c>
      <c r="B8930" s="3">
        <v>7.6725910368251702</v>
      </c>
      <c r="C8930" s="7">
        <v>12013</v>
      </c>
      <c r="D8930" s="7">
        <v>1</v>
      </c>
      <c r="E8930" s="7" t="s">
        <v>4175</v>
      </c>
      <c r="F8930" s="2" t="s">
        <v>8</v>
      </c>
      <c r="G8930" s="2" t="s">
        <v>2238</v>
      </c>
      <c r="H8930" s="2" t="s">
        <v>4900</v>
      </c>
    </row>
    <row r="8931" spans="1:8">
      <c r="A8931" s="79">
        <v>42892.917141203703</v>
      </c>
      <c r="B8931" s="3">
        <v>19.170314009603839</v>
      </c>
      <c r="C8931" s="7">
        <v>12013</v>
      </c>
      <c r="D8931" s="7">
        <v>1</v>
      </c>
      <c r="E8931" s="7" t="s">
        <v>5214</v>
      </c>
      <c r="F8931" s="2" t="s">
        <v>8</v>
      </c>
      <c r="G8931" s="2" t="s">
        <v>2222</v>
      </c>
      <c r="H8931" s="2" t="s">
        <v>4899</v>
      </c>
    </row>
    <row r="8932" spans="1:8">
      <c r="A8932" s="79">
        <v>42894.438171296293</v>
      </c>
      <c r="B8932" s="3">
        <v>19.279863727707699</v>
      </c>
      <c r="C8932" s="7">
        <v>12013</v>
      </c>
      <c r="D8932" s="7">
        <v>1</v>
      </c>
      <c r="E8932" s="7" t="s">
        <v>5214</v>
      </c>
      <c r="F8932" s="2" t="s">
        <v>8</v>
      </c>
      <c r="G8932" s="2" t="s">
        <v>2222</v>
      </c>
      <c r="H8932" s="2" t="s">
        <v>4897</v>
      </c>
    </row>
    <row r="8933" spans="1:8">
      <c r="A8933" s="79">
        <v>42894.901562500003</v>
      </c>
      <c r="B8933" s="3">
        <v>19.170314009603839</v>
      </c>
      <c r="C8933" s="7">
        <v>12013</v>
      </c>
      <c r="D8933" s="7">
        <v>1</v>
      </c>
      <c r="E8933" s="7" t="s">
        <v>5214</v>
      </c>
      <c r="F8933" s="2" t="s">
        <v>8</v>
      </c>
      <c r="G8933" s="2" t="s">
        <v>2222</v>
      </c>
      <c r="H8933" s="2" t="s">
        <v>4895</v>
      </c>
    </row>
    <row r="8934" spans="1:8">
      <c r="A8934" s="79">
        <v>42896.003854166665</v>
      </c>
      <c r="B8934" s="3">
        <v>21.08876937644342</v>
      </c>
      <c r="C8934" s="7">
        <v>12013</v>
      </c>
      <c r="D8934" s="7">
        <v>2</v>
      </c>
      <c r="E8934" s="7" t="s">
        <v>4174</v>
      </c>
      <c r="F8934" s="2" t="s">
        <v>8</v>
      </c>
      <c r="G8934" s="2" t="s">
        <v>2248</v>
      </c>
      <c r="H8934" s="2" t="s">
        <v>4893</v>
      </c>
    </row>
    <row r="8935" spans="1:8">
      <c r="A8935" s="79">
        <v>42896.19023148148</v>
      </c>
      <c r="B8935" s="3">
        <v>19.170314009603839</v>
      </c>
      <c r="C8935" s="7">
        <v>12013</v>
      </c>
      <c r="D8935" s="7">
        <v>1</v>
      </c>
      <c r="E8935" s="7" t="s">
        <v>5214</v>
      </c>
      <c r="F8935" s="2" t="s">
        <v>8</v>
      </c>
      <c r="G8935" s="2" t="s">
        <v>2222</v>
      </c>
      <c r="H8935" s="2" t="s">
        <v>4891</v>
      </c>
    </row>
    <row r="8936" spans="1:8">
      <c r="A8936" s="79">
        <v>42896.905972222223</v>
      </c>
      <c r="B8936" s="3">
        <v>10.451343368912609</v>
      </c>
      <c r="C8936" s="7">
        <v>12013</v>
      </c>
      <c r="D8936" s="7">
        <v>1</v>
      </c>
      <c r="E8936" s="7" t="s">
        <v>4174</v>
      </c>
      <c r="F8936" s="2" t="s">
        <v>8</v>
      </c>
      <c r="G8936" s="2" t="s">
        <v>2248</v>
      </c>
      <c r="H8936" s="2" t="s">
        <v>4889</v>
      </c>
    </row>
    <row r="8937" spans="1:8">
      <c r="A8937" s="79">
        <v>42897.387627314813</v>
      </c>
      <c r="B8937" s="3">
        <v>21.08876937644342</v>
      </c>
      <c r="C8937" s="7">
        <v>12013</v>
      </c>
      <c r="D8937" s="7">
        <v>2</v>
      </c>
      <c r="E8937" s="7" t="s">
        <v>4174</v>
      </c>
      <c r="F8937" s="2" t="s">
        <v>8</v>
      </c>
      <c r="G8937" s="2" t="s">
        <v>2248</v>
      </c>
      <c r="H8937" s="2" t="s">
        <v>4887</v>
      </c>
    </row>
    <row r="8938" spans="1:8">
      <c r="A8938" s="79">
        <v>42897.414050925923</v>
      </c>
      <c r="B8938" s="3">
        <v>19.170314009603839</v>
      </c>
      <c r="C8938" s="7">
        <v>12013</v>
      </c>
      <c r="D8938" s="7">
        <v>1</v>
      </c>
      <c r="E8938" s="7" t="s">
        <v>5214</v>
      </c>
      <c r="F8938" s="2" t="s">
        <v>8</v>
      </c>
      <c r="G8938" s="2" t="s">
        <v>2222</v>
      </c>
      <c r="H8938" s="2" t="s">
        <v>4885</v>
      </c>
    </row>
    <row r="8939" spans="1:8">
      <c r="A8939" s="79">
        <v>42899.415960648148</v>
      </c>
      <c r="B8939" s="3">
        <v>19.170314009603839</v>
      </c>
      <c r="C8939" s="7">
        <v>12013</v>
      </c>
      <c r="D8939" s="7">
        <v>1</v>
      </c>
      <c r="E8939" s="7" t="s">
        <v>5214</v>
      </c>
      <c r="F8939" s="2" t="s">
        <v>8</v>
      </c>
      <c r="G8939" s="2" t="s">
        <v>2222</v>
      </c>
      <c r="H8939" s="2" t="s">
        <v>4883</v>
      </c>
    </row>
    <row r="8940" spans="1:8">
      <c r="A8940" s="79">
        <v>42910.477905092594</v>
      </c>
      <c r="B8940" s="3">
        <v>19.170314009603839</v>
      </c>
      <c r="C8940" s="7">
        <v>12013</v>
      </c>
      <c r="D8940" s="7">
        <v>1</v>
      </c>
      <c r="E8940" s="7" t="s">
        <v>5214</v>
      </c>
      <c r="F8940" s="2" t="s">
        <v>8</v>
      </c>
      <c r="G8940" s="2" t="s">
        <v>2222</v>
      </c>
      <c r="H8940" s="2" t="s">
        <v>4881</v>
      </c>
    </row>
    <row r="8941" spans="1:8">
      <c r="A8941" s="79">
        <v>42913.584456018521</v>
      </c>
      <c r="B8941" s="3">
        <v>14.2742275</v>
      </c>
      <c r="C8941" s="7">
        <v>12013</v>
      </c>
      <c r="D8941" s="7">
        <v>1</v>
      </c>
      <c r="E8941" s="7" t="s">
        <v>3391</v>
      </c>
      <c r="F8941" s="2" t="s">
        <v>8</v>
      </c>
      <c r="G8941" s="2" t="s">
        <v>4869</v>
      </c>
      <c r="H8941" s="2" t="s">
        <v>4880</v>
      </c>
    </row>
    <row r="8942" spans="1:8">
      <c r="A8942" s="79">
        <v>42913.604583333334</v>
      </c>
      <c r="B8942" s="3">
        <v>14.318481153238547</v>
      </c>
      <c r="C8942" s="7">
        <v>12013</v>
      </c>
      <c r="D8942" s="7">
        <v>1</v>
      </c>
      <c r="E8942" s="7" t="s">
        <v>3391</v>
      </c>
      <c r="F8942" s="2" t="s">
        <v>8</v>
      </c>
      <c r="G8942" s="2" t="s">
        <v>4860</v>
      </c>
      <c r="H8942" s="2" t="s">
        <v>4878</v>
      </c>
    </row>
    <row r="8943" spans="1:8">
      <c r="A8943" s="79">
        <v>42913.607743055552</v>
      </c>
      <c r="B8943" s="3">
        <v>14.426730823327617</v>
      </c>
      <c r="C8943" s="7">
        <v>12013</v>
      </c>
      <c r="D8943" s="7">
        <v>1</v>
      </c>
      <c r="E8943" s="7" t="s">
        <v>3391</v>
      </c>
      <c r="F8943" s="2" t="s">
        <v>8</v>
      </c>
      <c r="G8943" s="2" t="s">
        <v>4872</v>
      </c>
      <c r="H8943" s="2" t="s">
        <v>4876</v>
      </c>
    </row>
    <row r="8944" spans="1:8">
      <c r="A8944" s="79">
        <v>42913.775393518517</v>
      </c>
      <c r="B8944" s="3">
        <v>14.318481153238547</v>
      </c>
      <c r="C8944" s="7">
        <v>12013</v>
      </c>
      <c r="D8944" s="7">
        <v>1</v>
      </c>
      <c r="E8944" s="7" t="s">
        <v>3391</v>
      </c>
      <c r="F8944" s="2" t="s">
        <v>8</v>
      </c>
      <c r="G8944" s="2" t="s">
        <v>4863</v>
      </c>
      <c r="H8944" s="2" t="s">
        <v>4875</v>
      </c>
    </row>
    <row r="8945" spans="1:8">
      <c r="A8945" s="79">
        <v>42913.821828703702</v>
      </c>
      <c r="B8945" s="3">
        <v>14.426730823327617</v>
      </c>
      <c r="C8945" s="7">
        <v>12013</v>
      </c>
      <c r="D8945" s="7">
        <v>1</v>
      </c>
      <c r="E8945" s="7" t="s">
        <v>3391</v>
      </c>
      <c r="F8945" s="2" t="s">
        <v>8</v>
      </c>
      <c r="G8945" s="2" t="s">
        <v>4860</v>
      </c>
      <c r="H8945" s="2" t="s">
        <v>4873</v>
      </c>
    </row>
    <row r="8946" spans="1:8">
      <c r="A8946" s="79">
        <v>42913.887511574074</v>
      </c>
      <c r="B8946" s="3">
        <v>14.414758750000001</v>
      </c>
      <c r="C8946" s="7">
        <v>12013</v>
      </c>
      <c r="D8946" s="7">
        <v>1</v>
      </c>
      <c r="E8946" s="7" t="s">
        <v>3391</v>
      </c>
      <c r="F8946" s="2" t="s">
        <v>8</v>
      </c>
      <c r="G8946" s="2" t="s">
        <v>4872</v>
      </c>
      <c r="H8946" s="2" t="s">
        <v>4870</v>
      </c>
    </row>
    <row r="8947" spans="1:8">
      <c r="A8947" s="79">
        <v>42914.004618055558</v>
      </c>
      <c r="B8947" s="3">
        <v>14.333435041933893</v>
      </c>
      <c r="C8947" s="7">
        <v>12013</v>
      </c>
      <c r="D8947" s="7">
        <v>1</v>
      </c>
      <c r="E8947" s="7" t="s">
        <v>3391</v>
      </c>
      <c r="F8947" s="2" t="s">
        <v>8</v>
      </c>
      <c r="G8947" s="2" t="s">
        <v>4869</v>
      </c>
      <c r="H8947" s="2" t="s">
        <v>4868</v>
      </c>
    </row>
    <row r="8948" spans="1:8">
      <c r="A8948" s="79">
        <v>42914.190775462965</v>
      </c>
      <c r="B8948" s="3">
        <v>14.405290000000001</v>
      </c>
      <c r="C8948" s="7">
        <v>12013</v>
      </c>
      <c r="D8948" s="7">
        <v>1</v>
      </c>
      <c r="E8948" s="7" t="s">
        <v>3391</v>
      </c>
      <c r="F8948" s="2" t="s">
        <v>8</v>
      </c>
      <c r="G8948" s="2" t="s">
        <v>4867</v>
      </c>
      <c r="H8948" s="2" t="s">
        <v>4866</v>
      </c>
    </row>
    <row r="8949" spans="1:8">
      <c r="A8949" s="79">
        <v>42914.297708333332</v>
      </c>
      <c r="B8949" s="3">
        <v>14.410178673765731</v>
      </c>
      <c r="C8949" s="7">
        <v>12013</v>
      </c>
      <c r="D8949" s="7">
        <v>1</v>
      </c>
      <c r="E8949" s="7" t="s">
        <v>3391</v>
      </c>
      <c r="F8949" s="2" t="s">
        <v>8</v>
      </c>
      <c r="G8949" s="2" t="s">
        <v>4863</v>
      </c>
      <c r="H8949" s="2" t="s">
        <v>4864</v>
      </c>
    </row>
    <row r="8950" spans="1:8">
      <c r="A8950" s="79">
        <v>42915.170613425929</v>
      </c>
      <c r="B8950" s="3">
        <v>14.333435041933893</v>
      </c>
      <c r="C8950" s="7">
        <v>12013</v>
      </c>
      <c r="D8950" s="7">
        <v>1</v>
      </c>
      <c r="E8950" s="7" t="s">
        <v>3391</v>
      </c>
      <c r="F8950" s="2" t="s">
        <v>8</v>
      </c>
      <c r="G8950" s="2" t="s">
        <v>4863</v>
      </c>
      <c r="H8950" s="2" t="s">
        <v>4861</v>
      </c>
    </row>
    <row r="8951" spans="1:8">
      <c r="A8951" s="79">
        <v>42915.257824074077</v>
      </c>
      <c r="B8951" s="3">
        <v>14.426730823327617</v>
      </c>
      <c r="C8951" s="7">
        <v>12013</v>
      </c>
      <c r="D8951" s="7">
        <v>1</v>
      </c>
      <c r="E8951" s="7" t="s">
        <v>3391</v>
      </c>
      <c r="F8951" s="2" t="s">
        <v>8</v>
      </c>
      <c r="G8951" s="2" t="s">
        <v>4860</v>
      </c>
      <c r="H8951" s="2" t="s">
        <v>4859</v>
      </c>
    </row>
    <row r="8952" spans="1:8">
      <c r="A8952" s="79">
        <v>42916.65483796296</v>
      </c>
      <c r="B8952" s="3">
        <v>19.170314009603839</v>
      </c>
      <c r="C8952" s="7">
        <v>12013</v>
      </c>
      <c r="D8952" s="7">
        <v>1</v>
      </c>
      <c r="E8952" s="7" t="s">
        <v>5214</v>
      </c>
      <c r="F8952" s="2" t="s">
        <v>8</v>
      </c>
      <c r="G8952" s="2" t="s">
        <v>2222</v>
      </c>
      <c r="H8952" s="2" t="s">
        <v>4857</v>
      </c>
    </row>
    <row r="8953" spans="1:8">
      <c r="A8953" s="79">
        <v>42916.856192129628</v>
      </c>
      <c r="B8953" s="3">
        <v>19.170314009603839</v>
      </c>
      <c r="C8953" s="7">
        <v>12013</v>
      </c>
      <c r="D8953" s="7">
        <v>1</v>
      </c>
      <c r="E8953" s="7" t="s">
        <v>5214</v>
      </c>
      <c r="F8953" s="2" t="s">
        <v>8</v>
      </c>
      <c r="G8953" s="2" t="s">
        <v>2222</v>
      </c>
      <c r="H8953" s="2" t="s">
        <v>4855</v>
      </c>
    </row>
    <row r="8954" spans="1:8">
      <c r="A8954" s="79">
        <v>42634.612500000003</v>
      </c>
      <c r="B8954" s="3">
        <v>10.029999999999999</v>
      </c>
      <c r="C8954" s="7">
        <v>12014</v>
      </c>
      <c r="D8954" s="7">
        <v>1</v>
      </c>
      <c r="E8954" s="7" t="s">
        <v>4174</v>
      </c>
      <c r="F8954" s="2" t="s">
        <v>8</v>
      </c>
      <c r="G8954" s="2">
        <v>1</v>
      </c>
      <c r="H8954" s="2" t="s">
        <v>2224</v>
      </c>
    </row>
    <row r="8955" spans="1:8">
      <c r="A8955" s="79">
        <v>42634.612500000003</v>
      </c>
      <c r="B8955" s="3">
        <v>18.25</v>
      </c>
      <c r="C8955" s="7">
        <v>12014</v>
      </c>
      <c r="D8955" s="7">
        <v>1</v>
      </c>
      <c r="E8955" s="7" t="s">
        <v>5214</v>
      </c>
      <c r="F8955" s="2" t="s">
        <v>8</v>
      </c>
      <c r="G8955" s="2">
        <v>1</v>
      </c>
      <c r="H8955" s="2" t="s">
        <v>2223</v>
      </c>
    </row>
    <row r="8956" spans="1:8">
      <c r="A8956" s="79">
        <v>42634.612500000003</v>
      </c>
      <c r="B8956" s="3">
        <v>19.05</v>
      </c>
      <c r="C8956" s="7">
        <v>12014</v>
      </c>
      <c r="D8956" s="7">
        <v>1</v>
      </c>
      <c r="E8956" s="7" t="s">
        <v>5214</v>
      </c>
      <c r="F8956" s="2" t="s">
        <v>8</v>
      </c>
      <c r="G8956" s="2">
        <v>1</v>
      </c>
      <c r="H8956" s="2" t="s">
        <v>2223</v>
      </c>
    </row>
    <row r="8957" spans="1:8">
      <c r="A8957" s="79">
        <v>42634.612500000003</v>
      </c>
      <c r="B8957" s="3">
        <v>19.05</v>
      </c>
      <c r="C8957" s="7">
        <v>12014</v>
      </c>
      <c r="D8957" s="7">
        <v>1</v>
      </c>
      <c r="E8957" s="7" t="s">
        <v>5214</v>
      </c>
      <c r="F8957" s="2" t="s">
        <v>8</v>
      </c>
      <c r="G8957" s="2">
        <v>1</v>
      </c>
      <c r="H8957" s="2" t="s">
        <v>2223</v>
      </c>
    </row>
    <row r="8958" spans="1:8">
      <c r="A8958" s="79">
        <v>42634.613888888889</v>
      </c>
      <c r="B8958" s="3">
        <v>19.05</v>
      </c>
      <c r="C8958" s="7">
        <v>12014</v>
      </c>
      <c r="D8958" s="7">
        <v>1</v>
      </c>
      <c r="E8958" s="7" t="s">
        <v>5214</v>
      </c>
      <c r="F8958" s="2" t="s">
        <v>8</v>
      </c>
      <c r="G8958" s="2">
        <v>1</v>
      </c>
      <c r="H8958" s="2" t="s">
        <v>2223</v>
      </c>
    </row>
    <row r="8959" spans="1:8">
      <c r="A8959" s="79">
        <v>42634.615277777775</v>
      </c>
      <c r="B8959" s="3">
        <v>19.02</v>
      </c>
      <c r="C8959" s="7">
        <v>12014</v>
      </c>
      <c r="D8959" s="7">
        <v>1</v>
      </c>
      <c r="E8959" s="7" t="s">
        <v>5214</v>
      </c>
      <c r="F8959" s="2" t="s">
        <v>8</v>
      </c>
      <c r="G8959" s="2">
        <v>1</v>
      </c>
      <c r="H8959" s="2" t="s">
        <v>2223</v>
      </c>
    </row>
    <row r="8960" spans="1:8">
      <c r="A8960" s="79">
        <v>42634.615277777775</v>
      </c>
      <c r="B8960" s="3">
        <v>19.05</v>
      </c>
      <c r="C8960" s="7">
        <v>12014</v>
      </c>
      <c r="D8960" s="7">
        <v>1</v>
      </c>
      <c r="E8960" s="7" t="s">
        <v>5214</v>
      </c>
      <c r="F8960" s="2" t="s">
        <v>8</v>
      </c>
      <c r="G8960" s="2">
        <v>1</v>
      </c>
      <c r="H8960" s="2" t="s">
        <v>2223</v>
      </c>
    </row>
    <row r="8961" spans="1:8">
      <c r="A8961" s="79">
        <v>42634.615972222222</v>
      </c>
      <c r="B8961" s="3">
        <v>19.05</v>
      </c>
      <c r="C8961" s="7">
        <v>12014</v>
      </c>
      <c r="D8961" s="7">
        <v>1</v>
      </c>
      <c r="E8961" s="7" t="s">
        <v>5214</v>
      </c>
      <c r="F8961" s="2" t="s">
        <v>8</v>
      </c>
      <c r="G8961" s="2">
        <v>1</v>
      </c>
      <c r="H8961" s="2" t="s">
        <v>2223</v>
      </c>
    </row>
    <row r="8962" spans="1:8">
      <c r="A8962" s="79">
        <v>42634.616666666669</v>
      </c>
      <c r="B8962" s="3">
        <v>18.91</v>
      </c>
      <c r="C8962" s="7">
        <v>12014</v>
      </c>
      <c r="D8962" s="7">
        <v>1</v>
      </c>
      <c r="E8962" s="7" t="s">
        <v>5214</v>
      </c>
      <c r="F8962" s="2" t="s">
        <v>8</v>
      </c>
      <c r="G8962" s="2">
        <v>1</v>
      </c>
      <c r="H8962" s="2" t="s">
        <v>2223</v>
      </c>
    </row>
    <row r="8963" spans="1:8">
      <c r="A8963" s="79">
        <v>42634.616666666669</v>
      </c>
      <c r="B8963" s="3">
        <v>18.97</v>
      </c>
      <c r="C8963" s="7">
        <v>12014</v>
      </c>
      <c r="D8963" s="7">
        <v>1</v>
      </c>
      <c r="E8963" s="7" t="s">
        <v>5214</v>
      </c>
      <c r="F8963" s="2" t="s">
        <v>8</v>
      </c>
      <c r="G8963" s="2">
        <v>1</v>
      </c>
      <c r="H8963" s="2" t="s">
        <v>2223</v>
      </c>
    </row>
    <row r="8964" spans="1:8">
      <c r="A8964" s="79">
        <v>42634.616666666669</v>
      </c>
      <c r="B8964" s="3">
        <v>19.05</v>
      </c>
      <c r="C8964" s="7">
        <v>12014</v>
      </c>
      <c r="D8964" s="7">
        <v>1</v>
      </c>
      <c r="E8964" s="7" t="s">
        <v>5214</v>
      </c>
      <c r="F8964" s="2" t="s">
        <v>8</v>
      </c>
      <c r="G8964" s="2">
        <v>1</v>
      </c>
      <c r="H8964" s="2" t="s">
        <v>2223</v>
      </c>
    </row>
    <row r="8965" spans="1:8">
      <c r="A8965" s="79">
        <v>42634.618055555555</v>
      </c>
      <c r="B8965" s="3">
        <v>18.98</v>
      </c>
      <c r="C8965" s="7">
        <v>12014</v>
      </c>
      <c r="D8965" s="7">
        <v>1</v>
      </c>
      <c r="E8965" s="7" t="s">
        <v>5214</v>
      </c>
      <c r="F8965" s="2" t="s">
        <v>8</v>
      </c>
      <c r="G8965" s="2">
        <v>1</v>
      </c>
      <c r="H8965" s="2" t="s">
        <v>2223</v>
      </c>
    </row>
    <row r="8966" spans="1:8">
      <c r="A8966" s="79">
        <v>42634.618055555555</v>
      </c>
      <c r="B8966" s="3">
        <v>19.05</v>
      </c>
      <c r="C8966" s="7">
        <v>12014</v>
      </c>
      <c r="D8966" s="7">
        <v>1</v>
      </c>
      <c r="E8966" s="7" t="s">
        <v>5214</v>
      </c>
      <c r="F8966" s="2" t="s">
        <v>8</v>
      </c>
      <c r="G8966" s="2">
        <v>1</v>
      </c>
      <c r="H8966" s="2" t="s">
        <v>2223</v>
      </c>
    </row>
    <row r="8967" spans="1:8">
      <c r="A8967" s="79">
        <v>42634.618750000001</v>
      </c>
      <c r="B8967" s="3">
        <v>19.05</v>
      </c>
      <c r="C8967" s="7">
        <v>12014</v>
      </c>
      <c r="D8967" s="7">
        <v>1</v>
      </c>
      <c r="E8967" s="7" t="s">
        <v>5214</v>
      </c>
      <c r="F8967" s="2" t="s">
        <v>8</v>
      </c>
      <c r="G8967" s="2">
        <v>1</v>
      </c>
      <c r="H8967" s="2" t="s">
        <v>2223</v>
      </c>
    </row>
    <row r="8968" spans="1:8">
      <c r="A8968" s="79">
        <v>42634.618750000001</v>
      </c>
      <c r="B8968" s="3">
        <v>19.18</v>
      </c>
      <c r="C8968" s="7">
        <v>12014</v>
      </c>
      <c r="D8968" s="7">
        <v>1</v>
      </c>
      <c r="E8968" s="7" t="s">
        <v>5214</v>
      </c>
      <c r="F8968" s="2" t="s">
        <v>8</v>
      </c>
      <c r="G8968" s="2">
        <v>1</v>
      </c>
      <c r="H8968" s="2" t="s">
        <v>2223</v>
      </c>
    </row>
    <row r="8969" spans="1:8">
      <c r="A8969" s="79">
        <v>42634.619444444441</v>
      </c>
      <c r="B8969" s="3">
        <v>18.98</v>
      </c>
      <c r="C8969" s="7">
        <v>12014</v>
      </c>
      <c r="D8969" s="7">
        <v>1</v>
      </c>
      <c r="E8969" s="7" t="s">
        <v>5214</v>
      </c>
      <c r="F8969" s="2" t="s">
        <v>8</v>
      </c>
      <c r="G8969" s="2">
        <v>1</v>
      </c>
      <c r="H8969" s="2" t="s">
        <v>2223</v>
      </c>
    </row>
    <row r="8970" spans="1:8">
      <c r="A8970" s="79">
        <v>42634.620138888888</v>
      </c>
      <c r="B8970" s="3">
        <v>19</v>
      </c>
      <c r="C8970" s="7">
        <v>12014</v>
      </c>
      <c r="D8970" s="7">
        <v>1</v>
      </c>
      <c r="E8970" s="7" t="s">
        <v>5214</v>
      </c>
      <c r="F8970" s="2" t="s">
        <v>8</v>
      </c>
      <c r="G8970" s="2">
        <v>1</v>
      </c>
      <c r="H8970" s="2" t="s">
        <v>2223</v>
      </c>
    </row>
    <row r="8971" spans="1:8">
      <c r="A8971" s="79">
        <v>42634.621527777781</v>
      </c>
      <c r="B8971" s="3">
        <v>19.02</v>
      </c>
      <c r="C8971" s="7">
        <v>12014</v>
      </c>
      <c r="D8971" s="7">
        <v>1</v>
      </c>
      <c r="E8971" s="7" t="s">
        <v>5214</v>
      </c>
      <c r="F8971" s="2" t="s">
        <v>8</v>
      </c>
      <c r="G8971" s="2">
        <v>1</v>
      </c>
      <c r="H8971" s="2" t="s">
        <v>2223</v>
      </c>
    </row>
    <row r="8972" spans="1:8">
      <c r="A8972" s="79">
        <v>42634.622916666667</v>
      </c>
      <c r="B8972" s="3">
        <v>18.97</v>
      </c>
      <c r="C8972" s="7">
        <v>12014</v>
      </c>
      <c r="D8972" s="7">
        <v>1</v>
      </c>
      <c r="E8972" s="7" t="s">
        <v>5214</v>
      </c>
      <c r="F8972" s="2" t="s">
        <v>8</v>
      </c>
      <c r="G8972" s="2">
        <v>1</v>
      </c>
      <c r="H8972" s="2" t="s">
        <v>2223</v>
      </c>
    </row>
    <row r="8973" spans="1:8">
      <c r="A8973" s="79">
        <v>42634.622916666667</v>
      </c>
      <c r="B8973" s="3">
        <v>19.02</v>
      </c>
      <c r="C8973" s="7">
        <v>12014</v>
      </c>
      <c r="D8973" s="7">
        <v>1</v>
      </c>
      <c r="E8973" s="7" t="s">
        <v>5214</v>
      </c>
      <c r="F8973" s="2" t="s">
        <v>8</v>
      </c>
      <c r="G8973" s="2">
        <v>1</v>
      </c>
      <c r="H8973" s="2" t="s">
        <v>2223</v>
      </c>
    </row>
    <row r="8974" spans="1:8">
      <c r="A8974" s="79">
        <v>42634.622916666667</v>
      </c>
      <c r="B8974" s="3">
        <v>19.11</v>
      </c>
      <c r="C8974" s="7">
        <v>12014</v>
      </c>
      <c r="D8974" s="7">
        <v>1</v>
      </c>
      <c r="E8974" s="7" t="s">
        <v>5214</v>
      </c>
      <c r="F8974" s="2" t="s">
        <v>8</v>
      </c>
      <c r="G8974" s="2">
        <v>1</v>
      </c>
      <c r="H8974" s="2" t="s">
        <v>2223</v>
      </c>
    </row>
    <row r="8975" spans="1:8">
      <c r="A8975" s="79">
        <v>42634.623611111114</v>
      </c>
      <c r="B8975" s="3">
        <v>19.14</v>
      </c>
      <c r="C8975" s="7">
        <v>12014</v>
      </c>
      <c r="D8975" s="7">
        <v>1</v>
      </c>
      <c r="E8975" s="7" t="s">
        <v>5214</v>
      </c>
      <c r="F8975" s="2" t="s">
        <v>8</v>
      </c>
      <c r="G8975" s="2">
        <v>1</v>
      </c>
      <c r="H8975" s="2" t="s">
        <v>2223</v>
      </c>
    </row>
    <row r="8976" spans="1:8">
      <c r="A8976" s="79">
        <v>42634.625</v>
      </c>
      <c r="B8976" s="3">
        <v>18.93</v>
      </c>
      <c r="C8976" s="7">
        <v>12014</v>
      </c>
      <c r="D8976" s="7">
        <v>1</v>
      </c>
      <c r="E8976" s="7" t="s">
        <v>5214</v>
      </c>
      <c r="F8976" s="2" t="s">
        <v>8</v>
      </c>
      <c r="G8976" s="2">
        <v>1</v>
      </c>
      <c r="H8976" s="2" t="s">
        <v>2223</v>
      </c>
    </row>
    <row r="8977" spans="1:8">
      <c r="A8977" s="79">
        <v>42634.626388888886</v>
      </c>
      <c r="B8977" s="3">
        <v>18.97</v>
      </c>
      <c r="C8977" s="7">
        <v>12014</v>
      </c>
      <c r="D8977" s="7">
        <v>1</v>
      </c>
      <c r="E8977" s="7" t="s">
        <v>5214</v>
      </c>
      <c r="F8977" s="2" t="s">
        <v>8</v>
      </c>
      <c r="G8977" s="2">
        <v>1</v>
      </c>
      <c r="H8977" s="2" t="s">
        <v>2223</v>
      </c>
    </row>
    <row r="8978" spans="1:8">
      <c r="A8978" s="79">
        <v>42634.626388888886</v>
      </c>
      <c r="B8978" s="3">
        <v>19.05</v>
      </c>
      <c r="C8978" s="7">
        <v>12014</v>
      </c>
      <c r="D8978" s="7">
        <v>1</v>
      </c>
      <c r="E8978" s="7" t="s">
        <v>5214</v>
      </c>
      <c r="F8978" s="2" t="s">
        <v>8</v>
      </c>
      <c r="G8978" s="2">
        <v>1</v>
      </c>
      <c r="H8978" s="2" t="s">
        <v>2223</v>
      </c>
    </row>
    <row r="8979" spans="1:8">
      <c r="A8979" s="79">
        <v>42634.62777777778</v>
      </c>
      <c r="B8979" s="3">
        <v>38.46</v>
      </c>
      <c r="C8979" s="7">
        <v>12014</v>
      </c>
      <c r="D8979" s="7">
        <v>2</v>
      </c>
      <c r="E8979" s="7" t="s">
        <v>5214</v>
      </c>
      <c r="F8979" s="2" t="s">
        <v>8</v>
      </c>
      <c r="G8979" s="2">
        <v>2</v>
      </c>
      <c r="H8979" s="2" t="s">
        <v>2223</v>
      </c>
    </row>
    <row r="8980" spans="1:8">
      <c r="A8980" s="79">
        <v>42634.62777777778</v>
      </c>
      <c r="B8980" s="3">
        <v>19.05</v>
      </c>
      <c r="C8980" s="7">
        <v>12014</v>
      </c>
      <c r="D8980" s="7">
        <v>1</v>
      </c>
      <c r="E8980" s="7" t="s">
        <v>5214</v>
      </c>
      <c r="F8980" s="2" t="s">
        <v>8</v>
      </c>
      <c r="G8980" s="2">
        <v>1</v>
      </c>
      <c r="H8980" s="2" t="s">
        <v>2223</v>
      </c>
    </row>
    <row r="8981" spans="1:8">
      <c r="A8981" s="79">
        <v>42634.628472222219</v>
      </c>
      <c r="B8981" s="3">
        <v>19.05</v>
      </c>
      <c r="C8981" s="7">
        <v>12014</v>
      </c>
      <c r="D8981" s="7">
        <v>1</v>
      </c>
      <c r="E8981" s="7" t="s">
        <v>5214</v>
      </c>
      <c r="F8981" s="2" t="s">
        <v>8</v>
      </c>
      <c r="G8981" s="2">
        <v>1</v>
      </c>
      <c r="H8981" s="2" t="s">
        <v>2223</v>
      </c>
    </row>
    <row r="8982" spans="1:8">
      <c r="A8982" s="79">
        <v>42634.629166666666</v>
      </c>
      <c r="B8982" s="3">
        <v>10.5</v>
      </c>
      <c r="C8982" s="7">
        <v>12014</v>
      </c>
      <c r="D8982" s="7">
        <v>1</v>
      </c>
      <c r="E8982" s="7" t="s">
        <v>4174</v>
      </c>
      <c r="F8982" s="2" t="s">
        <v>8</v>
      </c>
      <c r="G8982" s="2">
        <v>1</v>
      </c>
      <c r="H8982" s="2" t="s">
        <v>2224</v>
      </c>
    </row>
    <row r="8983" spans="1:8">
      <c r="A8983" s="79">
        <v>42634.629166666666</v>
      </c>
      <c r="B8983" s="3">
        <v>18.98</v>
      </c>
      <c r="C8983" s="7">
        <v>12014</v>
      </c>
      <c r="D8983" s="7">
        <v>1</v>
      </c>
      <c r="E8983" s="7" t="s">
        <v>5214</v>
      </c>
      <c r="F8983" s="2" t="s">
        <v>8</v>
      </c>
      <c r="G8983" s="2">
        <v>1</v>
      </c>
      <c r="H8983" s="2" t="s">
        <v>2223</v>
      </c>
    </row>
    <row r="8984" spans="1:8">
      <c r="A8984" s="79">
        <v>42634.629166666666</v>
      </c>
      <c r="B8984" s="3">
        <v>19.100000000000001</v>
      </c>
      <c r="C8984" s="7">
        <v>12014</v>
      </c>
      <c r="D8984" s="7">
        <v>1</v>
      </c>
      <c r="E8984" s="7" t="s">
        <v>5214</v>
      </c>
      <c r="F8984" s="2" t="s">
        <v>8</v>
      </c>
      <c r="G8984" s="2">
        <v>1</v>
      </c>
      <c r="H8984" s="2" t="s">
        <v>2223</v>
      </c>
    </row>
    <row r="8985" spans="1:8">
      <c r="A8985" s="79">
        <v>42634.629166666666</v>
      </c>
      <c r="B8985" s="3">
        <v>19.11</v>
      </c>
      <c r="C8985" s="7">
        <v>12014</v>
      </c>
      <c r="D8985" s="7">
        <v>1</v>
      </c>
      <c r="E8985" s="7" t="s">
        <v>5214</v>
      </c>
      <c r="F8985" s="2" t="s">
        <v>8</v>
      </c>
      <c r="G8985" s="2">
        <v>1</v>
      </c>
      <c r="H8985" s="2" t="s">
        <v>2223</v>
      </c>
    </row>
    <row r="8986" spans="1:8">
      <c r="A8986" s="79">
        <v>42634.629861111112</v>
      </c>
      <c r="B8986" s="3">
        <v>17.84</v>
      </c>
      <c r="C8986" s="7">
        <v>12014</v>
      </c>
      <c r="D8986" s="7">
        <v>1</v>
      </c>
      <c r="E8986" s="7" t="s">
        <v>5214</v>
      </c>
      <c r="F8986" s="2" t="s">
        <v>8</v>
      </c>
      <c r="G8986" s="2">
        <v>1</v>
      </c>
      <c r="H8986" s="2" t="s">
        <v>2223</v>
      </c>
    </row>
    <row r="8987" spans="1:8">
      <c r="A8987" s="79">
        <v>42634.629861111112</v>
      </c>
      <c r="B8987" s="3">
        <v>18.98</v>
      </c>
      <c r="C8987" s="7">
        <v>12014</v>
      </c>
      <c r="D8987" s="7">
        <v>1</v>
      </c>
      <c r="E8987" s="7" t="s">
        <v>5214</v>
      </c>
      <c r="F8987" s="2" t="s">
        <v>8</v>
      </c>
      <c r="G8987" s="2">
        <v>1</v>
      </c>
      <c r="H8987" s="2" t="s">
        <v>2223</v>
      </c>
    </row>
    <row r="8988" spans="1:8">
      <c r="A8988" s="79">
        <v>42634.629861111112</v>
      </c>
      <c r="B8988" s="3">
        <v>19.05</v>
      </c>
      <c r="C8988" s="7">
        <v>12014</v>
      </c>
      <c r="D8988" s="7">
        <v>1</v>
      </c>
      <c r="E8988" s="7" t="s">
        <v>5214</v>
      </c>
      <c r="F8988" s="2" t="s">
        <v>8</v>
      </c>
      <c r="G8988" s="2">
        <v>1</v>
      </c>
      <c r="H8988" s="2" t="s">
        <v>2223</v>
      </c>
    </row>
    <row r="8989" spans="1:8">
      <c r="A8989" s="79">
        <v>42634.630555555559</v>
      </c>
      <c r="B8989" s="3">
        <v>18.97</v>
      </c>
      <c r="C8989" s="7">
        <v>12014</v>
      </c>
      <c r="D8989" s="7">
        <v>1</v>
      </c>
      <c r="E8989" s="7" t="s">
        <v>5214</v>
      </c>
      <c r="F8989" s="2" t="s">
        <v>8</v>
      </c>
      <c r="G8989" s="2">
        <v>1</v>
      </c>
      <c r="H8989" s="2" t="s">
        <v>2223</v>
      </c>
    </row>
    <row r="8990" spans="1:8">
      <c r="A8990" s="79">
        <v>42634.631249999999</v>
      </c>
      <c r="B8990" s="3">
        <v>19.11</v>
      </c>
      <c r="C8990" s="7">
        <v>12014</v>
      </c>
      <c r="D8990" s="7">
        <v>1</v>
      </c>
      <c r="E8990" s="7" t="s">
        <v>5214</v>
      </c>
      <c r="F8990" s="2" t="s">
        <v>8</v>
      </c>
      <c r="G8990" s="2">
        <v>1</v>
      </c>
      <c r="H8990" s="2" t="s">
        <v>2223</v>
      </c>
    </row>
    <row r="8991" spans="1:8">
      <c r="A8991" s="79">
        <v>42634.632638888892</v>
      </c>
      <c r="B8991" s="3">
        <v>18.98</v>
      </c>
      <c r="C8991" s="7">
        <v>12014</v>
      </c>
      <c r="D8991" s="7">
        <v>1</v>
      </c>
      <c r="E8991" s="7" t="s">
        <v>5214</v>
      </c>
      <c r="F8991" s="2" t="s">
        <v>8</v>
      </c>
      <c r="G8991" s="2">
        <v>1</v>
      </c>
      <c r="H8991" s="2" t="s">
        <v>2223</v>
      </c>
    </row>
    <row r="8992" spans="1:8">
      <c r="A8992" s="79">
        <v>42634.633333333331</v>
      </c>
      <c r="B8992" s="3">
        <v>19.16</v>
      </c>
      <c r="C8992" s="7">
        <v>12014</v>
      </c>
      <c r="D8992" s="7">
        <v>1</v>
      </c>
      <c r="E8992" s="7" t="s">
        <v>5214</v>
      </c>
      <c r="F8992" s="2" t="s">
        <v>8</v>
      </c>
      <c r="G8992" s="2">
        <v>1</v>
      </c>
      <c r="H8992" s="2" t="s">
        <v>2223</v>
      </c>
    </row>
    <row r="8993" spans="1:8">
      <c r="A8993" s="79">
        <v>42634.63958333333</v>
      </c>
      <c r="B8993" s="3">
        <v>19.05</v>
      </c>
      <c r="C8993" s="7">
        <v>12014</v>
      </c>
      <c r="D8993" s="7">
        <v>1</v>
      </c>
      <c r="E8993" s="7" t="s">
        <v>5214</v>
      </c>
      <c r="F8993" s="2" t="s">
        <v>8</v>
      </c>
      <c r="G8993" s="2">
        <v>1</v>
      </c>
      <c r="H8993" s="2" t="s">
        <v>2223</v>
      </c>
    </row>
    <row r="8994" spans="1:8">
      <c r="A8994" s="79">
        <v>42634.640277777777</v>
      </c>
      <c r="B8994" s="3">
        <v>19.11</v>
      </c>
      <c r="C8994" s="7">
        <v>12014</v>
      </c>
      <c r="D8994" s="7">
        <v>1</v>
      </c>
      <c r="E8994" s="7" t="s">
        <v>5214</v>
      </c>
      <c r="F8994" s="2" t="s">
        <v>8</v>
      </c>
      <c r="G8994" s="2">
        <v>1</v>
      </c>
      <c r="H8994" s="2" t="s">
        <v>2223</v>
      </c>
    </row>
    <row r="8995" spans="1:8">
      <c r="A8995" s="79">
        <v>42634.640972222223</v>
      </c>
      <c r="B8995" s="3">
        <v>19.05</v>
      </c>
      <c r="C8995" s="7">
        <v>12014</v>
      </c>
      <c r="D8995" s="7">
        <v>1</v>
      </c>
      <c r="E8995" s="7" t="s">
        <v>5214</v>
      </c>
      <c r="F8995" s="2" t="s">
        <v>8</v>
      </c>
      <c r="G8995" s="2">
        <v>1</v>
      </c>
      <c r="H8995" s="2" t="s">
        <v>2223</v>
      </c>
    </row>
    <row r="8996" spans="1:8">
      <c r="A8996" s="79">
        <v>42634.642361111109</v>
      </c>
      <c r="B8996" s="3">
        <v>18.98</v>
      </c>
      <c r="C8996" s="7">
        <v>12014</v>
      </c>
      <c r="D8996" s="7">
        <v>1</v>
      </c>
      <c r="E8996" s="7" t="s">
        <v>5214</v>
      </c>
      <c r="F8996" s="2" t="s">
        <v>8</v>
      </c>
      <c r="G8996" s="2">
        <v>1</v>
      </c>
      <c r="H8996" s="2" t="s">
        <v>2223</v>
      </c>
    </row>
    <row r="8997" spans="1:8">
      <c r="A8997" s="79">
        <v>42634.644444444442</v>
      </c>
      <c r="B8997" s="3">
        <v>19.02</v>
      </c>
      <c r="C8997" s="7">
        <v>12014</v>
      </c>
      <c r="D8997" s="7">
        <v>1</v>
      </c>
      <c r="E8997" s="7" t="s">
        <v>5214</v>
      </c>
      <c r="F8997" s="2" t="s">
        <v>8</v>
      </c>
      <c r="G8997" s="2">
        <v>1</v>
      </c>
      <c r="H8997" s="2" t="s">
        <v>2223</v>
      </c>
    </row>
    <row r="8998" spans="1:8">
      <c r="A8998" s="79">
        <v>42634.645833333336</v>
      </c>
      <c r="B8998" s="3">
        <v>17.899999999999999</v>
      </c>
      <c r="C8998" s="7">
        <v>12014</v>
      </c>
      <c r="D8998" s="7">
        <v>1</v>
      </c>
      <c r="E8998" s="7" t="s">
        <v>5214</v>
      </c>
      <c r="F8998" s="2" t="s">
        <v>8</v>
      </c>
      <c r="G8998" s="2">
        <v>1</v>
      </c>
      <c r="H8998" s="2" t="s">
        <v>2223</v>
      </c>
    </row>
    <row r="8999" spans="1:8">
      <c r="A8999" s="79">
        <v>42634.646527777775</v>
      </c>
      <c r="B8999" s="3">
        <v>19.11</v>
      </c>
      <c r="C8999" s="7">
        <v>12014</v>
      </c>
      <c r="D8999" s="7">
        <v>1</v>
      </c>
      <c r="E8999" s="7" t="s">
        <v>5214</v>
      </c>
      <c r="F8999" s="2" t="s">
        <v>8</v>
      </c>
      <c r="G8999" s="2">
        <v>1</v>
      </c>
      <c r="H8999" s="2" t="s">
        <v>2223</v>
      </c>
    </row>
    <row r="9000" spans="1:8">
      <c r="A9000" s="79">
        <v>42634.65347222222</v>
      </c>
      <c r="B9000" s="3">
        <v>19.14</v>
      </c>
      <c r="C9000" s="7">
        <v>12014</v>
      </c>
      <c r="D9000" s="7">
        <v>1</v>
      </c>
      <c r="E9000" s="7" t="s">
        <v>5214</v>
      </c>
      <c r="F9000" s="2" t="s">
        <v>8</v>
      </c>
      <c r="G9000" s="2">
        <v>1</v>
      </c>
      <c r="H9000" s="2" t="s">
        <v>2223</v>
      </c>
    </row>
    <row r="9001" spans="1:8">
      <c r="A9001" s="79">
        <v>42634.65902777778</v>
      </c>
      <c r="B9001" s="3">
        <v>19.05</v>
      </c>
      <c r="C9001" s="7">
        <v>12014</v>
      </c>
      <c r="D9001" s="7">
        <v>1</v>
      </c>
      <c r="E9001" s="7" t="s">
        <v>5214</v>
      </c>
      <c r="F9001" s="2" t="s">
        <v>8</v>
      </c>
      <c r="G9001" s="2">
        <v>1</v>
      </c>
      <c r="H9001" s="2" t="s">
        <v>2223</v>
      </c>
    </row>
    <row r="9002" spans="1:8">
      <c r="A9002" s="79">
        <v>42634.672222222223</v>
      </c>
      <c r="B9002" s="3">
        <v>19.11</v>
      </c>
      <c r="C9002" s="7">
        <v>12014</v>
      </c>
      <c r="D9002" s="7">
        <v>1</v>
      </c>
      <c r="E9002" s="7" t="s">
        <v>5214</v>
      </c>
      <c r="F9002" s="2" t="s">
        <v>8</v>
      </c>
      <c r="G9002" s="2">
        <v>1</v>
      </c>
      <c r="H9002" s="2" t="s">
        <v>2223</v>
      </c>
    </row>
    <row r="9003" spans="1:8">
      <c r="A9003" s="79">
        <v>42634.673611111109</v>
      </c>
      <c r="B9003" s="3">
        <v>19.05</v>
      </c>
      <c r="C9003" s="7">
        <v>12014</v>
      </c>
      <c r="D9003" s="7">
        <v>1</v>
      </c>
      <c r="E9003" s="7" t="s">
        <v>5214</v>
      </c>
      <c r="F9003" s="2" t="s">
        <v>8</v>
      </c>
      <c r="G9003" s="2">
        <v>1</v>
      </c>
      <c r="H9003" s="2" t="s">
        <v>2223</v>
      </c>
    </row>
    <row r="9004" spans="1:8">
      <c r="A9004" s="79">
        <v>42634.686805555553</v>
      </c>
      <c r="B9004" s="3">
        <v>19.11</v>
      </c>
      <c r="C9004" s="7">
        <v>12014</v>
      </c>
      <c r="D9004" s="7">
        <v>1</v>
      </c>
      <c r="E9004" s="7" t="s">
        <v>5214</v>
      </c>
      <c r="F9004" s="2" t="s">
        <v>8</v>
      </c>
      <c r="G9004" s="2">
        <v>1</v>
      </c>
      <c r="H9004" s="2" t="s">
        <v>2223</v>
      </c>
    </row>
    <row r="9005" spans="1:8">
      <c r="A9005" s="79">
        <v>42634.688194444447</v>
      </c>
      <c r="B9005" s="3">
        <v>19.14</v>
      </c>
      <c r="C9005" s="7">
        <v>12014</v>
      </c>
      <c r="D9005" s="7">
        <v>1</v>
      </c>
      <c r="E9005" s="7" t="s">
        <v>5214</v>
      </c>
      <c r="F9005" s="2" t="s">
        <v>8</v>
      </c>
      <c r="G9005" s="2">
        <v>1</v>
      </c>
      <c r="H9005" s="2" t="s">
        <v>2223</v>
      </c>
    </row>
    <row r="9006" spans="1:8">
      <c r="A9006" s="79">
        <v>42634.695138888892</v>
      </c>
      <c r="B9006" s="3">
        <v>19.11</v>
      </c>
      <c r="C9006" s="7">
        <v>12014</v>
      </c>
      <c r="D9006" s="7">
        <v>1</v>
      </c>
      <c r="E9006" s="7" t="s">
        <v>5214</v>
      </c>
      <c r="F9006" s="2" t="s">
        <v>8</v>
      </c>
      <c r="G9006" s="2">
        <v>1</v>
      </c>
      <c r="H9006" s="2" t="s">
        <v>2223</v>
      </c>
    </row>
    <row r="9007" spans="1:8">
      <c r="A9007" s="79">
        <v>42634.695833333331</v>
      </c>
      <c r="B9007" s="3">
        <v>19.05</v>
      </c>
      <c r="C9007" s="7">
        <v>12014</v>
      </c>
      <c r="D9007" s="7">
        <v>1</v>
      </c>
      <c r="E9007" s="7" t="s">
        <v>5214</v>
      </c>
      <c r="F9007" s="2" t="s">
        <v>8</v>
      </c>
      <c r="G9007" s="2">
        <v>1</v>
      </c>
      <c r="H9007" s="2" t="s">
        <v>2223</v>
      </c>
    </row>
    <row r="9008" spans="1:8">
      <c r="A9008" s="79">
        <v>42634.70416666667</v>
      </c>
      <c r="B9008" s="3">
        <v>17.84</v>
      </c>
      <c r="C9008" s="7">
        <v>12014</v>
      </c>
      <c r="D9008" s="7">
        <v>1</v>
      </c>
      <c r="E9008" s="7" t="s">
        <v>5214</v>
      </c>
      <c r="F9008" s="2" t="s">
        <v>8</v>
      </c>
      <c r="G9008" s="2">
        <v>1</v>
      </c>
      <c r="H9008" s="2" t="s">
        <v>2223</v>
      </c>
    </row>
    <row r="9009" spans="1:8">
      <c r="A9009" s="79">
        <v>42634.706944444442</v>
      </c>
      <c r="B9009" s="3">
        <v>19.05</v>
      </c>
      <c r="C9009" s="7">
        <v>12014</v>
      </c>
      <c r="D9009" s="7">
        <v>1</v>
      </c>
      <c r="E9009" s="7" t="s">
        <v>5214</v>
      </c>
      <c r="F9009" s="2" t="s">
        <v>8</v>
      </c>
      <c r="G9009" s="2">
        <v>1</v>
      </c>
      <c r="H9009" s="2" t="s">
        <v>2223</v>
      </c>
    </row>
    <row r="9010" spans="1:8">
      <c r="A9010" s="79">
        <v>42634.709722222222</v>
      </c>
      <c r="B9010" s="3">
        <v>19.05</v>
      </c>
      <c r="C9010" s="7">
        <v>12014</v>
      </c>
      <c r="D9010" s="7">
        <v>1</v>
      </c>
      <c r="E9010" s="7" t="s">
        <v>5214</v>
      </c>
      <c r="F9010" s="2" t="s">
        <v>8</v>
      </c>
      <c r="G9010" s="2">
        <v>1</v>
      </c>
      <c r="H9010" s="2" t="s">
        <v>2223</v>
      </c>
    </row>
    <row r="9011" spans="1:8">
      <c r="A9011" s="79">
        <v>42634.71597222222</v>
      </c>
      <c r="B9011" s="3">
        <v>18.98</v>
      </c>
      <c r="C9011" s="7">
        <v>12014</v>
      </c>
      <c r="D9011" s="7">
        <v>1</v>
      </c>
      <c r="E9011" s="7" t="s">
        <v>5214</v>
      </c>
      <c r="F9011" s="2" t="s">
        <v>8</v>
      </c>
      <c r="G9011" s="2">
        <v>1</v>
      </c>
      <c r="H9011" s="2" t="s">
        <v>2223</v>
      </c>
    </row>
    <row r="9012" spans="1:8">
      <c r="A9012" s="79">
        <v>42634.779166666667</v>
      </c>
      <c r="B9012" s="3">
        <v>18.97</v>
      </c>
      <c r="C9012" s="7">
        <v>12014</v>
      </c>
      <c r="D9012" s="7">
        <v>1</v>
      </c>
      <c r="E9012" s="7" t="s">
        <v>5214</v>
      </c>
      <c r="F9012" s="2" t="s">
        <v>8</v>
      </c>
      <c r="G9012" s="2">
        <v>1</v>
      </c>
      <c r="H9012" s="2" t="s">
        <v>2223</v>
      </c>
    </row>
    <row r="9013" spans="1:8">
      <c r="A9013" s="79">
        <v>42634.786111111112</v>
      </c>
      <c r="B9013" s="3">
        <v>19.05</v>
      </c>
      <c r="C9013" s="7">
        <v>12014</v>
      </c>
      <c r="D9013" s="7">
        <v>1</v>
      </c>
      <c r="E9013" s="7" t="s">
        <v>5214</v>
      </c>
      <c r="F9013" s="2" t="s">
        <v>8</v>
      </c>
      <c r="G9013" s="2">
        <v>1</v>
      </c>
      <c r="H9013" s="2" t="s">
        <v>2223</v>
      </c>
    </row>
    <row r="9014" spans="1:8">
      <c r="A9014" s="79">
        <v>42634.790277777778</v>
      </c>
      <c r="B9014" s="3">
        <v>19.05</v>
      </c>
      <c r="C9014" s="7">
        <v>12014</v>
      </c>
      <c r="D9014" s="7">
        <v>1</v>
      </c>
      <c r="E9014" s="7" t="s">
        <v>5214</v>
      </c>
      <c r="F9014" s="2" t="s">
        <v>8</v>
      </c>
      <c r="G9014" s="2">
        <v>1</v>
      </c>
      <c r="H9014" s="2" t="s">
        <v>2223</v>
      </c>
    </row>
    <row r="9015" spans="1:8">
      <c r="A9015" s="79">
        <v>42634.868055555555</v>
      </c>
      <c r="B9015" s="3">
        <v>19.05</v>
      </c>
      <c r="C9015" s="7">
        <v>12014</v>
      </c>
      <c r="D9015" s="7">
        <v>1</v>
      </c>
      <c r="E9015" s="7" t="s">
        <v>5214</v>
      </c>
      <c r="F9015" s="2" t="s">
        <v>8</v>
      </c>
      <c r="G9015" s="2">
        <v>1</v>
      </c>
      <c r="H9015" s="2" t="s">
        <v>2223</v>
      </c>
    </row>
    <row r="9016" spans="1:8">
      <c r="A9016" s="79">
        <v>42634.941666666666</v>
      </c>
      <c r="B9016" s="3">
        <v>19.05</v>
      </c>
      <c r="C9016" s="7">
        <v>12014</v>
      </c>
      <c r="D9016" s="7">
        <v>1</v>
      </c>
      <c r="E9016" s="7" t="s">
        <v>5214</v>
      </c>
      <c r="F9016" s="2" t="s">
        <v>8</v>
      </c>
      <c r="G9016" s="2">
        <v>1</v>
      </c>
      <c r="H9016" s="2" t="s">
        <v>2223</v>
      </c>
    </row>
    <row r="9017" spans="1:8">
      <c r="A9017" s="79">
        <v>42634.952777777777</v>
      </c>
      <c r="B9017" s="3">
        <v>18.97</v>
      </c>
      <c r="C9017" s="7">
        <v>12014</v>
      </c>
      <c r="D9017" s="7">
        <v>1</v>
      </c>
      <c r="E9017" s="7" t="s">
        <v>5214</v>
      </c>
      <c r="F9017" s="2" t="s">
        <v>8</v>
      </c>
      <c r="G9017" s="2">
        <v>1</v>
      </c>
      <c r="H9017" s="2" t="s">
        <v>2223</v>
      </c>
    </row>
    <row r="9018" spans="1:8">
      <c r="A9018" s="79">
        <v>42635.015277777777</v>
      </c>
      <c r="B9018" s="3">
        <v>19.05</v>
      </c>
      <c r="C9018" s="7">
        <v>12014</v>
      </c>
      <c r="D9018" s="7">
        <v>1</v>
      </c>
      <c r="E9018" s="7" t="s">
        <v>5214</v>
      </c>
      <c r="F9018" s="2" t="s">
        <v>8</v>
      </c>
      <c r="G9018" s="2">
        <v>1</v>
      </c>
      <c r="H9018" s="2" t="s">
        <v>2223</v>
      </c>
    </row>
    <row r="9019" spans="1:8">
      <c r="A9019" s="79">
        <v>42635.23541666667</v>
      </c>
      <c r="B9019" s="3">
        <v>18.98</v>
      </c>
      <c r="C9019" s="7">
        <v>12014</v>
      </c>
      <c r="D9019" s="7">
        <v>1</v>
      </c>
      <c r="E9019" s="7" t="s">
        <v>5214</v>
      </c>
      <c r="F9019" s="2" t="s">
        <v>8</v>
      </c>
      <c r="G9019" s="2">
        <v>1</v>
      </c>
      <c r="H9019" s="2" t="s">
        <v>2223</v>
      </c>
    </row>
    <row r="9020" spans="1:8">
      <c r="A9020" s="79">
        <v>42635.332638888889</v>
      </c>
      <c r="B9020" s="3">
        <v>19.02</v>
      </c>
      <c r="C9020" s="7">
        <v>12014</v>
      </c>
      <c r="D9020" s="7">
        <v>1</v>
      </c>
      <c r="E9020" s="7" t="s">
        <v>5214</v>
      </c>
      <c r="F9020" s="2" t="s">
        <v>8</v>
      </c>
      <c r="G9020" s="2">
        <v>1</v>
      </c>
      <c r="H9020" s="2" t="s">
        <v>2223</v>
      </c>
    </row>
    <row r="9021" spans="1:8">
      <c r="A9021" s="79">
        <v>42635.334722222222</v>
      </c>
      <c r="B9021" s="3">
        <v>19.07</v>
      </c>
      <c r="C9021" s="7">
        <v>12014</v>
      </c>
      <c r="D9021" s="7">
        <v>1</v>
      </c>
      <c r="E9021" s="7" t="s">
        <v>5214</v>
      </c>
      <c r="F9021" s="2" t="s">
        <v>8</v>
      </c>
      <c r="G9021" s="2">
        <v>1</v>
      </c>
      <c r="H9021" s="2" t="s">
        <v>2223</v>
      </c>
    </row>
    <row r="9022" spans="1:8">
      <c r="A9022" s="79">
        <v>42635.369444444441</v>
      </c>
      <c r="B9022" s="3">
        <v>18.97</v>
      </c>
      <c r="C9022" s="7">
        <v>12014</v>
      </c>
      <c r="D9022" s="7">
        <v>1</v>
      </c>
      <c r="E9022" s="7" t="s">
        <v>5214</v>
      </c>
      <c r="F9022" s="2" t="s">
        <v>8</v>
      </c>
      <c r="G9022" s="2">
        <v>1</v>
      </c>
      <c r="H9022" s="2" t="s">
        <v>2223</v>
      </c>
    </row>
    <row r="9023" spans="1:8">
      <c r="A9023" s="79">
        <v>42635.489583333336</v>
      </c>
      <c r="B9023" s="3">
        <v>19.05</v>
      </c>
      <c r="C9023" s="7">
        <v>12014</v>
      </c>
      <c r="D9023" s="7">
        <v>1</v>
      </c>
      <c r="E9023" s="7" t="s">
        <v>5214</v>
      </c>
      <c r="F9023" s="2" t="s">
        <v>8</v>
      </c>
      <c r="G9023" s="2">
        <v>1</v>
      </c>
      <c r="H9023" s="2" t="s">
        <v>2223</v>
      </c>
    </row>
    <row r="9024" spans="1:8">
      <c r="A9024" s="79">
        <v>42635.502083333333</v>
      </c>
      <c r="B9024" s="3">
        <v>18.98</v>
      </c>
      <c r="C9024" s="7">
        <v>12014</v>
      </c>
      <c r="D9024" s="7">
        <v>1</v>
      </c>
      <c r="E9024" s="7" t="s">
        <v>5214</v>
      </c>
      <c r="F9024" s="2" t="s">
        <v>8</v>
      </c>
      <c r="G9024" s="2">
        <v>1</v>
      </c>
      <c r="H9024" s="2" t="s">
        <v>2223</v>
      </c>
    </row>
    <row r="9025" spans="1:8">
      <c r="A9025" s="79">
        <v>42635.556250000001</v>
      </c>
      <c r="B9025" s="3">
        <v>19.18</v>
      </c>
      <c r="C9025" s="7">
        <v>12014</v>
      </c>
      <c r="D9025" s="7">
        <v>1</v>
      </c>
      <c r="E9025" s="7" t="s">
        <v>5214</v>
      </c>
      <c r="F9025" s="2" t="s">
        <v>8</v>
      </c>
      <c r="G9025" s="2">
        <v>1</v>
      </c>
      <c r="H9025" s="2" t="s">
        <v>2223</v>
      </c>
    </row>
    <row r="9026" spans="1:8">
      <c r="A9026" s="79">
        <v>42635.67291666667</v>
      </c>
      <c r="B9026" s="3">
        <v>18.98</v>
      </c>
      <c r="C9026" s="7">
        <v>12014</v>
      </c>
      <c r="D9026" s="7">
        <v>1</v>
      </c>
      <c r="E9026" s="7" t="s">
        <v>5214</v>
      </c>
      <c r="F9026" s="2" t="s">
        <v>8</v>
      </c>
      <c r="G9026" s="2">
        <v>1</v>
      </c>
      <c r="H9026" s="2" t="s">
        <v>2223</v>
      </c>
    </row>
    <row r="9027" spans="1:8">
      <c r="A9027" s="79">
        <v>42635.765277777777</v>
      </c>
      <c r="B9027" s="3">
        <v>19.05</v>
      </c>
      <c r="C9027" s="7">
        <v>12014</v>
      </c>
      <c r="D9027" s="7">
        <v>1</v>
      </c>
      <c r="E9027" s="7" t="s">
        <v>5214</v>
      </c>
      <c r="F9027" s="2" t="s">
        <v>8</v>
      </c>
      <c r="G9027" s="2">
        <v>1</v>
      </c>
      <c r="H9027" s="2" t="s">
        <v>2223</v>
      </c>
    </row>
    <row r="9028" spans="1:8">
      <c r="A9028" s="79">
        <v>42635.77847222222</v>
      </c>
      <c r="B9028" s="3">
        <v>19.02</v>
      </c>
      <c r="C9028" s="7">
        <v>12014</v>
      </c>
      <c r="D9028" s="7">
        <v>1</v>
      </c>
      <c r="E9028" s="7" t="s">
        <v>5214</v>
      </c>
      <c r="F9028" s="2" t="s">
        <v>8</v>
      </c>
      <c r="G9028" s="2">
        <v>1</v>
      </c>
      <c r="H9028" s="2" t="s">
        <v>2223</v>
      </c>
    </row>
    <row r="9029" spans="1:8">
      <c r="A9029" s="79">
        <v>42635.96597222222</v>
      </c>
      <c r="B9029" s="3">
        <v>19.16</v>
      </c>
      <c r="C9029" s="7">
        <v>12014</v>
      </c>
      <c r="D9029" s="7">
        <v>1</v>
      </c>
      <c r="E9029" s="7" t="s">
        <v>5214</v>
      </c>
      <c r="F9029" s="2" t="s">
        <v>8</v>
      </c>
      <c r="G9029" s="2">
        <v>1</v>
      </c>
      <c r="H9029" s="2" t="s">
        <v>2223</v>
      </c>
    </row>
    <row r="9030" spans="1:8">
      <c r="A9030" s="79">
        <v>42636.082638888889</v>
      </c>
      <c r="B9030" s="3">
        <v>19.05</v>
      </c>
      <c r="C9030" s="7">
        <v>12014</v>
      </c>
      <c r="D9030" s="7">
        <v>1</v>
      </c>
      <c r="E9030" s="7" t="s">
        <v>5214</v>
      </c>
      <c r="F9030" s="2" t="s">
        <v>8</v>
      </c>
      <c r="G9030" s="2">
        <v>1</v>
      </c>
      <c r="H9030" s="2" t="s">
        <v>2223</v>
      </c>
    </row>
    <row r="9031" spans="1:8">
      <c r="A9031" s="79">
        <v>42636.396527777775</v>
      </c>
      <c r="B9031" s="3">
        <v>18.97</v>
      </c>
      <c r="C9031" s="7">
        <v>12014</v>
      </c>
      <c r="D9031" s="7">
        <v>1</v>
      </c>
      <c r="E9031" s="7" t="s">
        <v>5214</v>
      </c>
      <c r="F9031" s="2" t="s">
        <v>8</v>
      </c>
      <c r="G9031" s="2">
        <v>1</v>
      </c>
      <c r="H9031" s="2" t="s">
        <v>2223</v>
      </c>
    </row>
    <row r="9032" spans="1:8">
      <c r="A9032" s="79">
        <v>42636.436805555553</v>
      </c>
      <c r="B9032" s="3">
        <v>19.05</v>
      </c>
      <c r="C9032" s="7">
        <v>12014</v>
      </c>
      <c r="D9032" s="7">
        <v>1</v>
      </c>
      <c r="E9032" s="7" t="s">
        <v>5214</v>
      </c>
      <c r="F9032" s="2" t="s">
        <v>8</v>
      </c>
      <c r="G9032" s="2">
        <v>1</v>
      </c>
      <c r="H9032" s="2" t="s">
        <v>2223</v>
      </c>
    </row>
    <row r="9033" spans="1:8">
      <c r="A9033" s="79">
        <v>42636.677083333336</v>
      </c>
      <c r="B9033" s="3">
        <v>18.98</v>
      </c>
      <c r="C9033" s="7">
        <v>12014</v>
      </c>
      <c r="D9033" s="7">
        <v>1</v>
      </c>
      <c r="E9033" s="7" t="s">
        <v>5214</v>
      </c>
      <c r="F9033" s="2" t="s">
        <v>8</v>
      </c>
      <c r="G9033" s="2">
        <v>1</v>
      </c>
      <c r="H9033" s="2" t="s">
        <v>2223</v>
      </c>
    </row>
    <row r="9034" spans="1:8">
      <c r="A9034" s="79">
        <v>42638.506249999999</v>
      </c>
      <c r="B9034" s="3">
        <v>19.05</v>
      </c>
      <c r="C9034" s="7">
        <v>12014</v>
      </c>
      <c r="D9034" s="7">
        <v>1</v>
      </c>
      <c r="E9034" s="7" t="s">
        <v>5214</v>
      </c>
      <c r="F9034" s="2" t="s">
        <v>8</v>
      </c>
      <c r="G9034" s="2">
        <v>1</v>
      </c>
      <c r="H9034" s="2" t="s">
        <v>2223</v>
      </c>
    </row>
    <row r="9035" spans="1:8">
      <c r="A9035" s="79">
        <v>42638.622916666667</v>
      </c>
      <c r="B9035" s="3">
        <v>18.97</v>
      </c>
      <c r="C9035" s="7">
        <v>12014</v>
      </c>
      <c r="D9035" s="7">
        <v>1</v>
      </c>
      <c r="E9035" s="7" t="s">
        <v>5214</v>
      </c>
      <c r="F9035" s="2" t="s">
        <v>8</v>
      </c>
      <c r="G9035" s="2">
        <v>1</v>
      </c>
      <c r="H9035" s="2" t="s">
        <v>2223</v>
      </c>
    </row>
    <row r="9036" spans="1:8">
      <c r="A9036" s="79">
        <v>42638.922222222223</v>
      </c>
      <c r="B9036" s="3">
        <v>18.91</v>
      </c>
      <c r="C9036" s="7">
        <v>12014</v>
      </c>
      <c r="D9036" s="7">
        <v>1</v>
      </c>
      <c r="E9036" s="7" t="s">
        <v>5214</v>
      </c>
      <c r="F9036" s="2" t="s">
        <v>8</v>
      </c>
      <c r="G9036" s="2">
        <v>1</v>
      </c>
      <c r="H9036" s="2" t="s">
        <v>2223</v>
      </c>
    </row>
    <row r="9037" spans="1:8">
      <c r="A9037" s="79">
        <v>42639.652777777781</v>
      </c>
      <c r="B9037" s="3">
        <v>18.97</v>
      </c>
      <c r="C9037" s="7">
        <v>12014</v>
      </c>
      <c r="D9037" s="7">
        <v>1</v>
      </c>
      <c r="E9037" s="7" t="s">
        <v>5214</v>
      </c>
      <c r="F9037" s="2" t="s">
        <v>8</v>
      </c>
      <c r="G9037" s="2">
        <v>1</v>
      </c>
      <c r="H9037" s="2" t="s">
        <v>2223</v>
      </c>
    </row>
    <row r="9038" spans="1:8">
      <c r="A9038" s="79">
        <v>42639.726388888892</v>
      </c>
      <c r="B9038" s="3">
        <v>18.98</v>
      </c>
      <c r="C9038" s="7">
        <v>12014</v>
      </c>
      <c r="D9038" s="7">
        <v>1</v>
      </c>
      <c r="E9038" s="7" t="s">
        <v>5214</v>
      </c>
      <c r="F9038" s="2" t="s">
        <v>8</v>
      </c>
      <c r="G9038" s="2">
        <v>1</v>
      </c>
      <c r="H9038" s="2" t="s">
        <v>2223</v>
      </c>
    </row>
    <row r="9039" spans="1:8">
      <c r="A9039" s="79">
        <v>42640.409722222219</v>
      </c>
      <c r="B9039" s="3">
        <v>18.97</v>
      </c>
      <c r="C9039" s="7">
        <v>12014</v>
      </c>
      <c r="D9039" s="7">
        <v>1</v>
      </c>
      <c r="E9039" s="7" t="s">
        <v>5214</v>
      </c>
      <c r="F9039" s="2" t="s">
        <v>8</v>
      </c>
      <c r="G9039" s="2">
        <v>1</v>
      </c>
      <c r="H9039" s="2" t="s">
        <v>2223</v>
      </c>
    </row>
    <row r="9040" spans="1:8">
      <c r="A9040" s="79">
        <v>42640.631944444445</v>
      </c>
      <c r="B9040" s="3">
        <v>17.84</v>
      </c>
      <c r="C9040" s="7">
        <v>12014</v>
      </c>
      <c r="D9040" s="7">
        <v>1</v>
      </c>
      <c r="E9040" s="7" t="s">
        <v>5214</v>
      </c>
      <c r="F9040" s="2" t="s">
        <v>8</v>
      </c>
      <c r="G9040" s="2">
        <v>1</v>
      </c>
      <c r="H9040" s="2" t="s">
        <v>2223</v>
      </c>
    </row>
    <row r="9041" spans="1:8">
      <c r="A9041" s="79">
        <v>42640.910416666666</v>
      </c>
      <c r="B9041" s="3">
        <v>18.2</v>
      </c>
      <c r="C9041" s="7">
        <v>12014</v>
      </c>
      <c r="D9041" s="7">
        <v>1</v>
      </c>
      <c r="E9041" s="7" t="s">
        <v>5214</v>
      </c>
      <c r="F9041" s="2" t="s">
        <v>8</v>
      </c>
      <c r="G9041" s="2">
        <v>1</v>
      </c>
      <c r="H9041" s="2" t="s">
        <v>2223</v>
      </c>
    </row>
    <row r="9042" spans="1:8">
      <c r="A9042" s="79">
        <v>42641.675000000003</v>
      </c>
      <c r="B9042" s="3">
        <v>19.07</v>
      </c>
      <c r="C9042" s="7">
        <v>12014</v>
      </c>
      <c r="D9042" s="7">
        <v>1</v>
      </c>
      <c r="E9042" s="7" t="s">
        <v>5214</v>
      </c>
      <c r="F9042" s="2" t="s">
        <v>8</v>
      </c>
      <c r="G9042" s="2">
        <v>1</v>
      </c>
      <c r="H9042" s="2" t="s">
        <v>2223</v>
      </c>
    </row>
    <row r="9043" spans="1:8">
      <c r="A9043" s="79">
        <v>42641.679861111108</v>
      </c>
      <c r="B9043" s="3">
        <v>7.6</v>
      </c>
      <c r="C9043" s="7">
        <v>12014</v>
      </c>
      <c r="D9043" s="7">
        <v>1</v>
      </c>
      <c r="E9043" s="7" t="s">
        <v>4175</v>
      </c>
      <c r="F9043" s="2" t="s">
        <v>8</v>
      </c>
      <c r="G9043" s="2">
        <v>1</v>
      </c>
      <c r="H9043" s="2" t="s">
        <v>2242</v>
      </c>
    </row>
    <row r="9044" spans="1:8">
      <c r="A9044" s="79">
        <v>42641.679861111108</v>
      </c>
      <c r="B9044" s="3">
        <v>19.02</v>
      </c>
      <c r="C9044" s="7">
        <v>12014</v>
      </c>
      <c r="D9044" s="7">
        <v>1</v>
      </c>
      <c r="E9044" s="7" t="s">
        <v>5214</v>
      </c>
      <c r="F9044" s="2" t="s">
        <v>8</v>
      </c>
      <c r="G9044" s="2">
        <v>1</v>
      </c>
      <c r="H9044" s="2" t="s">
        <v>2223</v>
      </c>
    </row>
    <row r="9045" spans="1:8">
      <c r="A9045" s="79">
        <v>42641.686111111114</v>
      </c>
      <c r="B9045" s="3">
        <v>19.02</v>
      </c>
      <c r="C9045" s="7">
        <v>12014</v>
      </c>
      <c r="D9045" s="7">
        <v>1</v>
      </c>
      <c r="E9045" s="7" t="s">
        <v>5214</v>
      </c>
      <c r="F9045" s="2" t="s">
        <v>8</v>
      </c>
      <c r="G9045" s="2">
        <v>1</v>
      </c>
      <c r="H9045" s="2" t="s">
        <v>2223</v>
      </c>
    </row>
    <row r="9046" spans="1:8">
      <c r="A9046" s="79">
        <v>42641.692361111112</v>
      </c>
      <c r="B9046" s="3">
        <v>18.97</v>
      </c>
      <c r="C9046" s="7">
        <v>12014</v>
      </c>
      <c r="D9046" s="7">
        <v>1</v>
      </c>
      <c r="E9046" s="7" t="s">
        <v>5214</v>
      </c>
      <c r="F9046" s="2" t="s">
        <v>8</v>
      </c>
      <c r="G9046" s="2">
        <v>1</v>
      </c>
      <c r="H9046" s="2" t="s">
        <v>2223</v>
      </c>
    </row>
    <row r="9047" spans="1:8">
      <c r="A9047" s="79">
        <v>42641.697222222225</v>
      </c>
      <c r="B9047" s="3">
        <v>19.09</v>
      </c>
      <c r="C9047" s="7">
        <v>12014</v>
      </c>
      <c r="D9047" s="7">
        <v>1</v>
      </c>
      <c r="E9047" s="7" t="s">
        <v>5214</v>
      </c>
      <c r="F9047" s="2" t="s">
        <v>8</v>
      </c>
      <c r="G9047" s="2">
        <v>1</v>
      </c>
      <c r="H9047" s="2" t="s">
        <v>2223</v>
      </c>
    </row>
    <row r="9048" spans="1:8">
      <c r="A9048" s="79">
        <v>42641.7</v>
      </c>
      <c r="B9048" s="3">
        <v>18.97</v>
      </c>
      <c r="C9048" s="7">
        <v>12014</v>
      </c>
      <c r="D9048" s="7">
        <v>1</v>
      </c>
      <c r="E9048" s="7" t="s">
        <v>5214</v>
      </c>
      <c r="F9048" s="2" t="s">
        <v>8</v>
      </c>
      <c r="G9048" s="2">
        <v>1</v>
      </c>
      <c r="H9048" s="2" t="s">
        <v>2223</v>
      </c>
    </row>
    <row r="9049" spans="1:8">
      <c r="A9049" s="79">
        <v>42641.70416666667</v>
      </c>
      <c r="B9049" s="3">
        <v>19.170000000000002</v>
      </c>
      <c r="C9049" s="7">
        <v>12014</v>
      </c>
      <c r="D9049" s="7">
        <v>1</v>
      </c>
      <c r="E9049" s="7" t="s">
        <v>5214</v>
      </c>
      <c r="F9049" s="2" t="s">
        <v>8</v>
      </c>
      <c r="G9049" s="2">
        <v>1</v>
      </c>
      <c r="H9049" s="2" t="s">
        <v>2223</v>
      </c>
    </row>
    <row r="9050" spans="1:8">
      <c r="A9050" s="79">
        <v>42641.707638888889</v>
      </c>
      <c r="B9050" s="3">
        <v>19.14</v>
      </c>
      <c r="C9050" s="7">
        <v>12014</v>
      </c>
      <c r="D9050" s="7">
        <v>1</v>
      </c>
      <c r="E9050" s="7" t="s">
        <v>5214</v>
      </c>
      <c r="F9050" s="2" t="s">
        <v>8</v>
      </c>
      <c r="G9050" s="2">
        <v>1</v>
      </c>
      <c r="H9050" s="2" t="s">
        <v>2223</v>
      </c>
    </row>
    <row r="9051" spans="1:8">
      <c r="A9051" s="79">
        <v>42641.711805555555</v>
      </c>
      <c r="B9051" s="3">
        <v>19.239999999999998</v>
      </c>
      <c r="C9051" s="7">
        <v>12014</v>
      </c>
      <c r="D9051" s="7">
        <v>1</v>
      </c>
      <c r="E9051" s="7" t="s">
        <v>5214</v>
      </c>
      <c r="F9051" s="2" t="s">
        <v>8</v>
      </c>
      <c r="G9051" s="2">
        <v>1</v>
      </c>
      <c r="H9051" s="2" t="s">
        <v>2223</v>
      </c>
    </row>
    <row r="9052" spans="1:8">
      <c r="A9052" s="79">
        <v>42641.715277777781</v>
      </c>
      <c r="B9052" s="3">
        <v>18.97</v>
      </c>
      <c r="C9052" s="7">
        <v>12014</v>
      </c>
      <c r="D9052" s="7">
        <v>1</v>
      </c>
      <c r="E9052" s="7" t="s">
        <v>5214</v>
      </c>
      <c r="F9052" s="2" t="s">
        <v>8</v>
      </c>
      <c r="G9052" s="2">
        <v>1</v>
      </c>
      <c r="H9052" s="2" t="s">
        <v>2223</v>
      </c>
    </row>
    <row r="9053" spans="1:8">
      <c r="A9053" s="79">
        <v>42641.722222222219</v>
      </c>
      <c r="B9053" s="3">
        <v>18.91</v>
      </c>
      <c r="C9053" s="7">
        <v>12014</v>
      </c>
      <c r="D9053" s="7">
        <v>1</v>
      </c>
      <c r="E9053" s="7" t="s">
        <v>5214</v>
      </c>
      <c r="F9053" s="2" t="s">
        <v>8</v>
      </c>
      <c r="G9053" s="2">
        <v>1</v>
      </c>
      <c r="H9053" s="2" t="s">
        <v>2243</v>
      </c>
    </row>
    <row r="9054" spans="1:8">
      <c r="A9054" s="79">
        <v>42641.727083333331</v>
      </c>
      <c r="B9054" s="3">
        <v>19.05</v>
      </c>
      <c r="C9054" s="7">
        <v>12014</v>
      </c>
      <c r="D9054" s="7">
        <v>1</v>
      </c>
      <c r="E9054" s="7" t="s">
        <v>5214</v>
      </c>
      <c r="F9054" s="2" t="s">
        <v>8</v>
      </c>
      <c r="G9054" s="2">
        <v>1</v>
      </c>
      <c r="H9054" s="2" t="s">
        <v>2223</v>
      </c>
    </row>
    <row r="9055" spans="1:8">
      <c r="A9055" s="79">
        <v>42641.731944444444</v>
      </c>
      <c r="B9055" s="3">
        <v>18.97</v>
      </c>
      <c r="C9055" s="7">
        <v>12014</v>
      </c>
      <c r="D9055" s="7">
        <v>1</v>
      </c>
      <c r="E9055" s="7" t="s">
        <v>5214</v>
      </c>
      <c r="F9055" s="2" t="s">
        <v>8</v>
      </c>
      <c r="G9055" s="2">
        <v>1</v>
      </c>
      <c r="H9055" s="2" t="s">
        <v>2223</v>
      </c>
    </row>
    <row r="9056" spans="1:8">
      <c r="A9056" s="79">
        <v>42641.731944444444</v>
      </c>
      <c r="B9056" s="3">
        <v>18.97</v>
      </c>
      <c r="C9056" s="7">
        <v>12014</v>
      </c>
      <c r="D9056" s="7">
        <v>1</v>
      </c>
      <c r="E9056" s="7" t="s">
        <v>5214</v>
      </c>
      <c r="F9056" s="2" t="s">
        <v>8</v>
      </c>
      <c r="G9056" s="2">
        <v>1</v>
      </c>
      <c r="H9056" s="2" t="s">
        <v>2223</v>
      </c>
    </row>
    <row r="9057" spans="1:8">
      <c r="A9057" s="79">
        <v>42641.737500000003</v>
      </c>
      <c r="B9057" s="3">
        <v>19.11</v>
      </c>
      <c r="C9057" s="7">
        <v>12014</v>
      </c>
      <c r="D9057" s="7">
        <v>1</v>
      </c>
      <c r="E9057" s="7" t="s">
        <v>5214</v>
      </c>
      <c r="F9057" s="2" t="s">
        <v>8</v>
      </c>
      <c r="G9057" s="2">
        <v>1</v>
      </c>
      <c r="H9057" s="2" t="s">
        <v>2223</v>
      </c>
    </row>
    <row r="9058" spans="1:8">
      <c r="A9058" s="79">
        <v>42641.755555555559</v>
      </c>
      <c r="B9058" s="3">
        <v>18.97</v>
      </c>
      <c r="C9058" s="7">
        <v>12014</v>
      </c>
      <c r="D9058" s="7">
        <v>1</v>
      </c>
      <c r="E9058" s="7" t="s">
        <v>5214</v>
      </c>
      <c r="F9058" s="2" t="s">
        <v>8</v>
      </c>
      <c r="G9058" s="2">
        <v>1</v>
      </c>
      <c r="H9058" s="2" t="s">
        <v>2223</v>
      </c>
    </row>
    <row r="9059" spans="1:8">
      <c r="A9059" s="79">
        <v>42641.77847222222</v>
      </c>
      <c r="B9059" s="3">
        <v>18.97</v>
      </c>
      <c r="C9059" s="7">
        <v>12014</v>
      </c>
      <c r="D9059" s="7">
        <v>1</v>
      </c>
      <c r="E9059" s="7" t="s">
        <v>5214</v>
      </c>
      <c r="F9059" s="2" t="s">
        <v>8</v>
      </c>
      <c r="G9059" s="2">
        <v>1</v>
      </c>
      <c r="H9059" s="2" t="s">
        <v>2223</v>
      </c>
    </row>
    <row r="9060" spans="1:8">
      <c r="A9060" s="79">
        <v>42641.78402777778</v>
      </c>
      <c r="B9060" s="3">
        <v>18.97</v>
      </c>
      <c r="C9060" s="7">
        <v>12014</v>
      </c>
      <c r="D9060" s="7">
        <v>1</v>
      </c>
      <c r="E9060" s="7" t="s">
        <v>5214</v>
      </c>
      <c r="F9060" s="2" t="s">
        <v>8</v>
      </c>
      <c r="G9060" s="2">
        <v>1</v>
      </c>
      <c r="H9060" s="2" t="s">
        <v>2223</v>
      </c>
    </row>
    <row r="9061" spans="1:8">
      <c r="A9061" s="79">
        <v>42641.806250000001</v>
      </c>
      <c r="B9061" s="3">
        <v>18.91</v>
      </c>
      <c r="C9061" s="7">
        <v>12014</v>
      </c>
      <c r="D9061" s="7">
        <v>1</v>
      </c>
      <c r="E9061" s="7" t="s">
        <v>5214</v>
      </c>
      <c r="F9061" s="2" t="s">
        <v>8</v>
      </c>
      <c r="G9061" s="2">
        <v>1</v>
      </c>
      <c r="H9061" s="2" t="s">
        <v>2223</v>
      </c>
    </row>
    <row r="9062" spans="1:8">
      <c r="A9062" s="79">
        <v>42641.818055555559</v>
      </c>
      <c r="B9062" s="3">
        <v>18.97</v>
      </c>
      <c r="C9062" s="7">
        <v>12014</v>
      </c>
      <c r="D9062" s="7">
        <v>1</v>
      </c>
      <c r="E9062" s="7" t="s">
        <v>5214</v>
      </c>
      <c r="F9062" s="2" t="s">
        <v>8</v>
      </c>
      <c r="G9062" s="2">
        <v>1</v>
      </c>
      <c r="H9062" s="2" t="s">
        <v>2223</v>
      </c>
    </row>
    <row r="9063" spans="1:8">
      <c r="A9063" s="79">
        <v>42641.824305555558</v>
      </c>
      <c r="B9063" s="3">
        <v>18.97</v>
      </c>
      <c r="C9063" s="7">
        <v>12014</v>
      </c>
      <c r="D9063" s="7">
        <v>1</v>
      </c>
      <c r="E9063" s="7" t="s">
        <v>5214</v>
      </c>
      <c r="F9063" s="2" t="s">
        <v>8</v>
      </c>
      <c r="G9063" s="2">
        <v>1</v>
      </c>
      <c r="H9063" s="2" t="s">
        <v>2223</v>
      </c>
    </row>
    <row r="9064" spans="1:8">
      <c r="A9064" s="79">
        <v>42641.843055555553</v>
      </c>
      <c r="B9064" s="3">
        <v>18.97</v>
      </c>
      <c r="C9064" s="7">
        <v>12014</v>
      </c>
      <c r="D9064" s="7">
        <v>1</v>
      </c>
      <c r="E9064" s="7" t="s">
        <v>5214</v>
      </c>
      <c r="F9064" s="2" t="s">
        <v>8</v>
      </c>
      <c r="G9064" s="2">
        <v>1</v>
      </c>
      <c r="H9064" s="2" t="s">
        <v>2223</v>
      </c>
    </row>
    <row r="9065" spans="1:8">
      <c r="A9065" s="79">
        <v>42641.864583333336</v>
      </c>
      <c r="B9065" s="3">
        <v>38.35</v>
      </c>
      <c r="C9065" s="7">
        <v>12014</v>
      </c>
      <c r="D9065" s="7">
        <v>2</v>
      </c>
      <c r="E9065" s="7" t="s">
        <v>5214</v>
      </c>
      <c r="F9065" s="2" t="s">
        <v>8</v>
      </c>
      <c r="G9065" s="2">
        <v>2</v>
      </c>
      <c r="H9065" s="2" t="s">
        <v>2223</v>
      </c>
    </row>
    <row r="9066" spans="1:8">
      <c r="A9066" s="79">
        <v>42641.869444444441</v>
      </c>
      <c r="B9066" s="3">
        <v>18.91</v>
      </c>
      <c r="C9066" s="7">
        <v>12014</v>
      </c>
      <c r="D9066" s="7">
        <v>1</v>
      </c>
      <c r="E9066" s="7" t="s">
        <v>5214</v>
      </c>
      <c r="F9066" s="2" t="s">
        <v>8</v>
      </c>
      <c r="G9066" s="2">
        <v>1</v>
      </c>
      <c r="H9066" s="2" t="s">
        <v>2223</v>
      </c>
    </row>
    <row r="9067" spans="1:8">
      <c r="A9067" s="79">
        <v>42641.883333333331</v>
      </c>
      <c r="B9067" s="3">
        <v>19.05</v>
      </c>
      <c r="C9067" s="7">
        <v>12014</v>
      </c>
      <c r="D9067" s="7">
        <v>1</v>
      </c>
      <c r="E9067" s="7" t="s">
        <v>5214</v>
      </c>
      <c r="F9067" s="2" t="s">
        <v>8</v>
      </c>
      <c r="G9067" s="2">
        <v>1</v>
      </c>
      <c r="H9067" s="2" t="s">
        <v>2223</v>
      </c>
    </row>
    <row r="9068" spans="1:8">
      <c r="A9068" s="79">
        <v>42641.888194444444</v>
      </c>
      <c r="B9068" s="3">
        <v>18.91</v>
      </c>
      <c r="C9068" s="7">
        <v>12014</v>
      </c>
      <c r="D9068" s="7">
        <v>1</v>
      </c>
      <c r="E9068" s="7" t="s">
        <v>5214</v>
      </c>
      <c r="F9068" s="2" t="s">
        <v>8</v>
      </c>
      <c r="G9068" s="2">
        <v>1</v>
      </c>
      <c r="H9068" s="2" t="s">
        <v>2223</v>
      </c>
    </row>
    <row r="9069" spans="1:8">
      <c r="A9069" s="79">
        <v>42641.911111111112</v>
      </c>
      <c r="B9069" s="3">
        <v>19.16</v>
      </c>
      <c r="C9069" s="7">
        <v>12014</v>
      </c>
      <c r="D9069" s="7">
        <v>1</v>
      </c>
      <c r="E9069" s="7" t="s">
        <v>5214</v>
      </c>
      <c r="F9069" s="2" t="s">
        <v>8</v>
      </c>
      <c r="G9069" s="2">
        <v>1</v>
      </c>
      <c r="H9069" s="2" t="s">
        <v>2223</v>
      </c>
    </row>
    <row r="9070" spans="1:8">
      <c r="A9070" s="79">
        <v>42641.969444444447</v>
      </c>
      <c r="B9070" s="3">
        <v>19.05</v>
      </c>
      <c r="C9070" s="7">
        <v>12014</v>
      </c>
      <c r="D9070" s="7">
        <v>1</v>
      </c>
      <c r="E9070" s="7" t="s">
        <v>5214</v>
      </c>
      <c r="F9070" s="2" t="s">
        <v>8</v>
      </c>
      <c r="G9070" s="2">
        <v>1</v>
      </c>
      <c r="H9070" s="2" t="s">
        <v>2223</v>
      </c>
    </row>
    <row r="9071" spans="1:8">
      <c r="A9071" s="79">
        <v>42641.998611111114</v>
      </c>
      <c r="B9071" s="3">
        <v>7.55</v>
      </c>
      <c r="C9071" s="7">
        <v>12014</v>
      </c>
      <c r="D9071" s="7">
        <v>1</v>
      </c>
      <c r="E9071" s="7" t="s">
        <v>4175</v>
      </c>
      <c r="F9071" s="2" t="s">
        <v>8</v>
      </c>
      <c r="G9071" s="2">
        <v>1</v>
      </c>
      <c r="H9071" s="2" t="s">
        <v>2242</v>
      </c>
    </row>
    <row r="9072" spans="1:8">
      <c r="A9072" s="79">
        <v>42642.031944444447</v>
      </c>
      <c r="B9072" s="3">
        <v>18.91</v>
      </c>
      <c r="C9072" s="7">
        <v>12014</v>
      </c>
      <c r="D9072" s="7">
        <v>1</v>
      </c>
      <c r="E9072" s="7" t="s">
        <v>5214</v>
      </c>
      <c r="F9072" s="2" t="s">
        <v>8</v>
      </c>
      <c r="G9072" s="2">
        <v>1</v>
      </c>
      <c r="H9072" s="2" t="s">
        <v>2223</v>
      </c>
    </row>
    <row r="9073" spans="1:8">
      <c r="A9073" s="79">
        <v>42642.115277777775</v>
      </c>
      <c r="B9073" s="3">
        <v>7.38</v>
      </c>
      <c r="C9073" s="7">
        <v>12014</v>
      </c>
      <c r="D9073" s="7">
        <v>1</v>
      </c>
      <c r="E9073" s="7" t="s">
        <v>4175</v>
      </c>
      <c r="F9073" s="2" t="s">
        <v>8</v>
      </c>
      <c r="G9073" s="2">
        <v>1</v>
      </c>
      <c r="H9073" s="2" t="s">
        <v>2242</v>
      </c>
    </row>
    <row r="9074" spans="1:8">
      <c r="A9074" s="79">
        <v>42642.137499999997</v>
      </c>
      <c r="B9074" s="3">
        <v>17.899999999999999</v>
      </c>
      <c r="C9074" s="7">
        <v>12014</v>
      </c>
      <c r="D9074" s="7">
        <v>1</v>
      </c>
      <c r="E9074" s="7" t="s">
        <v>5214</v>
      </c>
      <c r="F9074" s="2" t="s">
        <v>8</v>
      </c>
      <c r="G9074" s="2">
        <v>1</v>
      </c>
      <c r="H9074" s="2" t="s">
        <v>2223</v>
      </c>
    </row>
    <row r="9075" spans="1:8">
      <c r="A9075" s="79">
        <v>42642.313194444447</v>
      </c>
      <c r="B9075" s="3">
        <v>18.98</v>
      </c>
      <c r="C9075" s="7">
        <v>12014</v>
      </c>
      <c r="D9075" s="7">
        <v>1</v>
      </c>
      <c r="E9075" s="7" t="s">
        <v>5214</v>
      </c>
      <c r="F9075" s="2" t="s">
        <v>8</v>
      </c>
      <c r="G9075" s="2">
        <v>1</v>
      </c>
      <c r="H9075" s="2" t="s">
        <v>2223</v>
      </c>
    </row>
    <row r="9076" spans="1:8">
      <c r="A9076" s="79">
        <v>42642.429861111108</v>
      </c>
      <c r="B9076" s="3">
        <v>18.97</v>
      </c>
      <c r="C9076" s="7">
        <v>12014</v>
      </c>
      <c r="D9076" s="7">
        <v>1</v>
      </c>
      <c r="E9076" s="7" t="s">
        <v>5214</v>
      </c>
      <c r="F9076" s="2" t="s">
        <v>8</v>
      </c>
      <c r="G9076" s="2">
        <v>1</v>
      </c>
      <c r="H9076" s="2" t="s">
        <v>2223</v>
      </c>
    </row>
    <row r="9077" spans="1:8">
      <c r="A9077" s="79">
        <v>42642.447916666664</v>
      </c>
      <c r="B9077" s="3">
        <v>19.05</v>
      </c>
      <c r="C9077" s="7">
        <v>12014</v>
      </c>
      <c r="D9077" s="7">
        <v>1</v>
      </c>
      <c r="E9077" s="7" t="s">
        <v>5214</v>
      </c>
      <c r="F9077" s="2" t="s">
        <v>8</v>
      </c>
      <c r="G9077" s="2">
        <v>1</v>
      </c>
      <c r="H9077" s="2" t="s">
        <v>2223</v>
      </c>
    </row>
    <row r="9078" spans="1:8">
      <c r="A9078" s="79">
        <v>42642.474999999999</v>
      </c>
      <c r="B9078" s="3">
        <v>10.26</v>
      </c>
      <c r="C9078" s="7">
        <v>12014</v>
      </c>
      <c r="D9078" s="7">
        <v>1</v>
      </c>
      <c r="E9078" s="7" t="s">
        <v>4174</v>
      </c>
      <c r="F9078" s="2" t="s">
        <v>8</v>
      </c>
      <c r="G9078" s="2">
        <v>1</v>
      </c>
      <c r="H9078" s="2" t="s">
        <v>2224</v>
      </c>
    </row>
    <row r="9079" spans="1:8">
      <c r="A9079" s="79">
        <v>42642.527777777781</v>
      </c>
      <c r="B9079" s="3">
        <v>38.35</v>
      </c>
      <c r="C9079" s="7">
        <v>12014</v>
      </c>
      <c r="D9079" s="7">
        <v>2</v>
      </c>
      <c r="E9079" s="7" t="s">
        <v>5214</v>
      </c>
      <c r="F9079" s="2" t="s">
        <v>8</v>
      </c>
      <c r="G9079" s="2">
        <v>2</v>
      </c>
      <c r="H9079" s="2" t="s">
        <v>2223</v>
      </c>
    </row>
    <row r="9080" spans="1:8">
      <c r="A9080" s="79">
        <v>42642.549305555556</v>
      </c>
      <c r="B9080" s="3">
        <v>18.97</v>
      </c>
      <c r="C9080" s="7">
        <v>12014</v>
      </c>
      <c r="D9080" s="7">
        <v>1</v>
      </c>
      <c r="E9080" s="7" t="s">
        <v>5214</v>
      </c>
      <c r="F9080" s="2" t="s">
        <v>8</v>
      </c>
      <c r="G9080" s="2">
        <v>1</v>
      </c>
      <c r="H9080" s="2" t="s">
        <v>2223</v>
      </c>
    </row>
    <row r="9081" spans="1:8">
      <c r="A9081" s="79">
        <v>42642.551388888889</v>
      </c>
      <c r="B9081" s="3">
        <v>18.97</v>
      </c>
      <c r="C9081" s="7">
        <v>12014</v>
      </c>
      <c r="D9081" s="7">
        <v>1</v>
      </c>
      <c r="E9081" s="7" t="s">
        <v>5214</v>
      </c>
      <c r="F9081" s="2" t="s">
        <v>8</v>
      </c>
      <c r="G9081" s="2">
        <v>1</v>
      </c>
      <c r="H9081" s="2" t="s">
        <v>2223</v>
      </c>
    </row>
    <row r="9082" spans="1:8">
      <c r="A9082" s="79">
        <v>42642.704861111109</v>
      </c>
      <c r="B9082" s="3">
        <v>19.05</v>
      </c>
      <c r="C9082" s="7">
        <v>12014</v>
      </c>
      <c r="D9082" s="7">
        <v>1</v>
      </c>
      <c r="E9082" s="7" t="s">
        <v>5214</v>
      </c>
      <c r="F9082" s="2" t="s">
        <v>8</v>
      </c>
      <c r="G9082" s="2">
        <v>1</v>
      </c>
      <c r="H9082" s="2" t="s">
        <v>2223</v>
      </c>
    </row>
    <row r="9083" spans="1:8">
      <c r="A9083" s="79">
        <v>42642.757638888892</v>
      </c>
      <c r="B9083" s="3">
        <v>18.97</v>
      </c>
      <c r="C9083" s="7">
        <v>12014</v>
      </c>
      <c r="D9083" s="7">
        <v>1</v>
      </c>
      <c r="E9083" s="7" t="s">
        <v>5214</v>
      </c>
      <c r="F9083" s="2" t="s">
        <v>8</v>
      </c>
      <c r="G9083" s="2">
        <v>1</v>
      </c>
      <c r="H9083" s="2" t="s">
        <v>2223</v>
      </c>
    </row>
    <row r="9084" spans="1:8">
      <c r="A9084" s="79">
        <v>42642.758333333331</v>
      </c>
      <c r="B9084" s="3">
        <v>18.97</v>
      </c>
      <c r="C9084" s="7">
        <v>12014</v>
      </c>
      <c r="D9084" s="7">
        <v>1</v>
      </c>
      <c r="E9084" s="7" t="s">
        <v>5214</v>
      </c>
      <c r="F9084" s="2" t="s">
        <v>8</v>
      </c>
      <c r="G9084" s="2">
        <v>1</v>
      </c>
      <c r="H9084" s="2" t="s">
        <v>2223</v>
      </c>
    </row>
    <row r="9085" spans="1:8">
      <c r="A9085" s="79">
        <v>42642.761111111111</v>
      </c>
      <c r="B9085" s="3">
        <v>18.97</v>
      </c>
      <c r="C9085" s="7">
        <v>12014</v>
      </c>
      <c r="D9085" s="7">
        <v>1</v>
      </c>
      <c r="E9085" s="7" t="s">
        <v>5214</v>
      </c>
      <c r="F9085" s="2" t="s">
        <v>8</v>
      </c>
      <c r="G9085" s="2">
        <v>1</v>
      </c>
      <c r="H9085" s="2" t="s">
        <v>2223</v>
      </c>
    </row>
    <row r="9086" spans="1:8">
      <c r="A9086" s="79">
        <v>42642.85833333333</v>
      </c>
      <c r="B9086" s="3">
        <v>19.16</v>
      </c>
      <c r="C9086" s="7">
        <v>12014</v>
      </c>
      <c r="D9086" s="7">
        <v>1</v>
      </c>
      <c r="E9086" s="7" t="s">
        <v>5214</v>
      </c>
      <c r="F9086" s="2" t="s">
        <v>8</v>
      </c>
      <c r="G9086" s="2">
        <v>1</v>
      </c>
      <c r="H9086" s="2" t="s">
        <v>2243</v>
      </c>
    </row>
    <row r="9087" spans="1:8">
      <c r="A9087" s="79">
        <v>42642.879166666666</v>
      </c>
      <c r="B9087" s="3">
        <v>18.97</v>
      </c>
      <c r="C9087" s="7">
        <v>12014</v>
      </c>
      <c r="D9087" s="7">
        <v>1</v>
      </c>
      <c r="E9087" s="7" t="s">
        <v>5214</v>
      </c>
      <c r="F9087" s="2" t="s">
        <v>8</v>
      </c>
      <c r="G9087" s="2">
        <v>1</v>
      </c>
      <c r="H9087" s="2" t="s">
        <v>2223</v>
      </c>
    </row>
    <row r="9088" spans="1:8">
      <c r="A9088" s="79">
        <v>42643.068055555559</v>
      </c>
      <c r="B9088" s="3">
        <v>19.05</v>
      </c>
      <c r="C9088" s="7">
        <v>12014</v>
      </c>
      <c r="D9088" s="7">
        <v>1</v>
      </c>
      <c r="E9088" s="7" t="s">
        <v>5214</v>
      </c>
      <c r="F9088" s="2" t="s">
        <v>8</v>
      </c>
      <c r="G9088" s="2">
        <v>1</v>
      </c>
      <c r="H9088" s="2" t="s">
        <v>2223</v>
      </c>
    </row>
    <row r="9089" spans="1:8">
      <c r="A9089" s="79">
        <v>42643.123611111114</v>
      </c>
      <c r="B9089" s="3">
        <v>19.05</v>
      </c>
      <c r="C9089" s="7">
        <v>12014</v>
      </c>
      <c r="D9089" s="7">
        <v>1</v>
      </c>
      <c r="E9089" s="7" t="s">
        <v>5214</v>
      </c>
      <c r="F9089" s="2" t="s">
        <v>8</v>
      </c>
      <c r="G9089" s="2">
        <v>1</v>
      </c>
      <c r="H9089" s="2" t="s">
        <v>2223</v>
      </c>
    </row>
    <row r="9090" spans="1:8">
      <c r="A9090" s="79">
        <v>42643.199305555558</v>
      </c>
      <c r="B9090" s="3">
        <v>19.02</v>
      </c>
      <c r="C9090" s="7">
        <v>12014</v>
      </c>
      <c r="D9090" s="7">
        <v>1</v>
      </c>
      <c r="E9090" s="7" t="s">
        <v>5214</v>
      </c>
      <c r="F9090" s="2" t="s">
        <v>8</v>
      </c>
      <c r="G9090" s="2">
        <v>1</v>
      </c>
      <c r="H9090" s="2" t="s">
        <v>2223</v>
      </c>
    </row>
    <row r="9091" spans="1:8">
      <c r="A9091" s="79">
        <v>42643.399305555555</v>
      </c>
      <c r="B9091" s="3">
        <v>18.91</v>
      </c>
      <c r="C9091" s="7">
        <v>12014</v>
      </c>
      <c r="D9091" s="7">
        <v>1</v>
      </c>
      <c r="E9091" s="7" t="s">
        <v>5214</v>
      </c>
      <c r="F9091" s="2" t="s">
        <v>8</v>
      </c>
      <c r="G9091" s="2">
        <v>1</v>
      </c>
      <c r="H9091" s="2" t="s">
        <v>2223</v>
      </c>
    </row>
    <row r="9092" spans="1:8">
      <c r="A9092" s="79">
        <v>42643.543055555558</v>
      </c>
      <c r="B9092" s="3">
        <v>18.97</v>
      </c>
      <c r="C9092" s="7">
        <v>12014</v>
      </c>
      <c r="D9092" s="7">
        <v>1</v>
      </c>
      <c r="E9092" s="7" t="s">
        <v>5214</v>
      </c>
      <c r="F9092" s="2" t="s">
        <v>8</v>
      </c>
      <c r="G9092" s="2">
        <v>1</v>
      </c>
      <c r="H9092" s="2" t="s">
        <v>2223</v>
      </c>
    </row>
    <row r="9093" spans="1:8">
      <c r="A9093" s="79">
        <v>42643.667361111111</v>
      </c>
      <c r="B9093" s="3">
        <v>19.05</v>
      </c>
      <c r="C9093" s="7">
        <v>12014</v>
      </c>
      <c r="D9093" s="7">
        <v>1</v>
      </c>
      <c r="E9093" s="7" t="s">
        <v>5214</v>
      </c>
      <c r="F9093" s="2" t="s">
        <v>8</v>
      </c>
      <c r="G9093" s="2">
        <v>1</v>
      </c>
      <c r="H9093" s="2" t="s">
        <v>2223</v>
      </c>
    </row>
    <row r="9094" spans="1:8">
      <c r="A9094" s="79">
        <v>42643.777777777781</v>
      </c>
      <c r="B9094" s="3">
        <v>38.479999999999997</v>
      </c>
      <c r="C9094" s="7">
        <v>12014</v>
      </c>
      <c r="D9094" s="7">
        <v>2</v>
      </c>
      <c r="E9094" s="7" t="s">
        <v>5214</v>
      </c>
      <c r="F9094" s="2" t="s">
        <v>8</v>
      </c>
      <c r="G9094" s="2">
        <v>2</v>
      </c>
      <c r="H9094" s="2" t="s">
        <v>2223</v>
      </c>
    </row>
    <row r="9095" spans="1:8">
      <c r="A9095" s="79">
        <v>42643.777777777781</v>
      </c>
      <c r="B9095" s="3">
        <v>15.38</v>
      </c>
      <c r="C9095" s="7">
        <v>12014</v>
      </c>
      <c r="D9095" s="7">
        <v>1</v>
      </c>
      <c r="E9095" s="7" t="s">
        <v>5214</v>
      </c>
      <c r="F9095" s="2" t="s">
        <v>8</v>
      </c>
      <c r="G9095" s="2">
        <v>2</v>
      </c>
      <c r="H9095" s="2" t="s">
        <v>2242</v>
      </c>
    </row>
    <row r="9096" spans="1:8">
      <c r="A9096" s="79">
        <v>42643.821527777778</v>
      </c>
      <c r="B9096" s="3">
        <v>18.97</v>
      </c>
      <c r="C9096" s="7">
        <v>12014</v>
      </c>
      <c r="D9096" s="7">
        <v>1</v>
      </c>
      <c r="E9096" s="7" t="s">
        <v>5214</v>
      </c>
      <c r="F9096" s="2" t="s">
        <v>8</v>
      </c>
      <c r="G9096" s="2">
        <v>1</v>
      </c>
      <c r="H9096" s="2" t="s">
        <v>2223</v>
      </c>
    </row>
    <row r="9097" spans="1:8">
      <c r="A9097" s="79">
        <v>42643.88958333333</v>
      </c>
      <c r="B9097" s="3">
        <v>18.97</v>
      </c>
      <c r="C9097" s="7">
        <v>12014</v>
      </c>
      <c r="D9097" s="7">
        <v>1</v>
      </c>
      <c r="E9097" s="7" t="s">
        <v>5214</v>
      </c>
      <c r="F9097" s="2" t="s">
        <v>8</v>
      </c>
      <c r="G9097" s="2">
        <v>1</v>
      </c>
      <c r="H9097" s="2" t="s">
        <v>2223</v>
      </c>
    </row>
    <row r="9098" spans="1:8">
      <c r="A9098" s="79">
        <v>42643.925694444442</v>
      </c>
      <c r="B9098" s="3">
        <v>10.5</v>
      </c>
      <c r="C9098" s="7">
        <v>12014</v>
      </c>
      <c r="D9098" s="7">
        <v>1</v>
      </c>
      <c r="E9098" s="7" t="s">
        <v>4174</v>
      </c>
      <c r="F9098" s="2" t="s">
        <v>8</v>
      </c>
      <c r="G9098" s="2">
        <v>1</v>
      </c>
      <c r="H9098" s="2" t="s">
        <v>2224</v>
      </c>
    </row>
    <row r="9099" spans="1:8">
      <c r="A9099" s="79">
        <v>42643.925694444442</v>
      </c>
      <c r="B9099" s="3">
        <v>19.100000000000001</v>
      </c>
      <c r="C9099" s="7">
        <v>12014</v>
      </c>
      <c r="D9099" s="7">
        <v>1</v>
      </c>
      <c r="E9099" s="7" t="s">
        <v>5214</v>
      </c>
      <c r="F9099" s="2" t="s">
        <v>8</v>
      </c>
      <c r="G9099" s="2">
        <v>1</v>
      </c>
      <c r="H9099" s="2" t="s">
        <v>2223</v>
      </c>
    </row>
    <row r="9100" spans="1:8">
      <c r="A9100" s="79">
        <v>42644.490451388891</v>
      </c>
      <c r="B9100" s="3">
        <v>19.263950322108343</v>
      </c>
      <c r="C9100" s="7">
        <v>12014</v>
      </c>
      <c r="D9100" s="7">
        <v>1</v>
      </c>
      <c r="E9100" s="7" t="s">
        <v>5214</v>
      </c>
      <c r="F9100" s="2" t="s">
        <v>8</v>
      </c>
      <c r="G9100" s="2" t="s">
        <v>2223</v>
      </c>
      <c r="H9100" s="2" t="s">
        <v>3219</v>
      </c>
    </row>
    <row r="9101" spans="1:8">
      <c r="A9101" s="79">
        <v>42644.676134259258</v>
      </c>
      <c r="B9101" s="3">
        <v>19.313517368081328</v>
      </c>
      <c r="C9101" s="7">
        <v>12014</v>
      </c>
      <c r="D9101" s="7">
        <v>1</v>
      </c>
      <c r="E9101" s="7" t="s">
        <v>5214</v>
      </c>
      <c r="F9101" s="2" t="s">
        <v>8</v>
      </c>
      <c r="G9101" s="2" t="s">
        <v>2223</v>
      </c>
      <c r="H9101" s="2" t="s">
        <v>2912</v>
      </c>
    </row>
    <row r="9102" spans="1:8">
      <c r="A9102" s="79">
        <v>42646.226481481484</v>
      </c>
      <c r="B9102" s="3">
        <v>19.279892087410303</v>
      </c>
      <c r="C9102" s="7">
        <v>12014</v>
      </c>
      <c r="D9102" s="7">
        <v>1</v>
      </c>
      <c r="E9102" s="7" t="s">
        <v>5214</v>
      </c>
      <c r="F9102" s="2" t="s">
        <v>8</v>
      </c>
      <c r="G9102" s="2" t="s">
        <v>2223</v>
      </c>
      <c r="H9102" s="2" t="s">
        <v>3273</v>
      </c>
    </row>
    <row r="9103" spans="1:8">
      <c r="A9103" s="79">
        <v>42646.380659722221</v>
      </c>
      <c r="B9103" s="3">
        <v>19.263914603368317</v>
      </c>
      <c r="C9103" s="7">
        <v>12014</v>
      </c>
      <c r="D9103" s="7">
        <v>1</v>
      </c>
      <c r="E9103" s="7" t="s">
        <v>5214</v>
      </c>
      <c r="F9103" s="2" t="s">
        <v>8</v>
      </c>
      <c r="G9103" s="2" t="s">
        <v>2223</v>
      </c>
      <c r="H9103" s="2" t="s">
        <v>2908</v>
      </c>
    </row>
    <row r="9104" spans="1:8">
      <c r="A9104" s="79">
        <v>42646.481805555559</v>
      </c>
      <c r="B9104" s="3">
        <v>19.170314009603839</v>
      </c>
      <c r="C9104" s="7">
        <v>12014</v>
      </c>
      <c r="D9104" s="7">
        <v>1</v>
      </c>
      <c r="E9104" s="7" t="s">
        <v>5214</v>
      </c>
      <c r="F9104" s="2" t="s">
        <v>8</v>
      </c>
      <c r="G9104" s="2" t="s">
        <v>2223</v>
      </c>
      <c r="H9104" s="2" t="s">
        <v>3272</v>
      </c>
    </row>
    <row r="9105" spans="1:8">
      <c r="A9105" s="79">
        <v>42646.54787037037</v>
      </c>
      <c r="B9105" s="3">
        <v>19.179458591224016</v>
      </c>
      <c r="C9105" s="7">
        <v>12014</v>
      </c>
      <c r="D9105" s="7">
        <v>1</v>
      </c>
      <c r="E9105" s="7" t="s">
        <v>5214</v>
      </c>
      <c r="F9105" s="2" t="s">
        <v>8</v>
      </c>
      <c r="G9105" s="2" t="s">
        <v>2223</v>
      </c>
      <c r="H9105" s="2" t="s">
        <v>2906</v>
      </c>
    </row>
    <row r="9106" spans="1:8">
      <c r="A9106" s="79">
        <v>42646.981504629628</v>
      </c>
      <c r="B9106" s="3">
        <v>19.170314009603839</v>
      </c>
      <c r="C9106" s="7">
        <v>12014</v>
      </c>
      <c r="D9106" s="7">
        <v>1</v>
      </c>
      <c r="E9106" s="7" t="s">
        <v>5214</v>
      </c>
      <c r="F9106" s="2" t="s">
        <v>8</v>
      </c>
      <c r="G9106" s="2" t="s">
        <v>2223</v>
      </c>
      <c r="H9106" s="2" t="s">
        <v>3271</v>
      </c>
    </row>
    <row r="9107" spans="1:8">
      <c r="A9107" s="79">
        <v>42647.950474537036</v>
      </c>
      <c r="B9107" s="3">
        <v>19.263950322108343</v>
      </c>
      <c r="C9107" s="7">
        <v>12014</v>
      </c>
      <c r="D9107" s="7">
        <v>1</v>
      </c>
      <c r="E9107" s="7" t="s">
        <v>5214</v>
      </c>
      <c r="F9107" s="2" t="s">
        <v>8</v>
      </c>
      <c r="G9107" s="2" t="s">
        <v>2223</v>
      </c>
      <c r="H9107" s="2" t="s">
        <v>3218</v>
      </c>
    </row>
    <row r="9108" spans="1:8">
      <c r="A9108" s="79">
        <v>42648.372800925928</v>
      </c>
      <c r="B9108" s="3">
        <v>19.279892087410303</v>
      </c>
      <c r="C9108" s="7">
        <v>12014</v>
      </c>
      <c r="D9108" s="7">
        <v>1</v>
      </c>
      <c r="E9108" s="7" t="s">
        <v>5214</v>
      </c>
      <c r="F9108" s="2" t="s">
        <v>8</v>
      </c>
      <c r="G9108" s="2" t="s">
        <v>2223</v>
      </c>
      <c r="H9108" s="2" t="s">
        <v>3270</v>
      </c>
    </row>
    <row r="9109" spans="1:8">
      <c r="A9109" s="79">
        <v>42648.455625000002</v>
      </c>
      <c r="B9109" s="3">
        <v>19.170314009603839</v>
      </c>
      <c r="C9109" s="7">
        <v>12014</v>
      </c>
      <c r="D9109" s="7">
        <v>1</v>
      </c>
      <c r="E9109" s="7" t="s">
        <v>5214</v>
      </c>
      <c r="F9109" s="2" t="s">
        <v>8</v>
      </c>
      <c r="G9109" s="2" t="s">
        <v>2223</v>
      </c>
      <c r="H9109" s="2" t="s">
        <v>3269</v>
      </c>
    </row>
    <row r="9110" spans="1:8">
      <c r="A9110" s="79">
        <v>42649.644259259258</v>
      </c>
      <c r="B9110" s="3">
        <v>19.179458591224016</v>
      </c>
      <c r="C9110" s="7">
        <v>12014</v>
      </c>
      <c r="D9110" s="7">
        <v>1</v>
      </c>
      <c r="E9110" s="7" t="s">
        <v>5214</v>
      </c>
      <c r="F9110" s="2" t="s">
        <v>8</v>
      </c>
      <c r="G9110" s="2" t="s">
        <v>2223</v>
      </c>
      <c r="H9110" s="2" t="s">
        <v>2904</v>
      </c>
    </row>
    <row r="9111" spans="1:8">
      <c r="A9111" s="79">
        <v>42649.652060185188</v>
      </c>
      <c r="B9111" s="3">
        <v>19.170314009603839</v>
      </c>
      <c r="C9111" s="7">
        <v>12014</v>
      </c>
      <c r="D9111" s="7">
        <v>1</v>
      </c>
      <c r="E9111" s="7" t="s">
        <v>5214</v>
      </c>
      <c r="F9111" s="2" t="s">
        <v>8</v>
      </c>
      <c r="G9111" s="2" t="s">
        <v>2223</v>
      </c>
      <c r="H9111" s="2" t="s">
        <v>3268</v>
      </c>
    </row>
    <row r="9112" spans="1:8">
      <c r="A9112" s="79">
        <v>42649.917546296296</v>
      </c>
      <c r="B9112" s="3">
        <v>19.170314009603839</v>
      </c>
      <c r="C9112" s="7">
        <v>12014</v>
      </c>
      <c r="D9112" s="7">
        <v>1</v>
      </c>
      <c r="E9112" s="7" t="s">
        <v>5214</v>
      </c>
      <c r="F9112" s="2" t="s">
        <v>8</v>
      </c>
      <c r="G9112" s="2" t="s">
        <v>2223</v>
      </c>
      <c r="H9112" s="2" t="s">
        <v>3267</v>
      </c>
    </row>
    <row r="9113" spans="1:8">
      <c r="A9113" s="79">
        <v>42649.9215625</v>
      </c>
      <c r="B9113" s="3">
        <v>19.170314009603839</v>
      </c>
      <c r="C9113" s="7">
        <v>12014</v>
      </c>
      <c r="D9113" s="7">
        <v>1</v>
      </c>
      <c r="E9113" s="7" t="s">
        <v>5214</v>
      </c>
      <c r="F9113" s="2" t="s">
        <v>8</v>
      </c>
      <c r="G9113" s="2" t="s">
        <v>2223</v>
      </c>
      <c r="H9113" s="2" t="s">
        <v>3266</v>
      </c>
    </row>
    <row r="9114" spans="1:8">
      <c r="A9114" s="79">
        <v>42649.994247685187</v>
      </c>
      <c r="B9114" s="3">
        <v>19.170314009603839</v>
      </c>
      <c r="C9114" s="7">
        <v>12014</v>
      </c>
      <c r="D9114" s="7">
        <v>1</v>
      </c>
      <c r="E9114" s="7" t="s">
        <v>5214</v>
      </c>
      <c r="F9114" s="2" t="s">
        <v>8</v>
      </c>
      <c r="G9114" s="2" t="s">
        <v>2223</v>
      </c>
      <c r="H9114" s="2" t="s">
        <v>3265</v>
      </c>
    </row>
    <row r="9115" spans="1:8">
      <c r="A9115" s="79">
        <v>42650.040914351855</v>
      </c>
      <c r="B9115" s="3">
        <v>19.170314009603839</v>
      </c>
      <c r="C9115" s="7">
        <v>12014</v>
      </c>
      <c r="D9115" s="7">
        <v>1</v>
      </c>
      <c r="E9115" s="7" t="s">
        <v>5214</v>
      </c>
      <c r="F9115" s="2" t="s">
        <v>8</v>
      </c>
      <c r="G9115" s="2" t="s">
        <v>2223</v>
      </c>
      <c r="H9115" s="2" t="s">
        <v>3264</v>
      </c>
    </row>
    <row r="9116" spans="1:8">
      <c r="A9116" s="79">
        <v>42650.367951388886</v>
      </c>
      <c r="B9116" s="3">
        <v>19.2738705277525</v>
      </c>
      <c r="C9116" s="7">
        <v>12014</v>
      </c>
      <c r="D9116" s="7">
        <v>1</v>
      </c>
      <c r="E9116" s="7" t="s">
        <v>5214</v>
      </c>
      <c r="F9116" s="2" t="s">
        <v>8</v>
      </c>
      <c r="G9116" s="2" t="s">
        <v>2223</v>
      </c>
      <c r="H9116" s="2" t="s">
        <v>2877</v>
      </c>
    </row>
    <row r="9117" spans="1:8">
      <c r="A9117" s="79">
        <v>42650.468865740739</v>
      </c>
      <c r="B9117" s="3">
        <v>19.170314009603839</v>
      </c>
      <c r="C9117" s="7">
        <v>12014</v>
      </c>
      <c r="D9117" s="7">
        <v>1</v>
      </c>
      <c r="E9117" s="7" t="s">
        <v>5214</v>
      </c>
      <c r="F9117" s="2" t="s">
        <v>8</v>
      </c>
      <c r="G9117" s="2" t="s">
        <v>2223</v>
      </c>
      <c r="H9117" s="2" t="s">
        <v>3263</v>
      </c>
    </row>
    <row r="9118" spans="1:8">
      <c r="A9118" s="79">
        <v>42650.528263888889</v>
      </c>
      <c r="B9118" s="3">
        <v>19.170314009603839</v>
      </c>
      <c r="C9118" s="7">
        <v>12014</v>
      </c>
      <c r="D9118" s="7">
        <v>1</v>
      </c>
      <c r="E9118" s="7" t="s">
        <v>5214</v>
      </c>
      <c r="F9118" s="2" t="s">
        <v>8</v>
      </c>
      <c r="G9118" s="2" t="s">
        <v>2223</v>
      </c>
      <c r="H9118" s="2" t="s">
        <v>3262</v>
      </c>
    </row>
    <row r="9119" spans="1:8">
      <c r="A9119" s="79">
        <v>42650.613946759258</v>
      </c>
      <c r="B9119" s="3">
        <v>19.170314009603839</v>
      </c>
      <c r="C9119" s="7">
        <v>12014</v>
      </c>
      <c r="D9119" s="7">
        <v>1</v>
      </c>
      <c r="E9119" s="7" t="s">
        <v>5214</v>
      </c>
      <c r="F9119" s="2" t="s">
        <v>8</v>
      </c>
      <c r="G9119" s="2" t="s">
        <v>2223</v>
      </c>
      <c r="H9119" s="2" t="s">
        <v>3261</v>
      </c>
    </row>
    <row r="9120" spans="1:8">
      <c r="A9120" s="79">
        <v>42651.499097222222</v>
      </c>
      <c r="B9120" s="3">
        <v>19.170314009603839</v>
      </c>
      <c r="C9120" s="7">
        <v>12014</v>
      </c>
      <c r="D9120" s="7">
        <v>1</v>
      </c>
      <c r="E9120" s="7" t="s">
        <v>5214</v>
      </c>
      <c r="F9120" s="2" t="s">
        <v>8</v>
      </c>
      <c r="G9120" s="2" t="s">
        <v>2223</v>
      </c>
      <c r="H9120" s="2" t="s">
        <v>3260</v>
      </c>
    </row>
    <row r="9121" spans="1:8">
      <c r="A9121" s="79">
        <v>42651.623807870368</v>
      </c>
      <c r="B9121" s="3">
        <v>19.110289999999999</v>
      </c>
      <c r="C9121" s="7">
        <v>12014</v>
      </c>
      <c r="D9121" s="7">
        <v>1</v>
      </c>
      <c r="E9121" s="7" t="s">
        <v>5214</v>
      </c>
      <c r="F9121" s="2" t="s">
        <v>8</v>
      </c>
      <c r="G9121" s="2" t="s">
        <v>2223</v>
      </c>
      <c r="H9121" s="2" t="s">
        <v>3259</v>
      </c>
    </row>
    <row r="9122" spans="1:8">
      <c r="A9122" s="79">
        <v>42653.472303240742</v>
      </c>
      <c r="B9122" s="3">
        <v>19.170314009603839</v>
      </c>
      <c r="C9122" s="7">
        <v>12014</v>
      </c>
      <c r="D9122" s="7">
        <v>1</v>
      </c>
      <c r="E9122" s="7" t="s">
        <v>5214</v>
      </c>
      <c r="F9122" s="2" t="s">
        <v>8</v>
      </c>
      <c r="G9122" s="2" t="s">
        <v>2223</v>
      </c>
      <c r="H9122" s="2" t="s">
        <v>3258</v>
      </c>
    </row>
    <row r="9123" spans="1:8">
      <c r="A9123" s="79">
        <v>42653.492002314815</v>
      </c>
      <c r="B9123" s="3">
        <v>19.170314009603839</v>
      </c>
      <c r="C9123" s="7">
        <v>12014</v>
      </c>
      <c r="D9123" s="7">
        <v>1</v>
      </c>
      <c r="E9123" s="7" t="s">
        <v>5214</v>
      </c>
      <c r="F9123" s="2" t="s">
        <v>8</v>
      </c>
      <c r="G9123" s="2" t="s">
        <v>2223</v>
      </c>
      <c r="H9123" s="2" t="s">
        <v>3257</v>
      </c>
    </row>
    <row r="9124" spans="1:8">
      <c r="A9124" s="79">
        <v>42653.498101851852</v>
      </c>
      <c r="B9124" s="3">
        <v>19.222766547842401</v>
      </c>
      <c r="C9124" s="7">
        <v>12014</v>
      </c>
      <c r="D9124" s="7">
        <v>1</v>
      </c>
      <c r="E9124" s="7" t="s">
        <v>5214</v>
      </c>
      <c r="F9124" s="2" t="s">
        <v>8</v>
      </c>
      <c r="G9124" s="2" t="s">
        <v>2223</v>
      </c>
      <c r="H9124" s="2" t="s">
        <v>2901</v>
      </c>
    </row>
    <row r="9125" spans="1:8">
      <c r="A9125" s="79">
        <v>42654.443483796298</v>
      </c>
      <c r="B9125" s="3">
        <v>19.252349520674215</v>
      </c>
      <c r="C9125" s="7">
        <v>12014</v>
      </c>
      <c r="D9125" s="7">
        <v>1</v>
      </c>
      <c r="E9125" s="7" t="s">
        <v>5214</v>
      </c>
      <c r="F9125" s="2" t="s">
        <v>8</v>
      </c>
      <c r="G9125" s="2" t="s">
        <v>2223</v>
      </c>
      <c r="H9125" s="2" t="s">
        <v>2900</v>
      </c>
    </row>
    <row r="9126" spans="1:8">
      <c r="A9126" s="79">
        <v>42654.474398148152</v>
      </c>
      <c r="B9126" s="3">
        <v>19.179458591224016</v>
      </c>
      <c r="C9126" s="7">
        <v>12014</v>
      </c>
      <c r="D9126" s="7">
        <v>1</v>
      </c>
      <c r="E9126" s="7" t="s">
        <v>5214</v>
      </c>
      <c r="F9126" s="2" t="s">
        <v>8</v>
      </c>
      <c r="G9126" s="2" t="s">
        <v>2223</v>
      </c>
      <c r="H9126" s="2" t="s">
        <v>2899</v>
      </c>
    </row>
    <row r="9127" spans="1:8">
      <c r="A9127" s="79">
        <v>42654.490046296298</v>
      </c>
      <c r="B9127" s="3">
        <v>19.110289999999999</v>
      </c>
      <c r="C9127" s="7">
        <v>12014</v>
      </c>
      <c r="D9127" s="7">
        <v>1</v>
      </c>
      <c r="E9127" s="7" t="s">
        <v>5214</v>
      </c>
      <c r="F9127" s="2" t="s">
        <v>8</v>
      </c>
      <c r="G9127" s="2" t="s">
        <v>2223</v>
      </c>
      <c r="H9127" s="2" t="s">
        <v>3256</v>
      </c>
    </row>
    <row r="9128" spans="1:8">
      <c r="A9128" s="79">
        <v>42654.533101851855</v>
      </c>
      <c r="B9128" s="3">
        <v>19.170314009603839</v>
      </c>
      <c r="C9128" s="7">
        <v>12014</v>
      </c>
      <c r="D9128" s="7">
        <v>1</v>
      </c>
      <c r="E9128" s="7" t="s">
        <v>5214</v>
      </c>
      <c r="F9128" s="2" t="s">
        <v>8</v>
      </c>
      <c r="G9128" s="2" t="s">
        <v>2223</v>
      </c>
      <c r="H9128" s="2" t="s">
        <v>3255</v>
      </c>
    </row>
    <row r="9129" spans="1:8">
      <c r="A9129" s="79">
        <v>42654.541435185187</v>
      </c>
      <c r="B9129" s="3">
        <v>19.170314009603839</v>
      </c>
      <c r="C9129" s="7">
        <v>12014</v>
      </c>
      <c r="D9129" s="7">
        <v>1</v>
      </c>
      <c r="E9129" s="7" t="s">
        <v>5214</v>
      </c>
      <c r="F9129" s="2" t="s">
        <v>8</v>
      </c>
      <c r="G9129" s="2" t="s">
        <v>2223</v>
      </c>
      <c r="H9129" s="2" t="s">
        <v>3254</v>
      </c>
    </row>
    <row r="9130" spans="1:8">
      <c r="A9130" s="79">
        <v>42654.59883101852</v>
      </c>
      <c r="B9130" s="3">
        <v>19.279892087410303</v>
      </c>
      <c r="C9130" s="7">
        <v>12014</v>
      </c>
      <c r="D9130" s="7">
        <v>1</v>
      </c>
      <c r="E9130" s="7" t="s">
        <v>5214</v>
      </c>
      <c r="F9130" s="2" t="s">
        <v>8</v>
      </c>
      <c r="G9130" s="2" t="s">
        <v>2223</v>
      </c>
      <c r="H9130" s="2" t="s">
        <v>3253</v>
      </c>
    </row>
    <row r="9131" spans="1:8">
      <c r="A9131" s="79">
        <v>42654.658668981479</v>
      </c>
      <c r="B9131" s="3">
        <v>38.559727455415398</v>
      </c>
      <c r="C9131" s="7">
        <v>12014</v>
      </c>
      <c r="D9131" s="7">
        <v>2</v>
      </c>
      <c r="E9131" s="7" t="s">
        <v>5214</v>
      </c>
      <c r="F9131" s="2" t="s">
        <v>8</v>
      </c>
      <c r="G9131" s="2" t="s">
        <v>2223</v>
      </c>
      <c r="H9131" s="2" t="s">
        <v>3252</v>
      </c>
    </row>
    <row r="9132" spans="1:8">
      <c r="A9132" s="79">
        <v>42654.727766203701</v>
      </c>
      <c r="B9132" s="3">
        <v>19.170314009603839</v>
      </c>
      <c r="C9132" s="7">
        <v>12014</v>
      </c>
      <c r="D9132" s="7">
        <v>1</v>
      </c>
      <c r="E9132" s="7" t="s">
        <v>5214</v>
      </c>
      <c r="F9132" s="2" t="s">
        <v>8</v>
      </c>
      <c r="G9132" s="2" t="s">
        <v>2223</v>
      </c>
      <c r="H9132" s="2" t="s">
        <v>3251</v>
      </c>
    </row>
    <row r="9133" spans="1:8">
      <c r="A9133" s="79">
        <v>42654.748993055553</v>
      </c>
      <c r="B9133" s="3">
        <v>10.587779361702127</v>
      </c>
      <c r="C9133" s="7">
        <v>12014</v>
      </c>
      <c r="D9133" s="7">
        <v>1</v>
      </c>
      <c r="E9133" s="7" t="s">
        <v>4174</v>
      </c>
      <c r="F9133" s="2" t="s">
        <v>8</v>
      </c>
      <c r="G9133" s="2" t="s">
        <v>2224</v>
      </c>
      <c r="H9133" s="2" t="s">
        <v>3250</v>
      </c>
    </row>
    <row r="9134" spans="1:8">
      <c r="A9134" s="79">
        <v>42654.748993055553</v>
      </c>
      <c r="B9134" s="3">
        <v>19.258390303951366</v>
      </c>
      <c r="C9134" s="7">
        <v>12014</v>
      </c>
      <c r="D9134" s="7">
        <v>1</v>
      </c>
      <c r="E9134" s="7" t="s">
        <v>5214</v>
      </c>
      <c r="F9134" s="2" t="s">
        <v>8</v>
      </c>
      <c r="G9134" s="2" t="s">
        <v>2223</v>
      </c>
      <c r="H9134" s="2" t="s">
        <v>3250</v>
      </c>
    </row>
    <row r="9135" spans="1:8">
      <c r="A9135" s="79">
        <v>42654.933275462965</v>
      </c>
      <c r="B9135" s="3">
        <v>19.222766547842401</v>
      </c>
      <c r="C9135" s="7">
        <v>12014</v>
      </c>
      <c r="D9135" s="7">
        <v>1</v>
      </c>
      <c r="E9135" s="7" t="s">
        <v>5214</v>
      </c>
      <c r="F9135" s="2" t="s">
        <v>8</v>
      </c>
      <c r="G9135" s="2" t="s">
        <v>2223</v>
      </c>
      <c r="H9135" s="2" t="s">
        <v>2897</v>
      </c>
    </row>
    <row r="9136" spans="1:8">
      <c r="A9136" s="79">
        <v>42657.321840277778</v>
      </c>
      <c r="B9136" s="3">
        <v>19.279863727707699</v>
      </c>
      <c r="C9136" s="7">
        <v>12014</v>
      </c>
      <c r="D9136" s="7">
        <v>1</v>
      </c>
      <c r="E9136" s="7" t="s">
        <v>5214</v>
      </c>
      <c r="F9136" s="2" t="s">
        <v>8</v>
      </c>
      <c r="G9136" s="2" t="s">
        <v>2243</v>
      </c>
      <c r="H9136" s="2" t="s">
        <v>3241</v>
      </c>
    </row>
    <row r="9137" spans="1:8">
      <c r="A9137" s="79">
        <v>42658.46875</v>
      </c>
      <c r="B9137" s="3">
        <v>19.294896503752163</v>
      </c>
      <c r="C9137" s="7">
        <v>12014</v>
      </c>
      <c r="D9137" s="7">
        <v>1</v>
      </c>
      <c r="E9137" s="7" t="s">
        <v>5214</v>
      </c>
      <c r="F9137" s="2" t="s">
        <v>8</v>
      </c>
      <c r="G9137" s="2" t="s">
        <v>2243</v>
      </c>
      <c r="H9137" s="2" t="s">
        <v>2837</v>
      </c>
    </row>
    <row r="9138" spans="1:8">
      <c r="A9138" s="79">
        <v>42667.285925925928</v>
      </c>
      <c r="B9138" s="3">
        <v>10.574233773918163</v>
      </c>
      <c r="C9138" s="7">
        <v>12014</v>
      </c>
      <c r="D9138" s="7">
        <v>1</v>
      </c>
      <c r="E9138" s="7" t="s">
        <v>4174</v>
      </c>
      <c r="F9138" s="2" t="s">
        <v>8</v>
      </c>
      <c r="G9138" s="2" t="s">
        <v>2224</v>
      </c>
      <c r="H9138" s="2" t="s">
        <v>3211</v>
      </c>
    </row>
    <row r="9139" spans="1:8">
      <c r="A9139" s="79">
        <v>42668.782592592594</v>
      </c>
      <c r="B9139" s="3">
        <v>19.170314009603839</v>
      </c>
      <c r="C9139" s="7">
        <v>12014</v>
      </c>
      <c r="D9139" s="7">
        <v>1</v>
      </c>
      <c r="E9139" s="7" t="s">
        <v>5214</v>
      </c>
      <c r="F9139" s="2" t="s">
        <v>8</v>
      </c>
      <c r="G9139" s="2" t="s">
        <v>2243</v>
      </c>
      <c r="H9139" s="2" t="s">
        <v>3249</v>
      </c>
    </row>
    <row r="9140" spans="1:8">
      <c r="A9140" s="79">
        <v>42670.382557870369</v>
      </c>
      <c r="B9140" s="3">
        <v>19.297053595166162</v>
      </c>
      <c r="C9140" s="7">
        <v>12014</v>
      </c>
      <c r="D9140" s="7">
        <v>1</v>
      </c>
      <c r="E9140" s="7" t="s">
        <v>5214</v>
      </c>
      <c r="F9140" s="2" t="s">
        <v>8</v>
      </c>
      <c r="G9140" s="2" t="s">
        <v>2243</v>
      </c>
      <c r="H9140" s="2" t="s">
        <v>2859</v>
      </c>
    </row>
    <row r="9141" spans="1:8">
      <c r="A9141" s="79">
        <v>42674.540497685186</v>
      </c>
      <c r="B9141" s="3">
        <v>19.110289999999999</v>
      </c>
      <c r="C9141" s="7">
        <v>12014</v>
      </c>
      <c r="D9141" s="7">
        <v>1</v>
      </c>
      <c r="E9141" s="7" t="s">
        <v>5214</v>
      </c>
      <c r="F9141" s="2" t="s">
        <v>8</v>
      </c>
      <c r="G9141" s="2" t="s">
        <v>2243</v>
      </c>
      <c r="H9141" s="2" t="s">
        <v>3248</v>
      </c>
    </row>
    <row r="9142" spans="1:8">
      <c r="A9142" s="79">
        <v>42684.977013888885</v>
      </c>
      <c r="B9142" s="3">
        <v>19.294896503752163</v>
      </c>
      <c r="C9142" s="7">
        <v>12014</v>
      </c>
      <c r="D9142" s="7">
        <v>1</v>
      </c>
      <c r="E9142" s="7" t="s">
        <v>5214</v>
      </c>
      <c r="F9142" s="2" t="s">
        <v>8</v>
      </c>
      <c r="G9142" s="2" t="s">
        <v>2243</v>
      </c>
      <c r="H9142" s="2" t="s">
        <v>3090</v>
      </c>
    </row>
    <row r="9143" spans="1:8">
      <c r="A9143" s="79">
        <v>42686.825474537036</v>
      </c>
      <c r="B9143" s="3">
        <v>19.222766547842401</v>
      </c>
      <c r="C9143" s="7">
        <v>12014</v>
      </c>
      <c r="D9143" s="7">
        <v>1</v>
      </c>
      <c r="E9143" s="7" t="s">
        <v>5214</v>
      </c>
      <c r="F9143" s="2" t="s">
        <v>8</v>
      </c>
      <c r="G9143" s="2" t="s">
        <v>2243</v>
      </c>
      <c r="H9143" s="2" t="s">
        <v>2893</v>
      </c>
    </row>
    <row r="9144" spans="1:8">
      <c r="A9144" s="79">
        <v>42687.387743055559</v>
      </c>
      <c r="B9144" s="3">
        <v>19.252432669123451</v>
      </c>
      <c r="C9144" s="7">
        <v>12014</v>
      </c>
      <c r="D9144" s="7">
        <v>1</v>
      </c>
      <c r="E9144" s="7" t="s">
        <v>5214</v>
      </c>
      <c r="F9144" s="2" t="s">
        <v>8</v>
      </c>
      <c r="G9144" s="2" t="s">
        <v>2243</v>
      </c>
      <c r="H9144" s="2" t="s">
        <v>3247</v>
      </c>
    </row>
    <row r="9145" spans="1:8">
      <c r="A9145" s="79">
        <v>42692.903171296297</v>
      </c>
      <c r="B9145" s="3">
        <v>19.375992030311693</v>
      </c>
      <c r="C9145" s="7">
        <v>12014</v>
      </c>
      <c r="D9145" s="7">
        <v>1</v>
      </c>
      <c r="E9145" s="7" t="s">
        <v>5214</v>
      </c>
      <c r="F9145" s="2" t="s">
        <v>8</v>
      </c>
      <c r="G9145" s="2" t="s">
        <v>2243</v>
      </c>
      <c r="H9145" s="2" t="s">
        <v>2718</v>
      </c>
    </row>
    <row r="9146" spans="1:8">
      <c r="A9146" s="79">
        <v>42701.957175925927</v>
      </c>
      <c r="B9146" s="3">
        <v>10.54438468822171</v>
      </c>
      <c r="C9146" s="7">
        <v>12014</v>
      </c>
      <c r="D9146" s="7">
        <v>1</v>
      </c>
      <c r="E9146" s="7" t="s">
        <v>4174</v>
      </c>
      <c r="F9146" s="2" t="s">
        <v>8</v>
      </c>
      <c r="G9146" s="2" t="s">
        <v>2224</v>
      </c>
      <c r="H9146" s="2" t="s">
        <v>3214</v>
      </c>
    </row>
    <row r="9147" spans="1:8">
      <c r="A9147" s="79">
        <v>42704.302881944444</v>
      </c>
      <c r="B9147" s="3">
        <v>19.306822091097306</v>
      </c>
      <c r="C9147" s="7">
        <v>12014</v>
      </c>
      <c r="D9147" s="7">
        <v>1</v>
      </c>
      <c r="E9147" s="7" t="s">
        <v>5214</v>
      </c>
      <c r="F9147" s="2" t="s">
        <v>8</v>
      </c>
      <c r="G9147" s="2" t="s">
        <v>2243</v>
      </c>
      <c r="H9147" s="2" t="s">
        <v>2827</v>
      </c>
    </row>
    <row r="9148" spans="1:8">
      <c r="A9148" s="79">
        <v>42717.934548611112</v>
      </c>
      <c r="B9148" s="3">
        <v>19.170314009603839</v>
      </c>
      <c r="C9148" s="7">
        <v>12014</v>
      </c>
      <c r="D9148" s="7">
        <v>1</v>
      </c>
      <c r="E9148" s="7" t="s">
        <v>5214</v>
      </c>
      <c r="F9148" s="2" t="s">
        <v>8</v>
      </c>
      <c r="G9148" s="2" t="s">
        <v>2243</v>
      </c>
      <c r="H9148" s="2" t="s">
        <v>3246</v>
      </c>
    </row>
    <row r="9149" spans="1:8">
      <c r="A9149" s="79">
        <v>42718.364976851852</v>
      </c>
      <c r="B9149" s="3">
        <v>19.333865888874726</v>
      </c>
      <c r="C9149" s="7">
        <v>12014</v>
      </c>
      <c r="D9149" s="7">
        <v>1</v>
      </c>
      <c r="E9149" s="7" t="s">
        <v>5214</v>
      </c>
      <c r="F9149" s="2" t="s">
        <v>8</v>
      </c>
      <c r="G9149" s="2" t="s">
        <v>2243</v>
      </c>
      <c r="H9149" s="2" t="s">
        <v>2891</v>
      </c>
    </row>
    <row r="9150" spans="1:8">
      <c r="A9150" s="79">
        <v>42718.397511574076</v>
      </c>
      <c r="B9150" s="3">
        <v>19.336188924996911</v>
      </c>
      <c r="C9150" s="7">
        <v>12014</v>
      </c>
      <c r="D9150" s="7">
        <v>1</v>
      </c>
      <c r="E9150" s="7" t="s">
        <v>5214</v>
      </c>
      <c r="F9150" s="2" t="s">
        <v>8</v>
      </c>
      <c r="G9150" s="2" t="s">
        <v>2243</v>
      </c>
      <c r="H9150" s="2" t="s">
        <v>2871</v>
      </c>
    </row>
    <row r="9151" spans="1:8">
      <c r="A9151" s="79">
        <v>42718.526666666665</v>
      </c>
      <c r="B9151" s="3">
        <v>19.319357475360121</v>
      </c>
      <c r="C9151" s="7">
        <v>12014</v>
      </c>
      <c r="D9151" s="7">
        <v>1</v>
      </c>
      <c r="E9151" s="7" t="s">
        <v>5214</v>
      </c>
      <c r="F9151" s="2" t="s">
        <v>8</v>
      </c>
      <c r="G9151" s="2" t="s">
        <v>2243</v>
      </c>
      <c r="H9151" s="2" t="s">
        <v>2971</v>
      </c>
    </row>
    <row r="9152" spans="1:8">
      <c r="A9152" s="79">
        <v>42719.742442129631</v>
      </c>
      <c r="B9152" s="3">
        <v>19.279863727707699</v>
      </c>
      <c r="C9152" s="7">
        <v>12014</v>
      </c>
      <c r="D9152" s="7">
        <v>1</v>
      </c>
      <c r="E9152" s="7" t="s">
        <v>5214</v>
      </c>
      <c r="F9152" s="2" t="s">
        <v>8</v>
      </c>
      <c r="G9152" s="2" t="s">
        <v>2243</v>
      </c>
      <c r="H9152" s="2" t="s">
        <v>3245</v>
      </c>
    </row>
    <row r="9153" spans="1:8">
      <c r="A9153" s="79">
        <v>42732.545023148145</v>
      </c>
      <c r="B9153" s="3">
        <v>10.549043058954394</v>
      </c>
      <c r="C9153" s="7">
        <v>12014</v>
      </c>
      <c r="D9153" s="7">
        <v>1</v>
      </c>
      <c r="E9153" s="7" t="s">
        <v>4174</v>
      </c>
      <c r="F9153" s="2" t="s">
        <v>8</v>
      </c>
      <c r="G9153" s="2" t="s">
        <v>2224</v>
      </c>
      <c r="H9153" s="2" t="s">
        <v>2927</v>
      </c>
    </row>
    <row r="9154" spans="1:8">
      <c r="A9154" s="79">
        <v>42737.513298611113</v>
      </c>
      <c r="B9154" s="3">
        <v>19.318156031648485</v>
      </c>
      <c r="C9154" s="7">
        <v>12014</v>
      </c>
      <c r="D9154" s="7">
        <v>1</v>
      </c>
      <c r="E9154" s="7" t="s">
        <v>5214</v>
      </c>
      <c r="F9154" s="2" t="s">
        <v>8</v>
      </c>
      <c r="G9154" s="2" t="s">
        <v>4003</v>
      </c>
    </row>
    <row r="9155" spans="1:8">
      <c r="A9155" s="79">
        <v>42740.415324074071</v>
      </c>
      <c r="B9155" s="3">
        <v>19.345076863853848</v>
      </c>
      <c r="C9155" s="7">
        <v>12014</v>
      </c>
      <c r="D9155" s="7">
        <v>1</v>
      </c>
      <c r="E9155" s="7" t="s">
        <v>5214</v>
      </c>
      <c r="F9155" s="2" t="s">
        <v>8</v>
      </c>
      <c r="G9155" s="2" t="s">
        <v>4010</v>
      </c>
    </row>
    <row r="9156" spans="1:8">
      <c r="A9156" s="79">
        <v>42743.579965277779</v>
      </c>
      <c r="B9156" s="3">
        <v>19.37767456518192</v>
      </c>
      <c r="C9156" s="7">
        <v>12014</v>
      </c>
      <c r="D9156" s="7">
        <v>1</v>
      </c>
      <c r="E9156" s="7" t="s">
        <v>5214</v>
      </c>
      <c r="F9156" s="2" t="s">
        <v>8</v>
      </c>
      <c r="G9156" s="2" t="s">
        <v>3632</v>
      </c>
    </row>
    <row r="9157" spans="1:8">
      <c r="A9157" s="79">
        <v>42748.549016203702</v>
      </c>
      <c r="B9157" s="3">
        <v>19.324569588336189</v>
      </c>
      <c r="C9157" s="7">
        <v>12014</v>
      </c>
      <c r="D9157" s="7">
        <v>1</v>
      </c>
      <c r="E9157" s="7" t="s">
        <v>5214</v>
      </c>
      <c r="F9157" s="2" t="s">
        <v>8</v>
      </c>
      <c r="G9157" s="2" t="s">
        <v>3629</v>
      </c>
    </row>
    <row r="9158" spans="1:8">
      <c r="A9158" s="79">
        <v>42748.957268518519</v>
      </c>
      <c r="B9158" s="3">
        <v>10.582109583446037</v>
      </c>
      <c r="C9158" s="7">
        <v>12014</v>
      </c>
      <c r="D9158" s="7">
        <v>1</v>
      </c>
      <c r="E9158" s="7" t="s">
        <v>4174</v>
      </c>
      <c r="F9158" s="2" t="s">
        <v>8</v>
      </c>
      <c r="G9158" s="2" t="s">
        <v>4055</v>
      </c>
    </row>
    <row r="9159" spans="1:8">
      <c r="A9159" s="79">
        <v>42749.594930555555</v>
      </c>
      <c r="B9159" s="3">
        <v>19.352224546862896</v>
      </c>
      <c r="C9159" s="7">
        <v>12014</v>
      </c>
      <c r="D9159" s="7">
        <v>1</v>
      </c>
      <c r="E9159" s="7" t="s">
        <v>5214</v>
      </c>
      <c r="F9159" s="2" t="s">
        <v>8</v>
      </c>
      <c r="G9159" s="2" t="s">
        <v>3562</v>
      </c>
    </row>
    <row r="9160" spans="1:8">
      <c r="A9160" s="79">
        <v>42761.518159722225</v>
      </c>
      <c r="B9160" s="3">
        <v>19.263950322108343</v>
      </c>
      <c r="C9160" s="7">
        <v>12014</v>
      </c>
      <c r="D9160" s="7">
        <v>1</v>
      </c>
      <c r="E9160" s="7" t="s">
        <v>5214</v>
      </c>
      <c r="F9160" s="2" t="s">
        <v>8</v>
      </c>
      <c r="G9160" s="2" t="s">
        <v>4017</v>
      </c>
    </row>
    <row r="9161" spans="1:8">
      <c r="A9161" s="79">
        <v>42769.417511574073</v>
      </c>
      <c r="B9161" s="3">
        <v>19.170314009603839</v>
      </c>
      <c r="C9161" s="7">
        <v>12014</v>
      </c>
      <c r="D9161" s="7">
        <v>1</v>
      </c>
      <c r="E9161" s="7" t="s">
        <v>5214</v>
      </c>
      <c r="F9161" s="2" t="s">
        <v>8</v>
      </c>
      <c r="G9161" s="2" t="s">
        <v>4064</v>
      </c>
    </row>
    <row r="9162" spans="1:8">
      <c r="A9162" s="79">
        <v>42784.937476851854</v>
      </c>
      <c r="B9162" s="3">
        <v>19.340516876090749</v>
      </c>
      <c r="C9162" s="7">
        <v>12014</v>
      </c>
      <c r="D9162" s="7">
        <v>1</v>
      </c>
      <c r="E9162" s="7" t="s">
        <v>5214</v>
      </c>
      <c r="F9162" s="2" t="s">
        <v>8</v>
      </c>
      <c r="G9162" s="2" t="s">
        <v>3645</v>
      </c>
    </row>
    <row r="9163" spans="1:8">
      <c r="A9163" s="79">
        <v>42798.332951388889</v>
      </c>
      <c r="B9163" s="3">
        <v>10.617196480721903</v>
      </c>
      <c r="C9163" s="7">
        <v>12014</v>
      </c>
      <c r="D9163" s="7">
        <v>1</v>
      </c>
      <c r="E9163" s="7" t="s">
        <v>4174</v>
      </c>
      <c r="F9163" s="2" t="s">
        <v>8</v>
      </c>
      <c r="G9163" s="2" t="s">
        <v>4005</v>
      </c>
    </row>
    <row r="9164" spans="1:8">
      <c r="A9164" s="79">
        <v>42848.51357638889</v>
      </c>
      <c r="B9164" s="3">
        <v>10.552393498016588</v>
      </c>
      <c r="C9164" s="7">
        <v>12014</v>
      </c>
      <c r="D9164" s="7">
        <v>1</v>
      </c>
      <c r="E9164" s="7" t="s">
        <v>4174</v>
      </c>
      <c r="F9164" s="2" t="s">
        <v>8</v>
      </c>
      <c r="G9164" s="2" t="s">
        <v>2224</v>
      </c>
      <c r="H9164" s="2" t="s">
        <v>4829</v>
      </c>
    </row>
    <row r="9165" spans="1:8">
      <c r="A9165" s="79">
        <v>42852.768310185187</v>
      </c>
      <c r="B9165" s="3">
        <v>10.514140333651097</v>
      </c>
      <c r="C9165" s="7">
        <v>12014</v>
      </c>
      <c r="D9165" s="7">
        <v>1</v>
      </c>
      <c r="E9165" s="7" t="s">
        <v>4174</v>
      </c>
      <c r="F9165" s="2" t="s">
        <v>8</v>
      </c>
      <c r="G9165" s="2" t="s">
        <v>2224</v>
      </c>
      <c r="H9165" s="2" t="s">
        <v>4591</v>
      </c>
    </row>
    <row r="9166" spans="1:8">
      <c r="A9166" s="79">
        <v>42856.786145833335</v>
      </c>
      <c r="B9166" s="3">
        <v>10.574205194346289</v>
      </c>
      <c r="C9166" s="7">
        <v>12014</v>
      </c>
      <c r="D9166" s="7">
        <v>1</v>
      </c>
      <c r="E9166" s="7" t="s">
        <v>4174</v>
      </c>
      <c r="F9166" s="2" t="s">
        <v>8</v>
      </c>
      <c r="G9166" s="2" t="s">
        <v>2224</v>
      </c>
      <c r="H9166" s="2" t="s">
        <v>4460</v>
      </c>
    </row>
    <row r="9167" spans="1:8">
      <c r="A9167" s="79">
        <v>42857.448738425926</v>
      </c>
      <c r="B9167" s="3">
        <v>19.367282254733219</v>
      </c>
      <c r="C9167" s="7">
        <v>12014</v>
      </c>
      <c r="D9167" s="7">
        <v>1</v>
      </c>
      <c r="E9167" s="7" t="s">
        <v>5214</v>
      </c>
      <c r="F9167" s="2" t="s">
        <v>8</v>
      </c>
      <c r="G9167" s="2" t="s">
        <v>2243</v>
      </c>
      <c r="H9167" s="2" t="s">
        <v>4816</v>
      </c>
    </row>
    <row r="9168" spans="1:8">
      <c r="A9168" s="79">
        <v>42861.206238425926</v>
      </c>
      <c r="B9168" s="3">
        <v>10.584481153238547</v>
      </c>
      <c r="C9168" s="7">
        <v>12014</v>
      </c>
      <c r="D9168" s="7">
        <v>1</v>
      </c>
      <c r="E9168" s="7" t="s">
        <v>4174</v>
      </c>
      <c r="F9168" s="2" t="s">
        <v>8</v>
      </c>
      <c r="G9168" s="2" t="s">
        <v>2224</v>
      </c>
      <c r="H9168" s="2" t="s">
        <v>4921</v>
      </c>
    </row>
    <row r="9169" spans="1:8">
      <c r="A9169" s="79">
        <v>42888.653217592589</v>
      </c>
      <c r="B9169" s="3">
        <v>10.59629</v>
      </c>
      <c r="C9169" s="7">
        <v>12014</v>
      </c>
      <c r="D9169" s="7">
        <v>1</v>
      </c>
      <c r="E9169" s="7" t="s">
        <v>4174</v>
      </c>
      <c r="F9169" s="2" t="s">
        <v>8</v>
      </c>
      <c r="G9169" s="2" t="s">
        <v>2224</v>
      </c>
      <c r="H9169" s="2" t="s">
        <v>4558</v>
      </c>
    </row>
    <row r="9170" spans="1:8">
      <c r="A9170" s="79">
        <v>42889.817210648151</v>
      </c>
      <c r="B9170" s="3">
        <v>19.308594222486008</v>
      </c>
      <c r="C9170" s="7">
        <v>12014</v>
      </c>
      <c r="D9170" s="7">
        <v>1</v>
      </c>
      <c r="E9170" s="7" t="s">
        <v>5214</v>
      </c>
      <c r="F9170" s="2" t="s">
        <v>8</v>
      </c>
      <c r="G9170" s="2" t="s">
        <v>2243</v>
      </c>
      <c r="H9170" s="2" t="s">
        <v>4814</v>
      </c>
    </row>
    <row r="9171" spans="1:8">
      <c r="A9171" s="79">
        <v>42716.6409375</v>
      </c>
      <c r="B9171" s="3">
        <v>19.27980697127937</v>
      </c>
      <c r="C9171" s="7">
        <v>12015</v>
      </c>
      <c r="D9171" s="7">
        <v>1</v>
      </c>
      <c r="E9171" s="7" t="s">
        <v>5214</v>
      </c>
      <c r="F9171" s="2" t="s">
        <v>8</v>
      </c>
      <c r="G9171" s="2" t="s">
        <v>3275</v>
      </c>
      <c r="H9171" s="2" t="s">
        <v>3079</v>
      </c>
    </row>
    <row r="9172" spans="1:8">
      <c r="A9172" s="79">
        <v>42716.641458333332</v>
      </c>
      <c r="B9172" s="3">
        <v>19.27980697127937</v>
      </c>
      <c r="C9172" s="7">
        <v>12015</v>
      </c>
      <c r="D9172" s="7">
        <v>1</v>
      </c>
      <c r="E9172" s="7" t="s">
        <v>5214</v>
      </c>
      <c r="F9172" s="2" t="s">
        <v>8</v>
      </c>
      <c r="G9172" s="2" t="s">
        <v>3275</v>
      </c>
      <c r="H9172" s="2" t="s">
        <v>3077</v>
      </c>
    </row>
    <row r="9173" spans="1:8">
      <c r="A9173" s="79">
        <v>42716.642546296294</v>
      </c>
      <c r="B9173" s="3">
        <v>19.276964077367719</v>
      </c>
      <c r="C9173" s="7">
        <v>12015</v>
      </c>
      <c r="D9173" s="7">
        <v>1</v>
      </c>
      <c r="E9173" s="7" t="s">
        <v>5214</v>
      </c>
      <c r="F9173" s="2" t="s">
        <v>8</v>
      </c>
      <c r="G9173" s="2" t="s">
        <v>3275</v>
      </c>
      <c r="H9173" s="2" t="s">
        <v>3076</v>
      </c>
    </row>
    <row r="9174" spans="1:8">
      <c r="A9174" s="79">
        <v>42716.642592592594</v>
      </c>
      <c r="B9174" s="3">
        <v>19.27980697127937</v>
      </c>
      <c r="C9174" s="7">
        <v>12015</v>
      </c>
      <c r="D9174" s="7">
        <v>1</v>
      </c>
      <c r="E9174" s="7" t="s">
        <v>5214</v>
      </c>
      <c r="F9174" s="2" t="s">
        <v>8</v>
      </c>
      <c r="G9174" s="2" t="s">
        <v>3275</v>
      </c>
      <c r="H9174" s="2" t="s">
        <v>3075</v>
      </c>
    </row>
    <row r="9175" spans="1:8">
      <c r="A9175" s="79">
        <v>42716.643125000002</v>
      </c>
      <c r="B9175" s="3">
        <v>19.27980697127937</v>
      </c>
      <c r="C9175" s="7">
        <v>12015</v>
      </c>
      <c r="D9175" s="7">
        <v>1</v>
      </c>
      <c r="E9175" s="7" t="s">
        <v>5214</v>
      </c>
      <c r="F9175" s="2" t="s">
        <v>8</v>
      </c>
      <c r="G9175" s="2" t="s">
        <v>3275</v>
      </c>
      <c r="H9175" s="2" t="s">
        <v>3074</v>
      </c>
    </row>
    <row r="9176" spans="1:8">
      <c r="A9176" s="79">
        <v>42716.646099537036</v>
      </c>
      <c r="B9176" s="3">
        <v>38.649090151558475</v>
      </c>
      <c r="C9176" s="7">
        <v>12015</v>
      </c>
      <c r="D9176" s="7">
        <v>2</v>
      </c>
      <c r="E9176" s="7" t="s">
        <v>5214</v>
      </c>
      <c r="F9176" s="2" t="s">
        <v>8</v>
      </c>
      <c r="G9176" s="2" t="s">
        <v>3275</v>
      </c>
      <c r="H9176" s="2" t="s">
        <v>3071</v>
      </c>
    </row>
    <row r="9177" spans="1:8">
      <c r="A9177" s="79">
        <v>42716.646585648145</v>
      </c>
      <c r="B9177" s="3">
        <v>19.27980697127937</v>
      </c>
      <c r="C9177" s="7">
        <v>12015</v>
      </c>
      <c r="D9177" s="7">
        <v>1</v>
      </c>
      <c r="E9177" s="7" t="s">
        <v>5214</v>
      </c>
      <c r="F9177" s="2" t="s">
        <v>8</v>
      </c>
      <c r="G9177" s="2" t="s">
        <v>3275</v>
      </c>
      <c r="H9177" s="2" t="s">
        <v>3070</v>
      </c>
    </row>
    <row r="9178" spans="1:8">
      <c r="A9178" s="79">
        <v>42716.646620370368</v>
      </c>
      <c r="B9178" s="3">
        <v>19.252349520674215</v>
      </c>
      <c r="C9178" s="7">
        <v>12015</v>
      </c>
      <c r="D9178" s="7">
        <v>1</v>
      </c>
      <c r="E9178" s="7" t="s">
        <v>5214</v>
      </c>
      <c r="F9178" s="2" t="s">
        <v>8</v>
      </c>
      <c r="G9178" s="2" t="s">
        <v>3275</v>
      </c>
      <c r="H9178" s="2" t="s">
        <v>3069</v>
      </c>
    </row>
    <row r="9179" spans="1:8">
      <c r="A9179" s="79">
        <v>42716.647118055553</v>
      </c>
      <c r="B9179" s="3">
        <v>19.27980697127937</v>
      </c>
      <c r="C9179" s="7">
        <v>12015</v>
      </c>
      <c r="D9179" s="7">
        <v>1</v>
      </c>
      <c r="E9179" s="7" t="s">
        <v>5214</v>
      </c>
      <c r="F9179" s="2" t="s">
        <v>8</v>
      </c>
      <c r="G9179" s="2" t="s">
        <v>3275</v>
      </c>
      <c r="H9179" s="2" t="s">
        <v>3068</v>
      </c>
    </row>
    <row r="9180" spans="1:8">
      <c r="A9180" s="79">
        <v>42716.649108796293</v>
      </c>
      <c r="B9180" s="3">
        <v>19.306786375560925</v>
      </c>
      <c r="C9180" s="7">
        <v>12015</v>
      </c>
      <c r="D9180" s="7">
        <v>1</v>
      </c>
      <c r="E9180" s="7" t="s">
        <v>5214</v>
      </c>
      <c r="F9180" s="2" t="s">
        <v>8</v>
      </c>
      <c r="G9180" s="2" t="s">
        <v>3275</v>
      </c>
      <c r="H9180" s="2" t="s">
        <v>3067</v>
      </c>
    </row>
    <row r="9181" spans="1:8">
      <c r="A9181" s="79">
        <v>42716.649837962963</v>
      </c>
      <c r="B9181" s="3">
        <v>19.252349520674215</v>
      </c>
      <c r="C9181" s="7">
        <v>12015</v>
      </c>
      <c r="D9181" s="7">
        <v>1</v>
      </c>
      <c r="E9181" s="7" t="s">
        <v>5214</v>
      </c>
      <c r="F9181" s="2" t="s">
        <v>8</v>
      </c>
      <c r="G9181" s="2" t="s">
        <v>3275</v>
      </c>
      <c r="H9181" s="2" t="s">
        <v>3066</v>
      </c>
    </row>
    <row r="9182" spans="1:8">
      <c r="A9182" s="79">
        <v>42716.65761574074</v>
      </c>
      <c r="B9182" s="3">
        <v>19.256402394149344</v>
      </c>
      <c r="C9182" s="7">
        <v>12015</v>
      </c>
      <c r="D9182" s="7">
        <v>1</v>
      </c>
      <c r="E9182" s="7" t="s">
        <v>5214</v>
      </c>
      <c r="F9182" s="2" t="s">
        <v>8</v>
      </c>
      <c r="G9182" s="2" t="s">
        <v>3275</v>
      </c>
      <c r="H9182" s="2" t="s">
        <v>3171</v>
      </c>
    </row>
    <row r="9183" spans="1:8">
      <c r="A9183" s="79">
        <v>42716.659837962965</v>
      </c>
      <c r="B9183" s="3">
        <v>19.222707891773535</v>
      </c>
      <c r="C9183" s="7">
        <v>12015</v>
      </c>
      <c r="D9183" s="7">
        <v>1</v>
      </c>
      <c r="E9183" s="7" t="s">
        <v>5214</v>
      </c>
      <c r="F9183" s="2" t="s">
        <v>8</v>
      </c>
      <c r="G9183" s="2" t="s">
        <v>3275</v>
      </c>
      <c r="H9183" s="2" t="s">
        <v>3063</v>
      </c>
    </row>
    <row r="9184" spans="1:8">
      <c r="A9184" s="79">
        <v>42716.661053240743</v>
      </c>
      <c r="B9184" s="3">
        <v>19.270695027932959</v>
      </c>
      <c r="C9184" s="7">
        <v>12015</v>
      </c>
      <c r="D9184" s="7">
        <v>1</v>
      </c>
      <c r="E9184" s="7" t="s">
        <v>5214</v>
      </c>
      <c r="F9184" s="2" t="s">
        <v>8</v>
      </c>
      <c r="G9184" s="2" t="s">
        <v>3275</v>
      </c>
      <c r="H9184" s="2" t="s">
        <v>3062</v>
      </c>
    </row>
    <row r="9185" spans="1:8">
      <c r="A9185" s="79">
        <v>42716.666574074072</v>
      </c>
      <c r="B9185" s="3">
        <v>19.170314009603839</v>
      </c>
      <c r="C9185" s="7">
        <v>12015</v>
      </c>
      <c r="D9185" s="7">
        <v>1</v>
      </c>
      <c r="E9185" s="7" t="s">
        <v>5214</v>
      </c>
      <c r="F9185" s="2" t="s">
        <v>8</v>
      </c>
      <c r="G9185" s="2" t="s">
        <v>3275</v>
      </c>
      <c r="H9185" s="2" t="s">
        <v>3351</v>
      </c>
    </row>
    <row r="9186" spans="1:8">
      <c r="A9186" s="79">
        <v>42716.666979166665</v>
      </c>
      <c r="B9186" s="3">
        <v>19.276904768683274</v>
      </c>
      <c r="C9186" s="7">
        <v>12015</v>
      </c>
      <c r="D9186" s="7">
        <v>1</v>
      </c>
      <c r="E9186" s="7" t="s">
        <v>5214</v>
      </c>
      <c r="F9186" s="2" t="s">
        <v>8</v>
      </c>
      <c r="G9186" s="2" t="s">
        <v>3275</v>
      </c>
      <c r="H9186" s="2" t="s">
        <v>3061</v>
      </c>
    </row>
    <row r="9187" spans="1:8">
      <c r="A9187" s="79">
        <v>42716.671817129631</v>
      </c>
      <c r="B9187" s="3">
        <v>19.170314009603839</v>
      </c>
      <c r="C9187" s="7">
        <v>12015</v>
      </c>
      <c r="D9187" s="7">
        <v>1</v>
      </c>
      <c r="E9187" s="7" t="s">
        <v>5214</v>
      </c>
      <c r="F9187" s="2" t="s">
        <v>8</v>
      </c>
      <c r="G9187" s="2" t="s">
        <v>3275</v>
      </c>
      <c r="H9187" s="2" t="s">
        <v>3350</v>
      </c>
    </row>
    <row r="9188" spans="1:8">
      <c r="A9188" s="79">
        <v>42716.673460648148</v>
      </c>
      <c r="B9188" s="3">
        <v>19.343612214809873</v>
      </c>
      <c r="C9188" s="7">
        <v>12015</v>
      </c>
      <c r="D9188" s="7">
        <v>1</v>
      </c>
      <c r="E9188" s="7" t="s">
        <v>5214</v>
      </c>
      <c r="F9188" s="2" t="s">
        <v>8</v>
      </c>
      <c r="G9188" s="2" t="s">
        <v>3275</v>
      </c>
      <c r="H9188" s="2" t="s">
        <v>3059</v>
      </c>
    </row>
    <row r="9189" spans="1:8">
      <c r="A9189" s="79">
        <v>42716.684340277781</v>
      </c>
      <c r="B9189" s="3">
        <v>19.276904768683274</v>
      </c>
      <c r="C9189" s="7">
        <v>12015</v>
      </c>
      <c r="D9189" s="7">
        <v>1</v>
      </c>
      <c r="E9189" s="7" t="s">
        <v>5214</v>
      </c>
      <c r="F9189" s="2" t="s">
        <v>8</v>
      </c>
      <c r="G9189" s="2" t="s">
        <v>3275</v>
      </c>
      <c r="H9189" s="2" t="s">
        <v>3057</v>
      </c>
    </row>
    <row r="9190" spans="1:8">
      <c r="A9190" s="79">
        <v>42716.684791666667</v>
      </c>
      <c r="B9190" s="3">
        <v>19.269713347398028</v>
      </c>
      <c r="C9190" s="7">
        <v>12015</v>
      </c>
      <c r="D9190" s="7">
        <v>1</v>
      </c>
      <c r="E9190" s="7" t="s">
        <v>5214</v>
      </c>
      <c r="F9190" s="2" t="s">
        <v>8</v>
      </c>
      <c r="G9190" s="2" t="s">
        <v>3275</v>
      </c>
      <c r="H9190" s="2" t="s">
        <v>3056</v>
      </c>
    </row>
    <row r="9191" spans="1:8">
      <c r="A9191" s="79">
        <v>42716.685717592591</v>
      </c>
      <c r="B9191" s="3">
        <v>19.270695027932959</v>
      </c>
      <c r="C9191" s="7">
        <v>12015</v>
      </c>
      <c r="D9191" s="7">
        <v>1</v>
      </c>
      <c r="E9191" s="7" t="s">
        <v>5214</v>
      </c>
      <c r="F9191" s="2" t="s">
        <v>8</v>
      </c>
      <c r="G9191" s="2" t="s">
        <v>3275</v>
      </c>
      <c r="H9191" s="2" t="s">
        <v>3055</v>
      </c>
    </row>
    <row r="9192" spans="1:8">
      <c r="A9192" s="79">
        <v>42716.685995370368</v>
      </c>
      <c r="B9192" s="3">
        <v>19.222707891773535</v>
      </c>
      <c r="C9192" s="7">
        <v>12015</v>
      </c>
      <c r="D9192" s="7">
        <v>1</v>
      </c>
      <c r="E9192" s="7" t="s">
        <v>5214</v>
      </c>
      <c r="F9192" s="2" t="s">
        <v>8</v>
      </c>
      <c r="G9192" s="2" t="s">
        <v>3275</v>
      </c>
      <c r="H9192" s="2" t="s">
        <v>3054</v>
      </c>
    </row>
    <row r="9193" spans="1:8">
      <c r="A9193" s="79">
        <v>42716.696527777778</v>
      </c>
      <c r="B9193" s="3">
        <v>19.355200894727172</v>
      </c>
      <c r="C9193" s="7">
        <v>12015</v>
      </c>
      <c r="D9193" s="7">
        <v>1</v>
      </c>
      <c r="E9193" s="7" t="s">
        <v>5214</v>
      </c>
      <c r="F9193" s="2" t="s">
        <v>8</v>
      </c>
      <c r="G9193" s="2" t="s">
        <v>3275</v>
      </c>
      <c r="H9193" s="2" t="s">
        <v>2733</v>
      </c>
    </row>
    <row r="9194" spans="1:8">
      <c r="A9194" s="79">
        <v>42716.698437500003</v>
      </c>
      <c r="B9194" s="3">
        <v>19.279892087410303</v>
      </c>
      <c r="C9194" s="7">
        <v>12015</v>
      </c>
      <c r="D9194" s="7">
        <v>1</v>
      </c>
      <c r="E9194" s="7" t="s">
        <v>5214</v>
      </c>
      <c r="F9194" s="2" t="s">
        <v>8</v>
      </c>
      <c r="G9194" s="2" t="s">
        <v>3275</v>
      </c>
      <c r="H9194" s="2" t="s">
        <v>3349</v>
      </c>
    </row>
    <row r="9195" spans="1:8">
      <c r="A9195" s="79">
        <v>42716.701539351852</v>
      </c>
      <c r="B9195" s="3">
        <v>9.5848876126299576</v>
      </c>
      <c r="C9195" s="7">
        <v>12015</v>
      </c>
      <c r="D9195" s="7">
        <v>1</v>
      </c>
      <c r="E9195" s="7" t="s">
        <v>5215</v>
      </c>
      <c r="F9195" s="2" t="s">
        <v>8</v>
      </c>
      <c r="G9195" s="2" t="s">
        <v>3295</v>
      </c>
      <c r="H9195" s="2" t="s">
        <v>2841</v>
      </c>
    </row>
    <row r="9196" spans="1:8">
      <c r="A9196" s="79">
        <v>42716.707789351851</v>
      </c>
      <c r="B9196" s="3">
        <v>19.260214924924924</v>
      </c>
      <c r="C9196" s="7">
        <v>12015</v>
      </c>
      <c r="D9196" s="7">
        <v>1</v>
      </c>
      <c r="E9196" s="7" t="s">
        <v>5214</v>
      </c>
      <c r="F9196" s="2" t="s">
        <v>8</v>
      </c>
      <c r="G9196" s="2" t="s">
        <v>3275</v>
      </c>
      <c r="H9196" s="2" t="s">
        <v>3049</v>
      </c>
    </row>
    <row r="9197" spans="1:8">
      <c r="A9197" s="79">
        <v>42716.719571759262</v>
      </c>
      <c r="B9197" s="3">
        <v>19.110289999999999</v>
      </c>
      <c r="C9197" s="7">
        <v>12015</v>
      </c>
      <c r="D9197" s="7">
        <v>1</v>
      </c>
      <c r="E9197" s="7" t="s">
        <v>5214</v>
      </c>
      <c r="F9197" s="2" t="s">
        <v>8</v>
      </c>
      <c r="G9197" s="2" t="s">
        <v>3275</v>
      </c>
      <c r="H9197" s="2" t="s">
        <v>3348</v>
      </c>
    </row>
    <row r="9198" spans="1:8">
      <c r="A9198" s="79">
        <v>42716.729988425926</v>
      </c>
      <c r="B9198" s="3">
        <v>38.694234271568519</v>
      </c>
      <c r="C9198" s="7">
        <v>12015</v>
      </c>
      <c r="D9198" s="7">
        <v>2</v>
      </c>
      <c r="E9198" s="7" t="s">
        <v>5214</v>
      </c>
      <c r="F9198" s="2" t="s">
        <v>8</v>
      </c>
      <c r="G9198" s="2" t="s">
        <v>3275</v>
      </c>
      <c r="H9198" s="2" t="s">
        <v>3045</v>
      </c>
    </row>
    <row r="9199" spans="1:8">
      <c r="A9199" s="79">
        <v>42716.743715277778</v>
      </c>
      <c r="B9199" s="3">
        <v>19.306768508544796</v>
      </c>
      <c r="C9199" s="7">
        <v>12015</v>
      </c>
      <c r="D9199" s="7">
        <v>1</v>
      </c>
      <c r="E9199" s="7" t="s">
        <v>5214</v>
      </c>
      <c r="F9199" s="2" t="s">
        <v>8</v>
      </c>
      <c r="G9199" s="2" t="s">
        <v>3275</v>
      </c>
      <c r="H9199" s="2" t="s">
        <v>3043</v>
      </c>
    </row>
    <row r="9200" spans="1:8">
      <c r="A9200" s="79">
        <v>42716.749351851853</v>
      </c>
      <c r="B9200" s="3">
        <v>19.170314009603839</v>
      </c>
      <c r="C9200" s="7">
        <v>12015</v>
      </c>
      <c r="D9200" s="7">
        <v>1</v>
      </c>
      <c r="E9200" s="7" t="s">
        <v>5214</v>
      </c>
      <c r="F9200" s="2" t="s">
        <v>8</v>
      </c>
      <c r="G9200" s="2" t="s">
        <v>3275</v>
      </c>
      <c r="H9200" s="2" t="s">
        <v>3347</v>
      </c>
    </row>
    <row r="9201" spans="1:8">
      <c r="A9201" s="79">
        <v>42716.759259259263</v>
      </c>
      <c r="B9201" s="3">
        <v>10.6189067778837</v>
      </c>
      <c r="C9201" s="7">
        <v>12015</v>
      </c>
      <c r="D9201" s="7">
        <v>1</v>
      </c>
      <c r="E9201" s="7" t="s">
        <v>4174</v>
      </c>
      <c r="F9201" s="2" t="s">
        <v>8</v>
      </c>
      <c r="G9201" s="2" t="s">
        <v>3314</v>
      </c>
      <c r="H9201" s="2" t="s">
        <v>3039</v>
      </c>
    </row>
    <row r="9202" spans="1:8">
      <c r="A9202" s="79">
        <v>42716.759259259263</v>
      </c>
      <c r="B9202" s="3">
        <v>19.315008779790276</v>
      </c>
      <c r="C9202" s="7">
        <v>12015</v>
      </c>
      <c r="D9202" s="7">
        <v>1</v>
      </c>
      <c r="E9202" s="7" t="s">
        <v>5214</v>
      </c>
      <c r="F9202" s="2" t="s">
        <v>8</v>
      </c>
      <c r="G9202" s="2" t="s">
        <v>3275</v>
      </c>
      <c r="H9202" s="2" t="s">
        <v>3039</v>
      </c>
    </row>
    <row r="9203" spans="1:8">
      <c r="A9203" s="79">
        <v>42716.770219907405</v>
      </c>
      <c r="B9203" s="3">
        <v>19.248077395185284</v>
      </c>
      <c r="C9203" s="7">
        <v>12015</v>
      </c>
      <c r="D9203" s="7">
        <v>1</v>
      </c>
      <c r="E9203" s="7" t="s">
        <v>5214</v>
      </c>
      <c r="F9203" s="2" t="s">
        <v>8</v>
      </c>
      <c r="G9203" s="2" t="s">
        <v>3275</v>
      </c>
      <c r="H9203" s="2" t="s">
        <v>3038</v>
      </c>
    </row>
    <row r="9204" spans="1:8">
      <c r="A9204" s="79">
        <v>42716.771192129629</v>
      </c>
      <c r="B9204" s="3">
        <v>10.579655758754864</v>
      </c>
      <c r="C9204" s="7">
        <v>12015</v>
      </c>
      <c r="D9204" s="7">
        <v>1</v>
      </c>
      <c r="E9204" s="7" t="s">
        <v>4174</v>
      </c>
      <c r="F9204" s="2" t="s">
        <v>8</v>
      </c>
      <c r="G9204" s="2" t="s">
        <v>3314</v>
      </c>
      <c r="H9204" s="2" t="s">
        <v>3346</v>
      </c>
    </row>
    <row r="9205" spans="1:8">
      <c r="A9205" s="79">
        <v>42716.771192129629</v>
      </c>
      <c r="B9205" s="3">
        <v>19.24361406892718</v>
      </c>
      <c r="C9205" s="7">
        <v>12015</v>
      </c>
      <c r="D9205" s="7">
        <v>1</v>
      </c>
      <c r="E9205" s="7" t="s">
        <v>5214</v>
      </c>
      <c r="F9205" s="2" t="s">
        <v>8</v>
      </c>
      <c r="G9205" s="2" t="s">
        <v>3275</v>
      </c>
      <c r="H9205" s="2" t="s">
        <v>3346</v>
      </c>
    </row>
    <row r="9206" spans="1:8">
      <c r="A9206" s="79">
        <v>42716.792071759257</v>
      </c>
      <c r="B9206" s="3">
        <v>19.170314009603839</v>
      </c>
      <c r="C9206" s="7">
        <v>12015</v>
      </c>
      <c r="D9206" s="7">
        <v>1</v>
      </c>
      <c r="E9206" s="7" t="s">
        <v>5214</v>
      </c>
      <c r="F9206" s="2" t="s">
        <v>8</v>
      </c>
      <c r="G9206" s="2" t="s">
        <v>3275</v>
      </c>
      <c r="H9206" s="2" t="s">
        <v>3345</v>
      </c>
    </row>
    <row r="9207" spans="1:8">
      <c r="A9207" s="79">
        <v>42716.798171296294</v>
      </c>
      <c r="B9207" s="3">
        <v>19.170314009603839</v>
      </c>
      <c r="C9207" s="7">
        <v>12015</v>
      </c>
      <c r="D9207" s="7">
        <v>1</v>
      </c>
      <c r="E9207" s="7" t="s">
        <v>5214</v>
      </c>
      <c r="F9207" s="2" t="s">
        <v>8</v>
      </c>
      <c r="G9207" s="2" t="s">
        <v>3275</v>
      </c>
      <c r="H9207" s="2" t="s">
        <v>3344</v>
      </c>
    </row>
    <row r="9208" spans="1:8">
      <c r="A9208" s="79">
        <v>42716.803668981483</v>
      </c>
      <c r="B9208" s="3">
        <v>19.285352499999998</v>
      </c>
      <c r="C9208" s="7">
        <v>12015</v>
      </c>
      <c r="D9208" s="7">
        <v>1</v>
      </c>
      <c r="E9208" s="7" t="s">
        <v>5214</v>
      </c>
      <c r="F9208" s="2" t="s">
        <v>8</v>
      </c>
      <c r="G9208" s="2" t="s">
        <v>3275</v>
      </c>
      <c r="H9208" s="2" t="s">
        <v>3036</v>
      </c>
    </row>
    <row r="9209" spans="1:8">
      <c r="A9209" s="79">
        <v>42716.816307870373</v>
      </c>
      <c r="B9209" s="3">
        <v>19.290229939939938</v>
      </c>
      <c r="C9209" s="7">
        <v>12015</v>
      </c>
      <c r="D9209" s="7">
        <v>1</v>
      </c>
      <c r="E9209" s="7" t="s">
        <v>5214</v>
      </c>
      <c r="F9209" s="2" t="s">
        <v>8</v>
      </c>
      <c r="G9209" s="2" t="s">
        <v>3275</v>
      </c>
      <c r="H9209" s="2" t="s">
        <v>3033</v>
      </c>
    </row>
    <row r="9210" spans="1:8">
      <c r="A9210" s="79">
        <v>42716.827581018515</v>
      </c>
      <c r="B9210" s="3">
        <v>19.276904768683274</v>
      </c>
      <c r="C9210" s="7">
        <v>12015</v>
      </c>
      <c r="D9210" s="7">
        <v>1</v>
      </c>
      <c r="E9210" s="7" t="s">
        <v>5214</v>
      </c>
      <c r="F9210" s="2" t="s">
        <v>8</v>
      </c>
      <c r="G9210" s="2" t="s">
        <v>3275</v>
      </c>
      <c r="H9210" s="2" t="s">
        <v>3032</v>
      </c>
    </row>
    <row r="9211" spans="1:8">
      <c r="A9211" s="79">
        <v>42716.858831018515</v>
      </c>
      <c r="B9211" s="3">
        <v>19.256402394149344</v>
      </c>
      <c r="C9211" s="7">
        <v>12015</v>
      </c>
      <c r="D9211" s="7">
        <v>1</v>
      </c>
      <c r="E9211" s="7" t="s">
        <v>5214</v>
      </c>
      <c r="F9211" s="2" t="s">
        <v>8</v>
      </c>
      <c r="G9211" s="2" t="s">
        <v>3275</v>
      </c>
      <c r="H9211" s="2" t="s">
        <v>3156</v>
      </c>
    </row>
    <row r="9212" spans="1:8">
      <c r="A9212" s="79">
        <v>42716.87332175926</v>
      </c>
      <c r="B9212" s="3">
        <v>19.260214924924924</v>
      </c>
      <c r="C9212" s="7">
        <v>12015</v>
      </c>
      <c r="D9212" s="7">
        <v>1</v>
      </c>
      <c r="E9212" s="7" t="s">
        <v>5214</v>
      </c>
      <c r="F9212" s="2" t="s">
        <v>8</v>
      </c>
      <c r="G9212" s="2" t="s">
        <v>3275</v>
      </c>
      <c r="H9212" s="2" t="s">
        <v>3031</v>
      </c>
    </row>
    <row r="9213" spans="1:8">
      <c r="A9213" s="79">
        <v>42716.892256944448</v>
      </c>
      <c r="B9213" s="3">
        <v>19.248077395185284</v>
      </c>
      <c r="C9213" s="7">
        <v>12015</v>
      </c>
      <c r="D9213" s="7">
        <v>1</v>
      </c>
      <c r="E9213" s="7" t="s">
        <v>5214</v>
      </c>
      <c r="F9213" s="2" t="s">
        <v>8</v>
      </c>
      <c r="G9213" s="2" t="s">
        <v>3275</v>
      </c>
      <c r="H9213" s="2" t="s">
        <v>3030</v>
      </c>
    </row>
    <row r="9214" spans="1:8">
      <c r="A9214" s="79">
        <v>42716.903541666667</v>
      </c>
      <c r="B9214" s="3">
        <v>19.129268444236175</v>
      </c>
      <c r="C9214" s="7">
        <v>12015</v>
      </c>
      <c r="D9214" s="7">
        <v>1</v>
      </c>
      <c r="E9214" s="7" t="s">
        <v>5214</v>
      </c>
      <c r="F9214" s="2" t="s">
        <v>8</v>
      </c>
      <c r="G9214" s="2" t="s">
        <v>3275</v>
      </c>
      <c r="H9214" s="2" t="s">
        <v>3343</v>
      </c>
    </row>
    <row r="9215" spans="1:8">
      <c r="A9215" s="79">
        <v>42716.943437499998</v>
      </c>
      <c r="B9215" s="3">
        <v>19.276904768683274</v>
      </c>
      <c r="C9215" s="7">
        <v>12015</v>
      </c>
      <c r="D9215" s="7">
        <v>1</v>
      </c>
      <c r="E9215" s="7" t="s">
        <v>5214</v>
      </c>
      <c r="F9215" s="2" t="s">
        <v>8</v>
      </c>
      <c r="G9215" s="2" t="s">
        <v>3275</v>
      </c>
      <c r="H9215" s="2" t="s">
        <v>3026</v>
      </c>
    </row>
    <row r="9216" spans="1:8">
      <c r="A9216" s="79">
        <v>42716.962650462963</v>
      </c>
      <c r="B9216" s="3">
        <v>19.276904768683274</v>
      </c>
      <c r="C9216" s="7">
        <v>12015</v>
      </c>
      <c r="D9216" s="7">
        <v>1</v>
      </c>
      <c r="E9216" s="7" t="s">
        <v>5214</v>
      </c>
      <c r="F9216" s="2" t="s">
        <v>8</v>
      </c>
      <c r="G9216" s="2" t="s">
        <v>3275</v>
      </c>
      <c r="H9216" s="2" t="s">
        <v>3025</v>
      </c>
    </row>
    <row r="9217" spans="1:8">
      <c r="A9217" s="79">
        <v>42716.963692129626</v>
      </c>
      <c r="B9217" s="3">
        <v>19.290229939939938</v>
      </c>
      <c r="C9217" s="7">
        <v>12015</v>
      </c>
      <c r="D9217" s="7">
        <v>1</v>
      </c>
      <c r="E9217" s="7" t="s">
        <v>5214</v>
      </c>
      <c r="F9217" s="2" t="s">
        <v>8</v>
      </c>
      <c r="G9217" s="2" t="s">
        <v>3275</v>
      </c>
      <c r="H9217" s="2" t="s">
        <v>3024</v>
      </c>
    </row>
    <row r="9218" spans="1:8">
      <c r="A9218" s="79">
        <v>42716.980856481481</v>
      </c>
      <c r="B9218" s="3">
        <v>19.248077395185284</v>
      </c>
      <c r="C9218" s="7">
        <v>12015</v>
      </c>
      <c r="D9218" s="7">
        <v>1</v>
      </c>
      <c r="E9218" s="7" t="s">
        <v>5214</v>
      </c>
      <c r="F9218" s="2" t="s">
        <v>8</v>
      </c>
      <c r="G9218" s="2" t="s">
        <v>3275</v>
      </c>
      <c r="H9218" s="2" t="s">
        <v>3022</v>
      </c>
    </row>
    <row r="9219" spans="1:8">
      <c r="A9219" s="79">
        <v>42716.9846412037</v>
      </c>
      <c r="B9219" s="3">
        <v>19.170314009603839</v>
      </c>
      <c r="C9219" s="7">
        <v>12015</v>
      </c>
      <c r="D9219" s="7">
        <v>1</v>
      </c>
      <c r="E9219" s="7" t="s">
        <v>5214</v>
      </c>
      <c r="F9219" s="2" t="s">
        <v>8</v>
      </c>
      <c r="G9219" s="2" t="s">
        <v>3275</v>
      </c>
      <c r="H9219" s="2" t="s">
        <v>3342</v>
      </c>
    </row>
    <row r="9220" spans="1:8">
      <c r="A9220" s="79">
        <v>42717.001180555555</v>
      </c>
      <c r="B9220" s="3">
        <v>19.270695027932959</v>
      </c>
      <c r="C9220" s="7">
        <v>12015</v>
      </c>
      <c r="D9220" s="7">
        <v>1</v>
      </c>
      <c r="E9220" s="7" t="s">
        <v>5214</v>
      </c>
      <c r="F9220" s="2" t="s">
        <v>8</v>
      </c>
      <c r="G9220" s="2" t="s">
        <v>3275</v>
      </c>
      <c r="H9220" s="2" t="s">
        <v>3019</v>
      </c>
    </row>
    <row r="9221" spans="1:8">
      <c r="A9221" s="79">
        <v>42717.030370370368</v>
      </c>
      <c r="B9221" s="3">
        <v>19.353645058090109</v>
      </c>
      <c r="C9221" s="7">
        <v>12015</v>
      </c>
      <c r="D9221" s="7">
        <v>1</v>
      </c>
      <c r="E9221" s="7" t="s">
        <v>5214</v>
      </c>
      <c r="F9221" s="2" t="s">
        <v>8</v>
      </c>
      <c r="G9221" s="2" t="s">
        <v>3275</v>
      </c>
      <c r="H9221" s="2" t="s">
        <v>3016</v>
      </c>
    </row>
    <row r="9222" spans="1:8">
      <c r="A9222" s="79">
        <v>42717.054224537038</v>
      </c>
      <c r="B9222" s="3">
        <v>19.170314009603839</v>
      </c>
      <c r="C9222" s="7">
        <v>12015</v>
      </c>
      <c r="D9222" s="7">
        <v>1</v>
      </c>
      <c r="E9222" s="7" t="s">
        <v>5214</v>
      </c>
      <c r="F9222" s="2" t="s">
        <v>8</v>
      </c>
      <c r="G9222" s="2" t="s">
        <v>3275</v>
      </c>
      <c r="H9222" s="2" t="s">
        <v>3341</v>
      </c>
    </row>
    <row r="9223" spans="1:8">
      <c r="A9223" s="79">
        <v>42717.159618055557</v>
      </c>
      <c r="B9223" s="3">
        <v>19.285222221063606</v>
      </c>
      <c r="C9223" s="7">
        <v>12015</v>
      </c>
      <c r="D9223" s="7">
        <v>1</v>
      </c>
      <c r="E9223" s="7" t="s">
        <v>5214</v>
      </c>
      <c r="F9223" s="2" t="s">
        <v>8</v>
      </c>
      <c r="G9223" s="2" t="s">
        <v>3275</v>
      </c>
      <c r="H9223" s="2" t="s">
        <v>3015</v>
      </c>
    </row>
    <row r="9224" spans="1:8">
      <c r="A9224" s="79">
        <v>42717.179594907408</v>
      </c>
      <c r="B9224" s="3">
        <v>10.634224232715008</v>
      </c>
      <c r="C9224" s="7">
        <v>12015</v>
      </c>
      <c r="D9224" s="7">
        <v>1</v>
      </c>
      <c r="E9224" s="7" t="s">
        <v>4174</v>
      </c>
      <c r="F9224" s="2" t="s">
        <v>8</v>
      </c>
      <c r="G9224" s="2" t="s">
        <v>3314</v>
      </c>
      <c r="H9224" s="2" t="s">
        <v>3014</v>
      </c>
    </row>
    <row r="9225" spans="1:8">
      <c r="A9225" s="79">
        <v>42717.179594907408</v>
      </c>
      <c r="B9225" s="3">
        <v>19.342870101180438</v>
      </c>
      <c r="C9225" s="7">
        <v>12015</v>
      </c>
      <c r="D9225" s="7">
        <v>1</v>
      </c>
      <c r="E9225" s="7" t="s">
        <v>5214</v>
      </c>
      <c r="F9225" s="2" t="s">
        <v>8</v>
      </c>
      <c r="G9225" s="2" t="s">
        <v>3275</v>
      </c>
      <c r="H9225" s="2" t="s">
        <v>3014</v>
      </c>
    </row>
    <row r="9226" spans="1:8">
      <c r="A9226" s="79">
        <v>42717.312083333331</v>
      </c>
      <c r="B9226" s="3">
        <v>19.216713499031631</v>
      </c>
      <c r="C9226" s="7">
        <v>12015</v>
      </c>
      <c r="D9226" s="7">
        <v>1</v>
      </c>
      <c r="E9226" s="7" t="s">
        <v>5214</v>
      </c>
      <c r="F9226" s="2" t="s">
        <v>8</v>
      </c>
      <c r="G9226" s="2" t="s">
        <v>3275</v>
      </c>
      <c r="H9226" s="2" t="s">
        <v>3148</v>
      </c>
    </row>
    <row r="9227" spans="1:8">
      <c r="A9227" s="79">
        <v>42717.312222222223</v>
      </c>
      <c r="B9227" s="3">
        <v>19.306839939623941</v>
      </c>
      <c r="C9227" s="7">
        <v>12015</v>
      </c>
      <c r="D9227" s="7">
        <v>1</v>
      </c>
      <c r="E9227" s="7" t="s">
        <v>5214</v>
      </c>
      <c r="F9227" s="2" t="s">
        <v>8</v>
      </c>
      <c r="G9227" s="2" t="s">
        <v>3275</v>
      </c>
      <c r="H9227" s="2" t="s">
        <v>3010</v>
      </c>
    </row>
    <row r="9228" spans="1:8">
      <c r="A9228" s="79">
        <v>42717.329699074071</v>
      </c>
      <c r="B9228" s="3">
        <v>19.279892087410303</v>
      </c>
      <c r="C9228" s="7">
        <v>12015</v>
      </c>
      <c r="D9228" s="7">
        <v>1</v>
      </c>
      <c r="E9228" s="7" t="s">
        <v>5214</v>
      </c>
      <c r="F9228" s="2" t="s">
        <v>8</v>
      </c>
      <c r="G9228" s="2" t="s">
        <v>3275</v>
      </c>
      <c r="H9228" s="2" t="s">
        <v>3340</v>
      </c>
    </row>
    <row r="9229" spans="1:8">
      <c r="A9229" s="79">
        <v>42717.380347222221</v>
      </c>
      <c r="B9229" s="3">
        <v>19.276904768683274</v>
      </c>
      <c r="C9229" s="7">
        <v>12015</v>
      </c>
      <c r="D9229" s="7">
        <v>1</v>
      </c>
      <c r="E9229" s="7" t="s">
        <v>5214</v>
      </c>
      <c r="F9229" s="2" t="s">
        <v>8</v>
      </c>
      <c r="G9229" s="2" t="s">
        <v>3275</v>
      </c>
      <c r="H9229" s="2" t="s">
        <v>3008</v>
      </c>
    </row>
    <row r="9230" spans="1:8">
      <c r="A9230" s="79">
        <v>42717.405011574076</v>
      </c>
      <c r="B9230" s="3">
        <v>19.27980697127937</v>
      </c>
      <c r="C9230" s="7">
        <v>12015</v>
      </c>
      <c r="D9230" s="7">
        <v>1</v>
      </c>
      <c r="E9230" s="7" t="s">
        <v>5214</v>
      </c>
      <c r="F9230" s="2" t="s">
        <v>8</v>
      </c>
      <c r="G9230" s="2" t="s">
        <v>3275</v>
      </c>
      <c r="H9230" s="2" t="s">
        <v>3005</v>
      </c>
    </row>
    <row r="9231" spans="1:8">
      <c r="A9231" s="79">
        <v>42717.441712962966</v>
      </c>
      <c r="B9231" s="3">
        <v>19.279892087410303</v>
      </c>
      <c r="C9231" s="7">
        <v>12015</v>
      </c>
      <c r="D9231" s="7">
        <v>1</v>
      </c>
      <c r="E9231" s="7" t="s">
        <v>5214</v>
      </c>
      <c r="F9231" s="2" t="s">
        <v>8</v>
      </c>
      <c r="G9231" s="2" t="s">
        <v>3275</v>
      </c>
      <c r="H9231" s="2" t="s">
        <v>3339</v>
      </c>
    </row>
    <row r="9232" spans="1:8">
      <c r="A9232" s="79">
        <v>42717.444374999999</v>
      </c>
      <c r="B9232" s="3">
        <v>19.234579481394665</v>
      </c>
      <c r="C9232" s="7">
        <v>12015</v>
      </c>
      <c r="D9232" s="7">
        <v>1</v>
      </c>
      <c r="E9232" s="7" t="s">
        <v>5214</v>
      </c>
      <c r="F9232" s="2" t="s">
        <v>8</v>
      </c>
      <c r="G9232" s="2" t="s">
        <v>3275</v>
      </c>
      <c r="H9232" s="2" t="s">
        <v>3003</v>
      </c>
    </row>
    <row r="9233" spans="1:8">
      <c r="A9233" s="79">
        <v>42717.44903935185</v>
      </c>
      <c r="B9233" s="3">
        <v>19.170314009603839</v>
      </c>
      <c r="C9233" s="7">
        <v>12015</v>
      </c>
      <c r="D9233" s="7">
        <v>1</v>
      </c>
      <c r="E9233" s="7" t="s">
        <v>5214</v>
      </c>
      <c r="F9233" s="2" t="s">
        <v>8</v>
      </c>
      <c r="G9233" s="2" t="s">
        <v>3275</v>
      </c>
      <c r="H9233" s="2" t="s">
        <v>3338</v>
      </c>
    </row>
    <row r="9234" spans="1:8">
      <c r="A9234" s="79">
        <v>42717.457951388889</v>
      </c>
      <c r="B9234" s="3">
        <v>19.276904768683274</v>
      </c>
      <c r="C9234" s="7">
        <v>12015</v>
      </c>
      <c r="D9234" s="7">
        <v>1</v>
      </c>
      <c r="E9234" s="7" t="s">
        <v>5214</v>
      </c>
      <c r="F9234" s="2" t="s">
        <v>8</v>
      </c>
      <c r="G9234" s="2" t="s">
        <v>3275</v>
      </c>
      <c r="H9234" s="2" t="s">
        <v>3002</v>
      </c>
    </row>
    <row r="9235" spans="1:8">
      <c r="A9235" s="79">
        <v>42717.460462962961</v>
      </c>
      <c r="B9235" s="3">
        <v>19.170314009603839</v>
      </c>
      <c r="C9235" s="7">
        <v>12015</v>
      </c>
      <c r="D9235" s="7">
        <v>1</v>
      </c>
      <c r="E9235" s="7" t="s">
        <v>5214</v>
      </c>
      <c r="F9235" s="2" t="s">
        <v>8</v>
      </c>
      <c r="G9235" s="2" t="s">
        <v>3275</v>
      </c>
      <c r="H9235" s="2" t="s">
        <v>3337</v>
      </c>
    </row>
    <row r="9236" spans="1:8">
      <c r="A9236" s="79">
        <v>42717.460578703707</v>
      </c>
      <c r="B9236" s="3">
        <v>19.222707891773535</v>
      </c>
      <c r="C9236" s="7">
        <v>12015</v>
      </c>
      <c r="D9236" s="7">
        <v>1</v>
      </c>
      <c r="E9236" s="7" t="s">
        <v>5214</v>
      </c>
      <c r="F9236" s="2" t="s">
        <v>8</v>
      </c>
      <c r="G9236" s="2" t="s">
        <v>3275</v>
      </c>
      <c r="H9236" s="2" t="s">
        <v>3001</v>
      </c>
    </row>
    <row r="9237" spans="1:8">
      <c r="A9237" s="79">
        <v>42717.474942129629</v>
      </c>
      <c r="B9237" s="3">
        <v>19.248077395185284</v>
      </c>
      <c r="C9237" s="7">
        <v>12015</v>
      </c>
      <c r="D9237" s="7">
        <v>1</v>
      </c>
      <c r="E9237" s="7" t="s">
        <v>5214</v>
      </c>
      <c r="F9237" s="2" t="s">
        <v>8</v>
      </c>
      <c r="G9237" s="2" t="s">
        <v>3275</v>
      </c>
      <c r="H9237" s="2" t="s">
        <v>3000</v>
      </c>
    </row>
    <row r="9238" spans="1:8">
      <c r="A9238" s="79">
        <v>42717.476030092592</v>
      </c>
      <c r="B9238" s="3">
        <v>19.234579481394665</v>
      </c>
      <c r="C9238" s="7">
        <v>12015</v>
      </c>
      <c r="D9238" s="7">
        <v>1</v>
      </c>
      <c r="E9238" s="7" t="s">
        <v>5214</v>
      </c>
      <c r="F9238" s="2" t="s">
        <v>8</v>
      </c>
      <c r="G9238" s="2" t="s">
        <v>3275</v>
      </c>
      <c r="H9238" s="2" t="s">
        <v>2999</v>
      </c>
    </row>
    <row r="9239" spans="1:8">
      <c r="A9239" s="79">
        <v>42717.483310185184</v>
      </c>
      <c r="B9239" s="3">
        <v>19.170314009603839</v>
      </c>
      <c r="C9239" s="7">
        <v>12015</v>
      </c>
      <c r="D9239" s="7">
        <v>1</v>
      </c>
      <c r="E9239" s="7" t="s">
        <v>5214</v>
      </c>
      <c r="F9239" s="2" t="s">
        <v>8</v>
      </c>
      <c r="G9239" s="2" t="s">
        <v>3275</v>
      </c>
      <c r="H9239" s="2" t="s">
        <v>3336</v>
      </c>
    </row>
    <row r="9240" spans="1:8">
      <c r="A9240" s="79">
        <v>42717.483842592592</v>
      </c>
      <c r="B9240" s="3">
        <v>19.170314009603839</v>
      </c>
      <c r="C9240" s="7">
        <v>12015</v>
      </c>
      <c r="D9240" s="7">
        <v>1</v>
      </c>
      <c r="E9240" s="7" t="s">
        <v>5214</v>
      </c>
      <c r="F9240" s="2" t="s">
        <v>8</v>
      </c>
      <c r="G9240" s="2" t="s">
        <v>3275</v>
      </c>
      <c r="H9240" s="2" t="s">
        <v>3335</v>
      </c>
    </row>
    <row r="9241" spans="1:8">
      <c r="A9241" s="79">
        <v>42717.484953703701</v>
      </c>
      <c r="B9241" s="3">
        <v>19.18551488755622</v>
      </c>
      <c r="C9241" s="7">
        <v>12015</v>
      </c>
      <c r="D9241" s="7">
        <v>1</v>
      </c>
      <c r="E9241" s="7" t="s">
        <v>5214</v>
      </c>
      <c r="F9241" s="2" t="s">
        <v>8</v>
      </c>
      <c r="G9241" s="2" t="s">
        <v>3275</v>
      </c>
      <c r="H9241" s="2" t="s">
        <v>3334</v>
      </c>
    </row>
    <row r="9242" spans="1:8">
      <c r="A9242" s="79">
        <v>42717.490555555552</v>
      </c>
      <c r="B9242" s="3">
        <v>19.276904768683274</v>
      </c>
      <c r="C9242" s="7">
        <v>12015</v>
      </c>
      <c r="D9242" s="7">
        <v>1</v>
      </c>
      <c r="E9242" s="7" t="s">
        <v>5214</v>
      </c>
      <c r="F9242" s="2" t="s">
        <v>8</v>
      </c>
      <c r="G9242" s="2" t="s">
        <v>3275</v>
      </c>
      <c r="H9242" s="2" t="s">
        <v>2998</v>
      </c>
    </row>
    <row r="9243" spans="1:8">
      <c r="A9243" s="79">
        <v>42717.504791666666</v>
      </c>
      <c r="B9243" s="3">
        <v>19.349052381292758</v>
      </c>
      <c r="C9243" s="7">
        <v>12015</v>
      </c>
      <c r="D9243" s="7">
        <v>1</v>
      </c>
      <c r="E9243" s="7" t="s">
        <v>5214</v>
      </c>
      <c r="F9243" s="2" t="s">
        <v>8</v>
      </c>
      <c r="G9243" s="2" t="s">
        <v>3275</v>
      </c>
      <c r="H9243" s="2" t="s">
        <v>2997</v>
      </c>
    </row>
    <row r="9244" spans="1:8">
      <c r="A9244" s="79">
        <v>42717.50640046296</v>
      </c>
      <c r="B9244" s="3">
        <v>19.170314009603839</v>
      </c>
      <c r="C9244" s="7">
        <v>12015</v>
      </c>
      <c r="D9244" s="7">
        <v>1</v>
      </c>
      <c r="E9244" s="7" t="s">
        <v>5214</v>
      </c>
      <c r="F9244" s="2" t="s">
        <v>8</v>
      </c>
      <c r="G9244" s="2" t="s">
        <v>3275</v>
      </c>
      <c r="H9244" s="2" t="s">
        <v>3333</v>
      </c>
    </row>
    <row r="9245" spans="1:8">
      <c r="A9245" s="79">
        <v>42717.510370370372</v>
      </c>
      <c r="B9245" s="3">
        <v>19.129268444236175</v>
      </c>
      <c r="C9245" s="7">
        <v>12015</v>
      </c>
      <c r="D9245" s="7">
        <v>1</v>
      </c>
      <c r="E9245" s="7" t="s">
        <v>5214</v>
      </c>
      <c r="F9245" s="2" t="s">
        <v>8</v>
      </c>
      <c r="G9245" s="2" t="s">
        <v>3275</v>
      </c>
      <c r="H9245" s="2" t="s">
        <v>3332</v>
      </c>
    </row>
    <row r="9246" spans="1:8">
      <c r="A9246" s="79">
        <v>42717.521157407406</v>
      </c>
      <c r="B9246" s="3">
        <v>19.222707891773535</v>
      </c>
      <c r="C9246" s="7">
        <v>12015</v>
      </c>
      <c r="D9246" s="7">
        <v>1</v>
      </c>
      <c r="E9246" s="7" t="s">
        <v>5214</v>
      </c>
      <c r="F9246" s="2" t="s">
        <v>8</v>
      </c>
      <c r="G9246" s="2" t="s">
        <v>3275</v>
      </c>
      <c r="H9246" s="2" t="s">
        <v>2879</v>
      </c>
    </row>
    <row r="9247" spans="1:8">
      <c r="A9247" s="79">
        <v>42717.543287037035</v>
      </c>
      <c r="B9247" s="3">
        <v>19.279892087410303</v>
      </c>
      <c r="C9247" s="7">
        <v>12015</v>
      </c>
      <c r="D9247" s="7">
        <v>1</v>
      </c>
      <c r="E9247" s="7" t="s">
        <v>5214</v>
      </c>
      <c r="F9247" s="2" t="s">
        <v>8</v>
      </c>
      <c r="G9247" s="2" t="s">
        <v>3275</v>
      </c>
      <c r="H9247" s="2" t="s">
        <v>3331</v>
      </c>
    </row>
    <row r="9248" spans="1:8">
      <c r="A9248" s="79">
        <v>42717.562951388885</v>
      </c>
      <c r="B9248" s="3">
        <v>19.170314009603839</v>
      </c>
      <c r="C9248" s="7">
        <v>12015</v>
      </c>
      <c r="D9248" s="7">
        <v>1</v>
      </c>
      <c r="E9248" s="7" t="s">
        <v>5214</v>
      </c>
      <c r="F9248" s="2" t="s">
        <v>8</v>
      </c>
      <c r="G9248" s="2" t="s">
        <v>3275</v>
      </c>
      <c r="H9248" s="2" t="s">
        <v>3330</v>
      </c>
    </row>
    <row r="9249" spans="1:8">
      <c r="A9249" s="79">
        <v>42717.564155092594</v>
      </c>
      <c r="B9249" s="3">
        <v>19.276904768683274</v>
      </c>
      <c r="C9249" s="7">
        <v>12015</v>
      </c>
      <c r="D9249" s="7">
        <v>1</v>
      </c>
      <c r="E9249" s="7" t="s">
        <v>5214</v>
      </c>
      <c r="F9249" s="2" t="s">
        <v>8</v>
      </c>
      <c r="G9249" s="2" t="s">
        <v>3275</v>
      </c>
      <c r="H9249" s="2" t="s">
        <v>2995</v>
      </c>
    </row>
    <row r="9250" spans="1:8">
      <c r="A9250" s="79">
        <v>42717.564884259256</v>
      </c>
      <c r="B9250" s="3">
        <v>19.170314009603839</v>
      </c>
      <c r="C9250" s="7">
        <v>12015</v>
      </c>
      <c r="D9250" s="7">
        <v>1</v>
      </c>
      <c r="E9250" s="7" t="s">
        <v>5214</v>
      </c>
      <c r="F9250" s="2" t="s">
        <v>8</v>
      </c>
      <c r="G9250" s="2" t="s">
        <v>3275</v>
      </c>
      <c r="H9250" s="2" t="s">
        <v>3329</v>
      </c>
    </row>
    <row r="9251" spans="1:8">
      <c r="A9251" s="79">
        <v>42717.566203703704</v>
      </c>
      <c r="B9251" s="3">
        <v>19.276904768683274</v>
      </c>
      <c r="C9251" s="7">
        <v>12015</v>
      </c>
      <c r="D9251" s="7">
        <v>1</v>
      </c>
      <c r="E9251" s="7" t="s">
        <v>5214</v>
      </c>
      <c r="F9251" s="2" t="s">
        <v>8</v>
      </c>
      <c r="G9251" s="2" t="s">
        <v>3275</v>
      </c>
      <c r="H9251" s="2" t="s">
        <v>2994</v>
      </c>
    </row>
    <row r="9252" spans="1:8">
      <c r="A9252" s="79">
        <v>42717.570104166669</v>
      </c>
      <c r="B9252" s="3">
        <v>19.306804236410699</v>
      </c>
      <c r="C9252" s="7">
        <v>12015</v>
      </c>
      <c r="D9252" s="7">
        <v>1</v>
      </c>
      <c r="E9252" s="7" t="s">
        <v>5214</v>
      </c>
      <c r="F9252" s="2" t="s">
        <v>8</v>
      </c>
      <c r="G9252" s="2" t="s">
        <v>3275</v>
      </c>
      <c r="H9252" s="2" t="s">
        <v>2993</v>
      </c>
    </row>
    <row r="9253" spans="1:8">
      <c r="A9253" s="79">
        <v>42717.613379629627</v>
      </c>
      <c r="B9253" s="3">
        <v>19.216713499031631</v>
      </c>
      <c r="C9253" s="7">
        <v>12015</v>
      </c>
      <c r="D9253" s="7">
        <v>1</v>
      </c>
      <c r="E9253" s="7" t="s">
        <v>5214</v>
      </c>
      <c r="F9253" s="2" t="s">
        <v>8</v>
      </c>
      <c r="G9253" s="2" t="s">
        <v>3275</v>
      </c>
      <c r="H9253" s="2" t="s">
        <v>2990</v>
      </c>
    </row>
    <row r="9254" spans="1:8">
      <c r="A9254" s="79">
        <v>42717.621087962965</v>
      </c>
      <c r="B9254" s="3">
        <v>19.294918703347438</v>
      </c>
      <c r="C9254" s="7">
        <v>12015</v>
      </c>
      <c r="D9254" s="7">
        <v>1</v>
      </c>
      <c r="E9254" s="7" t="s">
        <v>5214</v>
      </c>
      <c r="F9254" s="2" t="s">
        <v>8</v>
      </c>
      <c r="G9254" s="2" t="s">
        <v>3275</v>
      </c>
      <c r="H9254" s="2" t="s">
        <v>3141</v>
      </c>
    </row>
    <row r="9255" spans="1:8">
      <c r="A9255" s="79">
        <v>42717.627662037034</v>
      </c>
      <c r="B9255" s="3">
        <v>9.40029</v>
      </c>
      <c r="C9255" s="7">
        <v>12015</v>
      </c>
      <c r="D9255" s="7">
        <v>1</v>
      </c>
      <c r="E9255" s="7" t="s">
        <v>5215</v>
      </c>
      <c r="F9255" s="2" t="s">
        <v>8</v>
      </c>
      <c r="G9255" s="2" t="s">
        <v>3295</v>
      </c>
      <c r="H9255" s="2" t="s">
        <v>3328</v>
      </c>
    </row>
    <row r="9256" spans="1:8">
      <c r="A9256" s="79">
        <v>42717.683645833335</v>
      </c>
      <c r="B9256" s="3">
        <v>38.589748591224016</v>
      </c>
      <c r="C9256" s="7">
        <v>12015</v>
      </c>
      <c r="D9256" s="7">
        <v>2</v>
      </c>
      <c r="E9256" s="7" t="s">
        <v>5214</v>
      </c>
      <c r="F9256" s="2" t="s">
        <v>8</v>
      </c>
      <c r="G9256" s="2" t="s">
        <v>3275</v>
      </c>
      <c r="H9256" s="2" t="s">
        <v>2989</v>
      </c>
    </row>
    <row r="9257" spans="1:8">
      <c r="A9257" s="79">
        <v>42717.716493055559</v>
      </c>
      <c r="B9257" s="3">
        <v>19.234579481394665</v>
      </c>
      <c r="C9257" s="7">
        <v>12015</v>
      </c>
      <c r="D9257" s="7">
        <v>1</v>
      </c>
      <c r="E9257" s="7" t="s">
        <v>5214</v>
      </c>
      <c r="F9257" s="2" t="s">
        <v>8</v>
      </c>
      <c r="G9257" s="2" t="s">
        <v>3275</v>
      </c>
      <c r="H9257" s="2" t="s">
        <v>2988</v>
      </c>
    </row>
    <row r="9258" spans="1:8">
      <c r="A9258" s="79">
        <v>42717.723923611113</v>
      </c>
      <c r="B9258" s="3">
        <v>10.451343368912609</v>
      </c>
      <c r="C9258" s="7">
        <v>12015</v>
      </c>
      <c r="D9258" s="7">
        <v>1</v>
      </c>
      <c r="E9258" s="7" t="s">
        <v>4174</v>
      </c>
      <c r="F9258" s="2" t="s">
        <v>8</v>
      </c>
      <c r="G9258" s="2" t="s">
        <v>3314</v>
      </c>
      <c r="H9258" s="2" t="s">
        <v>3327</v>
      </c>
    </row>
    <row r="9259" spans="1:8">
      <c r="A9259" s="79">
        <v>42717.7266087963</v>
      </c>
      <c r="B9259" s="3">
        <v>19.129268444236175</v>
      </c>
      <c r="C9259" s="7">
        <v>12015</v>
      </c>
      <c r="D9259" s="7">
        <v>1</v>
      </c>
      <c r="E9259" s="7" t="s">
        <v>5214</v>
      </c>
      <c r="F9259" s="2" t="s">
        <v>8</v>
      </c>
      <c r="G9259" s="2" t="s">
        <v>3275</v>
      </c>
      <c r="H9259" s="2" t="s">
        <v>3326</v>
      </c>
    </row>
    <row r="9260" spans="1:8">
      <c r="A9260" s="79">
        <v>42717.726990740739</v>
      </c>
      <c r="B9260" s="3">
        <v>19.170314009603839</v>
      </c>
      <c r="C9260" s="7">
        <v>12015</v>
      </c>
      <c r="D9260" s="7">
        <v>1</v>
      </c>
      <c r="E9260" s="7" t="s">
        <v>5214</v>
      </c>
      <c r="F9260" s="2" t="s">
        <v>8</v>
      </c>
      <c r="G9260" s="2" t="s">
        <v>3275</v>
      </c>
      <c r="H9260" s="2" t="s">
        <v>3325</v>
      </c>
    </row>
    <row r="9261" spans="1:8">
      <c r="A9261" s="79">
        <v>42717.757557870369</v>
      </c>
      <c r="B9261" s="3">
        <v>19.170314009603839</v>
      </c>
      <c r="C9261" s="7">
        <v>12015</v>
      </c>
      <c r="D9261" s="7">
        <v>1</v>
      </c>
      <c r="E9261" s="7" t="s">
        <v>5214</v>
      </c>
      <c r="F9261" s="2" t="s">
        <v>8</v>
      </c>
      <c r="G9261" s="2" t="s">
        <v>3275</v>
      </c>
      <c r="H9261" s="2" t="s">
        <v>3324</v>
      </c>
    </row>
    <row r="9262" spans="1:8">
      <c r="A9262" s="79">
        <v>42717.794305555559</v>
      </c>
      <c r="B9262" s="3">
        <v>19.170314009603839</v>
      </c>
      <c r="C9262" s="7">
        <v>12015</v>
      </c>
      <c r="D9262" s="7">
        <v>1</v>
      </c>
      <c r="E9262" s="7" t="s">
        <v>5214</v>
      </c>
      <c r="F9262" s="2" t="s">
        <v>8</v>
      </c>
      <c r="G9262" s="2" t="s">
        <v>3275</v>
      </c>
      <c r="H9262" s="2" t="s">
        <v>3323</v>
      </c>
    </row>
    <row r="9263" spans="1:8">
      <c r="A9263" s="79">
        <v>42717.797847222224</v>
      </c>
      <c r="B9263" s="3">
        <v>19.170314009603839</v>
      </c>
      <c r="C9263" s="7">
        <v>12015</v>
      </c>
      <c r="D9263" s="7">
        <v>1</v>
      </c>
      <c r="E9263" s="7" t="s">
        <v>5214</v>
      </c>
      <c r="F9263" s="2" t="s">
        <v>8</v>
      </c>
      <c r="G9263" s="2" t="s">
        <v>3275</v>
      </c>
      <c r="H9263" s="2" t="s">
        <v>3322</v>
      </c>
    </row>
    <row r="9264" spans="1:8">
      <c r="A9264" s="79">
        <v>42717.81832175926</v>
      </c>
      <c r="B9264" s="3">
        <v>19.170314009603839</v>
      </c>
      <c r="C9264" s="7">
        <v>12015</v>
      </c>
      <c r="D9264" s="7">
        <v>1</v>
      </c>
      <c r="E9264" s="7" t="s">
        <v>5214</v>
      </c>
      <c r="F9264" s="2" t="s">
        <v>8</v>
      </c>
      <c r="G9264" s="2" t="s">
        <v>3275</v>
      </c>
      <c r="H9264" s="2" t="s">
        <v>3321</v>
      </c>
    </row>
    <row r="9265" spans="1:8">
      <c r="A9265" s="79">
        <v>42717.826944444445</v>
      </c>
      <c r="B9265" s="3">
        <v>19.260214924924924</v>
      </c>
      <c r="C9265" s="7">
        <v>12015</v>
      </c>
      <c r="D9265" s="7">
        <v>1</v>
      </c>
      <c r="E9265" s="7" t="s">
        <v>5214</v>
      </c>
      <c r="F9265" s="2" t="s">
        <v>8</v>
      </c>
      <c r="G9265" s="2" t="s">
        <v>3275</v>
      </c>
      <c r="H9265" s="2" t="s">
        <v>2985</v>
      </c>
    </row>
    <row r="9266" spans="1:8">
      <c r="A9266" s="79">
        <v>42717.849444444444</v>
      </c>
      <c r="B9266" s="3">
        <v>19.276904768683274</v>
      </c>
      <c r="C9266" s="7">
        <v>12015</v>
      </c>
      <c r="D9266" s="7">
        <v>1</v>
      </c>
      <c r="E9266" s="7" t="s">
        <v>5214</v>
      </c>
      <c r="F9266" s="2" t="s">
        <v>8</v>
      </c>
      <c r="G9266" s="2" t="s">
        <v>3275</v>
      </c>
      <c r="H9266" s="2" t="s">
        <v>2984</v>
      </c>
    </row>
    <row r="9267" spans="1:8">
      <c r="A9267" s="79">
        <v>42717.888668981483</v>
      </c>
      <c r="B9267" s="3">
        <v>19.222707891773535</v>
      </c>
      <c r="C9267" s="7">
        <v>12015</v>
      </c>
      <c r="D9267" s="7">
        <v>1</v>
      </c>
      <c r="E9267" s="7" t="s">
        <v>5214</v>
      </c>
      <c r="F9267" s="2" t="s">
        <v>8</v>
      </c>
      <c r="G9267" s="2" t="s">
        <v>3275</v>
      </c>
      <c r="H9267" s="2" t="s">
        <v>2983</v>
      </c>
    </row>
    <row r="9268" spans="1:8">
      <c r="A9268" s="79">
        <v>42717.910115740742</v>
      </c>
      <c r="B9268" s="3">
        <v>19.129268444236175</v>
      </c>
      <c r="C9268" s="7">
        <v>12015</v>
      </c>
      <c r="D9268" s="7">
        <v>1</v>
      </c>
      <c r="E9268" s="7" t="s">
        <v>5214</v>
      </c>
      <c r="F9268" s="2" t="s">
        <v>8</v>
      </c>
      <c r="G9268" s="2" t="s">
        <v>3275</v>
      </c>
      <c r="H9268" s="2" t="s">
        <v>3320</v>
      </c>
    </row>
    <row r="9269" spans="1:8">
      <c r="A9269" s="79">
        <v>42717.99255787037</v>
      </c>
      <c r="B9269" s="3">
        <v>19.170314009603839</v>
      </c>
      <c r="C9269" s="7">
        <v>12015</v>
      </c>
      <c r="D9269" s="7">
        <v>1</v>
      </c>
      <c r="E9269" s="7" t="s">
        <v>5214</v>
      </c>
      <c r="F9269" s="2" t="s">
        <v>8</v>
      </c>
      <c r="G9269" s="2" t="s">
        <v>3275</v>
      </c>
      <c r="H9269" s="2" t="s">
        <v>3319</v>
      </c>
    </row>
    <row r="9270" spans="1:8">
      <c r="A9270" s="79">
        <v>42718.025925925926</v>
      </c>
      <c r="B9270" s="3">
        <v>19.216713499031631</v>
      </c>
      <c r="C9270" s="7">
        <v>12015</v>
      </c>
      <c r="D9270" s="7">
        <v>1</v>
      </c>
      <c r="E9270" s="7" t="s">
        <v>5214</v>
      </c>
      <c r="F9270" s="2" t="s">
        <v>8</v>
      </c>
      <c r="G9270" s="2" t="s">
        <v>3275</v>
      </c>
      <c r="H9270" s="2" t="s">
        <v>2982</v>
      </c>
    </row>
    <row r="9271" spans="1:8">
      <c r="A9271" s="79">
        <v>42718.027939814812</v>
      </c>
      <c r="B9271" s="3">
        <v>10.451343368912609</v>
      </c>
      <c r="C9271" s="7">
        <v>12015</v>
      </c>
      <c r="D9271" s="7">
        <v>1</v>
      </c>
      <c r="E9271" s="7" t="s">
        <v>4174</v>
      </c>
      <c r="F9271" s="2" t="s">
        <v>8</v>
      </c>
      <c r="G9271" s="2" t="s">
        <v>3314</v>
      </c>
      <c r="H9271" s="2" t="s">
        <v>3318</v>
      </c>
    </row>
    <row r="9272" spans="1:8">
      <c r="A9272" s="79">
        <v>42718.082002314812</v>
      </c>
      <c r="B9272" s="3">
        <v>19.170314009603839</v>
      </c>
      <c r="C9272" s="7">
        <v>12015</v>
      </c>
      <c r="D9272" s="7">
        <v>1</v>
      </c>
      <c r="E9272" s="7" t="s">
        <v>5214</v>
      </c>
      <c r="F9272" s="2" t="s">
        <v>8</v>
      </c>
      <c r="G9272" s="2" t="s">
        <v>3275</v>
      </c>
      <c r="H9272" s="2" t="s">
        <v>3317</v>
      </c>
    </row>
    <row r="9273" spans="1:8">
      <c r="A9273" s="79">
        <v>42718.210833333331</v>
      </c>
      <c r="B9273" s="3">
        <v>19.170314009603839</v>
      </c>
      <c r="C9273" s="7">
        <v>12015</v>
      </c>
      <c r="D9273" s="7">
        <v>1</v>
      </c>
      <c r="E9273" s="7" t="s">
        <v>5214</v>
      </c>
      <c r="F9273" s="2" t="s">
        <v>8</v>
      </c>
      <c r="G9273" s="2" t="s">
        <v>3275</v>
      </c>
      <c r="H9273" s="2" t="s">
        <v>3316</v>
      </c>
    </row>
    <row r="9274" spans="1:8">
      <c r="A9274" s="79">
        <v>42718.364976851852</v>
      </c>
      <c r="B9274" s="3">
        <v>19.333865888874726</v>
      </c>
      <c r="C9274" s="7">
        <v>12015</v>
      </c>
      <c r="D9274" s="7">
        <v>1</v>
      </c>
      <c r="E9274" s="7" t="s">
        <v>5214</v>
      </c>
      <c r="F9274" s="2" t="s">
        <v>8</v>
      </c>
      <c r="G9274" s="2" t="s">
        <v>3275</v>
      </c>
      <c r="H9274" s="2" t="s">
        <v>2891</v>
      </c>
    </row>
    <row r="9275" spans="1:8">
      <c r="A9275" s="79">
        <v>42718.397210648145</v>
      </c>
      <c r="B9275" s="3">
        <v>19.170314009603839</v>
      </c>
      <c r="C9275" s="7">
        <v>12015</v>
      </c>
      <c r="D9275" s="7">
        <v>1</v>
      </c>
      <c r="E9275" s="7" t="s">
        <v>5214</v>
      </c>
      <c r="F9275" s="2" t="s">
        <v>8</v>
      </c>
      <c r="G9275" s="2" t="s">
        <v>3275</v>
      </c>
      <c r="H9275" s="2" t="s">
        <v>3315</v>
      </c>
    </row>
    <row r="9276" spans="1:8">
      <c r="A9276" s="79">
        <v>42718.397511574076</v>
      </c>
      <c r="B9276" s="3">
        <v>19.336188924996911</v>
      </c>
      <c r="C9276" s="7">
        <v>12015</v>
      </c>
      <c r="D9276" s="7">
        <v>1</v>
      </c>
      <c r="E9276" s="7" t="s">
        <v>5214</v>
      </c>
      <c r="F9276" s="2" t="s">
        <v>8</v>
      </c>
      <c r="G9276" s="2" t="s">
        <v>3275</v>
      </c>
      <c r="H9276" s="2" t="s">
        <v>2871</v>
      </c>
    </row>
    <row r="9277" spans="1:8">
      <c r="A9277" s="79">
        <v>42718.398564814815</v>
      </c>
      <c r="B9277" s="3">
        <v>19.248077395185284</v>
      </c>
      <c r="C9277" s="7">
        <v>12015</v>
      </c>
      <c r="D9277" s="7">
        <v>1</v>
      </c>
      <c r="E9277" s="7" t="s">
        <v>5214</v>
      </c>
      <c r="F9277" s="2" t="s">
        <v>8</v>
      </c>
      <c r="G9277" s="2" t="s">
        <v>3275</v>
      </c>
      <c r="H9277" s="2" t="s">
        <v>2979</v>
      </c>
    </row>
    <row r="9278" spans="1:8">
      <c r="A9278" s="79">
        <v>42718.413472222222</v>
      </c>
      <c r="B9278" s="3">
        <v>19.234579481394665</v>
      </c>
      <c r="C9278" s="7">
        <v>12015</v>
      </c>
      <c r="D9278" s="7">
        <v>1</v>
      </c>
      <c r="E9278" s="7" t="s">
        <v>5214</v>
      </c>
      <c r="F9278" s="2" t="s">
        <v>8</v>
      </c>
      <c r="G9278" s="2" t="s">
        <v>3275</v>
      </c>
      <c r="H9278" s="2" t="s">
        <v>2977</v>
      </c>
    </row>
    <row r="9279" spans="1:8">
      <c r="A9279" s="79">
        <v>42718.419629629629</v>
      </c>
      <c r="B9279" s="3">
        <v>19.27980697127937</v>
      </c>
      <c r="C9279" s="7">
        <v>12015</v>
      </c>
      <c r="D9279" s="7">
        <v>1</v>
      </c>
      <c r="E9279" s="7" t="s">
        <v>5214</v>
      </c>
      <c r="F9279" s="2" t="s">
        <v>8</v>
      </c>
      <c r="G9279" s="2" t="s">
        <v>3275</v>
      </c>
      <c r="H9279" s="2" t="s">
        <v>2976</v>
      </c>
    </row>
    <row r="9280" spans="1:8">
      <c r="A9280" s="79">
        <v>42718.421909722223</v>
      </c>
      <c r="B9280" s="3">
        <v>10.592733888491781</v>
      </c>
      <c r="C9280" s="7">
        <v>12015</v>
      </c>
      <c r="D9280" s="7">
        <v>1</v>
      </c>
      <c r="E9280" s="7" t="s">
        <v>4174</v>
      </c>
      <c r="F9280" s="2" t="s">
        <v>8</v>
      </c>
      <c r="G9280" s="2" t="s">
        <v>3314</v>
      </c>
      <c r="H9280" s="2" t="s">
        <v>2975</v>
      </c>
    </row>
    <row r="9281" spans="1:8">
      <c r="A9281" s="79">
        <v>42718.421909722223</v>
      </c>
      <c r="B9281" s="3">
        <v>19.26740222301644</v>
      </c>
      <c r="C9281" s="7">
        <v>12015</v>
      </c>
      <c r="D9281" s="7">
        <v>1</v>
      </c>
      <c r="E9281" s="7" t="s">
        <v>5214</v>
      </c>
      <c r="F9281" s="2" t="s">
        <v>8</v>
      </c>
      <c r="G9281" s="2" t="s">
        <v>3275</v>
      </c>
      <c r="H9281" s="2" t="s">
        <v>2975</v>
      </c>
    </row>
    <row r="9282" spans="1:8">
      <c r="A9282" s="79">
        <v>42718.422256944446</v>
      </c>
      <c r="B9282" s="3">
        <v>19.170314009603839</v>
      </c>
      <c r="C9282" s="7">
        <v>12015</v>
      </c>
      <c r="D9282" s="7">
        <v>1</v>
      </c>
      <c r="E9282" s="7" t="s">
        <v>5214</v>
      </c>
      <c r="F9282" s="2" t="s">
        <v>8</v>
      </c>
      <c r="G9282" s="2" t="s">
        <v>3275</v>
      </c>
      <c r="H9282" s="2" t="s">
        <v>3313</v>
      </c>
    </row>
    <row r="9283" spans="1:8">
      <c r="A9283" s="79">
        <v>42718.423587962963</v>
      </c>
      <c r="B9283" s="3">
        <v>19.170314009603839</v>
      </c>
      <c r="C9283" s="7">
        <v>12015</v>
      </c>
      <c r="D9283" s="7">
        <v>1</v>
      </c>
      <c r="E9283" s="7" t="s">
        <v>5214</v>
      </c>
      <c r="F9283" s="2" t="s">
        <v>8</v>
      </c>
      <c r="G9283" s="2" t="s">
        <v>3275</v>
      </c>
      <c r="H9283" s="2" t="s">
        <v>3312</v>
      </c>
    </row>
    <row r="9284" spans="1:8">
      <c r="A9284" s="79">
        <v>42718.456585648149</v>
      </c>
      <c r="B9284" s="3">
        <v>19.170314009603839</v>
      </c>
      <c r="C9284" s="7">
        <v>12015</v>
      </c>
      <c r="D9284" s="7">
        <v>1</v>
      </c>
      <c r="E9284" s="7" t="s">
        <v>5214</v>
      </c>
      <c r="F9284" s="2" t="s">
        <v>8</v>
      </c>
      <c r="G9284" s="2" t="s">
        <v>3275</v>
      </c>
      <c r="H9284" s="2" t="s">
        <v>3311</v>
      </c>
    </row>
    <row r="9285" spans="1:8">
      <c r="A9285" s="79">
        <v>42718.510393518518</v>
      </c>
      <c r="B9285" s="3">
        <v>19.294918703347438</v>
      </c>
      <c r="C9285" s="7">
        <v>12015</v>
      </c>
      <c r="D9285" s="7">
        <v>1</v>
      </c>
      <c r="E9285" s="7" t="s">
        <v>5214</v>
      </c>
      <c r="F9285" s="2" t="s">
        <v>8</v>
      </c>
      <c r="G9285" s="2" t="s">
        <v>3275</v>
      </c>
      <c r="H9285" s="2" t="s">
        <v>3136</v>
      </c>
    </row>
    <row r="9286" spans="1:8">
      <c r="A9286" s="79">
        <v>42718.518449074072</v>
      </c>
      <c r="B9286" s="3">
        <v>9.40029</v>
      </c>
      <c r="C9286" s="7">
        <v>12015</v>
      </c>
      <c r="D9286" s="7">
        <v>1</v>
      </c>
      <c r="E9286" s="7" t="s">
        <v>5215</v>
      </c>
      <c r="F9286" s="2" t="s">
        <v>8</v>
      </c>
      <c r="G9286" s="2" t="s">
        <v>3295</v>
      </c>
      <c r="H9286" s="2" t="s">
        <v>3310</v>
      </c>
    </row>
    <row r="9287" spans="1:8">
      <c r="A9287" s="79">
        <v>42718.526666666665</v>
      </c>
      <c r="B9287" s="3">
        <v>19.319357475360121</v>
      </c>
      <c r="C9287" s="7">
        <v>12015</v>
      </c>
      <c r="D9287" s="7">
        <v>1</v>
      </c>
      <c r="E9287" s="7" t="s">
        <v>5214</v>
      </c>
      <c r="F9287" s="2" t="s">
        <v>8</v>
      </c>
      <c r="G9287" s="2" t="s">
        <v>3275</v>
      </c>
      <c r="H9287" s="2" t="s">
        <v>2971</v>
      </c>
    </row>
    <row r="9288" spans="1:8">
      <c r="A9288" s="79">
        <v>42718.549166666664</v>
      </c>
      <c r="B9288" s="3">
        <v>19.170314009603839</v>
      </c>
      <c r="C9288" s="7">
        <v>12015</v>
      </c>
      <c r="D9288" s="7">
        <v>1</v>
      </c>
      <c r="E9288" s="7" t="s">
        <v>5214</v>
      </c>
      <c r="F9288" s="2" t="s">
        <v>8</v>
      </c>
      <c r="G9288" s="2" t="s">
        <v>3275</v>
      </c>
      <c r="H9288" s="2" t="s">
        <v>3309</v>
      </c>
    </row>
    <row r="9289" spans="1:8">
      <c r="A9289" s="79">
        <v>42718.579618055555</v>
      </c>
      <c r="B9289" s="3">
        <v>38.598345425236239</v>
      </c>
      <c r="C9289" s="7">
        <v>12015</v>
      </c>
      <c r="D9289" s="7">
        <v>2</v>
      </c>
      <c r="E9289" s="7" t="s">
        <v>5214</v>
      </c>
      <c r="F9289" s="2" t="s">
        <v>8</v>
      </c>
      <c r="G9289" s="2" t="s">
        <v>3275</v>
      </c>
      <c r="H9289" s="2" t="s">
        <v>3308</v>
      </c>
    </row>
    <row r="9290" spans="1:8">
      <c r="A9290" s="79">
        <v>42718.620810185188</v>
      </c>
      <c r="B9290" s="3">
        <v>19.279892087410303</v>
      </c>
      <c r="C9290" s="7">
        <v>12015</v>
      </c>
      <c r="D9290" s="7">
        <v>1</v>
      </c>
      <c r="E9290" s="7" t="s">
        <v>5214</v>
      </c>
      <c r="F9290" s="2" t="s">
        <v>8</v>
      </c>
      <c r="G9290" s="2" t="s">
        <v>3275</v>
      </c>
      <c r="H9290" s="2" t="s">
        <v>3307</v>
      </c>
    </row>
    <row r="9291" spans="1:8">
      <c r="A9291" s="79">
        <v>42718.625474537039</v>
      </c>
      <c r="B9291" s="3">
        <v>19.306839939623941</v>
      </c>
      <c r="C9291" s="7">
        <v>12015</v>
      </c>
      <c r="D9291" s="7">
        <v>1</v>
      </c>
      <c r="E9291" s="7" t="s">
        <v>5214</v>
      </c>
      <c r="F9291" s="2" t="s">
        <v>8</v>
      </c>
      <c r="G9291" s="2" t="s">
        <v>3275</v>
      </c>
      <c r="H9291" s="2" t="s">
        <v>2968</v>
      </c>
    </row>
    <row r="9292" spans="1:8">
      <c r="A9292" s="79">
        <v>42718.719305555554</v>
      </c>
      <c r="B9292" s="3">
        <v>19.216713499031631</v>
      </c>
      <c r="C9292" s="7">
        <v>12015</v>
      </c>
      <c r="D9292" s="7">
        <v>1</v>
      </c>
      <c r="E9292" s="7" t="s">
        <v>5214</v>
      </c>
      <c r="F9292" s="2" t="s">
        <v>8</v>
      </c>
      <c r="G9292" s="2" t="s">
        <v>3275</v>
      </c>
      <c r="H9292" s="2" t="s">
        <v>3135</v>
      </c>
    </row>
    <row r="9293" spans="1:8">
      <c r="A9293" s="79">
        <v>42718.719780092593</v>
      </c>
      <c r="B9293" s="3">
        <v>19.110289999999999</v>
      </c>
      <c r="C9293" s="7">
        <v>12015</v>
      </c>
      <c r="D9293" s="7">
        <v>1</v>
      </c>
      <c r="E9293" s="7" t="s">
        <v>5214</v>
      </c>
      <c r="F9293" s="2" t="s">
        <v>8</v>
      </c>
      <c r="G9293" s="2" t="s">
        <v>3275</v>
      </c>
      <c r="H9293" s="2" t="s">
        <v>3306</v>
      </c>
    </row>
    <row r="9294" spans="1:8">
      <c r="A9294" s="79">
        <v>42718.764479166668</v>
      </c>
      <c r="B9294" s="3">
        <v>9.40029</v>
      </c>
      <c r="C9294" s="7">
        <v>12015</v>
      </c>
      <c r="D9294" s="7">
        <v>1</v>
      </c>
      <c r="E9294" s="7" t="s">
        <v>5215</v>
      </c>
      <c r="F9294" s="2" t="s">
        <v>8</v>
      </c>
      <c r="G9294" s="2" t="s">
        <v>3295</v>
      </c>
      <c r="H9294" s="2" t="s">
        <v>3305</v>
      </c>
    </row>
    <row r="9295" spans="1:8">
      <c r="A9295" s="79">
        <v>42719.052106481482</v>
      </c>
      <c r="B9295" s="3">
        <v>19.170314009603839</v>
      </c>
      <c r="C9295" s="7">
        <v>12015</v>
      </c>
      <c r="D9295" s="7">
        <v>1</v>
      </c>
      <c r="E9295" s="7" t="s">
        <v>5214</v>
      </c>
      <c r="F9295" s="2" t="s">
        <v>8</v>
      </c>
      <c r="G9295" s="2" t="s">
        <v>3275</v>
      </c>
      <c r="H9295" s="2" t="s">
        <v>3304</v>
      </c>
    </row>
    <row r="9296" spans="1:8">
      <c r="A9296" s="79">
        <v>42719.066481481481</v>
      </c>
      <c r="B9296" s="3">
        <v>19.270695027932959</v>
      </c>
      <c r="C9296" s="7">
        <v>12015</v>
      </c>
      <c r="D9296" s="7">
        <v>1</v>
      </c>
      <c r="E9296" s="7" t="s">
        <v>5214</v>
      </c>
      <c r="F9296" s="2" t="s">
        <v>8</v>
      </c>
      <c r="G9296" s="2" t="s">
        <v>3275</v>
      </c>
      <c r="H9296" s="2" t="s">
        <v>2839</v>
      </c>
    </row>
    <row r="9297" spans="1:8">
      <c r="A9297" s="79">
        <v>42719.071875000001</v>
      </c>
      <c r="B9297" s="3">
        <v>19.279892087410303</v>
      </c>
      <c r="C9297" s="7">
        <v>12015</v>
      </c>
      <c r="D9297" s="7">
        <v>1</v>
      </c>
      <c r="E9297" s="7" t="s">
        <v>5214</v>
      </c>
      <c r="F9297" s="2" t="s">
        <v>8</v>
      </c>
      <c r="G9297" s="2" t="s">
        <v>3275</v>
      </c>
      <c r="H9297" s="2" t="s">
        <v>3303</v>
      </c>
    </row>
    <row r="9298" spans="1:8">
      <c r="A9298" s="79">
        <v>42719.187326388892</v>
      </c>
      <c r="B9298" s="3">
        <v>19.279892087410303</v>
      </c>
      <c r="C9298" s="7">
        <v>12015</v>
      </c>
      <c r="D9298" s="7">
        <v>1</v>
      </c>
      <c r="E9298" s="7" t="s">
        <v>5214</v>
      </c>
      <c r="F9298" s="2" t="s">
        <v>8</v>
      </c>
      <c r="G9298" s="2" t="s">
        <v>3275</v>
      </c>
      <c r="H9298" s="2" t="s">
        <v>3302</v>
      </c>
    </row>
    <row r="9299" spans="1:8">
      <c r="A9299" s="79">
        <v>42719.333101851851</v>
      </c>
      <c r="B9299" s="3">
        <v>19.170314009603839</v>
      </c>
      <c r="C9299" s="7">
        <v>12015</v>
      </c>
      <c r="D9299" s="7">
        <v>1</v>
      </c>
      <c r="E9299" s="7" t="s">
        <v>5214</v>
      </c>
      <c r="F9299" s="2" t="s">
        <v>8</v>
      </c>
      <c r="G9299" s="2" t="s">
        <v>3275</v>
      </c>
      <c r="H9299" s="2" t="s">
        <v>3301</v>
      </c>
    </row>
    <row r="9300" spans="1:8">
      <c r="A9300" s="79">
        <v>42719.423668981479</v>
      </c>
      <c r="B9300" s="3">
        <v>19.179458591224016</v>
      </c>
      <c r="C9300" s="7">
        <v>12015</v>
      </c>
      <c r="D9300" s="7">
        <v>1</v>
      </c>
      <c r="E9300" s="7" t="s">
        <v>5214</v>
      </c>
      <c r="F9300" s="2" t="s">
        <v>8</v>
      </c>
      <c r="G9300" s="2" t="s">
        <v>3275</v>
      </c>
      <c r="H9300" s="2" t="s">
        <v>2963</v>
      </c>
    </row>
    <row r="9301" spans="1:8">
      <c r="A9301" s="79">
        <v>42719.431643518517</v>
      </c>
      <c r="B9301" s="3">
        <v>19.27980697127937</v>
      </c>
      <c r="C9301" s="7">
        <v>12015</v>
      </c>
      <c r="D9301" s="7">
        <v>1</v>
      </c>
      <c r="E9301" s="7" t="s">
        <v>5214</v>
      </c>
      <c r="F9301" s="2" t="s">
        <v>8</v>
      </c>
      <c r="G9301" s="2" t="s">
        <v>3275</v>
      </c>
      <c r="H9301" s="2" t="s">
        <v>2962</v>
      </c>
    </row>
    <row r="9302" spans="1:8">
      <c r="A9302" s="79">
        <v>42719.502106481479</v>
      </c>
      <c r="B9302" s="3">
        <v>19.279892087410303</v>
      </c>
      <c r="C9302" s="7">
        <v>12015</v>
      </c>
      <c r="D9302" s="7">
        <v>1</v>
      </c>
      <c r="E9302" s="7" t="s">
        <v>5214</v>
      </c>
      <c r="F9302" s="2" t="s">
        <v>8</v>
      </c>
      <c r="G9302" s="2" t="s">
        <v>3275</v>
      </c>
      <c r="H9302" s="2" t="s">
        <v>3300</v>
      </c>
    </row>
    <row r="9303" spans="1:8">
      <c r="A9303" s="79">
        <v>42719.576099537036</v>
      </c>
      <c r="B9303" s="3">
        <v>19.252432669123451</v>
      </c>
      <c r="C9303" s="7">
        <v>12015</v>
      </c>
      <c r="D9303" s="7">
        <v>1</v>
      </c>
      <c r="E9303" s="7" t="s">
        <v>5214</v>
      </c>
      <c r="F9303" s="2" t="s">
        <v>8</v>
      </c>
      <c r="G9303" s="2" t="s">
        <v>3275</v>
      </c>
      <c r="H9303" s="2" t="s">
        <v>3299</v>
      </c>
    </row>
    <row r="9304" spans="1:8">
      <c r="A9304" s="79">
        <v>42719.577048611114</v>
      </c>
      <c r="B9304" s="3">
        <v>19.276904768683274</v>
      </c>
      <c r="C9304" s="7">
        <v>12015</v>
      </c>
      <c r="D9304" s="7">
        <v>1</v>
      </c>
      <c r="E9304" s="7" t="s">
        <v>5214</v>
      </c>
      <c r="F9304" s="2" t="s">
        <v>8</v>
      </c>
      <c r="G9304" s="2" t="s">
        <v>3275</v>
      </c>
      <c r="H9304" s="2" t="s">
        <v>2961</v>
      </c>
    </row>
    <row r="9305" spans="1:8">
      <c r="A9305" s="79">
        <v>42719.601875</v>
      </c>
      <c r="B9305" s="3">
        <v>19.276904768683274</v>
      </c>
      <c r="C9305" s="7">
        <v>12015</v>
      </c>
      <c r="D9305" s="7">
        <v>1</v>
      </c>
      <c r="E9305" s="7" t="s">
        <v>5214</v>
      </c>
      <c r="F9305" s="2" t="s">
        <v>8</v>
      </c>
      <c r="G9305" s="2" t="s">
        <v>3275</v>
      </c>
      <c r="H9305" s="2" t="s">
        <v>2958</v>
      </c>
    </row>
    <row r="9306" spans="1:8">
      <c r="A9306" s="79">
        <v>42719.619733796295</v>
      </c>
      <c r="B9306" s="3">
        <v>19.170314009603839</v>
      </c>
      <c r="C9306" s="7">
        <v>12015</v>
      </c>
      <c r="D9306" s="7">
        <v>1</v>
      </c>
      <c r="E9306" s="7" t="s">
        <v>5214</v>
      </c>
      <c r="F9306" s="2" t="s">
        <v>8</v>
      </c>
      <c r="G9306" s="2" t="s">
        <v>3275</v>
      </c>
      <c r="H9306" s="2" t="s">
        <v>3298</v>
      </c>
    </row>
    <row r="9307" spans="1:8">
      <c r="A9307" s="79">
        <v>42719.62090277778</v>
      </c>
      <c r="B9307" s="3">
        <v>19.18551488755622</v>
      </c>
      <c r="C9307" s="7">
        <v>12015</v>
      </c>
      <c r="D9307" s="7">
        <v>1</v>
      </c>
      <c r="E9307" s="7" t="s">
        <v>5214</v>
      </c>
      <c r="F9307" s="2" t="s">
        <v>8</v>
      </c>
      <c r="G9307" s="2" t="s">
        <v>3275</v>
      </c>
      <c r="H9307" s="2" t="s">
        <v>3297</v>
      </c>
    </row>
    <row r="9308" spans="1:8">
      <c r="A9308" s="79">
        <v>42719.681504629632</v>
      </c>
      <c r="B9308" s="3">
        <v>19.294852078922037</v>
      </c>
      <c r="C9308" s="7">
        <v>12015</v>
      </c>
      <c r="D9308" s="7">
        <v>1</v>
      </c>
      <c r="E9308" s="7" t="s">
        <v>5214</v>
      </c>
      <c r="F9308" s="2" t="s">
        <v>8</v>
      </c>
      <c r="G9308" s="2" t="s">
        <v>3275</v>
      </c>
      <c r="H9308" s="2" t="s">
        <v>2957</v>
      </c>
    </row>
    <row r="9309" spans="1:8">
      <c r="A9309" s="79">
        <v>42719.742442129631</v>
      </c>
      <c r="B9309" s="3">
        <v>19.279863727707699</v>
      </c>
      <c r="C9309" s="7">
        <v>12015</v>
      </c>
      <c r="D9309" s="7">
        <v>1</v>
      </c>
      <c r="E9309" s="7" t="s">
        <v>5214</v>
      </c>
      <c r="F9309" s="2" t="s">
        <v>8</v>
      </c>
      <c r="G9309" s="2" t="s">
        <v>3275</v>
      </c>
      <c r="H9309" s="2" t="s">
        <v>3245</v>
      </c>
    </row>
    <row r="9310" spans="1:8">
      <c r="A9310" s="79">
        <v>42719.744525462964</v>
      </c>
      <c r="B9310" s="3">
        <v>19.341295522319374</v>
      </c>
      <c r="C9310" s="7">
        <v>12015</v>
      </c>
      <c r="D9310" s="7">
        <v>1</v>
      </c>
      <c r="E9310" s="7" t="s">
        <v>5214</v>
      </c>
      <c r="F9310" s="2" t="s">
        <v>8</v>
      </c>
      <c r="G9310" s="2" t="s">
        <v>3275</v>
      </c>
      <c r="H9310" s="2" t="s">
        <v>2732</v>
      </c>
    </row>
    <row r="9311" spans="1:8">
      <c r="A9311" s="79">
        <v>42719.762870370374</v>
      </c>
      <c r="B9311" s="3">
        <v>19.315039047013975</v>
      </c>
      <c r="C9311" s="7">
        <v>12015</v>
      </c>
      <c r="D9311" s="7">
        <v>1</v>
      </c>
      <c r="E9311" s="7" t="s">
        <v>5214</v>
      </c>
      <c r="F9311" s="2" t="s">
        <v>8</v>
      </c>
      <c r="G9311" s="2" t="s">
        <v>3275</v>
      </c>
      <c r="H9311" s="2" t="s">
        <v>2955</v>
      </c>
    </row>
    <row r="9312" spans="1:8">
      <c r="A9312" s="79">
        <v>42719.795798611114</v>
      </c>
      <c r="B9312" s="3">
        <v>19.248077395185284</v>
      </c>
      <c r="C9312" s="7">
        <v>12015</v>
      </c>
      <c r="D9312" s="7">
        <v>1</v>
      </c>
      <c r="E9312" s="7" t="s">
        <v>5214</v>
      </c>
      <c r="F9312" s="2" t="s">
        <v>8</v>
      </c>
      <c r="G9312" s="2" t="s">
        <v>3275</v>
      </c>
      <c r="H9312" s="2" t="s">
        <v>2954</v>
      </c>
    </row>
    <row r="9313" spans="1:8">
      <c r="A9313" s="79">
        <v>42719.796631944446</v>
      </c>
      <c r="B9313" s="3">
        <v>19.248077395185284</v>
      </c>
      <c r="C9313" s="7">
        <v>12015</v>
      </c>
      <c r="D9313" s="7">
        <v>1</v>
      </c>
      <c r="E9313" s="7" t="s">
        <v>5214</v>
      </c>
      <c r="F9313" s="2" t="s">
        <v>8</v>
      </c>
      <c r="G9313" s="2" t="s">
        <v>3275</v>
      </c>
      <c r="H9313" s="2" t="s">
        <v>2953</v>
      </c>
    </row>
    <row r="9314" spans="1:8">
      <c r="A9314" s="79">
        <v>42719.824386574073</v>
      </c>
      <c r="B9314" s="3">
        <v>19.294852078922037</v>
      </c>
      <c r="C9314" s="7">
        <v>12015</v>
      </c>
      <c r="D9314" s="7">
        <v>1</v>
      </c>
      <c r="E9314" s="7" t="s">
        <v>5214</v>
      </c>
      <c r="F9314" s="2" t="s">
        <v>8</v>
      </c>
      <c r="G9314" s="2" t="s">
        <v>3275</v>
      </c>
      <c r="H9314" s="2" t="s">
        <v>2952</v>
      </c>
    </row>
    <row r="9315" spans="1:8">
      <c r="A9315" s="79">
        <v>42720.325810185182</v>
      </c>
      <c r="B9315" s="3">
        <v>19.170314009603839</v>
      </c>
      <c r="C9315" s="7">
        <v>12015</v>
      </c>
      <c r="D9315" s="7">
        <v>1</v>
      </c>
      <c r="E9315" s="7" t="s">
        <v>5214</v>
      </c>
      <c r="F9315" s="2" t="s">
        <v>8</v>
      </c>
      <c r="G9315" s="2" t="s">
        <v>3275</v>
      </c>
      <c r="H9315" s="2" t="s">
        <v>3296</v>
      </c>
    </row>
    <row r="9316" spans="1:8">
      <c r="A9316" s="79">
        <v>42720.361064814817</v>
      </c>
      <c r="B9316" s="3">
        <v>19.248077395185284</v>
      </c>
      <c r="C9316" s="7">
        <v>12015</v>
      </c>
      <c r="D9316" s="7">
        <v>1</v>
      </c>
      <c r="E9316" s="7" t="s">
        <v>5214</v>
      </c>
      <c r="F9316" s="2" t="s">
        <v>8</v>
      </c>
      <c r="G9316" s="2" t="s">
        <v>3275</v>
      </c>
      <c r="H9316" s="2" t="s">
        <v>2882</v>
      </c>
    </row>
    <row r="9317" spans="1:8">
      <c r="A9317" s="79">
        <v>42720.415347222224</v>
      </c>
      <c r="B9317" s="3">
        <v>19.248077395185284</v>
      </c>
      <c r="C9317" s="7">
        <v>12015</v>
      </c>
      <c r="D9317" s="7">
        <v>1</v>
      </c>
      <c r="E9317" s="7" t="s">
        <v>5214</v>
      </c>
      <c r="F9317" s="2" t="s">
        <v>8</v>
      </c>
      <c r="G9317" s="2" t="s">
        <v>3275</v>
      </c>
      <c r="H9317" s="2" t="s">
        <v>2950</v>
      </c>
    </row>
    <row r="9318" spans="1:8">
      <c r="A9318" s="79">
        <v>42720.429942129631</v>
      </c>
      <c r="B9318" s="3">
        <v>9.40029</v>
      </c>
      <c r="C9318" s="7">
        <v>12015</v>
      </c>
      <c r="D9318" s="7">
        <v>1</v>
      </c>
      <c r="E9318" s="7" t="s">
        <v>5215</v>
      </c>
      <c r="F9318" s="2" t="s">
        <v>8</v>
      </c>
      <c r="G9318" s="2" t="s">
        <v>3295</v>
      </c>
      <c r="H9318" s="2" t="s">
        <v>3294</v>
      </c>
    </row>
    <row r="9319" spans="1:8">
      <c r="A9319" s="79">
        <v>42720.439363425925</v>
      </c>
      <c r="B9319" s="3">
        <v>19.170314009603839</v>
      </c>
      <c r="C9319" s="7">
        <v>12015</v>
      </c>
      <c r="D9319" s="7">
        <v>1</v>
      </c>
      <c r="E9319" s="7" t="s">
        <v>5214</v>
      </c>
      <c r="F9319" s="2" t="s">
        <v>8</v>
      </c>
      <c r="G9319" s="2" t="s">
        <v>3275</v>
      </c>
      <c r="H9319" s="2" t="s">
        <v>3293</v>
      </c>
    </row>
    <row r="9320" spans="1:8">
      <c r="A9320" s="79">
        <v>42720.745520833334</v>
      </c>
      <c r="B9320" s="3">
        <v>19.248077395185284</v>
      </c>
      <c r="C9320" s="7">
        <v>12015</v>
      </c>
      <c r="D9320" s="7">
        <v>1</v>
      </c>
      <c r="E9320" s="7" t="s">
        <v>5214</v>
      </c>
      <c r="F9320" s="2" t="s">
        <v>8</v>
      </c>
      <c r="G9320" s="2" t="s">
        <v>3275</v>
      </c>
      <c r="H9320" s="2" t="s">
        <v>2948</v>
      </c>
    </row>
    <row r="9321" spans="1:8">
      <c r="A9321" s="79">
        <v>42721.182268518518</v>
      </c>
      <c r="B9321" s="3">
        <v>19.313439224806199</v>
      </c>
      <c r="C9321" s="7">
        <v>12015</v>
      </c>
      <c r="D9321" s="7">
        <v>1</v>
      </c>
      <c r="E9321" s="7" t="s">
        <v>5214</v>
      </c>
      <c r="F9321" s="2" t="s">
        <v>8</v>
      </c>
      <c r="G9321" s="2" t="s">
        <v>3275</v>
      </c>
      <c r="H9321" s="2" t="s">
        <v>2711</v>
      </c>
    </row>
    <row r="9322" spans="1:8">
      <c r="A9322" s="79">
        <v>42722.23946759259</v>
      </c>
      <c r="B9322" s="3">
        <v>19.279892087410303</v>
      </c>
      <c r="C9322" s="7">
        <v>12015</v>
      </c>
      <c r="D9322" s="7">
        <v>1</v>
      </c>
      <c r="E9322" s="7" t="s">
        <v>5214</v>
      </c>
      <c r="F9322" s="2" t="s">
        <v>8</v>
      </c>
      <c r="G9322" s="2" t="s">
        <v>3275</v>
      </c>
      <c r="H9322" s="2" t="s">
        <v>3292</v>
      </c>
    </row>
    <row r="9323" spans="1:8">
      <c r="A9323" s="79">
        <v>42722.64267361111</v>
      </c>
      <c r="B9323" s="3">
        <v>19.248077395185284</v>
      </c>
      <c r="C9323" s="7">
        <v>12015</v>
      </c>
      <c r="D9323" s="7">
        <v>1</v>
      </c>
      <c r="E9323" s="7" t="s">
        <v>5214</v>
      </c>
      <c r="F9323" s="2" t="s">
        <v>8</v>
      </c>
      <c r="G9323" s="2" t="s">
        <v>3275</v>
      </c>
      <c r="H9323" s="2" t="s">
        <v>2945</v>
      </c>
    </row>
    <row r="9324" spans="1:8">
      <c r="A9324" s="79">
        <v>42722.984780092593</v>
      </c>
      <c r="B9324" s="3">
        <v>19.170314009603839</v>
      </c>
      <c r="C9324" s="7">
        <v>12015</v>
      </c>
      <c r="D9324" s="7">
        <v>1</v>
      </c>
      <c r="E9324" s="7" t="s">
        <v>5214</v>
      </c>
      <c r="F9324" s="2" t="s">
        <v>8</v>
      </c>
      <c r="G9324" s="2" t="s">
        <v>3275</v>
      </c>
      <c r="H9324" s="2" t="s">
        <v>3291</v>
      </c>
    </row>
    <row r="9325" spans="1:8">
      <c r="A9325" s="79">
        <v>42723.355127314811</v>
      </c>
      <c r="B9325" s="3">
        <v>19.203282751121847</v>
      </c>
      <c r="C9325" s="7">
        <v>12015</v>
      </c>
      <c r="D9325" s="7">
        <v>1</v>
      </c>
      <c r="E9325" s="7" t="s">
        <v>5214</v>
      </c>
      <c r="F9325" s="2" t="s">
        <v>8</v>
      </c>
      <c r="G9325" s="2" t="s">
        <v>3275</v>
      </c>
      <c r="H9325" s="2" t="s">
        <v>2944</v>
      </c>
    </row>
    <row r="9326" spans="1:8">
      <c r="A9326" s="79">
        <v>42723.361863425926</v>
      </c>
      <c r="B9326" s="3">
        <v>19.160206597164301</v>
      </c>
      <c r="C9326" s="7">
        <v>12015</v>
      </c>
      <c r="D9326" s="7">
        <v>1</v>
      </c>
      <c r="E9326" s="7" t="s">
        <v>5214</v>
      </c>
      <c r="F9326" s="2" t="s">
        <v>8</v>
      </c>
      <c r="G9326" s="2" t="s">
        <v>3275</v>
      </c>
      <c r="H9326" s="2" t="s">
        <v>2887</v>
      </c>
    </row>
    <row r="9327" spans="1:8">
      <c r="A9327" s="79">
        <v>42723.425185185188</v>
      </c>
      <c r="B9327" s="3">
        <v>19.170314009603839</v>
      </c>
      <c r="C9327" s="7">
        <v>12015</v>
      </c>
      <c r="D9327" s="7">
        <v>1</v>
      </c>
      <c r="E9327" s="7" t="s">
        <v>5214</v>
      </c>
      <c r="F9327" s="2" t="s">
        <v>8</v>
      </c>
      <c r="G9327" s="2" t="s">
        <v>3275</v>
      </c>
      <c r="H9327" s="2" t="s">
        <v>3290</v>
      </c>
    </row>
    <row r="9328" spans="1:8">
      <c r="A9328" s="79">
        <v>42723.44972222222</v>
      </c>
      <c r="B9328" s="3">
        <v>19.170314009603839</v>
      </c>
      <c r="C9328" s="7">
        <v>12015</v>
      </c>
      <c r="D9328" s="7">
        <v>1</v>
      </c>
      <c r="E9328" s="7" t="s">
        <v>5214</v>
      </c>
      <c r="F9328" s="2" t="s">
        <v>8</v>
      </c>
      <c r="G9328" s="2" t="s">
        <v>3275</v>
      </c>
      <c r="H9328" s="2" t="s">
        <v>3289</v>
      </c>
    </row>
    <row r="9329" spans="1:8">
      <c r="A9329" s="79">
        <v>42723.612025462964</v>
      </c>
      <c r="B9329" s="3">
        <v>19.170314009603839</v>
      </c>
      <c r="C9329" s="7">
        <v>12015</v>
      </c>
      <c r="D9329" s="7">
        <v>1</v>
      </c>
      <c r="E9329" s="7" t="s">
        <v>5214</v>
      </c>
      <c r="F9329" s="2" t="s">
        <v>8</v>
      </c>
      <c r="G9329" s="2" t="s">
        <v>3275</v>
      </c>
      <c r="H9329" s="2" t="s">
        <v>3288</v>
      </c>
    </row>
    <row r="9330" spans="1:8">
      <c r="A9330" s="79">
        <v>42723.615405092591</v>
      </c>
      <c r="B9330" s="3">
        <v>19.170314009603839</v>
      </c>
      <c r="C9330" s="7">
        <v>12015</v>
      </c>
      <c r="D9330" s="7">
        <v>1</v>
      </c>
      <c r="E9330" s="7" t="s">
        <v>5214</v>
      </c>
      <c r="F9330" s="2" t="s">
        <v>8</v>
      </c>
      <c r="G9330" s="2" t="s">
        <v>3275</v>
      </c>
      <c r="H9330" s="2" t="s">
        <v>3287</v>
      </c>
    </row>
    <row r="9331" spans="1:8">
      <c r="A9331" s="79">
        <v>42723.685868055552</v>
      </c>
      <c r="B9331" s="3">
        <v>19.170314009603839</v>
      </c>
      <c r="C9331" s="7">
        <v>12015</v>
      </c>
      <c r="D9331" s="7">
        <v>1</v>
      </c>
      <c r="E9331" s="7" t="s">
        <v>5214</v>
      </c>
      <c r="F9331" s="2" t="s">
        <v>8</v>
      </c>
      <c r="G9331" s="2" t="s">
        <v>3275</v>
      </c>
      <c r="H9331" s="2" t="s">
        <v>3286</v>
      </c>
    </row>
    <row r="9332" spans="1:8">
      <c r="A9332" s="79">
        <v>42724.358437499999</v>
      </c>
      <c r="B9332" s="3">
        <v>19.276904768683274</v>
      </c>
      <c r="C9332" s="7">
        <v>12015</v>
      </c>
      <c r="D9332" s="7">
        <v>1</v>
      </c>
      <c r="E9332" s="7" t="s">
        <v>5214</v>
      </c>
      <c r="F9332" s="2" t="s">
        <v>8</v>
      </c>
      <c r="G9332" s="2" t="s">
        <v>3275</v>
      </c>
      <c r="H9332" s="2" t="s">
        <v>2943</v>
      </c>
    </row>
    <row r="9333" spans="1:8">
      <c r="A9333" s="79">
        <v>42724.364895833336</v>
      </c>
      <c r="B9333" s="3">
        <v>19.248077395185284</v>
      </c>
      <c r="C9333" s="7">
        <v>12015</v>
      </c>
      <c r="D9333" s="7">
        <v>1</v>
      </c>
      <c r="E9333" s="7" t="s">
        <v>5214</v>
      </c>
      <c r="F9333" s="2" t="s">
        <v>8</v>
      </c>
      <c r="G9333" s="2" t="s">
        <v>3275</v>
      </c>
      <c r="H9333" s="2" t="s">
        <v>2942</v>
      </c>
    </row>
    <row r="9334" spans="1:8">
      <c r="A9334" s="79">
        <v>42724.438368055555</v>
      </c>
      <c r="B9334" s="3">
        <v>19.170314009603839</v>
      </c>
      <c r="C9334" s="7">
        <v>12015</v>
      </c>
      <c r="D9334" s="7">
        <v>1</v>
      </c>
      <c r="E9334" s="7" t="s">
        <v>5214</v>
      </c>
      <c r="F9334" s="2" t="s">
        <v>8</v>
      </c>
      <c r="G9334" s="2" t="s">
        <v>3275</v>
      </c>
      <c r="H9334" s="2" t="s">
        <v>3285</v>
      </c>
    </row>
    <row r="9335" spans="1:8">
      <c r="A9335" s="79">
        <v>42724.547222222223</v>
      </c>
      <c r="B9335" s="3">
        <v>19.170314009603839</v>
      </c>
      <c r="C9335" s="7">
        <v>12015</v>
      </c>
      <c r="D9335" s="7">
        <v>1</v>
      </c>
      <c r="E9335" s="7" t="s">
        <v>5214</v>
      </c>
      <c r="F9335" s="2" t="s">
        <v>8</v>
      </c>
      <c r="G9335" s="2" t="s">
        <v>3275</v>
      </c>
      <c r="H9335" s="2" t="s">
        <v>3284</v>
      </c>
    </row>
    <row r="9336" spans="1:8">
      <c r="A9336" s="79">
        <v>42725.366041666668</v>
      </c>
      <c r="B9336" s="3">
        <v>19.170314009603839</v>
      </c>
      <c r="C9336" s="7">
        <v>12015</v>
      </c>
      <c r="D9336" s="7">
        <v>1</v>
      </c>
      <c r="E9336" s="7" t="s">
        <v>5214</v>
      </c>
      <c r="F9336" s="2" t="s">
        <v>8</v>
      </c>
      <c r="G9336" s="2" t="s">
        <v>3275</v>
      </c>
      <c r="H9336" s="2" t="s">
        <v>3283</v>
      </c>
    </row>
    <row r="9337" spans="1:8">
      <c r="A9337" s="79">
        <v>42725.366423611114</v>
      </c>
      <c r="B9337" s="3">
        <v>19.110289999999999</v>
      </c>
      <c r="C9337" s="7">
        <v>12015</v>
      </c>
      <c r="D9337" s="7">
        <v>1</v>
      </c>
      <c r="E9337" s="7" t="s">
        <v>5214</v>
      </c>
      <c r="F9337" s="2" t="s">
        <v>8</v>
      </c>
      <c r="G9337" s="2" t="s">
        <v>3275</v>
      </c>
      <c r="H9337" s="2" t="s">
        <v>3282</v>
      </c>
    </row>
    <row r="9338" spans="1:8">
      <c r="A9338" s="79">
        <v>42725.592048611114</v>
      </c>
      <c r="B9338" s="3">
        <v>19.248077395185284</v>
      </c>
      <c r="C9338" s="7">
        <v>12015</v>
      </c>
      <c r="D9338" s="7">
        <v>1</v>
      </c>
      <c r="E9338" s="7" t="s">
        <v>5214</v>
      </c>
      <c r="F9338" s="2" t="s">
        <v>8</v>
      </c>
      <c r="G9338" s="2" t="s">
        <v>3275</v>
      </c>
      <c r="H9338" s="2" t="s">
        <v>2937</v>
      </c>
    </row>
    <row r="9339" spans="1:8">
      <c r="A9339" s="79">
        <v>42726.131180555552</v>
      </c>
      <c r="B9339" s="3">
        <v>19.306786375560925</v>
      </c>
      <c r="C9339" s="7">
        <v>12015</v>
      </c>
      <c r="D9339" s="7">
        <v>1</v>
      </c>
      <c r="E9339" s="7" t="s">
        <v>5214</v>
      </c>
      <c r="F9339" s="2" t="s">
        <v>8</v>
      </c>
      <c r="G9339" s="2" t="s">
        <v>3275</v>
      </c>
      <c r="H9339" s="2" t="s">
        <v>2936</v>
      </c>
    </row>
    <row r="9340" spans="1:8">
      <c r="A9340" s="79">
        <v>42726.449976851851</v>
      </c>
      <c r="B9340" s="3">
        <v>19.170314009603839</v>
      </c>
      <c r="C9340" s="7">
        <v>12015</v>
      </c>
      <c r="D9340" s="7">
        <v>1</v>
      </c>
      <c r="E9340" s="7" t="s">
        <v>5214</v>
      </c>
      <c r="F9340" s="2" t="s">
        <v>8</v>
      </c>
      <c r="G9340" s="2" t="s">
        <v>3275</v>
      </c>
      <c r="H9340" s="2" t="s">
        <v>3281</v>
      </c>
    </row>
    <row r="9341" spans="1:8">
      <c r="A9341" s="79">
        <v>42726.988900462966</v>
      </c>
      <c r="B9341" s="3">
        <v>19.170314009603839</v>
      </c>
      <c r="C9341" s="7">
        <v>12015</v>
      </c>
      <c r="D9341" s="7">
        <v>1</v>
      </c>
      <c r="E9341" s="7" t="s">
        <v>5214</v>
      </c>
      <c r="F9341" s="2" t="s">
        <v>8</v>
      </c>
      <c r="G9341" s="2" t="s">
        <v>3275</v>
      </c>
      <c r="H9341" s="2" t="s">
        <v>3280</v>
      </c>
    </row>
    <row r="9342" spans="1:8">
      <c r="A9342" s="79">
        <v>42727.849618055552</v>
      </c>
      <c r="B9342" s="3">
        <v>19.216713499031631</v>
      </c>
      <c r="C9342" s="7">
        <v>12015</v>
      </c>
      <c r="D9342" s="7">
        <v>1</v>
      </c>
      <c r="E9342" s="7" t="s">
        <v>5214</v>
      </c>
      <c r="F9342" s="2" t="s">
        <v>8</v>
      </c>
      <c r="G9342" s="2" t="s">
        <v>3275</v>
      </c>
      <c r="H9342" s="2" t="s">
        <v>2935</v>
      </c>
    </row>
    <row r="9343" spans="1:8">
      <c r="A9343" s="79">
        <v>42729.915706018517</v>
      </c>
      <c r="B9343" s="3">
        <v>19.331288550915556</v>
      </c>
      <c r="C9343" s="7">
        <v>12015</v>
      </c>
      <c r="D9343" s="7">
        <v>1</v>
      </c>
      <c r="E9343" s="7" t="s">
        <v>5214</v>
      </c>
      <c r="F9343" s="2" t="s">
        <v>8</v>
      </c>
      <c r="G9343" s="2" t="s">
        <v>3275</v>
      </c>
      <c r="H9343" s="2" t="s">
        <v>2714</v>
      </c>
    </row>
    <row r="9344" spans="1:8">
      <c r="A9344" s="79">
        <v>42730.488263888888</v>
      </c>
      <c r="B9344" s="3">
        <v>19.319371261370527</v>
      </c>
      <c r="C9344" s="7">
        <v>12015</v>
      </c>
      <c r="D9344" s="7">
        <v>1</v>
      </c>
      <c r="E9344" s="7" t="s">
        <v>5214</v>
      </c>
      <c r="F9344" s="2" t="s">
        <v>8</v>
      </c>
      <c r="G9344" s="2" t="s">
        <v>3275</v>
      </c>
      <c r="H9344" s="2" t="s">
        <v>2933</v>
      </c>
    </row>
    <row r="9345" spans="1:8">
      <c r="A9345" s="79">
        <v>42730.601493055554</v>
      </c>
      <c r="B9345" s="3">
        <v>19.315826740962429</v>
      </c>
      <c r="C9345" s="7">
        <v>12015</v>
      </c>
      <c r="D9345" s="7">
        <v>1</v>
      </c>
      <c r="E9345" s="7" t="s">
        <v>5214</v>
      </c>
      <c r="F9345" s="2" t="s">
        <v>8</v>
      </c>
      <c r="G9345" s="2" t="s">
        <v>3275</v>
      </c>
      <c r="H9345" s="2" t="s">
        <v>3228</v>
      </c>
    </row>
    <row r="9346" spans="1:8">
      <c r="A9346" s="79">
        <v>42731.455543981479</v>
      </c>
      <c r="B9346" s="3">
        <v>19.3165282739212</v>
      </c>
      <c r="C9346" s="7">
        <v>12015</v>
      </c>
      <c r="D9346" s="7">
        <v>1</v>
      </c>
      <c r="E9346" s="7" t="s">
        <v>5214</v>
      </c>
      <c r="F9346" s="2" t="s">
        <v>8</v>
      </c>
      <c r="G9346" s="2" t="s">
        <v>3275</v>
      </c>
      <c r="H9346" s="2" t="s">
        <v>3124</v>
      </c>
    </row>
    <row r="9347" spans="1:8">
      <c r="A9347" s="79">
        <v>42731.744791666664</v>
      </c>
      <c r="B9347" s="3">
        <v>19.170314009603839</v>
      </c>
      <c r="C9347" s="7">
        <v>12015</v>
      </c>
      <c r="D9347" s="7">
        <v>1</v>
      </c>
      <c r="E9347" s="7" t="s">
        <v>5214</v>
      </c>
      <c r="F9347" s="2" t="s">
        <v>8</v>
      </c>
      <c r="G9347" s="2" t="s">
        <v>3275</v>
      </c>
      <c r="H9347" s="2" t="s">
        <v>3279</v>
      </c>
    </row>
    <row r="9348" spans="1:8">
      <c r="A9348" s="79">
        <v>42732.391851851855</v>
      </c>
      <c r="B9348" s="3">
        <v>19.170314009603839</v>
      </c>
      <c r="C9348" s="7">
        <v>12015</v>
      </c>
      <c r="D9348" s="7">
        <v>1</v>
      </c>
      <c r="E9348" s="7" t="s">
        <v>5214</v>
      </c>
      <c r="F9348" s="2" t="s">
        <v>8</v>
      </c>
      <c r="G9348" s="2" t="s">
        <v>3275</v>
      </c>
      <c r="H9348" s="2" t="s">
        <v>3278</v>
      </c>
    </row>
    <row r="9349" spans="1:8">
      <c r="A9349" s="79">
        <v>42732.457858796297</v>
      </c>
      <c r="B9349" s="3">
        <v>19.269713347398028</v>
      </c>
      <c r="C9349" s="7">
        <v>12015</v>
      </c>
      <c r="D9349" s="7">
        <v>1</v>
      </c>
      <c r="E9349" s="7" t="s">
        <v>5214</v>
      </c>
      <c r="F9349" s="2" t="s">
        <v>8</v>
      </c>
      <c r="G9349" s="2" t="s">
        <v>3275</v>
      </c>
      <c r="H9349" s="2" t="s">
        <v>2928</v>
      </c>
    </row>
    <row r="9350" spans="1:8">
      <c r="A9350" s="79">
        <v>42732.477881944447</v>
      </c>
      <c r="B9350" s="3">
        <v>19.170314009603839</v>
      </c>
      <c r="C9350" s="7">
        <v>12015</v>
      </c>
      <c r="D9350" s="7">
        <v>1</v>
      </c>
      <c r="E9350" s="7" t="s">
        <v>5214</v>
      </c>
      <c r="F9350" s="2" t="s">
        <v>8</v>
      </c>
      <c r="G9350" s="2" t="s">
        <v>3275</v>
      </c>
      <c r="H9350" s="2" t="s">
        <v>3277</v>
      </c>
    </row>
    <row r="9351" spans="1:8">
      <c r="A9351" s="79">
        <v>42732.593344907407</v>
      </c>
      <c r="B9351" s="3">
        <v>19.216713499031631</v>
      </c>
      <c r="C9351" s="7">
        <v>12015</v>
      </c>
      <c r="D9351" s="7">
        <v>1</v>
      </c>
      <c r="E9351" s="7" t="s">
        <v>5214</v>
      </c>
      <c r="F9351" s="2" t="s">
        <v>8</v>
      </c>
      <c r="G9351" s="2" t="s">
        <v>3275</v>
      </c>
      <c r="H9351" s="2" t="s">
        <v>2878</v>
      </c>
    </row>
    <row r="9352" spans="1:8">
      <c r="A9352" s="79">
        <v>42733.567002314812</v>
      </c>
      <c r="B9352" s="3">
        <v>19.319371261370527</v>
      </c>
      <c r="C9352" s="7">
        <v>12015</v>
      </c>
      <c r="D9352" s="7">
        <v>1</v>
      </c>
      <c r="E9352" s="7" t="s">
        <v>5214</v>
      </c>
      <c r="F9352" s="2" t="s">
        <v>8</v>
      </c>
      <c r="G9352" s="2" t="s">
        <v>3275</v>
      </c>
      <c r="H9352" s="2" t="s">
        <v>2926</v>
      </c>
    </row>
    <row r="9353" spans="1:8">
      <c r="A9353" s="79">
        <v>42734.65520833333</v>
      </c>
      <c r="B9353" s="3">
        <v>19.170314009603839</v>
      </c>
      <c r="C9353" s="7">
        <v>12015</v>
      </c>
      <c r="D9353" s="7">
        <v>1</v>
      </c>
      <c r="E9353" s="7" t="s">
        <v>5214</v>
      </c>
      <c r="F9353" s="2" t="s">
        <v>8</v>
      </c>
      <c r="G9353" s="2" t="s">
        <v>3275</v>
      </c>
      <c r="H9353" s="2" t="s">
        <v>3276</v>
      </c>
    </row>
    <row r="9354" spans="1:8">
      <c r="A9354" s="79">
        <v>42734.833240740743</v>
      </c>
      <c r="B9354" s="3">
        <v>19.336207232859788</v>
      </c>
      <c r="C9354" s="7">
        <v>12015</v>
      </c>
      <c r="D9354" s="7">
        <v>1</v>
      </c>
      <c r="E9354" s="7" t="s">
        <v>5214</v>
      </c>
      <c r="F9354" s="2" t="s">
        <v>8</v>
      </c>
      <c r="G9354" s="2" t="s">
        <v>3275</v>
      </c>
      <c r="H9354" s="2" t="s">
        <v>2921</v>
      </c>
    </row>
    <row r="9355" spans="1:8">
      <c r="A9355" s="79">
        <v>42734.852858796294</v>
      </c>
      <c r="B9355" s="3">
        <v>19.194026025964657</v>
      </c>
      <c r="C9355" s="7">
        <v>12015</v>
      </c>
      <c r="D9355" s="7">
        <v>1</v>
      </c>
      <c r="E9355" s="7" t="s">
        <v>5214</v>
      </c>
      <c r="F9355" s="2" t="s">
        <v>8</v>
      </c>
      <c r="G9355" s="2" t="s">
        <v>3275</v>
      </c>
      <c r="H9355" s="2" t="s">
        <v>2919</v>
      </c>
    </row>
    <row r="9356" spans="1:8">
      <c r="A9356" s="79">
        <v>42734.886817129627</v>
      </c>
      <c r="B9356" s="3">
        <v>19.216713499031631</v>
      </c>
      <c r="C9356" s="7">
        <v>12015</v>
      </c>
      <c r="D9356" s="7">
        <v>1</v>
      </c>
      <c r="E9356" s="7" t="s">
        <v>5214</v>
      </c>
      <c r="F9356" s="2" t="s">
        <v>8</v>
      </c>
      <c r="G9356" s="2" t="s">
        <v>3275</v>
      </c>
      <c r="H9356" s="2" t="s">
        <v>2918</v>
      </c>
    </row>
    <row r="9357" spans="1:8">
      <c r="A9357" s="79">
        <v>42735.861018518517</v>
      </c>
      <c r="B9357" s="3">
        <v>19.170314009603839</v>
      </c>
      <c r="C9357" s="7">
        <v>12015</v>
      </c>
      <c r="D9357" s="7">
        <v>1</v>
      </c>
      <c r="E9357" s="7" t="s">
        <v>5214</v>
      </c>
      <c r="F9357" s="2" t="s">
        <v>8</v>
      </c>
      <c r="G9357" s="2" t="s">
        <v>3275</v>
      </c>
      <c r="H9357" s="2" t="s">
        <v>3274</v>
      </c>
    </row>
    <row r="9358" spans="1:8">
      <c r="A9358" s="79">
        <v>42736.046307870369</v>
      </c>
      <c r="B9358" s="3">
        <v>19.276904768683274</v>
      </c>
      <c r="C9358" s="7">
        <v>12015</v>
      </c>
      <c r="D9358" s="7">
        <v>1</v>
      </c>
      <c r="E9358" s="7" t="s">
        <v>5214</v>
      </c>
      <c r="F9358" s="2" t="s">
        <v>8</v>
      </c>
      <c r="G9358" s="2" t="s">
        <v>3687</v>
      </c>
    </row>
    <row r="9359" spans="1:8">
      <c r="A9359" s="79">
        <v>42736.210810185185</v>
      </c>
      <c r="B9359" s="3">
        <v>19.170314009603839</v>
      </c>
      <c r="C9359" s="7">
        <v>12015</v>
      </c>
      <c r="D9359" s="7">
        <v>1</v>
      </c>
      <c r="E9359" s="7" t="s">
        <v>5214</v>
      </c>
      <c r="F9359" s="2" t="s">
        <v>8</v>
      </c>
      <c r="G9359" s="2" t="s">
        <v>4102</v>
      </c>
    </row>
    <row r="9360" spans="1:8">
      <c r="A9360" s="79">
        <v>42736.94494212963</v>
      </c>
      <c r="B9360" s="3">
        <v>19.170314009603839</v>
      </c>
      <c r="C9360" s="7">
        <v>12015</v>
      </c>
      <c r="D9360" s="7">
        <v>1</v>
      </c>
      <c r="E9360" s="7" t="s">
        <v>5214</v>
      </c>
      <c r="F9360" s="2" t="s">
        <v>8</v>
      </c>
      <c r="G9360" s="2" t="s">
        <v>4101</v>
      </c>
    </row>
    <row r="9361" spans="1:7">
      <c r="A9361" s="79">
        <v>42737.705775462964</v>
      </c>
      <c r="B9361" s="3">
        <v>19.129268444236175</v>
      </c>
      <c r="C9361" s="7">
        <v>12015</v>
      </c>
      <c r="D9361" s="7">
        <v>1</v>
      </c>
      <c r="E9361" s="7" t="s">
        <v>5214</v>
      </c>
      <c r="F9361" s="2" t="s">
        <v>8</v>
      </c>
      <c r="G9361" s="2" t="s">
        <v>4100</v>
      </c>
    </row>
    <row r="9362" spans="1:7">
      <c r="A9362" s="79">
        <v>42737.74858796296</v>
      </c>
      <c r="B9362" s="3">
        <v>19.170314009603839</v>
      </c>
      <c r="C9362" s="7">
        <v>12015</v>
      </c>
      <c r="D9362" s="7">
        <v>1</v>
      </c>
      <c r="E9362" s="7" t="s">
        <v>5214</v>
      </c>
      <c r="F9362" s="2" t="s">
        <v>8</v>
      </c>
      <c r="G9362" s="2" t="s">
        <v>4099</v>
      </c>
    </row>
    <row r="9363" spans="1:7">
      <c r="A9363" s="79">
        <v>42737.767581018517</v>
      </c>
      <c r="B9363" s="3">
        <v>38.559727455415398</v>
      </c>
      <c r="C9363" s="7">
        <v>12015</v>
      </c>
      <c r="D9363" s="7">
        <v>2</v>
      </c>
      <c r="E9363" s="7" t="s">
        <v>5214</v>
      </c>
      <c r="F9363" s="2" t="s">
        <v>8</v>
      </c>
      <c r="G9363" s="2" t="s">
        <v>4098</v>
      </c>
    </row>
    <row r="9364" spans="1:7">
      <c r="A9364" s="79">
        <v>42737.950891203705</v>
      </c>
      <c r="B9364" s="3">
        <v>19.170314009603839</v>
      </c>
      <c r="C9364" s="7">
        <v>12015</v>
      </c>
      <c r="D9364" s="7">
        <v>1</v>
      </c>
      <c r="E9364" s="7" t="s">
        <v>5214</v>
      </c>
      <c r="F9364" s="2" t="s">
        <v>8</v>
      </c>
      <c r="G9364" s="2" t="s">
        <v>4097</v>
      </c>
    </row>
    <row r="9365" spans="1:7">
      <c r="A9365" s="79">
        <v>42737.952256944445</v>
      </c>
      <c r="B9365" s="3">
        <v>19.170314009603839</v>
      </c>
      <c r="C9365" s="7">
        <v>12015</v>
      </c>
      <c r="D9365" s="7">
        <v>1</v>
      </c>
      <c r="E9365" s="7" t="s">
        <v>5214</v>
      </c>
      <c r="F9365" s="2" t="s">
        <v>8</v>
      </c>
      <c r="G9365" s="2" t="s">
        <v>4096</v>
      </c>
    </row>
    <row r="9366" spans="1:7">
      <c r="A9366" s="79">
        <v>42739.495717592596</v>
      </c>
      <c r="B9366" s="3">
        <v>19.170314009603839</v>
      </c>
      <c r="C9366" s="7">
        <v>12015</v>
      </c>
      <c r="D9366" s="7">
        <v>1</v>
      </c>
      <c r="E9366" s="7" t="s">
        <v>5214</v>
      </c>
      <c r="F9366" s="2" t="s">
        <v>8</v>
      </c>
      <c r="G9366" s="2" t="s">
        <v>4095</v>
      </c>
    </row>
    <row r="9367" spans="1:7">
      <c r="A9367" s="79">
        <v>42739.557881944442</v>
      </c>
      <c r="B9367" s="3">
        <v>19.170314009603839</v>
      </c>
      <c r="C9367" s="7">
        <v>12015</v>
      </c>
      <c r="D9367" s="7">
        <v>1</v>
      </c>
      <c r="E9367" s="7" t="s">
        <v>5214</v>
      </c>
      <c r="F9367" s="2" t="s">
        <v>8</v>
      </c>
      <c r="G9367" s="2" t="s">
        <v>4094</v>
      </c>
    </row>
    <row r="9368" spans="1:7">
      <c r="A9368" s="79">
        <v>42739.837569444448</v>
      </c>
      <c r="B9368" s="3">
        <v>19.216713499031631</v>
      </c>
      <c r="C9368" s="7">
        <v>12015</v>
      </c>
      <c r="D9368" s="7">
        <v>1</v>
      </c>
      <c r="E9368" s="7" t="s">
        <v>5214</v>
      </c>
      <c r="F9368" s="2" t="s">
        <v>8</v>
      </c>
      <c r="G9368" s="2" t="s">
        <v>3701</v>
      </c>
    </row>
    <row r="9369" spans="1:7">
      <c r="A9369" s="79">
        <v>42740.415324074071</v>
      </c>
      <c r="B9369" s="3">
        <v>19.345076863853848</v>
      </c>
      <c r="C9369" s="7">
        <v>12015</v>
      </c>
      <c r="D9369" s="7">
        <v>1</v>
      </c>
      <c r="E9369" s="7" t="s">
        <v>5214</v>
      </c>
      <c r="F9369" s="2" t="s">
        <v>8</v>
      </c>
      <c r="G9369" s="2" t="s">
        <v>4010</v>
      </c>
    </row>
    <row r="9370" spans="1:7">
      <c r="A9370" s="79">
        <v>42740.746064814812</v>
      </c>
      <c r="B9370" s="3">
        <v>19.310289999999998</v>
      </c>
      <c r="C9370" s="7">
        <v>12015</v>
      </c>
      <c r="D9370" s="7">
        <v>1</v>
      </c>
      <c r="E9370" s="7" t="s">
        <v>5214</v>
      </c>
      <c r="F9370" s="2" t="s">
        <v>8</v>
      </c>
      <c r="G9370" s="2" t="s">
        <v>3685</v>
      </c>
    </row>
    <row r="9371" spans="1:7">
      <c r="A9371" s="79">
        <v>42741.648564814815</v>
      </c>
      <c r="B9371" s="3">
        <v>19.170314009603839</v>
      </c>
      <c r="C9371" s="7">
        <v>12015</v>
      </c>
      <c r="D9371" s="7">
        <v>1</v>
      </c>
      <c r="E9371" s="7" t="s">
        <v>5214</v>
      </c>
      <c r="F9371" s="2" t="s">
        <v>8</v>
      </c>
      <c r="G9371" s="2" t="s">
        <v>4093</v>
      </c>
    </row>
    <row r="9372" spans="1:7">
      <c r="A9372" s="79">
        <v>42741.700300925928</v>
      </c>
      <c r="B9372" s="3">
        <v>19.170314009603839</v>
      </c>
      <c r="C9372" s="7">
        <v>12015</v>
      </c>
      <c r="D9372" s="7">
        <v>1</v>
      </c>
      <c r="E9372" s="7" t="s">
        <v>5214</v>
      </c>
      <c r="F9372" s="2" t="s">
        <v>8</v>
      </c>
      <c r="G9372" s="2" t="s">
        <v>4092</v>
      </c>
    </row>
    <row r="9373" spans="1:7">
      <c r="A9373" s="79">
        <v>42741.776354166665</v>
      </c>
      <c r="B9373" s="3">
        <v>19.170314009603839</v>
      </c>
      <c r="C9373" s="7">
        <v>12015</v>
      </c>
      <c r="D9373" s="7">
        <v>1</v>
      </c>
      <c r="E9373" s="7" t="s">
        <v>5214</v>
      </c>
      <c r="F9373" s="2" t="s">
        <v>8</v>
      </c>
      <c r="G9373" s="2" t="s">
        <v>4091</v>
      </c>
    </row>
    <row r="9374" spans="1:7">
      <c r="A9374" s="79">
        <v>42742.910300925927</v>
      </c>
      <c r="B9374" s="3">
        <v>19.129268444236175</v>
      </c>
      <c r="C9374" s="7">
        <v>12015</v>
      </c>
      <c r="D9374" s="7">
        <v>1</v>
      </c>
      <c r="E9374" s="7" t="s">
        <v>5214</v>
      </c>
      <c r="F9374" s="2" t="s">
        <v>8</v>
      </c>
      <c r="G9374" s="2" t="s">
        <v>4090</v>
      </c>
    </row>
    <row r="9375" spans="1:7">
      <c r="A9375" s="79">
        <v>42743.579965277779</v>
      </c>
      <c r="B9375" s="3">
        <v>19.37767456518192</v>
      </c>
      <c r="C9375" s="7">
        <v>12015</v>
      </c>
      <c r="D9375" s="7">
        <v>1</v>
      </c>
      <c r="E9375" s="7" t="s">
        <v>5214</v>
      </c>
      <c r="F9375" s="2" t="s">
        <v>8</v>
      </c>
      <c r="G9375" s="2" t="s">
        <v>3632</v>
      </c>
    </row>
    <row r="9376" spans="1:7">
      <c r="A9376" s="79">
        <v>42743.925092592595</v>
      </c>
      <c r="B9376" s="3">
        <v>10.607849553588609</v>
      </c>
      <c r="C9376" s="7">
        <v>12015</v>
      </c>
      <c r="D9376" s="7">
        <v>1</v>
      </c>
      <c r="E9376" s="7" t="s">
        <v>4174</v>
      </c>
      <c r="F9376" s="2" t="s">
        <v>8</v>
      </c>
      <c r="G9376" s="2" t="s">
        <v>4061</v>
      </c>
    </row>
    <row r="9377" spans="1:7">
      <c r="A9377" s="79">
        <v>42744.333680555559</v>
      </c>
      <c r="B9377" s="3">
        <v>19.129268444236175</v>
      </c>
      <c r="C9377" s="7">
        <v>12015</v>
      </c>
      <c r="D9377" s="7">
        <v>1</v>
      </c>
      <c r="E9377" s="7" t="s">
        <v>5214</v>
      </c>
      <c r="F9377" s="2" t="s">
        <v>8</v>
      </c>
      <c r="G9377" s="2" t="s">
        <v>4089</v>
      </c>
    </row>
    <row r="9378" spans="1:7">
      <c r="A9378" s="79">
        <v>42744.458877314813</v>
      </c>
      <c r="B9378" s="3">
        <v>19.292655633581795</v>
      </c>
      <c r="C9378" s="7">
        <v>12015</v>
      </c>
      <c r="D9378" s="7">
        <v>1</v>
      </c>
      <c r="E9378" s="7" t="s">
        <v>5214</v>
      </c>
      <c r="F9378" s="2" t="s">
        <v>8</v>
      </c>
      <c r="G9378" s="2" t="s">
        <v>4026</v>
      </c>
    </row>
    <row r="9379" spans="1:7">
      <c r="A9379" s="79">
        <v>42744.57980324074</v>
      </c>
      <c r="B9379" s="3">
        <v>19.279863727707699</v>
      </c>
      <c r="C9379" s="7">
        <v>12015</v>
      </c>
      <c r="D9379" s="7">
        <v>1</v>
      </c>
      <c r="E9379" s="7" t="s">
        <v>5214</v>
      </c>
      <c r="F9379" s="2" t="s">
        <v>8</v>
      </c>
      <c r="G9379" s="2" t="s">
        <v>4060</v>
      </c>
    </row>
    <row r="9380" spans="1:7">
      <c r="A9380" s="79">
        <v>42744.588379629633</v>
      </c>
      <c r="B9380" s="3">
        <v>19.340533108060949</v>
      </c>
      <c r="C9380" s="7">
        <v>12015</v>
      </c>
      <c r="D9380" s="7">
        <v>1</v>
      </c>
      <c r="E9380" s="7" t="s">
        <v>5214</v>
      </c>
      <c r="F9380" s="2" t="s">
        <v>8</v>
      </c>
      <c r="G9380" s="2" t="s">
        <v>4088</v>
      </c>
    </row>
    <row r="9381" spans="1:7">
      <c r="A9381" s="79">
        <v>42745.234409722223</v>
      </c>
      <c r="B9381" s="3">
        <v>19.170314009603839</v>
      </c>
      <c r="C9381" s="7">
        <v>12015</v>
      </c>
      <c r="D9381" s="7">
        <v>1</v>
      </c>
      <c r="E9381" s="7" t="s">
        <v>5214</v>
      </c>
      <c r="F9381" s="2" t="s">
        <v>8</v>
      </c>
      <c r="G9381" s="2" t="s">
        <v>4087</v>
      </c>
    </row>
    <row r="9382" spans="1:7">
      <c r="A9382" s="79">
        <v>42745.573657407411</v>
      </c>
      <c r="B9382" s="3">
        <v>19.216713499031631</v>
      </c>
      <c r="C9382" s="7">
        <v>12015</v>
      </c>
      <c r="D9382" s="7">
        <v>1</v>
      </c>
      <c r="E9382" s="7" t="s">
        <v>5214</v>
      </c>
      <c r="F9382" s="2" t="s">
        <v>8</v>
      </c>
      <c r="G9382" s="2" t="s">
        <v>3631</v>
      </c>
    </row>
    <row r="9383" spans="1:7">
      <c r="A9383" s="79">
        <v>42745.573888888888</v>
      </c>
      <c r="B9383" s="3">
        <v>19.302158012982328</v>
      </c>
      <c r="C9383" s="7">
        <v>12015</v>
      </c>
      <c r="D9383" s="7">
        <v>1</v>
      </c>
      <c r="E9383" s="7" t="s">
        <v>5214</v>
      </c>
      <c r="F9383" s="2" t="s">
        <v>8</v>
      </c>
      <c r="G9383" s="2" t="s">
        <v>3676</v>
      </c>
    </row>
    <row r="9384" spans="1:7">
      <c r="A9384" s="79">
        <v>42745.57675925926</v>
      </c>
      <c r="B9384" s="3">
        <v>19.170314009603839</v>
      </c>
      <c r="C9384" s="7">
        <v>12015</v>
      </c>
      <c r="D9384" s="7">
        <v>1</v>
      </c>
      <c r="E9384" s="7" t="s">
        <v>5214</v>
      </c>
      <c r="F9384" s="2" t="s">
        <v>8</v>
      </c>
      <c r="G9384" s="2" t="s">
        <v>4086</v>
      </c>
    </row>
    <row r="9385" spans="1:7">
      <c r="A9385" s="79">
        <v>42745.583773148152</v>
      </c>
      <c r="B9385" s="3">
        <v>19.170314009603839</v>
      </c>
      <c r="C9385" s="7">
        <v>12015</v>
      </c>
      <c r="D9385" s="7">
        <v>1</v>
      </c>
      <c r="E9385" s="7" t="s">
        <v>5214</v>
      </c>
      <c r="F9385" s="2" t="s">
        <v>8</v>
      </c>
      <c r="G9385" s="2" t="s">
        <v>4085</v>
      </c>
    </row>
    <row r="9386" spans="1:7">
      <c r="A9386" s="79">
        <v>42745.601782407408</v>
      </c>
      <c r="B9386" s="3">
        <v>19.170314009603839</v>
      </c>
      <c r="C9386" s="7">
        <v>12015</v>
      </c>
      <c r="D9386" s="7">
        <v>1</v>
      </c>
      <c r="E9386" s="7" t="s">
        <v>5214</v>
      </c>
      <c r="F9386" s="2" t="s">
        <v>8</v>
      </c>
      <c r="G9386" s="2" t="s">
        <v>4084</v>
      </c>
    </row>
    <row r="9387" spans="1:7">
      <c r="A9387" s="79">
        <v>42745.637523148151</v>
      </c>
      <c r="B9387" s="3">
        <v>19.279863727707699</v>
      </c>
      <c r="C9387" s="7">
        <v>12015</v>
      </c>
      <c r="D9387" s="7">
        <v>1</v>
      </c>
      <c r="E9387" s="7" t="s">
        <v>5214</v>
      </c>
      <c r="F9387" s="2" t="s">
        <v>8</v>
      </c>
      <c r="G9387" s="2" t="s">
        <v>4059</v>
      </c>
    </row>
    <row r="9388" spans="1:7">
      <c r="A9388" s="79">
        <v>42745.643622685187</v>
      </c>
      <c r="B9388" s="3">
        <v>38.559727455415398</v>
      </c>
      <c r="C9388" s="7">
        <v>12015</v>
      </c>
      <c r="D9388" s="7">
        <v>2</v>
      </c>
      <c r="E9388" s="7" t="s">
        <v>5214</v>
      </c>
      <c r="F9388" s="2" t="s">
        <v>8</v>
      </c>
      <c r="G9388" s="2" t="s">
        <v>4083</v>
      </c>
    </row>
    <row r="9389" spans="1:7">
      <c r="A9389" s="79">
        <v>42745.727812500001</v>
      </c>
      <c r="B9389" s="3">
        <v>19.170314009603839</v>
      </c>
      <c r="C9389" s="7">
        <v>12015</v>
      </c>
      <c r="D9389" s="7">
        <v>1</v>
      </c>
      <c r="E9389" s="7" t="s">
        <v>5214</v>
      </c>
      <c r="F9389" s="2" t="s">
        <v>8</v>
      </c>
      <c r="G9389" s="2" t="s">
        <v>4082</v>
      </c>
    </row>
    <row r="9390" spans="1:7">
      <c r="A9390" s="79">
        <v>42745.875081018516</v>
      </c>
      <c r="B9390" s="3">
        <v>19.279892087410303</v>
      </c>
      <c r="C9390" s="7">
        <v>12015</v>
      </c>
      <c r="D9390" s="7">
        <v>1</v>
      </c>
      <c r="E9390" s="7" t="s">
        <v>5214</v>
      </c>
      <c r="F9390" s="2" t="s">
        <v>8</v>
      </c>
      <c r="G9390" s="2" t="s">
        <v>4081</v>
      </c>
    </row>
    <row r="9391" spans="1:7">
      <c r="A9391" s="79">
        <v>42745.974814814814</v>
      </c>
      <c r="B9391" s="3">
        <v>19.170314009603839</v>
      </c>
      <c r="C9391" s="7">
        <v>12015</v>
      </c>
      <c r="D9391" s="7">
        <v>1</v>
      </c>
      <c r="E9391" s="7" t="s">
        <v>5214</v>
      </c>
      <c r="F9391" s="2" t="s">
        <v>8</v>
      </c>
      <c r="G9391" s="2" t="s">
        <v>4080</v>
      </c>
    </row>
    <row r="9392" spans="1:7">
      <c r="A9392" s="79">
        <v>42746.019467592596</v>
      </c>
      <c r="B9392" s="3">
        <v>19.216713499031631</v>
      </c>
      <c r="C9392" s="7">
        <v>12015</v>
      </c>
      <c r="D9392" s="7">
        <v>1</v>
      </c>
      <c r="E9392" s="7" t="s">
        <v>5214</v>
      </c>
      <c r="F9392" s="2" t="s">
        <v>8</v>
      </c>
      <c r="G9392" s="2" t="s">
        <v>3674</v>
      </c>
    </row>
    <row r="9393" spans="1:7">
      <c r="A9393" s="79">
        <v>42746.052083333336</v>
      </c>
      <c r="B9393" s="3">
        <v>19.170314009603839</v>
      </c>
      <c r="C9393" s="7">
        <v>12015</v>
      </c>
      <c r="D9393" s="7">
        <v>1</v>
      </c>
      <c r="E9393" s="7" t="s">
        <v>5214</v>
      </c>
      <c r="F9393" s="2" t="s">
        <v>8</v>
      </c>
      <c r="G9393" s="2" t="s">
        <v>4079</v>
      </c>
    </row>
    <row r="9394" spans="1:7">
      <c r="A9394" s="79">
        <v>42746.074675925927</v>
      </c>
      <c r="B9394" s="3">
        <v>19.170314009603839</v>
      </c>
      <c r="C9394" s="7">
        <v>12015</v>
      </c>
      <c r="D9394" s="7">
        <v>1</v>
      </c>
      <c r="E9394" s="7" t="s">
        <v>5214</v>
      </c>
      <c r="F9394" s="2" t="s">
        <v>8</v>
      </c>
      <c r="G9394" s="2" t="s">
        <v>4078</v>
      </c>
    </row>
    <row r="9395" spans="1:7">
      <c r="A9395" s="79">
        <v>42746.097453703704</v>
      </c>
      <c r="B9395" s="3">
        <v>19.333861018925635</v>
      </c>
      <c r="C9395" s="7">
        <v>12015</v>
      </c>
      <c r="D9395" s="7">
        <v>1</v>
      </c>
      <c r="E9395" s="7" t="s">
        <v>5214</v>
      </c>
      <c r="F9395" s="2" t="s">
        <v>8</v>
      </c>
      <c r="G9395" s="2" t="s">
        <v>3592</v>
      </c>
    </row>
    <row r="9396" spans="1:7">
      <c r="A9396" s="79">
        <v>42746.509131944447</v>
      </c>
      <c r="B9396" s="3">
        <v>19.170314009603839</v>
      </c>
      <c r="C9396" s="7">
        <v>12015</v>
      </c>
      <c r="D9396" s="7">
        <v>1</v>
      </c>
      <c r="E9396" s="7" t="s">
        <v>5214</v>
      </c>
      <c r="F9396" s="2" t="s">
        <v>8</v>
      </c>
      <c r="G9396" s="2" t="s">
        <v>4077</v>
      </c>
    </row>
    <row r="9397" spans="1:7">
      <c r="A9397" s="79">
        <v>42746.710104166668</v>
      </c>
      <c r="B9397" s="3">
        <v>9.40029</v>
      </c>
      <c r="C9397" s="7">
        <v>12015</v>
      </c>
      <c r="D9397" s="7">
        <v>1</v>
      </c>
      <c r="E9397" s="7" t="s">
        <v>5215</v>
      </c>
      <c r="F9397" s="2" t="s">
        <v>8</v>
      </c>
      <c r="G9397" s="2" t="s">
        <v>4076</v>
      </c>
    </row>
    <row r="9398" spans="1:7">
      <c r="A9398" s="79">
        <v>42748.458645833336</v>
      </c>
      <c r="B9398" s="3">
        <v>106.42843062985332</v>
      </c>
      <c r="C9398" s="7">
        <v>12015</v>
      </c>
      <c r="F9398" s="2" t="s">
        <v>8</v>
      </c>
      <c r="G9398" s="2" t="s">
        <v>4075</v>
      </c>
    </row>
    <row r="9399" spans="1:7">
      <c r="A9399" s="79">
        <v>42748.549016203702</v>
      </c>
      <c r="B9399" s="3">
        <v>19.324569588336189</v>
      </c>
      <c r="C9399" s="7">
        <v>12015</v>
      </c>
      <c r="D9399" s="7">
        <v>1</v>
      </c>
      <c r="E9399" s="7" t="s">
        <v>5214</v>
      </c>
      <c r="F9399" s="2" t="s">
        <v>8</v>
      </c>
      <c r="G9399" s="2" t="s">
        <v>3629</v>
      </c>
    </row>
    <row r="9400" spans="1:7">
      <c r="A9400" s="79">
        <v>42748.957268518519</v>
      </c>
      <c r="B9400" s="3">
        <v>10.582109583446037</v>
      </c>
      <c r="C9400" s="7">
        <v>12015</v>
      </c>
      <c r="D9400" s="7">
        <v>1</v>
      </c>
      <c r="E9400" s="7" t="s">
        <v>4174</v>
      </c>
      <c r="F9400" s="2" t="s">
        <v>8</v>
      </c>
      <c r="G9400" s="2" t="s">
        <v>4055</v>
      </c>
    </row>
    <row r="9401" spans="1:7">
      <c r="A9401" s="79">
        <v>42749.625358796293</v>
      </c>
      <c r="B9401" s="3">
        <v>10.451343368912609</v>
      </c>
      <c r="C9401" s="7">
        <v>12015</v>
      </c>
      <c r="D9401" s="7">
        <v>1</v>
      </c>
      <c r="E9401" s="7" t="s">
        <v>4174</v>
      </c>
      <c r="F9401" s="2" t="s">
        <v>8</v>
      </c>
      <c r="G9401" s="2" t="s">
        <v>4073</v>
      </c>
    </row>
    <row r="9402" spans="1:7">
      <c r="A9402" s="79">
        <v>42750.205474537041</v>
      </c>
      <c r="B9402" s="3">
        <v>9.40029</v>
      </c>
      <c r="C9402" s="7">
        <v>12015</v>
      </c>
      <c r="D9402" s="7">
        <v>1</v>
      </c>
      <c r="E9402" s="7" t="s">
        <v>5215</v>
      </c>
      <c r="F9402" s="2" t="s">
        <v>8</v>
      </c>
      <c r="G9402" s="2" t="s">
        <v>4072</v>
      </c>
    </row>
    <row r="9403" spans="1:7">
      <c r="A9403" s="79">
        <v>42750.557847222219</v>
      </c>
      <c r="B9403" s="3">
        <v>9.580314019215372</v>
      </c>
      <c r="C9403" s="7">
        <v>12015</v>
      </c>
      <c r="D9403" s="7">
        <v>1</v>
      </c>
      <c r="E9403" s="7" t="s">
        <v>5215</v>
      </c>
      <c r="F9403" s="2" t="s">
        <v>8</v>
      </c>
      <c r="G9403" s="2" t="s">
        <v>4071</v>
      </c>
    </row>
    <row r="9404" spans="1:7">
      <c r="A9404" s="79">
        <v>42750.557847222219</v>
      </c>
      <c r="B9404" s="3">
        <v>10.539304411529223</v>
      </c>
      <c r="C9404" s="7">
        <v>12015</v>
      </c>
      <c r="D9404" s="7">
        <v>1</v>
      </c>
      <c r="E9404" s="7" t="s">
        <v>4174</v>
      </c>
      <c r="F9404" s="2" t="s">
        <v>8</v>
      </c>
      <c r="G9404" s="2" t="s">
        <v>4071</v>
      </c>
    </row>
    <row r="9405" spans="1:7">
      <c r="A9405" s="79">
        <v>42755.70653935185</v>
      </c>
      <c r="B9405" s="3">
        <v>9.40029</v>
      </c>
      <c r="C9405" s="7">
        <v>12015</v>
      </c>
      <c r="D9405" s="7">
        <v>1</v>
      </c>
      <c r="E9405" s="7" t="s">
        <v>5215</v>
      </c>
      <c r="F9405" s="2" t="s">
        <v>8</v>
      </c>
      <c r="G9405" s="2" t="s">
        <v>4070</v>
      </c>
    </row>
    <row r="9406" spans="1:7">
      <c r="A9406" s="79">
        <v>42758.69804398148</v>
      </c>
      <c r="B9406" s="3">
        <v>19.294852078922037</v>
      </c>
      <c r="C9406" s="7">
        <v>12015</v>
      </c>
      <c r="D9406" s="7">
        <v>1</v>
      </c>
      <c r="E9406" s="7" t="s">
        <v>5214</v>
      </c>
      <c r="F9406" s="2" t="s">
        <v>8</v>
      </c>
      <c r="G9406" s="2" t="s">
        <v>3654</v>
      </c>
    </row>
    <row r="9407" spans="1:7">
      <c r="A9407" s="79">
        <v>42762.466493055559</v>
      </c>
      <c r="B9407" s="3">
        <v>19.170314009603839</v>
      </c>
      <c r="C9407" s="7">
        <v>12015</v>
      </c>
      <c r="D9407" s="7">
        <v>1</v>
      </c>
      <c r="E9407" s="7" t="s">
        <v>5214</v>
      </c>
      <c r="F9407" s="2" t="s">
        <v>8</v>
      </c>
      <c r="G9407" s="2" t="s">
        <v>4069</v>
      </c>
    </row>
    <row r="9408" spans="1:7">
      <c r="A9408" s="79">
        <v>42762.489699074074</v>
      </c>
      <c r="B9408" s="3">
        <v>19.216713499031631</v>
      </c>
      <c r="C9408" s="7">
        <v>12015</v>
      </c>
      <c r="D9408" s="7">
        <v>1</v>
      </c>
      <c r="E9408" s="7" t="s">
        <v>5214</v>
      </c>
      <c r="F9408" s="2" t="s">
        <v>8</v>
      </c>
      <c r="G9408" s="2" t="s">
        <v>3898</v>
      </c>
    </row>
    <row r="9409" spans="1:8">
      <c r="A9409" s="79">
        <v>42767.944513888891</v>
      </c>
      <c r="B9409" s="3">
        <v>19.36067060565944</v>
      </c>
      <c r="C9409" s="7">
        <v>12015</v>
      </c>
      <c r="D9409" s="7">
        <v>1</v>
      </c>
      <c r="E9409" s="7" t="s">
        <v>5214</v>
      </c>
      <c r="F9409" s="2" t="s">
        <v>8</v>
      </c>
      <c r="G9409" s="2" t="s">
        <v>3553</v>
      </c>
    </row>
    <row r="9410" spans="1:8">
      <c r="A9410" s="79">
        <v>42772.025567129633</v>
      </c>
      <c r="B9410" s="3">
        <v>19.110289999999999</v>
      </c>
      <c r="C9410" s="7">
        <v>12015</v>
      </c>
      <c r="D9410" s="7">
        <v>1</v>
      </c>
      <c r="E9410" s="7" t="s">
        <v>5214</v>
      </c>
      <c r="F9410" s="2" t="s">
        <v>8</v>
      </c>
      <c r="G9410" s="2" t="s">
        <v>4068</v>
      </c>
    </row>
    <row r="9411" spans="1:8">
      <c r="A9411" s="79">
        <v>42780.588541666664</v>
      </c>
      <c r="B9411" s="3">
        <v>19.170314009603839</v>
      </c>
      <c r="C9411" s="7">
        <v>12015</v>
      </c>
      <c r="D9411" s="7">
        <v>1</v>
      </c>
      <c r="E9411" s="7" t="s">
        <v>5214</v>
      </c>
      <c r="F9411" s="2" t="s">
        <v>8</v>
      </c>
      <c r="G9411" s="2" t="s">
        <v>4066</v>
      </c>
    </row>
    <row r="9412" spans="1:8">
      <c r="A9412" s="79">
        <v>42786.479756944442</v>
      </c>
      <c r="B9412" s="3">
        <v>19.292655633581795</v>
      </c>
      <c r="C9412" s="7">
        <v>12015</v>
      </c>
      <c r="D9412" s="7">
        <v>1</v>
      </c>
      <c r="E9412" s="7" t="s">
        <v>5214</v>
      </c>
      <c r="F9412" s="2" t="s">
        <v>8</v>
      </c>
      <c r="G9412" s="2" t="s">
        <v>4021</v>
      </c>
    </row>
    <row r="9413" spans="1:8">
      <c r="A9413" s="79">
        <v>42806.20516203704</v>
      </c>
      <c r="B9413" s="3">
        <v>19.279863727707699</v>
      </c>
      <c r="C9413" s="7">
        <v>12015</v>
      </c>
      <c r="D9413" s="7">
        <v>1</v>
      </c>
      <c r="E9413" s="7" t="s">
        <v>5214</v>
      </c>
      <c r="F9413" s="2" t="s">
        <v>8</v>
      </c>
      <c r="G9413" s="2" t="s">
        <v>4037</v>
      </c>
    </row>
    <row r="9414" spans="1:8">
      <c r="A9414" s="79">
        <v>42857.448738425926</v>
      </c>
      <c r="B9414" s="3">
        <v>19.367282254733219</v>
      </c>
      <c r="C9414" s="7">
        <v>12015</v>
      </c>
      <c r="D9414" s="7">
        <v>1</v>
      </c>
      <c r="E9414" s="7" t="s">
        <v>5214</v>
      </c>
      <c r="F9414" s="2" t="s">
        <v>8</v>
      </c>
      <c r="G9414" s="2" t="s">
        <v>4065</v>
      </c>
      <c r="H9414" s="2" t="s">
        <v>4816</v>
      </c>
    </row>
    <row r="9415" spans="1:8">
      <c r="A9415" s="79">
        <v>42859.479317129626</v>
      </c>
      <c r="B9415" s="3">
        <v>19.33134055292259</v>
      </c>
      <c r="C9415" s="7">
        <v>12015</v>
      </c>
      <c r="D9415" s="7">
        <v>1</v>
      </c>
      <c r="E9415" s="7" t="s">
        <v>5214</v>
      </c>
      <c r="F9415" s="2" t="s">
        <v>8</v>
      </c>
      <c r="G9415" s="2" t="s">
        <v>4065</v>
      </c>
      <c r="H9415" s="2" t="s">
        <v>4838</v>
      </c>
    </row>
    <row r="9416" spans="1:8">
      <c r="A9416" s="79">
        <v>42861.206238425926</v>
      </c>
      <c r="B9416" s="3">
        <v>10.584481153238547</v>
      </c>
      <c r="C9416" s="7">
        <v>12015</v>
      </c>
      <c r="D9416" s="7">
        <v>1</v>
      </c>
      <c r="E9416" s="7" t="s">
        <v>4174</v>
      </c>
      <c r="F9416" s="2" t="s">
        <v>8</v>
      </c>
      <c r="G9416" s="2" t="s">
        <v>3314</v>
      </c>
      <c r="H9416" s="2" t="s">
        <v>4921</v>
      </c>
    </row>
    <row r="9417" spans="1:8">
      <c r="A9417" s="79">
        <v>42877.799942129626</v>
      </c>
      <c r="B9417" s="3">
        <v>19.311930150893879</v>
      </c>
      <c r="C9417" s="7">
        <v>12015</v>
      </c>
      <c r="D9417" s="7">
        <v>1</v>
      </c>
      <c r="E9417" s="7" t="s">
        <v>5214</v>
      </c>
      <c r="F9417" s="2" t="s">
        <v>8</v>
      </c>
      <c r="G9417" s="2" t="s">
        <v>4065</v>
      </c>
      <c r="H9417" s="2" t="s">
        <v>4903</v>
      </c>
    </row>
    <row r="9418" spans="1:8">
      <c r="A9418" s="79">
        <v>42887</v>
      </c>
      <c r="B9418" s="3">
        <v>-19.989999999999998</v>
      </c>
      <c r="C9418" s="7">
        <v>12015</v>
      </c>
      <c r="D9418" s="7">
        <v>-1</v>
      </c>
      <c r="E9418" s="7" t="s">
        <v>5214</v>
      </c>
      <c r="F9418" s="2" t="s">
        <v>8</v>
      </c>
      <c r="G9418" s="2" t="s">
        <v>3275</v>
      </c>
      <c r="H9418" s="2" t="s">
        <v>2977</v>
      </c>
    </row>
    <row r="9419" spans="1:8">
      <c r="A9419" s="79">
        <v>42887</v>
      </c>
      <c r="B9419" s="3">
        <v>-19.989999999999998</v>
      </c>
      <c r="C9419" s="7">
        <v>12015</v>
      </c>
      <c r="D9419" s="7">
        <v>-1</v>
      </c>
      <c r="E9419" s="7" t="s">
        <v>5214</v>
      </c>
      <c r="F9419" s="2" t="s">
        <v>8</v>
      </c>
      <c r="G9419" s="2" t="s">
        <v>3275</v>
      </c>
      <c r="H9419" s="2" t="s">
        <v>2985</v>
      </c>
    </row>
    <row r="9420" spans="1:8">
      <c r="A9420" s="79">
        <v>42887</v>
      </c>
      <c r="B9420" s="3">
        <v>-19.989999999999998</v>
      </c>
      <c r="C9420" s="7">
        <v>12015</v>
      </c>
      <c r="D9420" s="7">
        <v>-1</v>
      </c>
      <c r="E9420" s="7" t="s">
        <v>5214</v>
      </c>
      <c r="F9420" s="2" t="s">
        <v>8</v>
      </c>
      <c r="G9420" s="2" t="s">
        <v>3275</v>
      </c>
      <c r="H9420" s="2" t="s">
        <v>4085</v>
      </c>
    </row>
    <row r="9421" spans="1:8">
      <c r="A9421" s="79">
        <v>42887</v>
      </c>
      <c r="B9421" s="3">
        <v>-19.989999999999998</v>
      </c>
      <c r="C9421" s="7">
        <v>12015</v>
      </c>
      <c r="D9421" s="7">
        <v>-1</v>
      </c>
      <c r="E9421" s="7" t="s">
        <v>5214</v>
      </c>
      <c r="F9421" s="2" t="s">
        <v>8</v>
      </c>
      <c r="G9421" s="2" t="s">
        <v>3275</v>
      </c>
      <c r="H9421" s="2" t="s">
        <v>4097</v>
      </c>
    </row>
    <row r="9422" spans="1:8">
      <c r="A9422" s="79">
        <v>42889.817210648151</v>
      </c>
      <c r="B9422" s="3">
        <v>19.308594222486008</v>
      </c>
      <c r="C9422" s="7">
        <v>12015</v>
      </c>
      <c r="D9422" s="7">
        <v>1</v>
      </c>
      <c r="E9422" s="7" t="s">
        <v>5214</v>
      </c>
      <c r="F9422" s="2" t="s">
        <v>8</v>
      </c>
      <c r="G9422" s="2" t="s">
        <v>4065</v>
      </c>
      <c r="H9422" s="2" t="s">
        <v>4814</v>
      </c>
    </row>
    <row r="9423" spans="1:8">
      <c r="A9423" s="79">
        <v>42894.438171296293</v>
      </c>
      <c r="B9423" s="3">
        <v>19.279863727707699</v>
      </c>
      <c r="C9423" s="7">
        <v>12015</v>
      </c>
      <c r="D9423" s="7">
        <v>1</v>
      </c>
      <c r="E9423" s="7" t="s">
        <v>5214</v>
      </c>
      <c r="F9423" s="2" t="s">
        <v>8</v>
      </c>
      <c r="G9423" s="2" t="s">
        <v>4065</v>
      </c>
      <c r="H9423" s="2" t="s">
        <v>4897</v>
      </c>
    </row>
    <row r="9424" spans="1:8">
      <c r="A9424" s="79">
        <v>41834</v>
      </c>
      <c r="B9424" s="3">
        <v>4.85527</v>
      </c>
      <c r="C9424" s="7" t="s">
        <v>12</v>
      </c>
      <c r="D9424" s="7">
        <v>1</v>
      </c>
      <c r="E9424" s="7">
        <v>45</v>
      </c>
      <c r="F9424" s="2" t="s">
        <v>8</v>
      </c>
      <c r="G9424" s="21"/>
    </row>
    <row r="9425" spans="1:8">
      <c r="A9425" s="79">
        <v>41844</v>
      </c>
      <c r="B9425" s="3">
        <v>4.85527</v>
      </c>
      <c r="C9425" s="7" t="s">
        <v>12</v>
      </c>
      <c r="D9425" s="7">
        <v>1</v>
      </c>
      <c r="E9425" s="7">
        <v>45</v>
      </c>
      <c r="F9425" s="2" t="s">
        <v>8</v>
      </c>
      <c r="G9425" s="21"/>
    </row>
    <row r="9426" spans="1:8">
      <c r="A9426" s="79">
        <v>41853</v>
      </c>
      <c r="B9426" s="3">
        <v>4.85527</v>
      </c>
      <c r="C9426" s="7" t="s">
        <v>12</v>
      </c>
      <c r="D9426" s="7">
        <v>1</v>
      </c>
      <c r="E9426" s="7">
        <v>45</v>
      </c>
      <c r="F9426" s="2" t="s">
        <v>8</v>
      </c>
      <c r="G9426" s="21"/>
    </row>
    <row r="9427" spans="1:8">
      <c r="A9427" s="79">
        <v>41853</v>
      </c>
      <c r="B9427" s="3">
        <v>4.85527</v>
      </c>
      <c r="C9427" s="7" t="s">
        <v>12</v>
      </c>
      <c r="D9427" s="7">
        <v>1</v>
      </c>
      <c r="E9427" s="7">
        <v>45</v>
      </c>
      <c r="F9427" s="2" t="s">
        <v>8</v>
      </c>
      <c r="G9427" s="21"/>
    </row>
    <row r="9428" spans="1:8">
      <c r="A9428" s="79">
        <v>41865</v>
      </c>
      <c r="B9428" s="3">
        <v>4.85527</v>
      </c>
      <c r="C9428" s="7" t="s">
        <v>12</v>
      </c>
      <c r="D9428" s="7">
        <v>1</v>
      </c>
      <c r="E9428" s="7">
        <v>45</v>
      </c>
      <c r="F9428" s="2" t="s">
        <v>8</v>
      </c>
      <c r="G9428" s="21"/>
    </row>
    <row r="9429" spans="1:8">
      <c r="A9429" s="79">
        <v>41865</v>
      </c>
      <c r="B9429" s="3">
        <v>4.85527</v>
      </c>
      <c r="C9429" s="7" t="s">
        <v>12</v>
      </c>
      <c r="D9429" s="7">
        <v>1</v>
      </c>
      <c r="E9429" s="7">
        <v>45</v>
      </c>
      <c r="F9429" s="2" t="s">
        <v>8</v>
      </c>
      <c r="G9429" s="21"/>
    </row>
    <row r="9430" spans="1:8">
      <c r="A9430" s="79">
        <v>41868</v>
      </c>
      <c r="B9430" s="3">
        <v>4.85527</v>
      </c>
      <c r="C9430" s="7" t="s">
        <v>12</v>
      </c>
      <c r="D9430" s="7">
        <v>1</v>
      </c>
      <c r="E9430" s="7">
        <v>45</v>
      </c>
      <c r="F9430" s="2" t="s">
        <v>8</v>
      </c>
      <c r="G9430" s="21"/>
    </row>
    <row r="9431" spans="1:8">
      <c r="A9431" s="79">
        <v>41877</v>
      </c>
      <c r="B9431" s="3">
        <v>9.7105399999999999</v>
      </c>
      <c r="C9431" s="7" t="s">
        <v>12</v>
      </c>
      <c r="D9431" s="7">
        <v>1</v>
      </c>
      <c r="E9431" s="7">
        <v>45</v>
      </c>
      <c r="F9431" s="2" t="s">
        <v>8</v>
      </c>
      <c r="G9431" s="21"/>
    </row>
    <row r="9432" spans="1:8">
      <c r="A9432" s="79">
        <v>41899</v>
      </c>
      <c r="B9432" s="3">
        <v>4.85527</v>
      </c>
      <c r="C9432" s="7" t="s">
        <v>12</v>
      </c>
      <c r="D9432" s="7">
        <v>1</v>
      </c>
      <c r="E9432" s="7">
        <v>45</v>
      </c>
      <c r="F9432" s="2" t="s">
        <v>8</v>
      </c>
      <c r="G9432" s="21"/>
    </row>
    <row r="9433" spans="1:8">
      <c r="A9433" s="79">
        <v>41917</v>
      </c>
      <c r="B9433" s="3">
        <v>4.85527</v>
      </c>
      <c r="C9433" s="7" t="s">
        <v>12</v>
      </c>
      <c r="D9433" s="7">
        <v>1</v>
      </c>
      <c r="E9433" s="7">
        <v>45</v>
      </c>
      <c r="F9433" s="2" t="s">
        <v>8</v>
      </c>
      <c r="G9433" s="21"/>
    </row>
    <row r="9434" spans="1:8">
      <c r="A9434" s="79">
        <v>41919</v>
      </c>
      <c r="B9434" s="3">
        <v>4.85527</v>
      </c>
      <c r="C9434" s="7" t="s">
        <v>12</v>
      </c>
      <c r="D9434" s="7">
        <v>1</v>
      </c>
      <c r="E9434" s="7">
        <v>45</v>
      </c>
      <c r="F9434" s="2" t="s">
        <v>8</v>
      </c>
      <c r="G9434" s="21"/>
    </row>
    <row r="9435" spans="1:8">
      <c r="A9435" s="79">
        <v>41965</v>
      </c>
      <c r="B9435" s="3">
        <v>857.07</v>
      </c>
      <c r="C9435" s="7" t="s">
        <v>12</v>
      </c>
      <c r="F9435" s="8" t="s">
        <v>8</v>
      </c>
      <c r="H9435" s="2" t="s">
        <v>113</v>
      </c>
    </row>
    <row r="9436" spans="1:8">
      <c r="A9436" s="79">
        <v>42011</v>
      </c>
      <c r="B9436" s="3">
        <v>4.85527</v>
      </c>
      <c r="C9436" s="7" t="s">
        <v>12</v>
      </c>
      <c r="D9436" s="7">
        <v>1</v>
      </c>
      <c r="E9436" s="7">
        <v>45</v>
      </c>
      <c r="F9436" s="2" t="s">
        <v>8</v>
      </c>
      <c r="G9436" s="21"/>
    </row>
    <row r="9437" spans="1:8">
      <c r="A9437" s="79">
        <v>42017</v>
      </c>
      <c r="B9437" s="3">
        <v>4.85527</v>
      </c>
      <c r="C9437" s="7" t="s">
        <v>12</v>
      </c>
      <c r="D9437" s="7">
        <v>1</v>
      </c>
      <c r="E9437" s="7">
        <v>45</v>
      </c>
      <c r="F9437" s="2" t="s">
        <v>8</v>
      </c>
      <c r="G9437" s="21"/>
    </row>
    <row r="9438" spans="1:8">
      <c r="A9438" s="79">
        <v>42018</v>
      </c>
      <c r="B9438" s="3">
        <v>4.85527</v>
      </c>
      <c r="C9438" s="7" t="s">
        <v>12</v>
      </c>
      <c r="D9438" s="7">
        <v>1</v>
      </c>
      <c r="E9438" s="7">
        <v>45</v>
      </c>
      <c r="F9438" s="2" t="s">
        <v>8</v>
      </c>
      <c r="G9438" s="21"/>
    </row>
    <row r="9439" spans="1:8">
      <c r="A9439" s="79">
        <v>42023</v>
      </c>
      <c r="B9439" s="3">
        <v>4.85527</v>
      </c>
      <c r="C9439" s="7" t="s">
        <v>12</v>
      </c>
      <c r="D9439" s="7">
        <v>1</v>
      </c>
      <c r="E9439" s="7">
        <v>45</v>
      </c>
      <c r="F9439" s="2" t="s">
        <v>8</v>
      </c>
      <c r="G9439" s="21"/>
    </row>
    <row r="9440" spans="1:8">
      <c r="A9440" s="79">
        <v>42031</v>
      </c>
      <c r="B9440" s="3">
        <v>4.85527</v>
      </c>
      <c r="C9440" s="7" t="s">
        <v>12</v>
      </c>
      <c r="D9440" s="7">
        <v>1</v>
      </c>
      <c r="E9440" s="7">
        <v>45</v>
      </c>
      <c r="F9440" s="2" t="s">
        <v>8</v>
      </c>
      <c r="G9440" s="21"/>
    </row>
    <row r="9441" spans="1:10">
      <c r="A9441" s="79">
        <v>42032</v>
      </c>
      <c r="B9441" s="3">
        <v>4.85527</v>
      </c>
      <c r="C9441" s="7" t="s">
        <v>12</v>
      </c>
      <c r="D9441" s="7">
        <v>1</v>
      </c>
      <c r="E9441" s="7">
        <v>45</v>
      </c>
      <c r="F9441" s="2" t="s">
        <v>8</v>
      </c>
      <c r="G9441" s="21"/>
    </row>
    <row r="9442" spans="1:10">
      <c r="A9442" s="79">
        <v>42045</v>
      </c>
      <c r="B9442" s="3">
        <v>4.85527</v>
      </c>
      <c r="C9442" s="7" t="s">
        <v>12</v>
      </c>
      <c r="D9442" s="7">
        <v>1</v>
      </c>
      <c r="E9442" s="7">
        <v>45</v>
      </c>
      <c r="F9442" s="2" t="s">
        <v>8</v>
      </c>
      <c r="G9442" s="21"/>
    </row>
    <row r="9443" spans="1:10">
      <c r="A9443" s="79">
        <v>42050</v>
      </c>
      <c r="B9443" s="3">
        <v>4.85527</v>
      </c>
      <c r="C9443" s="7" t="s">
        <v>12</v>
      </c>
      <c r="D9443" s="7">
        <v>1</v>
      </c>
      <c r="E9443" s="7">
        <v>45</v>
      </c>
      <c r="F9443" s="2" t="s">
        <v>8</v>
      </c>
      <c r="G9443" s="21"/>
    </row>
    <row r="9444" spans="1:10">
      <c r="A9444" s="79">
        <v>42060</v>
      </c>
      <c r="B9444" s="3">
        <v>4.85527</v>
      </c>
      <c r="C9444" s="7" t="s">
        <v>12</v>
      </c>
      <c r="D9444" s="7">
        <v>1</v>
      </c>
      <c r="E9444" s="7">
        <v>45</v>
      </c>
      <c r="F9444" s="2" t="s">
        <v>8</v>
      </c>
      <c r="G9444" s="21"/>
    </row>
    <row r="9445" spans="1:10">
      <c r="A9445" s="79">
        <v>42066</v>
      </c>
      <c r="B9445" s="3">
        <v>4.85527</v>
      </c>
      <c r="C9445" s="7" t="s">
        <v>12</v>
      </c>
      <c r="D9445" s="7">
        <v>1</v>
      </c>
      <c r="E9445" s="7">
        <v>45</v>
      </c>
      <c r="F9445" s="2" t="s">
        <v>8</v>
      </c>
      <c r="G9445" s="21"/>
    </row>
    <row r="9446" spans="1:10">
      <c r="A9446" s="79">
        <v>42174</v>
      </c>
      <c r="B9446" s="3">
        <v>4.85527</v>
      </c>
      <c r="C9446" s="7" t="s">
        <v>12</v>
      </c>
      <c r="D9446" s="7">
        <v>1</v>
      </c>
      <c r="E9446" s="7">
        <v>45</v>
      </c>
      <c r="F9446" s="2" t="s">
        <v>8</v>
      </c>
      <c r="G9446" s="2" t="s">
        <v>324</v>
      </c>
      <c r="H9446" s="2" t="s">
        <v>264</v>
      </c>
      <c r="J9446" s="21"/>
    </row>
    <row r="9447" spans="1:10">
      <c r="A9447" s="79">
        <v>42221</v>
      </c>
      <c r="B9447" s="3">
        <v>4.85527</v>
      </c>
      <c r="C9447" s="7" t="s">
        <v>12</v>
      </c>
      <c r="D9447" s="7">
        <v>1</v>
      </c>
      <c r="E9447" s="7">
        <v>45</v>
      </c>
      <c r="F9447" s="2" t="s">
        <v>8</v>
      </c>
      <c r="G9447" s="2" t="s">
        <v>303</v>
      </c>
      <c r="H9447" s="2" t="s">
        <v>264</v>
      </c>
      <c r="J9447" s="21"/>
    </row>
    <row r="9448" spans="1:10">
      <c r="A9448" s="79">
        <v>42222</v>
      </c>
      <c r="B9448" s="3">
        <v>4.85527</v>
      </c>
      <c r="C9448" s="7" t="s">
        <v>12</v>
      </c>
      <c r="D9448" s="7">
        <v>1</v>
      </c>
      <c r="E9448" s="7">
        <v>45</v>
      </c>
      <c r="F9448" s="2" t="s">
        <v>8</v>
      </c>
      <c r="G9448" s="2" t="s">
        <v>291</v>
      </c>
      <c r="H9448" s="2" t="s">
        <v>264</v>
      </c>
      <c r="J9448" s="21"/>
    </row>
    <row r="9449" spans="1:10">
      <c r="A9449" s="79">
        <v>42223</v>
      </c>
      <c r="B9449" s="3">
        <v>4.85527</v>
      </c>
      <c r="C9449" s="7" t="s">
        <v>12</v>
      </c>
      <c r="D9449" s="7">
        <v>1</v>
      </c>
      <c r="E9449" s="7">
        <v>45</v>
      </c>
      <c r="F9449" s="2" t="s">
        <v>8</v>
      </c>
      <c r="G9449" s="2" t="s">
        <v>283</v>
      </c>
      <c r="H9449" s="2" t="s">
        <v>264</v>
      </c>
      <c r="J9449" s="21"/>
    </row>
    <row r="9450" spans="1:10">
      <c r="A9450" s="79">
        <v>42224</v>
      </c>
      <c r="B9450" s="3">
        <v>4.85527</v>
      </c>
      <c r="C9450" s="7" t="s">
        <v>12</v>
      </c>
      <c r="D9450" s="7">
        <v>1</v>
      </c>
      <c r="E9450" s="7">
        <v>45</v>
      </c>
      <c r="F9450" s="2" t="s">
        <v>8</v>
      </c>
      <c r="G9450" s="2" t="s">
        <v>278</v>
      </c>
      <c r="H9450" s="2" t="s">
        <v>264</v>
      </c>
      <c r="J9450" s="21"/>
    </row>
    <row r="9451" spans="1:10">
      <c r="A9451" s="79">
        <v>42236</v>
      </c>
      <c r="B9451" s="3">
        <v>4.85527</v>
      </c>
      <c r="C9451" s="7" t="s">
        <v>12</v>
      </c>
      <c r="D9451" s="7">
        <v>1</v>
      </c>
      <c r="E9451" s="7">
        <v>45</v>
      </c>
      <c r="F9451" s="2" t="s">
        <v>8</v>
      </c>
      <c r="G9451" s="2" t="s">
        <v>263</v>
      </c>
      <c r="H9451" s="2" t="s">
        <v>264</v>
      </c>
      <c r="J9451" s="21"/>
    </row>
    <row r="9452" spans="1:10">
      <c r="A9452" s="79">
        <v>42302</v>
      </c>
      <c r="B9452" s="3">
        <v>4.85527</v>
      </c>
      <c r="C9452" s="7" t="s">
        <v>12</v>
      </c>
      <c r="D9452" s="7">
        <v>1</v>
      </c>
      <c r="E9452" s="7">
        <v>45</v>
      </c>
      <c r="F9452" s="2" t="s">
        <v>8</v>
      </c>
      <c r="G9452" s="2" t="s">
        <v>375</v>
      </c>
      <c r="H9452" s="2" t="s">
        <v>264</v>
      </c>
    </row>
    <row r="9453" spans="1:10">
      <c r="A9453" s="79">
        <v>42887.818055555559</v>
      </c>
      <c r="B9453" s="3">
        <v>7.6177858968347012</v>
      </c>
      <c r="C9453" s="7" t="s">
        <v>3397</v>
      </c>
      <c r="D9453" s="7">
        <v>1</v>
      </c>
      <c r="E9453" s="7">
        <v>45</v>
      </c>
      <c r="F9453" s="2" t="s">
        <v>8</v>
      </c>
      <c r="G9453" s="2" t="s">
        <v>4924</v>
      </c>
      <c r="H9453" s="2" t="s">
        <v>5049</v>
      </c>
    </row>
    <row r="9454" spans="1:10">
      <c r="A9454" s="79">
        <v>42887.818437499998</v>
      </c>
      <c r="B9454" s="3">
        <v>7.6383200300300302</v>
      </c>
      <c r="C9454" s="7" t="s">
        <v>3397</v>
      </c>
      <c r="D9454" s="7">
        <v>1</v>
      </c>
      <c r="E9454" s="7">
        <v>45</v>
      </c>
      <c r="F9454" s="2" t="s">
        <v>8</v>
      </c>
      <c r="G9454" s="2" t="s">
        <v>4924</v>
      </c>
      <c r="H9454" s="2" t="s">
        <v>5048</v>
      </c>
    </row>
    <row r="9455" spans="1:10">
      <c r="A9455" s="79">
        <v>42887.819560185184</v>
      </c>
      <c r="B9455" s="3">
        <v>7.6383200300300302</v>
      </c>
      <c r="C9455" s="7" t="s">
        <v>3397</v>
      </c>
      <c r="D9455" s="7">
        <v>1</v>
      </c>
      <c r="E9455" s="7">
        <v>45</v>
      </c>
      <c r="F9455" s="2" t="s">
        <v>8</v>
      </c>
      <c r="G9455" s="2" t="s">
        <v>4924</v>
      </c>
      <c r="H9455" s="2" t="s">
        <v>5047</v>
      </c>
    </row>
    <row r="9456" spans="1:10">
      <c r="A9456" s="79">
        <v>42887.826180555552</v>
      </c>
      <c r="B9456" s="3">
        <v>7.6383200300300302</v>
      </c>
      <c r="C9456" s="7" t="s">
        <v>3397</v>
      </c>
      <c r="D9456" s="7">
        <v>1</v>
      </c>
      <c r="E9456" s="7">
        <v>45</v>
      </c>
      <c r="F9456" s="2" t="s">
        <v>8</v>
      </c>
      <c r="G9456" s="2" t="s">
        <v>4924</v>
      </c>
      <c r="H9456" s="2" t="s">
        <v>5046</v>
      </c>
    </row>
    <row r="9457" spans="1:8">
      <c r="A9457" s="79">
        <v>42887.827337962961</v>
      </c>
      <c r="B9457" s="3">
        <v>7.6383200300300302</v>
      </c>
      <c r="C9457" s="7" t="s">
        <v>3397</v>
      </c>
      <c r="D9457" s="7">
        <v>1</v>
      </c>
      <c r="E9457" s="7">
        <v>45</v>
      </c>
      <c r="F9457" s="2" t="s">
        <v>8</v>
      </c>
      <c r="G9457" s="2" t="s">
        <v>4924</v>
      </c>
      <c r="H9457" s="2" t="s">
        <v>5045</v>
      </c>
    </row>
    <row r="9458" spans="1:8">
      <c r="A9458" s="79">
        <v>42887.835810185185</v>
      </c>
      <c r="B9458" s="3">
        <v>7.6383200300300302</v>
      </c>
      <c r="C9458" s="7" t="s">
        <v>3397</v>
      </c>
      <c r="D9458" s="7">
        <v>1</v>
      </c>
      <c r="E9458" s="7">
        <v>45</v>
      </c>
      <c r="F9458" s="2" t="s">
        <v>8</v>
      </c>
      <c r="G9458" s="2" t="s">
        <v>4924</v>
      </c>
      <c r="H9458" s="2" t="s">
        <v>5044</v>
      </c>
    </row>
    <row r="9459" spans="1:8">
      <c r="A9459" s="79">
        <v>42887.846666666665</v>
      </c>
      <c r="B9459" s="3">
        <v>7.6383200300300302</v>
      </c>
      <c r="C9459" s="7" t="s">
        <v>3397</v>
      </c>
      <c r="D9459" s="7">
        <v>1</v>
      </c>
      <c r="E9459" s="7">
        <v>45</v>
      </c>
      <c r="F9459" s="2" t="s">
        <v>8</v>
      </c>
      <c r="G9459" s="2" t="s">
        <v>4924</v>
      </c>
      <c r="H9459" s="2" t="s">
        <v>5043</v>
      </c>
    </row>
    <row r="9460" spans="1:8">
      <c r="A9460" s="79">
        <v>42887.852187500001</v>
      </c>
      <c r="B9460" s="3">
        <v>15.386872207792209</v>
      </c>
      <c r="C9460" s="7" t="s">
        <v>3397</v>
      </c>
      <c r="D9460" s="7">
        <v>2</v>
      </c>
      <c r="E9460" s="7">
        <v>45</v>
      </c>
      <c r="F9460" s="2" t="s">
        <v>8</v>
      </c>
      <c r="G9460" s="2" t="s">
        <v>4924</v>
      </c>
      <c r="H9460" s="2" t="s">
        <v>5041</v>
      </c>
    </row>
    <row r="9461" spans="1:8">
      <c r="A9461" s="79">
        <v>42887.853506944448</v>
      </c>
      <c r="B9461" s="3">
        <v>7.6082900000000002</v>
      </c>
      <c r="C9461" s="7" t="s">
        <v>3397</v>
      </c>
      <c r="D9461" s="7">
        <v>1</v>
      </c>
      <c r="E9461" s="7">
        <v>45</v>
      </c>
      <c r="F9461" s="2" t="s">
        <v>8</v>
      </c>
      <c r="G9461" s="2" t="s">
        <v>4924</v>
      </c>
      <c r="H9461" s="2" t="s">
        <v>5040</v>
      </c>
    </row>
    <row r="9462" spans="1:8">
      <c r="A9462" s="79">
        <v>42887.868750000001</v>
      </c>
      <c r="B9462" s="3">
        <v>7.6383200300300302</v>
      </c>
      <c r="C9462" s="7" t="s">
        <v>3397</v>
      </c>
      <c r="D9462" s="7">
        <v>1</v>
      </c>
      <c r="E9462" s="7">
        <v>45</v>
      </c>
      <c r="F9462" s="2" t="s">
        <v>8</v>
      </c>
      <c r="G9462" s="2" t="s">
        <v>4924</v>
      </c>
      <c r="H9462" s="2" t="s">
        <v>5039</v>
      </c>
    </row>
    <row r="9463" spans="1:8">
      <c r="A9463" s="79">
        <v>42887.879641203705</v>
      </c>
      <c r="B9463" s="3">
        <v>15.386872207792209</v>
      </c>
      <c r="C9463" s="7" t="s">
        <v>3397</v>
      </c>
      <c r="D9463" s="7">
        <v>2</v>
      </c>
      <c r="E9463" s="7">
        <v>45</v>
      </c>
      <c r="F9463" s="2" t="s">
        <v>8</v>
      </c>
      <c r="G9463" s="2" t="s">
        <v>4924</v>
      </c>
      <c r="H9463" s="2" t="s">
        <v>5038</v>
      </c>
    </row>
    <row r="9464" spans="1:8">
      <c r="A9464" s="79">
        <v>42887.879803240743</v>
      </c>
      <c r="B9464" s="3">
        <v>15.386872207792209</v>
      </c>
      <c r="C9464" s="7" t="s">
        <v>3397</v>
      </c>
      <c r="D9464" s="7">
        <v>2</v>
      </c>
      <c r="E9464" s="7">
        <v>45</v>
      </c>
      <c r="F9464" s="2" t="s">
        <v>8</v>
      </c>
      <c r="G9464" s="2" t="s">
        <v>4924</v>
      </c>
      <c r="H9464" s="2" t="s">
        <v>5037</v>
      </c>
    </row>
    <row r="9465" spans="1:8">
      <c r="A9465" s="79">
        <v>42887.887615740743</v>
      </c>
      <c r="B9465" s="3">
        <v>7.6177858968347012</v>
      </c>
      <c r="C9465" s="7" t="s">
        <v>3397</v>
      </c>
      <c r="D9465" s="7">
        <v>1</v>
      </c>
      <c r="E9465" s="7">
        <v>45</v>
      </c>
      <c r="F9465" s="2" t="s">
        <v>8</v>
      </c>
      <c r="G9465" s="2" t="s">
        <v>4924</v>
      </c>
      <c r="H9465" s="2" t="s">
        <v>5036</v>
      </c>
    </row>
    <row r="9466" spans="1:8">
      <c r="A9466" s="79">
        <v>42887.888171296298</v>
      </c>
      <c r="B9466" s="3">
        <v>7.6383200300300302</v>
      </c>
      <c r="C9466" s="7" t="s">
        <v>3397</v>
      </c>
      <c r="D9466" s="7">
        <v>1</v>
      </c>
      <c r="E9466" s="7">
        <v>45</v>
      </c>
      <c r="F9466" s="2" t="s">
        <v>8</v>
      </c>
      <c r="G9466" s="2" t="s">
        <v>4924</v>
      </c>
      <c r="H9466" s="2" t="s">
        <v>5035</v>
      </c>
    </row>
    <row r="9467" spans="1:8">
      <c r="A9467" s="79">
        <v>42887.901134259257</v>
      </c>
      <c r="B9467" s="3">
        <v>7.4772817936694018</v>
      </c>
      <c r="C9467" s="7" t="s">
        <v>3397</v>
      </c>
      <c r="D9467" s="7">
        <v>1</v>
      </c>
      <c r="E9467" s="7">
        <v>45</v>
      </c>
      <c r="F9467" s="2" t="s">
        <v>8</v>
      </c>
      <c r="G9467" s="2" t="s">
        <v>4924</v>
      </c>
      <c r="H9467" s="2" t="s">
        <v>5033</v>
      </c>
    </row>
    <row r="9468" spans="1:8">
      <c r="A9468" s="79">
        <v>42887.914756944447</v>
      </c>
      <c r="B9468" s="3">
        <v>7.6082900000000002</v>
      </c>
      <c r="C9468" s="7" t="s">
        <v>3397</v>
      </c>
      <c r="D9468" s="7">
        <v>1</v>
      </c>
      <c r="E9468" s="7">
        <v>45</v>
      </c>
      <c r="F9468" s="2" t="s">
        <v>8</v>
      </c>
      <c r="G9468" s="2" t="s">
        <v>4924</v>
      </c>
      <c r="H9468" s="2" t="s">
        <v>5032</v>
      </c>
    </row>
    <row r="9469" spans="1:8">
      <c r="A9469" s="79">
        <v>42887.924201388887</v>
      </c>
      <c r="B9469" s="3">
        <v>7.6383200300300302</v>
      </c>
      <c r="C9469" s="7" t="s">
        <v>3397</v>
      </c>
      <c r="D9469" s="7">
        <v>1</v>
      </c>
      <c r="E9469" s="7">
        <v>45</v>
      </c>
      <c r="F9469" s="2" t="s">
        <v>8</v>
      </c>
      <c r="G9469" s="2" t="s">
        <v>4924</v>
      </c>
      <c r="H9469" s="2" t="s">
        <v>5031</v>
      </c>
    </row>
    <row r="9470" spans="1:8">
      <c r="A9470" s="79">
        <v>42887.944074074076</v>
      </c>
      <c r="B9470" s="3">
        <v>7.6916511342785654</v>
      </c>
      <c r="C9470" s="7" t="s">
        <v>3397</v>
      </c>
      <c r="D9470" s="7">
        <v>1</v>
      </c>
      <c r="E9470" s="7">
        <v>45</v>
      </c>
      <c r="F9470" s="2" t="s">
        <v>8</v>
      </c>
      <c r="G9470" s="2" t="s">
        <v>4924</v>
      </c>
      <c r="H9470" s="2" t="s">
        <v>5029</v>
      </c>
    </row>
    <row r="9471" spans="1:8">
      <c r="A9471" s="79">
        <v>42887.946250000001</v>
      </c>
      <c r="B9471" s="3">
        <v>7.6383200300300302</v>
      </c>
      <c r="C9471" s="7" t="s">
        <v>3397</v>
      </c>
      <c r="D9471" s="7">
        <v>1</v>
      </c>
      <c r="E9471" s="7">
        <v>45</v>
      </c>
      <c r="F9471" s="2" t="s">
        <v>8</v>
      </c>
      <c r="G9471" s="2" t="s">
        <v>4924</v>
      </c>
      <c r="H9471" s="2" t="s">
        <v>5028</v>
      </c>
    </row>
    <row r="9472" spans="1:8">
      <c r="A9472" s="79">
        <v>42887.972233796296</v>
      </c>
      <c r="B9472" s="3">
        <v>7.6383800450225117</v>
      </c>
      <c r="C9472" s="7" t="s">
        <v>3397</v>
      </c>
      <c r="D9472" s="7">
        <v>1</v>
      </c>
      <c r="E9472" s="7">
        <v>45</v>
      </c>
      <c r="F9472" s="2" t="s">
        <v>8</v>
      </c>
      <c r="G9472" s="2" t="s">
        <v>4924</v>
      </c>
      <c r="H9472" s="2" t="s">
        <v>5027</v>
      </c>
    </row>
    <row r="9473" spans="1:8">
      <c r="A9473" s="79">
        <v>42887.996979166666</v>
      </c>
      <c r="B9473" s="3">
        <v>7.6082900000000002</v>
      </c>
      <c r="C9473" s="7" t="s">
        <v>3397</v>
      </c>
      <c r="D9473" s="7">
        <v>1</v>
      </c>
      <c r="E9473" s="7">
        <v>45</v>
      </c>
      <c r="F9473" s="2" t="s">
        <v>8</v>
      </c>
      <c r="G9473" s="2" t="s">
        <v>4924</v>
      </c>
      <c r="H9473" s="2" t="s">
        <v>5026</v>
      </c>
    </row>
    <row r="9474" spans="1:8">
      <c r="A9474" s="79">
        <v>42888.023576388892</v>
      </c>
      <c r="B9474" s="3">
        <v>7.6383200300300302</v>
      </c>
      <c r="C9474" s="7" t="s">
        <v>3397</v>
      </c>
      <c r="D9474" s="7">
        <v>1</v>
      </c>
      <c r="E9474" s="7">
        <v>45</v>
      </c>
      <c r="F9474" s="2" t="s">
        <v>8</v>
      </c>
      <c r="G9474" s="2" t="s">
        <v>4924</v>
      </c>
      <c r="H9474" s="2" t="s">
        <v>5024</v>
      </c>
    </row>
    <row r="9475" spans="1:8">
      <c r="A9475" s="79">
        <v>42888.055902777778</v>
      </c>
      <c r="B9475" s="3">
        <v>7.6383200300300302</v>
      </c>
      <c r="C9475" s="7" t="s">
        <v>3397</v>
      </c>
      <c r="D9475" s="7">
        <v>1</v>
      </c>
      <c r="E9475" s="7">
        <v>45</v>
      </c>
      <c r="F9475" s="2" t="s">
        <v>8</v>
      </c>
      <c r="G9475" s="2" t="s">
        <v>4924</v>
      </c>
      <c r="H9475" s="2" t="s">
        <v>5023</v>
      </c>
    </row>
    <row r="9476" spans="1:8">
      <c r="A9476" s="79">
        <v>42888.080011574071</v>
      </c>
      <c r="B9476" s="3">
        <v>7.6383200300300302</v>
      </c>
      <c r="C9476" s="7" t="s">
        <v>3397</v>
      </c>
      <c r="D9476" s="7">
        <v>1</v>
      </c>
      <c r="E9476" s="7">
        <v>45</v>
      </c>
      <c r="F9476" s="2" t="s">
        <v>8</v>
      </c>
      <c r="G9476" s="2" t="s">
        <v>4924</v>
      </c>
      <c r="H9476" s="2" t="s">
        <v>5022</v>
      </c>
    </row>
    <row r="9477" spans="1:8">
      <c r="A9477" s="79">
        <v>42888.110196759262</v>
      </c>
      <c r="B9477" s="3">
        <v>7.6833369043151976</v>
      </c>
      <c r="C9477" s="7" t="s">
        <v>3397</v>
      </c>
      <c r="D9477" s="7">
        <v>1</v>
      </c>
      <c r="E9477" s="7">
        <v>45</v>
      </c>
      <c r="F9477" s="2" t="s">
        <v>8</v>
      </c>
      <c r="G9477" s="2" t="s">
        <v>4924</v>
      </c>
      <c r="H9477" s="2" t="s">
        <v>5021</v>
      </c>
    </row>
    <row r="9478" spans="1:8">
      <c r="A9478" s="79">
        <v>42888.131712962961</v>
      </c>
      <c r="B9478" s="3">
        <v>7.7103212187312389</v>
      </c>
      <c r="C9478" s="7" t="s">
        <v>3397</v>
      </c>
      <c r="D9478" s="7">
        <v>1</v>
      </c>
      <c r="E9478" s="7">
        <v>45</v>
      </c>
      <c r="F9478" s="2" t="s">
        <v>8</v>
      </c>
      <c r="G9478" s="2" t="s">
        <v>4924</v>
      </c>
      <c r="H9478" s="2" t="s">
        <v>5020</v>
      </c>
    </row>
    <row r="9479" spans="1:8">
      <c r="A9479" s="79">
        <v>42888.198842592596</v>
      </c>
      <c r="B9479" s="3">
        <v>15.433867784679089</v>
      </c>
      <c r="C9479" s="7" t="s">
        <v>3397</v>
      </c>
      <c r="D9479" s="7">
        <v>2</v>
      </c>
      <c r="E9479" s="7">
        <v>45</v>
      </c>
      <c r="F9479" s="2" t="s">
        <v>8</v>
      </c>
      <c r="G9479" s="2" t="s">
        <v>4924</v>
      </c>
      <c r="H9479" s="2" t="s">
        <v>5019</v>
      </c>
    </row>
    <row r="9480" spans="1:8">
      <c r="A9480" s="79">
        <v>42888.220486111109</v>
      </c>
      <c r="B9480" s="3">
        <v>7.6383200300300302</v>
      </c>
      <c r="C9480" s="7" t="s">
        <v>3397</v>
      </c>
      <c r="D9480" s="7">
        <v>1</v>
      </c>
      <c r="E9480" s="7">
        <v>45</v>
      </c>
      <c r="F9480" s="2" t="s">
        <v>8</v>
      </c>
      <c r="G9480" s="2" t="s">
        <v>4924</v>
      </c>
      <c r="H9480" s="2" t="s">
        <v>5018</v>
      </c>
    </row>
    <row r="9481" spans="1:8">
      <c r="A9481" s="79">
        <v>42888.312013888892</v>
      </c>
      <c r="B9481" s="3">
        <v>7.6833369043151976</v>
      </c>
      <c r="C9481" s="7" t="s">
        <v>3397</v>
      </c>
      <c r="D9481" s="7">
        <v>1</v>
      </c>
      <c r="E9481" s="7">
        <v>45</v>
      </c>
      <c r="F9481" s="2" t="s">
        <v>8</v>
      </c>
      <c r="G9481" s="2" t="s">
        <v>4924</v>
      </c>
      <c r="H9481" s="2" t="s">
        <v>5017</v>
      </c>
    </row>
    <row r="9482" spans="1:8">
      <c r="A9482" s="79">
        <v>42888.340138888889</v>
      </c>
      <c r="B9482" s="3">
        <v>7.6082900000000002</v>
      </c>
      <c r="C9482" s="7" t="s">
        <v>3397</v>
      </c>
      <c r="D9482" s="7">
        <v>1</v>
      </c>
      <c r="E9482" s="7">
        <v>45</v>
      </c>
      <c r="F9482" s="2" t="s">
        <v>8</v>
      </c>
      <c r="G9482" s="2" t="s">
        <v>4924</v>
      </c>
      <c r="H9482" s="2" t="s">
        <v>5016</v>
      </c>
    </row>
    <row r="9483" spans="1:8">
      <c r="A9483" s="79">
        <v>42888.348576388889</v>
      </c>
      <c r="B9483" s="3">
        <v>7.6934536461996217</v>
      </c>
      <c r="C9483" s="7" t="s">
        <v>3397</v>
      </c>
      <c r="D9483" s="7">
        <v>1</v>
      </c>
      <c r="E9483" s="7">
        <v>45</v>
      </c>
      <c r="F9483" s="2" t="s">
        <v>8</v>
      </c>
      <c r="G9483" s="2" t="s">
        <v>4924</v>
      </c>
      <c r="H9483" s="2" t="s">
        <v>4833</v>
      </c>
    </row>
    <row r="9484" spans="1:8">
      <c r="A9484" s="79">
        <v>42888.354155092595</v>
      </c>
      <c r="B9484" s="3">
        <v>7.6659911936850218</v>
      </c>
      <c r="C9484" s="7" t="s">
        <v>3397</v>
      </c>
      <c r="D9484" s="7">
        <v>1</v>
      </c>
      <c r="E9484" s="7">
        <v>45</v>
      </c>
      <c r="F9484" s="2" t="s">
        <v>8</v>
      </c>
      <c r="G9484" s="2" t="s">
        <v>4924</v>
      </c>
      <c r="H9484" s="2" t="s">
        <v>4432</v>
      </c>
    </row>
    <row r="9485" spans="1:8">
      <c r="A9485" s="79">
        <v>42888.354988425926</v>
      </c>
      <c r="B9485" s="3">
        <v>7.6459130661040788</v>
      </c>
      <c r="C9485" s="7" t="s">
        <v>3397</v>
      </c>
      <c r="D9485" s="7">
        <v>1</v>
      </c>
      <c r="E9485" s="7">
        <v>45</v>
      </c>
      <c r="F9485" s="2" t="s">
        <v>8</v>
      </c>
      <c r="G9485" s="2" t="s">
        <v>4924</v>
      </c>
      <c r="H9485" s="2" t="s">
        <v>5015</v>
      </c>
    </row>
    <row r="9486" spans="1:8">
      <c r="A9486" s="79">
        <v>42888.392939814818</v>
      </c>
      <c r="B9486" s="3">
        <v>7.6383200300300302</v>
      </c>
      <c r="C9486" s="7" t="s">
        <v>3397</v>
      </c>
      <c r="D9486" s="7">
        <v>1</v>
      </c>
      <c r="E9486" s="7">
        <v>45</v>
      </c>
      <c r="F9486" s="2" t="s">
        <v>8</v>
      </c>
      <c r="G9486" s="2" t="s">
        <v>4924</v>
      </c>
      <c r="H9486" s="2" t="s">
        <v>5014</v>
      </c>
    </row>
    <row r="9487" spans="1:8">
      <c r="A9487" s="79">
        <v>42888.462094907409</v>
      </c>
      <c r="B9487" s="3">
        <v>15.366580000000001</v>
      </c>
      <c r="C9487" s="7" t="s">
        <v>3397</v>
      </c>
      <c r="D9487" s="7">
        <v>2</v>
      </c>
      <c r="E9487" s="7">
        <v>45</v>
      </c>
      <c r="F9487" s="2" t="s">
        <v>8</v>
      </c>
      <c r="G9487" s="2" t="s">
        <v>4924</v>
      </c>
      <c r="H9487" s="2" t="s">
        <v>5013</v>
      </c>
    </row>
    <row r="9488" spans="1:8">
      <c r="A9488" s="79">
        <v>42888.480127314811</v>
      </c>
      <c r="B9488" s="3">
        <v>7.5583734028356968</v>
      </c>
      <c r="C9488" s="7" t="s">
        <v>3397</v>
      </c>
      <c r="D9488" s="7">
        <v>1</v>
      </c>
      <c r="E9488" s="7">
        <v>45</v>
      </c>
      <c r="F9488" s="2" t="s">
        <v>8</v>
      </c>
      <c r="G9488" s="2" t="s">
        <v>4924</v>
      </c>
      <c r="H9488" s="2" t="s">
        <v>5011</v>
      </c>
    </row>
    <row r="9489" spans="1:8">
      <c r="A9489" s="79">
        <v>42888.495451388888</v>
      </c>
      <c r="B9489" s="3">
        <v>7.6082900000000002</v>
      </c>
      <c r="C9489" s="7" t="s">
        <v>3397</v>
      </c>
      <c r="D9489" s="7">
        <v>1</v>
      </c>
      <c r="E9489" s="7">
        <v>45</v>
      </c>
      <c r="F9489" s="2" t="s">
        <v>8</v>
      </c>
      <c r="G9489" s="2" t="s">
        <v>4924</v>
      </c>
      <c r="H9489" s="2" t="s">
        <v>5010</v>
      </c>
    </row>
    <row r="9490" spans="1:8">
      <c r="A9490" s="79">
        <v>42888.537499999999</v>
      </c>
      <c r="B9490" s="3">
        <v>7.6177858968347012</v>
      </c>
      <c r="C9490" s="7" t="s">
        <v>3397</v>
      </c>
      <c r="D9490" s="7">
        <v>1</v>
      </c>
      <c r="E9490" s="7">
        <v>45</v>
      </c>
      <c r="F9490" s="2" t="s">
        <v>8</v>
      </c>
      <c r="G9490" s="2" t="s">
        <v>4924</v>
      </c>
      <c r="H9490" s="2" t="s">
        <v>5009</v>
      </c>
    </row>
    <row r="9491" spans="1:8">
      <c r="A9491" s="79">
        <v>42888.581076388888</v>
      </c>
      <c r="B9491" s="3">
        <v>7.6383200300300302</v>
      </c>
      <c r="C9491" s="7" t="s">
        <v>3397</v>
      </c>
      <c r="D9491" s="7">
        <v>1</v>
      </c>
      <c r="E9491" s="7">
        <v>45</v>
      </c>
      <c r="F9491" s="2" t="s">
        <v>8</v>
      </c>
      <c r="G9491" s="2" t="s">
        <v>4924</v>
      </c>
      <c r="H9491" s="2" t="s">
        <v>5008</v>
      </c>
    </row>
    <row r="9492" spans="1:8">
      <c r="A9492" s="79">
        <v>42888.712500000001</v>
      </c>
      <c r="B9492" s="3">
        <v>15.409928164627363</v>
      </c>
      <c r="C9492" s="7" t="s">
        <v>3397</v>
      </c>
      <c r="D9492" s="7">
        <v>2</v>
      </c>
      <c r="E9492" s="7">
        <v>45</v>
      </c>
      <c r="F9492" s="2" t="s">
        <v>8</v>
      </c>
      <c r="G9492" s="2" t="s">
        <v>4924</v>
      </c>
      <c r="H9492" s="2" t="s">
        <v>5007</v>
      </c>
    </row>
    <row r="9493" spans="1:8">
      <c r="A9493" s="79">
        <v>42888.729120370372</v>
      </c>
      <c r="B9493" s="3">
        <v>7.6725910368251702</v>
      </c>
      <c r="C9493" s="7" t="s">
        <v>3397</v>
      </c>
      <c r="D9493" s="7">
        <v>1</v>
      </c>
      <c r="E9493" s="7">
        <v>45</v>
      </c>
      <c r="F9493" s="2" t="s">
        <v>8</v>
      </c>
      <c r="G9493" s="2" t="s">
        <v>4924</v>
      </c>
      <c r="H9493" s="2" t="s">
        <v>4900</v>
      </c>
    </row>
    <row r="9494" spans="1:8">
      <c r="A9494" s="79">
        <v>42888.841724537036</v>
      </c>
      <c r="B9494" s="3">
        <v>7.6934536461996217</v>
      </c>
      <c r="C9494" s="7" t="s">
        <v>3397</v>
      </c>
      <c r="D9494" s="7">
        <v>1</v>
      </c>
      <c r="E9494" s="7">
        <v>45</v>
      </c>
      <c r="F9494" s="2" t="s">
        <v>8</v>
      </c>
      <c r="G9494" s="2" t="s">
        <v>4924</v>
      </c>
      <c r="H9494" s="2" t="s">
        <v>5006</v>
      </c>
    </row>
    <row r="9495" spans="1:8">
      <c r="A9495" s="79">
        <v>42888.885949074072</v>
      </c>
      <c r="B9495" s="3">
        <v>7.6383200300300302</v>
      </c>
      <c r="C9495" s="7" t="s">
        <v>3397</v>
      </c>
      <c r="D9495" s="7">
        <v>1</v>
      </c>
      <c r="E9495" s="7">
        <v>45</v>
      </c>
      <c r="F9495" s="2" t="s">
        <v>8</v>
      </c>
      <c r="G9495" s="2" t="s">
        <v>4924</v>
      </c>
      <c r="H9495" s="2" t="s">
        <v>5005</v>
      </c>
    </row>
    <row r="9496" spans="1:8">
      <c r="A9496" s="79">
        <v>42889.550393518519</v>
      </c>
      <c r="B9496" s="3">
        <v>7.6725910368251702</v>
      </c>
      <c r="C9496" s="7" t="s">
        <v>3397</v>
      </c>
      <c r="D9496" s="7">
        <v>1</v>
      </c>
      <c r="E9496" s="7">
        <v>45</v>
      </c>
      <c r="F9496" s="2" t="s">
        <v>8</v>
      </c>
      <c r="G9496" s="2" t="s">
        <v>4924</v>
      </c>
      <c r="H9496" s="2" t="s">
        <v>5004</v>
      </c>
    </row>
    <row r="9497" spans="1:8">
      <c r="A9497" s="79">
        <v>42890.540937500002</v>
      </c>
      <c r="B9497" s="3">
        <v>15.366673808630395</v>
      </c>
      <c r="C9497" s="7" t="s">
        <v>3397</v>
      </c>
      <c r="D9497" s="7">
        <v>2</v>
      </c>
      <c r="E9497" s="7">
        <v>45</v>
      </c>
      <c r="F9497" s="2" t="s">
        <v>8</v>
      </c>
      <c r="G9497" s="2" t="s">
        <v>4924</v>
      </c>
      <c r="H9497" s="2" t="s">
        <v>5002</v>
      </c>
    </row>
    <row r="9498" spans="1:8">
      <c r="A9498" s="79">
        <v>42891.364641203705</v>
      </c>
      <c r="B9498" s="3">
        <v>7.6383200300300302</v>
      </c>
      <c r="C9498" s="7" t="s">
        <v>3397</v>
      </c>
      <c r="D9498" s="7">
        <v>1</v>
      </c>
      <c r="E9498" s="7">
        <v>45</v>
      </c>
      <c r="F9498" s="2" t="s">
        <v>8</v>
      </c>
      <c r="G9498" s="2" t="s">
        <v>4924</v>
      </c>
      <c r="H9498" s="2" t="s">
        <v>5001</v>
      </c>
    </row>
    <row r="9499" spans="1:8">
      <c r="A9499" s="79">
        <v>42891.379837962966</v>
      </c>
      <c r="B9499" s="3">
        <v>7.5583734028356968</v>
      </c>
      <c r="C9499" s="7" t="s">
        <v>3397</v>
      </c>
      <c r="D9499" s="7">
        <v>1</v>
      </c>
      <c r="E9499" s="7">
        <v>45</v>
      </c>
      <c r="F9499" s="2" t="s">
        <v>8</v>
      </c>
      <c r="G9499" s="2" t="s">
        <v>4924</v>
      </c>
      <c r="H9499" s="2" t="s">
        <v>4999</v>
      </c>
    </row>
    <row r="9500" spans="1:8">
      <c r="A9500" s="79">
        <v>42891.38486111111</v>
      </c>
      <c r="B9500" s="3">
        <v>7.6997552014652015</v>
      </c>
      <c r="C9500" s="7" t="s">
        <v>3397</v>
      </c>
      <c r="D9500" s="7">
        <v>1</v>
      </c>
      <c r="E9500" s="7">
        <v>45</v>
      </c>
      <c r="F9500" s="2" t="s">
        <v>8</v>
      </c>
      <c r="G9500" s="2" t="s">
        <v>4924</v>
      </c>
      <c r="H9500" s="2" t="s">
        <v>4524</v>
      </c>
    </row>
    <row r="9501" spans="1:8">
      <c r="A9501" s="79">
        <v>42891.389918981484</v>
      </c>
      <c r="B9501" s="3">
        <v>7.6383200300300302</v>
      </c>
      <c r="C9501" s="7" t="s">
        <v>3397</v>
      </c>
      <c r="D9501" s="7">
        <v>1</v>
      </c>
      <c r="E9501" s="7">
        <v>45</v>
      </c>
      <c r="F9501" s="2" t="s">
        <v>8</v>
      </c>
      <c r="G9501" s="2" t="s">
        <v>4924</v>
      </c>
      <c r="H9501" s="2" t="s">
        <v>4998</v>
      </c>
    </row>
    <row r="9502" spans="1:8">
      <c r="A9502" s="79">
        <v>42891.4059837963</v>
      </c>
      <c r="B9502" s="3">
        <v>7.6383200300300302</v>
      </c>
      <c r="C9502" s="7" t="s">
        <v>3397</v>
      </c>
      <c r="D9502" s="7">
        <v>1</v>
      </c>
      <c r="E9502" s="7">
        <v>45</v>
      </c>
      <c r="F9502" s="2" t="s">
        <v>8</v>
      </c>
      <c r="G9502" s="2" t="s">
        <v>4924</v>
      </c>
      <c r="H9502" s="2" t="s">
        <v>4996</v>
      </c>
    </row>
    <row r="9503" spans="1:8">
      <c r="A9503" s="79">
        <v>42891.425243055557</v>
      </c>
      <c r="B9503" s="3">
        <v>7.6177858968347012</v>
      </c>
      <c r="C9503" s="7" t="s">
        <v>3397</v>
      </c>
      <c r="D9503" s="7">
        <v>1</v>
      </c>
      <c r="E9503" s="7">
        <v>45</v>
      </c>
      <c r="F9503" s="2" t="s">
        <v>8</v>
      </c>
      <c r="G9503" s="2" t="s">
        <v>4924</v>
      </c>
      <c r="H9503" s="2" t="s">
        <v>4995</v>
      </c>
    </row>
    <row r="9504" spans="1:8">
      <c r="A9504" s="79">
        <v>42891.455821759257</v>
      </c>
      <c r="B9504" s="3">
        <v>7.6725910368251702</v>
      </c>
      <c r="C9504" s="7" t="s">
        <v>3397</v>
      </c>
      <c r="D9504" s="7">
        <v>1</v>
      </c>
      <c r="E9504" s="7">
        <v>45</v>
      </c>
      <c r="F9504" s="2" t="s">
        <v>8</v>
      </c>
      <c r="G9504" s="2" t="s">
        <v>4924</v>
      </c>
      <c r="H9504" s="2" t="s">
        <v>4994</v>
      </c>
    </row>
    <row r="9505" spans="1:8">
      <c r="A9505" s="79">
        <v>42891.467233796298</v>
      </c>
      <c r="B9505" s="3">
        <v>15.34518207365034</v>
      </c>
      <c r="C9505" s="7" t="s">
        <v>3397</v>
      </c>
      <c r="D9505" s="7">
        <v>2</v>
      </c>
      <c r="E9505" s="7">
        <v>45</v>
      </c>
      <c r="F9505" s="2" t="s">
        <v>8</v>
      </c>
      <c r="G9505" s="2" t="s">
        <v>4924</v>
      </c>
      <c r="H9505" s="2" t="s">
        <v>4993</v>
      </c>
    </row>
    <row r="9506" spans="1:8">
      <c r="A9506" s="79">
        <v>42891.520277777781</v>
      </c>
      <c r="B9506" s="3">
        <v>7.6833369043151976</v>
      </c>
      <c r="C9506" s="7" t="s">
        <v>3397</v>
      </c>
      <c r="D9506" s="7">
        <v>1</v>
      </c>
      <c r="E9506" s="7">
        <v>45</v>
      </c>
      <c r="F9506" s="2" t="s">
        <v>8</v>
      </c>
      <c r="G9506" s="2" t="s">
        <v>4924</v>
      </c>
      <c r="H9506" s="2" t="s">
        <v>4991</v>
      </c>
    </row>
    <row r="9507" spans="1:8">
      <c r="A9507" s="79">
        <v>42891.526412037034</v>
      </c>
      <c r="B9507" s="3">
        <v>7.6177858968347012</v>
      </c>
      <c r="C9507" s="7" t="s">
        <v>3397</v>
      </c>
      <c r="D9507" s="7">
        <v>1</v>
      </c>
      <c r="E9507" s="7">
        <v>45</v>
      </c>
      <c r="F9507" s="2" t="s">
        <v>8</v>
      </c>
      <c r="G9507" s="2" t="s">
        <v>4924</v>
      </c>
      <c r="H9507" s="2" t="s">
        <v>4990</v>
      </c>
    </row>
    <row r="9508" spans="1:8">
      <c r="A9508" s="79">
        <v>42891.536168981482</v>
      </c>
      <c r="B9508" s="3">
        <v>7.6833369043151976</v>
      </c>
      <c r="C9508" s="7" t="s">
        <v>3397</v>
      </c>
      <c r="D9508" s="7">
        <v>1</v>
      </c>
      <c r="E9508" s="7">
        <v>45</v>
      </c>
      <c r="F9508" s="2" t="s">
        <v>8</v>
      </c>
      <c r="G9508" s="2" t="s">
        <v>4924</v>
      </c>
      <c r="H9508" s="2" t="s">
        <v>4988</v>
      </c>
    </row>
    <row r="9509" spans="1:8">
      <c r="A9509" s="79">
        <v>42891.551782407405</v>
      </c>
      <c r="B9509" s="3">
        <v>7.6383200300300302</v>
      </c>
      <c r="C9509" s="7" t="s">
        <v>3397</v>
      </c>
      <c r="D9509" s="7">
        <v>1</v>
      </c>
      <c r="E9509" s="7">
        <v>45</v>
      </c>
      <c r="F9509" s="2" t="s">
        <v>8</v>
      </c>
      <c r="G9509" s="2" t="s">
        <v>4924</v>
      </c>
      <c r="H9509" s="2" t="s">
        <v>4987</v>
      </c>
    </row>
    <row r="9510" spans="1:8">
      <c r="A9510" s="79">
        <v>42891.552939814814</v>
      </c>
      <c r="B9510" s="3">
        <v>7.6383200300300302</v>
      </c>
      <c r="C9510" s="7" t="s">
        <v>3397</v>
      </c>
      <c r="D9510" s="7">
        <v>1</v>
      </c>
      <c r="E9510" s="7">
        <v>45</v>
      </c>
      <c r="F9510" s="2" t="s">
        <v>8</v>
      </c>
      <c r="G9510" s="2" t="s">
        <v>4924</v>
      </c>
      <c r="H9510" s="2" t="s">
        <v>4986</v>
      </c>
    </row>
    <row r="9511" spans="1:8">
      <c r="A9511" s="79">
        <v>42891.658900462964</v>
      </c>
      <c r="B9511" s="3">
        <v>7.6833369043151976</v>
      </c>
      <c r="C9511" s="7" t="s">
        <v>3397</v>
      </c>
      <c r="D9511" s="7">
        <v>1</v>
      </c>
      <c r="E9511" s="7">
        <v>45</v>
      </c>
      <c r="F9511" s="2" t="s">
        <v>8</v>
      </c>
      <c r="G9511" s="2" t="s">
        <v>4924</v>
      </c>
      <c r="H9511" s="2" t="s">
        <v>4985</v>
      </c>
    </row>
    <row r="9512" spans="1:8">
      <c r="A9512" s="79">
        <v>42891.663946759261</v>
      </c>
      <c r="B9512" s="3">
        <v>7.6833369043151976</v>
      </c>
      <c r="C9512" s="7" t="s">
        <v>3397</v>
      </c>
      <c r="D9512" s="7">
        <v>1</v>
      </c>
      <c r="E9512" s="7">
        <v>45</v>
      </c>
      <c r="F9512" s="2" t="s">
        <v>8</v>
      </c>
      <c r="G9512" s="2" t="s">
        <v>4924</v>
      </c>
      <c r="H9512" s="2" t="s">
        <v>4983</v>
      </c>
    </row>
    <row r="9513" spans="1:8">
      <c r="A9513" s="79">
        <v>42891.671840277777</v>
      </c>
      <c r="B9513" s="3">
        <v>7.6383200300300302</v>
      </c>
      <c r="C9513" s="7" t="s">
        <v>3397</v>
      </c>
      <c r="D9513" s="7">
        <v>1</v>
      </c>
      <c r="E9513" s="7">
        <v>45</v>
      </c>
      <c r="F9513" s="2" t="s">
        <v>8</v>
      </c>
      <c r="G9513" s="2" t="s">
        <v>4924</v>
      </c>
      <c r="H9513" s="2" t="s">
        <v>4982</v>
      </c>
    </row>
    <row r="9514" spans="1:8">
      <c r="A9514" s="79">
        <v>42891.735844907409</v>
      </c>
      <c r="B9514" s="3">
        <v>7.6916511342785654</v>
      </c>
      <c r="C9514" s="7" t="s">
        <v>3397</v>
      </c>
      <c r="D9514" s="7">
        <v>1</v>
      </c>
      <c r="E9514" s="7">
        <v>45</v>
      </c>
      <c r="F9514" s="2" t="s">
        <v>8</v>
      </c>
      <c r="G9514" s="2" t="s">
        <v>4924</v>
      </c>
      <c r="H9514" s="2" t="s">
        <v>4981</v>
      </c>
    </row>
    <row r="9515" spans="1:8">
      <c r="A9515" s="79">
        <v>42891.736562500002</v>
      </c>
      <c r="B9515" s="3">
        <v>7.6177858968347012</v>
      </c>
      <c r="C9515" s="7" t="s">
        <v>3397</v>
      </c>
      <c r="D9515" s="7">
        <v>1</v>
      </c>
      <c r="E9515" s="7">
        <v>45</v>
      </c>
      <c r="F9515" s="2" t="s">
        <v>8</v>
      </c>
      <c r="G9515" s="2" t="s">
        <v>4924</v>
      </c>
      <c r="H9515" s="2" t="s">
        <v>4980</v>
      </c>
    </row>
    <row r="9516" spans="1:8">
      <c r="A9516" s="79">
        <v>42891.736909722225</v>
      </c>
      <c r="B9516" s="3">
        <v>15.441615183737294</v>
      </c>
      <c r="C9516" s="7" t="s">
        <v>3397</v>
      </c>
      <c r="D9516" s="7">
        <v>2</v>
      </c>
      <c r="E9516" s="7">
        <v>45</v>
      </c>
      <c r="F9516" s="2" t="s">
        <v>8</v>
      </c>
      <c r="G9516" s="2" t="s">
        <v>4924</v>
      </c>
      <c r="H9516" s="2" t="s">
        <v>4582</v>
      </c>
    </row>
    <row r="9517" spans="1:8">
      <c r="A9517" s="79">
        <v>42891.751747685186</v>
      </c>
      <c r="B9517" s="3">
        <v>7.6833369043151976</v>
      </c>
      <c r="C9517" s="7" t="s">
        <v>3397</v>
      </c>
      <c r="D9517" s="7">
        <v>1</v>
      </c>
      <c r="E9517" s="7">
        <v>45</v>
      </c>
      <c r="F9517" s="2" t="s">
        <v>8</v>
      </c>
      <c r="G9517" s="2" t="s">
        <v>4924</v>
      </c>
      <c r="H9517" s="2" t="s">
        <v>4978</v>
      </c>
    </row>
    <row r="9518" spans="1:8">
      <c r="A9518" s="79">
        <v>42891.751851851855</v>
      </c>
      <c r="B9518" s="3">
        <v>15.386872207792209</v>
      </c>
      <c r="C9518" s="7" t="s">
        <v>3397</v>
      </c>
      <c r="D9518" s="7">
        <v>2</v>
      </c>
      <c r="E9518" s="7">
        <v>45</v>
      </c>
      <c r="F9518" s="2" t="s">
        <v>8</v>
      </c>
      <c r="G9518" s="2" t="s">
        <v>4924</v>
      </c>
      <c r="H9518" s="2" t="s">
        <v>4977</v>
      </c>
    </row>
    <row r="9519" spans="1:8">
      <c r="A9519" s="79">
        <v>42891.823819444442</v>
      </c>
      <c r="B9519" s="3">
        <v>7.6459130661040788</v>
      </c>
      <c r="C9519" s="7" t="s">
        <v>3397</v>
      </c>
      <c r="D9519" s="7">
        <v>1</v>
      </c>
      <c r="E9519" s="7">
        <v>45</v>
      </c>
      <c r="F9519" s="2" t="s">
        <v>8</v>
      </c>
      <c r="G9519" s="2" t="s">
        <v>4924</v>
      </c>
      <c r="H9519" s="2" t="s">
        <v>4976</v>
      </c>
    </row>
    <row r="9520" spans="1:8">
      <c r="A9520" s="79">
        <v>42891.8591087963</v>
      </c>
      <c r="B9520" s="3">
        <v>7.6383200300300302</v>
      </c>
      <c r="C9520" s="7" t="s">
        <v>3397</v>
      </c>
      <c r="D9520" s="7">
        <v>1</v>
      </c>
      <c r="E9520" s="7">
        <v>45</v>
      </c>
      <c r="F9520" s="2" t="s">
        <v>8</v>
      </c>
      <c r="G9520" s="2" t="s">
        <v>4924</v>
      </c>
      <c r="H9520" s="2" t="s">
        <v>4975</v>
      </c>
    </row>
    <row r="9521" spans="1:8">
      <c r="A9521" s="79">
        <v>42891.860590277778</v>
      </c>
      <c r="B9521" s="3">
        <v>7.6855654854368938</v>
      </c>
      <c r="C9521" s="7" t="s">
        <v>3397</v>
      </c>
      <c r="D9521" s="7">
        <v>1</v>
      </c>
      <c r="E9521" s="7">
        <v>45</v>
      </c>
      <c r="F9521" s="2" t="s">
        <v>8</v>
      </c>
      <c r="G9521" s="2" t="s">
        <v>4924</v>
      </c>
      <c r="H9521" s="2" t="s">
        <v>4464</v>
      </c>
    </row>
    <row r="9522" spans="1:8">
      <c r="A9522" s="79">
        <v>42891.878125000003</v>
      </c>
      <c r="B9522" s="3">
        <v>15.376075896834701</v>
      </c>
      <c r="C9522" s="7" t="s">
        <v>3397</v>
      </c>
      <c r="D9522" s="7">
        <v>2</v>
      </c>
      <c r="E9522" s="7">
        <v>45</v>
      </c>
      <c r="F9522" s="2" t="s">
        <v>8</v>
      </c>
      <c r="G9522" s="2" t="s">
        <v>4924</v>
      </c>
      <c r="H9522" s="2" t="s">
        <v>4973</v>
      </c>
    </row>
    <row r="9523" spans="1:8">
      <c r="A9523" s="79">
        <v>42892.007048611114</v>
      </c>
      <c r="B9523" s="3">
        <v>7.6659911936850218</v>
      </c>
      <c r="C9523" s="7" t="s">
        <v>3397</v>
      </c>
      <c r="D9523" s="7">
        <v>1</v>
      </c>
      <c r="E9523" s="7">
        <v>45</v>
      </c>
      <c r="F9523" s="2" t="s">
        <v>8</v>
      </c>
      <c r="G9523" s="2" t="s">
        <v>4924</v>
      </c>
      <c r="H9523" s="2" t="s">
        <v>4532</v>
      </c>
    </row>
    <row r="9524" spans="1:8">
      <c r="A9524" s="79">
        <v>42892.073900462965</v>
      </c>
      <c r="B9524" s="3">
        <v>7.6383200300300302</v>
      </c>
      <c r="C9524" s="7" t="s">
        <v>3397</v>
      </c>
      <c r="D9524" s="7">
        <v>1</v>
      </c>
      <c r="E9524" s="7">
        <v>45</v>
      </c>
      <c r="F9524" s="2" t="s">
        <v>8</v>
      </c>
      <c r="G9524" s="2" t="s">
        <v>4924</v>
      </c>
      <c r="H9524" s="2" t="s">
        <v>4972</v>
      </c>
    </row>
    <row r="9525" spans="1:8">
      <c r="A9525" s="79">
        <v>42892.11824074074</v>
      </c>
      <c r="B9525" s="3">
        <v>7.6082900000000002</v>
      </c>
      <c r="C9525" s="7" t="s">
        <v>3397</v>
      </c>
      <c r="D9525" s="7">
        <v>1</v>
      </c>
      <c r="E9525" s="7">
        <v>45</v>
      </c>
      <c r="F9525" s="2" t="s">
        <v>8</v>
      </c>
      <c r="G9525" s="2" t="s">
        <v>4924</v>
      </c>
      <c r="H9525" s="2" t="s">
        <v>4970</v>
      </c>
    </row>
    <row r="9526" spans="1:8">
      <c r="A9526" s="79">
        <v>42892.341666666667</v>
      </c>
      <c r="B9526" s="3">
        <v>7.7103212187312389</v>
      </c>
      <c r="C9526" s="7" t="s">
        <v>3397</v>
      </c>
      <c r="D9526" s="7">
        <v>1</v>
      </c>
      <c r="E9526" s="7">
        <v>45</v>
      </c>
      <c r="F9526" s="2" t="s">
        <v>8</v>
      </c>
      <c r="G9526" s="2" t="s">
        <v>4924</v>
      </c>
      <c r="H9526" s="2" t="s">
        <v>4968</v>
      </c>
    </row>
    <row r="9527" spans="1:8">
      <c r="A9527" s="79">
        <v>42892.388842592591</v>
      </c>
      <c r="B9527" s="3">
        <v>7.6725910368251702</v>
      </c>
      <c r="C9527" s="7" t="s">
        <v>3397</v>
      </c>
      <c r="D9527" s="7">
        <v>1</v>
      </c>
      <c r="E9527" s="7">
        <v>45</v>
      </c>
      <c r="F9527" s="2" t="s">
        <v>8</v>
      </c>
      <c r="G9527" s="2" t="s">
        <v>4924</v>
      </c>
      <c r="H9527" s="2" t="s">
        <v>4967</v>
      </c>
    </row>
    <row r="9528" spans="1:8">
      <c r="A9528" s="79">
        <v>42892.39949074074</v>
      </c>
      <c r="B9528" s="3">
        <v>7.6725910368251702</v>
      </c>
      <c r="C9528" s="7" t="s">
        <v>3397</v>
      </c>
      <c r="D9528" s="7">
        <v>1</v>
      </c>
      <c r="E9528" s="7">
        <v>45</v>
      </c>
      <c r="F9528" s="2" t="s">
        <v>8</v>
      </c>
      <c r="G9528" s="2" t="s">
        <v>4924</v>
      </c>
      <c r="H9528" s="2" t="s">
        <v>4966</v>
      </c>
    </row>
    <row r="9529" spans="1:8">
      <c r="A9529" s="79">
        <v>42892.461550925924</v>
      </c>
      <c r="B9529" s="3">
        <v>7.6725910368251702</v>
      </c>
      <c r="C9529" s="7" t="s">
        <v>3397</v>
      </c>
      <c r="D9529" s="7">
        <v>1</v>
      </c>
      <c r="E9529" s="7">
        <v>45</v>
      </c>
      <c r="F9529" s="2" t="s">
        <v>8</v>
      </c>
      <c r="G9529" s="2" t="s">
        <v>4924</v>
      </c>
      <c r="H9529" s="2" t="s">
        <v>4965</v>
      </c>
    </row>
    <row r="9530" spans="1:8">
      <c r="A9530" s="79">
        <v>42892.614085648151</v>
      </c>
      <c r="B9530" s="3">
        <v>7.6383200300300302</v>
      </c>
      <c r="C9530" s="7" t="s">
        <v>3397</v>
      </c>
      <c r="D9530" s="7">
        <v>1</v>
      </c>
      <c r="E9530" s="7">
        <v>45</v>
      </c>
      <c r="F9530" s="2" t="s">
        <v>8</v>
      </c>
      <c r="G9530" s="2" t="s">
        <v>4924</v>
      </c>
      <c r="H9530" s="2" t="s">
        <v>4964</v>
      </c>
    </row>
    <row r="9531" spans="1:8">
      <c r="A9531" s="79">
        <v>42892.690046296295</v>
      </c>
      <c r="B9531" s="3">
        <v>7.6833369043151976</v>
      </c>
      <c r="C9531" s="7" t="s">
        <v>3397</v>
      </c>
      <c r="D9531" s="7">
        <v>1</v>
      </c>
      <c r="E9531" s="7">
        <v>45</v>
      </c>
      <c r="F9531" s="2" t="s">
        <v>8</v>
      </c>
      <c r="G9531" s="2" t="s">
        <v>4924</v>
      </c>
      <c r="H9531" s="2" t="s">
        <v>4963</v>
      </c>
    </row>
    <row r="9532" spans="1:8">
      <c r="A9532" s="79">
        <v>42892.724942129629</v>
      </c>
      <c r="B9532" s="3">
        <v>7.6082900000000002</v>
      </c>
      <c r="C9532" s="7" t="s">
        <v>3397</v>
      </c>
      <c r="D9532" s="7">
        <v>1</v>
      </c>
      <c r="E9532" s="7">
        <v>45</v>
      </c>
      <c r="F9532" s="2" t="s">
        <v>8</v>
      </c>
      <c r="G9532" s="2" t="s">
        <v>4924</v>
      </c>
      <c r="H9532" s="2" t="s">
        <v>4961</v>
      </c>
    </row>
    <row r="9533" spans="1:8">
      <c r="A9533" s="79">
        <v>42892.794189814813</v>
      </c>
      <c r="B9533" s="3">
        <v>7.6383200300300302</v>
      </c>
      <c r="C9533" s="7" t="s">
        <v>3397</v>
      </c>
      <c r="D9533" s="7">
        <v>1</v>
      </c>
      <c r="E9533" s="7">
        <v>45</v>
      </c>
      <c r="F9533" s="2" t="s">
        <v>8</v>
      </c>
      <c r="G9533" s="2" t="s">
        <v>4924</v>
      </c>
      <c r="H9533" s="2" t="s">
        <v>4959</v>
      </c>
    </row>
    <row r="9534" spans="1:8">
      <c r="A9534" s="79">
        <v>42892.910624999997</v>
      </c>
      <c r="B9534" s="3">
        <v>7.6383200300300302</v>
      </c>
      <c r="C9534" s="7" t="s">
        <v>3397</v>
      </c>
      <c r="D9534" s="7">
        <v>1</v>
      </c>
      <c r="E9534" s="7">
        <v>45</v>
      </c>
      <c r="F9534" s="2" t="s">
        <v>8</v>
      </c>
      <c r="G9534" s="2" t="s">
        <v>4924</v>
      </c>
      <c r="H9534" s="2" t="s">
        <v>4958</v>
      </c>
    </row>
    <row r="9535" spans="1:8">
      <c r="A9535" s="79">
        <v>42893.374537037038</v>
      </c>
      <c r="B9535" s="3">
        <v>7.6383200300300302</v>
      </c>
      <c r="C9535" s="7" t="s">
        <v>3397</v>
      </c>
      <c r="D9535" s="7">
        <v>1</v>
      </c>
      <c r="E9535" s="7">
        <v>45</v>
      </c>
      <c r="F9535" s="2" t="s">
        <v>8</v>
      </c>
      <c r="G9535" s="2" t="s">
        <v>4924</v>
      </c>
      <c r="H9535" s="2" t="s">
        <v>4957</v>
      </c>
    </row>
    <row r="9536" spans="1:8">
      <c r="A9536" s="79">
        <v>42893.487962962965</v>
      </c>
      <c r="B9536" s="3">
        <v>7.6082900000000002</v>
      </c>
      <c r="C9536" s="7" t="s">
        <v>3397</v>
      </c>
      <c r="D9536" s="7">
        <v>1</v>
      </c>
      <c r="E9536" s="7">
        <v>45</v>
      </c>
      <c r="F9536" s="2" t="s">
        <v>8</v>
      </c>
      <c r="G9536" s="2" t="s">
        <v>4924</v>
      </c>
      <c r="H9536" s="2" t="s">
        <v>4955</v>
      </c>
    </row>
    <row r="9537" spans="1:8">
      <c r="A9537" s="79">
        <v>42893.522766203707</v>
      </c>
      <c r="B9537" s="3">
        <v>7.6383200300300302</v>
      </c>
      <c r="C9537" s="7" t="s">
        <v>3397</v>
      </c>
      <c r="D9537" s="7">
        <v>1</v>
      </c>
      <c r="E9537" s="7">
        <v>45</v>
      </c>
      <c r="F9537" s="2" t="s">
        <v>8</v>
      </c>
      <c r="G9537" s="2" t="s">
        <v>4924</v>
      </c>
      <c r="H9537" s="2" t="s">
        <v>4953</v>
      </c>
    </row>
    <row r="9538" spans="1:8">
      <c r="A9538" s="79">
        <v>42895.337951388887</v>
      </c>
      <c r="B9538" s="3">
        <v>7.6833369043151976</v>
      </c>
      <c r="C9538" s="7" t="s">
        <v>3397</v>
      </c>
      <c r="D9538" s="7">
        <v>1</v>
      </c>
      <c r="E9538" s="7">
        <v>45</v>
      </c>
      <c r="F9538" s="2" t="s">
        <v>8</v>
      </c>
      <c r="G9538" s="2" t="s">
        <v>4924</v>
      </c>
      <c r="H9538" s="2" t="s">
        <v>4951</v>
      </c>
    </row>
    <row r="9539" spans="1:8">
      <c r="A9539" s="79">
        <v>42895.436701388891</v>
      </c>
      <c r="B9539" s="3">
        <v>7.6383200300300302</v>
      </c>
      <c r="C9539" s="7" t="s">
        <v>3397</v>
      </c>
      <c r="D9539" s="7">
        <v>1</v>
      </c>
      <c r="E9539" s="7">
        <v>45</v>
      </c>
      <c r="F9539" s="2" t="s">
        <v>8</v>
      </c>
      <c r="G9539" s="2" t="s">
        <v>4924</v>
      </c>
      <c r="H9539" s="2" t="s">
        <v>4949</v>
      </c>
    </row>
    <row r="9540" spans="1:8">
      <c r="A9540" s="79">
        <v>42895.655555555553</v>
      </c>
      <c r="B9540" s="3">
        <v>7.6249752057842048</v>
      </c>
      <c r="C9540" s="7" t="s">
        <v>3397</v>
      </c>
      <c r="D9540" s="7">
        <v>1</v>
      </c>
      <c r="E9540" s="7">
        <v>45</v>
      </c>
      <c r="F9540" s="2" t="s">
        <v>8</v>
      </c>
      <c r="G9540" s="2" t="s">
        <v>4924</v>
      </c>
      <c r="H9540" s="2" t="s">
        <v>4581</v>
      </c>
    </row>
    <row r="9541" spans="1:8">
      <c r="A9541" s="79">
        <v>42897.068749999999</v>
      </c>
      <c r="B9541" s="3">
        <v>7.6383200300300302</v>
      </c>
      <c r="C9541" s="7" t="s">
        <v>3397</v>
      </c>
      <c r="D9541" s="7">
        <v>1</v>
      </c>
      <c r="E9541" s="7">
        <v>45</v>
      </c>
      <c r="F9541" s="2" t="s">
        <v>8</v>
      </c>
      <c r="G9541" s="2" t="s">
        <v>4924</v>
      </c>
      <c r="H9541" s="2" t="s">
        <v>4948</v>
      </c>
    </row>
    <row r="9542" spans="1:8">
      <c r="A9542" s="79">
        <v>42897.978726851848</v>
      </c>
      <c r="B9542" s="3">
        <v>7.6383200300300302</v>
      </c>
      <c r="C9542" s="7" t="s">
        <v>3397</v>
      </c>
      <c r="D9542" s="7">
        <v>1</v>
      </c>
      <c r="E9542" s="7">
        <v>45</v>
      </c>
      <c r="F9542" s="2" t="s">
        <v>8</v>
      </c>
      <c r="G9542" s="2" t="s">
        <v>4924</v>
      </c>
      <c r="H9542" s="2" t="s">
        <v>4947</v>
      </c>
    </row>
    <row r="9543" spans="1:8">
      <c r="A9543" s="79">
        <v>42899.664583333331</v>
      </c>
      <c r="B9543" s="3">
        <v>7.6082900000000002</v>
      </c>
      <c r="C9543" s="7" t="s">
        <v>3397</v>
      </c>
      <c r="D9543" s="7">
        <v>1</v>
      </c>
      <c r="E9543" s="7">
        <v>45</v>
      </c>
      <c r="F9543" s="2" t="s">
        <v>8</v>
      </c>
      <c r="G9543" s="2" t="s">
        <v>4924</v>
      </c>
      <c r="H9543" s="2" t="s">
        <v>4946</v>
      </c>
    </row>
    <row r="9544" spans="1:8">
      <c r="A9544" s="79">
        <v>42900.707974537036</v>
      </c>
      <c r="B9544" s="3">
        <v>7.6833369043151976</v>
      </c>
      <c r="C9544" s="7" t="s">
        <v>3397</v>
      </c>
      <c r="D9544" s="7">
        <v>1</v>
      </c>
      <c r="E9544" s="7">
        <v>45</v>
      </c>
      <c r="F9544" s="2" t="s">
        <v>8</v>
      </c>
      <c r="G9544" s="2" t="s">
        <v>4924</v>
      </c>
      <c r="H9544" s="2" t="s">
        <v>4944</v>
      </c>
    </row>
    <row r="9545" spans="1:8">
      <c r="A9545" s="79">
        <v>42902.8518287037</v>
      </c>
      <c r="B9545" s="3">
        <v>7.6659911936850218</v>
      </c>
      <c r="C9545" s="7" t="s">
        <v>3397</v>
      </c>
      <c r="D9545" s="7">
        <v>1</v>
      </c>
      <c r="E9545" s="7">
        <v>45</v>
      </c>
      <c r="F9545" s="2" t="s">
        <v>8</v>
      </c>
      <c r="G9545" s="2" t="s">
        <v>4924</v>
      </c>
      <c r="H9545" s="2" t="s">
        <v>4494</v>
      </c>
    </row>
    <row r="9546" spans="1:8">
      <c r="A9546" s="79">
        <v>42908.904710648145</v>
      </c>
      <c r="B9546" s="3">
        <v>15.356030770261219</v>
      </c>
      <c r="C9546" s="7" t="s">
        <v>3397</v>
      </c>
      <c r="D9546" s="7">
        <v>2</v>
      </c>
      <c r="E9546" s="7">
        <v>45</v>
      </c>
      <c r="F9546" s="2" t="s">
        <v>8</v>
      </c>
      <c r="G9546" s="2" t="s">
        <v>4924</v>
      </c>
      <c r="H9546" s="2" t="s">
        <v>4943</v>
      </c>
    </row>
    <row r="9547" spans="1:8">
      <c r="A9547" s="79">
        <v>42913.774085648147</v>
      </c>
      <c r="B9547" s="3">
        <v>7.6833369043151976</v>
      </c>
      <c r="C9547" s="7" t="s">
        <v>3397</v>
      </c>
      <c r="D9547" s="7">
        <v>1</v>
      </c>
      <c r="E9547" s="7">
        <v>45</v>
      </c>
      <c r="F9547" s="2" t="s">
        <v>8</v>
      </c>
      <c r="G9547" s="2" t="s">
        <v>4924</v>
      </c>
      <c r="H9547" s="2" t="s">
        <v>4942</v>
      </c>
    </row>
    <row r="9548" spans="1:8">
      <c r="A9548" s="79">
        <v>42915.792071759257</v>
      </c>
      <c r="B9548" s="3">
        <v>7.4582899999999999</v>
      </c>
      <c r="C9548" s="7" t="s">
        <v>3397</v>
      </c>
      <c r="D9548" s="7">
        <v>1</v>
      </c>
      <c r="E9548" s="7">
        <v>45</v>
      </c>
      <c r="F9548" s="2" t="s">
        <v>8</v>
      </c>
      <c r="G9548" s="2" t="s">
        <v>4924</v>
      </c>
      <c r="H9548" s="2" t="s">
        <v>4940</v>
      </c>
    </row>
    <row r="9549" spans="1:8">
      <c r="A9549" s="79">
        <v>42915.803148148145</v>
      </c>
      <c r="B9549" s="3">
        <v>7.6383200300300302</v>
      </c>
      <c r="C9549" s="7" t="s">
        <v>3397</v>
      </c>
      <c r="D9549" s="7">
        <v>1</v>
      </c>
      <c r="E9549" s="7">
        <v>45</v>
      </c>
      <c r="F9549" s="2" t="s">
        <v>8</v>
      </c>
      <c r="G9549" s="2" t="s">
        <v>4924</v>
      </c>
      <c r="H9549" s="2" t="s">
        <v>4938</v>
      </c>
    </row>
    <row r="9550" spans="1:8">
      <c r="A9550" s="79">
        <v>42915.831400462965</v>
      </c>
      <c r="B9550" s="3">
        <v>7.6383200300300302</v>
      </c>
      <c r="C9550" s="7" t="s">
        <v>3397</v>
      </c>
      <c r="D9550" s="7">
        <v>1</v>
      </c>
      <c r="E9550" s="7">
        <v>45</v>
      </c>
      <c r="F9550" s="2" t="s">
        <v>8</v>
      </c>
      <c r="G9550" s="2" t="s">
        <v>4924</v>
      </c>
      <c r="H9550" s="2" t="s">
        <v>4937</v>
      </c>
    </row>
    <row r="9551" spans="1:8">
      <c r="A9551" s="79">
        <v>42915.83185185185</v>
      </c>
      <c r="B9551" s="3">
        <v>7.6383200300300302</v>
      </c>
      <c r="C9551" s="7" t="s">
        <v>3397</v>
      </c>
      <c r="D9551" s="7">
        <v>1</v>
      </c>
      <c r="E9551" s="7">
        <v>45</v>
      </c>
      <c r="F9551" s="2" t="s">
        <v>8</v>
      </c>
      <c r="G9551" s="2" t="s">
        <v>4924</v>
      </c>
      <c r="H9551" s="2" t="s">
        <v>4935</v>
      </c>
    </row>
    <row r="9552" spans="1:8">
      <c r="A9552" s="79">
        <v>42915.853865740741</v>
      </c>
      <c r="B9552" s="3">
        <v>7.6082900000000002</v>
      </c>
      <c r="C9552" s="7" t="s">
        <v>3397</v>
      </c>
      <c r="D9552" s="7">
        <v>1</v>
      </c>
      <c r="E9552" s="7">
        <v>45</v>
      </c>
      <c r="F9552" s="2" t="s">
        <v>8</v>
      </c>
      <c r="G9552" s="2" t="s">
        <v>4924</v>
      </c>
      <c r="H9552" s="2" t="s">
        <v>4934</v>
      </c>
    </row>
    <row r="9553" spans="1:8">
      <c r="A9553" s="79">
        <v>42915.863125000003</v>
      </c>
      <c r="B9553" s="3">
        <v>7.6177858968347012</v>
      </c>
      <c r="C9553" s="7" t="s">
        <v>3397</v>
      </c>
      <c r="D9553" s="7">
        <v>1</v>
      </c>
      <c r="E9553" s="7">
        <v>45</v>
      </c>
      <c r="F9553" s="2" t="s">
        <v>8</v>
      </c>
      <c r="G9553" s="2" t="s">
        <v>4924</v>
      </c>
      <c r="H9553" s="2" t="s">
        <v>4933</v>
      </c>
    </row>
    <row r="9554" spans="1:8">
      <c r="A9554" s="79">
        <v>42915.878993055558</v>
      </c>
      <c r="B9554" s="3">
        <v>7.6383200300300302</v>
      </c>
      <c r="C9554" s="7" t="s">
        <v>3397</v>
      </c>
      <c r="D9554" s="7">
        <v>1</v>
      </c>
      <c r="E9554" s="7">
        <v>45</v>
      </c>
      <c r="F9554" s="2" t="s">
        <v>8</v>
      </c>
      <c r="G9554" s="2" t="s">
        <v>4924</v>
      </c>
      <c r="H9554" s="2" t="s">
        <v>4931</v>
      </c>
    </row>
    <row r="9555" spans="1:8">
      <c r="A9555" s="79">
        <v>42915.940462962964</v>
      </c>
      <c r="B9555" s="3">
        <v>7.6383200300300302</v>
      </c>
      <c r="C9555" s="7" t="s">
        <v>3397</v>
      </c>
      <c r="D9555" s="7">
        <v>1</v>
      </c>
      <c r="E9555" s="7">
        <v>45</v>
      </c>
      <c r="F9555" s="2" t="s">
        <v>8</v>
      </c>
      <c r="G9555" s="2" t="s">
        <v>4924</v>
      </c>
      <c r="H9555" s="2" t="s">
        <v>4929</v>
      </c>
    </row>
    <row r="9556" spans="1:8">
      <c r="A9556" s="79">
        <v>42916.034178240741</v>
      </c>
      <c r="B9556" s="3">
        <v>7.6383200300300302</v>
      </c>
      <c r="C9556" s="7" t="s">
        <v>3397</v>
      </c>
      <c r="D9556" s="7">
        <v>1</v>
      </c>
      <c r="E9556" s="7">
        <v>45</v>
      </c>
      <c r="F9556" s="2" t="s">
        <v>8</v>
      </c>
      <c r="G9556" s="2" t="s">
        <v>4924</v>
      </c>
      <c r="H9556" s="2" t="s">
        <v>4928</v>
      </c>
    </row>
    <row r="9557" spans="1:8">
      <c r="A9557" s="79">
        <v>42916.04074074074</v>
      </c>
      <c r="B9557" s="3">
        <v>15.386872207792209</v>
      </c>
      <c r="C9557" s="7" t="s">
        <v>3397</v>
      </c>
      <c r="D9557" s="7">
        <v>2</v>
      </c>
      <c r="E9557" s="7">
        <v>45</v>
      </c>
      <c r="F9557" s="2" t="s">
        <v>8</v>
      </c>
      <c r="G9557" s="2" t="s">
        <v>4924</v>
      </c>
      <c r="H9557" s="2" t="s">
        <v>4926</v>
      </c>
    </row>
    <row r="9558" spans="1:8">
      <c r="A9558" s="79">
        <v>42916.163321759261</v>
      </c>
      <c r="B9558" s="3">
        <v>7.7154558327376703</v>
      </c>
      <c r="C9558" s="7" t="s">
        <v>3397</v>
      </c>
      <c r="D9558" s="7">
        <v>1</v>
      </c>
      <c r="E9558" s="7">
        <v>45</v>
      </c>
      <c r="F9558" s="2" t="s">
        <v>8</v>
      </c>
      <c r="G9558" s="2" t="s">
        <v>4924</v>
      </c>
      <c r="H9558" s="2" t="s">
        <v>4578</v>
      </c>
    </row>
    <row r="9559" spans="1:8">
      <c r="A9559" s="79">
        <v>42916.414097222223</v>
      </c>
      <c r="B9559" s="3">
        <v>7.6383200300300302</v>
      </c>
      <c r="C9559" s="7" t="s">
        <v>3397</v>
      </c>
      <c r="D9559" s="7">
        <v>1</v>
      </c>
      <c r="E9559" s="7">
        <v>45</v>
      </c>
      <c r="F9559" s="2" t="s">
        <v>8</v>
      </c>
      <c r="G9559" s="2" t="s">
        <v>4924</v>
      </c>
      <c r="H9559" s="2" t="s">
        <v>4925</v>
      </c>
    </row>
    <row r="9560" spans="1:8">
      <c r="A9560" s="79">
        <v>42916.490185185183</v>
      </c>
      <c r="B9560" s="3">
        <v>7.6383200300300302</v>
      </c>
      <c r="C9560" s="7" t="s">
        <v>3397</v>
      </c>
      <c r="D9560" s="7">
        <v>1</v>
      </c>
      <c r="E9560" s="7">
        <v>45</v>
      </c>
      <c r="F9560" s="2" t="s">
        <v>8</v>
      </c>
      <c r="G9560" s="2" t="s">
        <v>4924</v>
      </c>
      <c r="H9560" s="2" t="s">
        <v>4923</v>
      </c>
    </row>
    <row r="9561" spans="1:8">
      <c r="A9561" s="79">
        <v>42887.818055555559</v>
      </c>
      <c r="B9561" s="3">
        <v>7.6177858968347012</v>
      </c>
      <c r="C9561" s="7" t="s">
        <v>3402</v>
      </c>
      <c r="D9561" s="7">
        <v>1</v>
      </c>
      <c r="E9561" s="7">
        <v>45</v>
      </c>
      <c r="F9561" s="2" t="s">
        <v>8</v>
      </c>
      <c r="G9561" s="2" t="s">
        <v>5050</v>
      </c>
      <c r="H9561" s="2" t="s">
        <v>5049</v>
      </c>
    </row>
    <row r="9562" spans="1:8">
      <c r="A9562" s="79">
        <v>42887.818437499998</v>
      </c>
      <c r="B9562" s="3">
        <v>7.6383200300300302</v>
      </c>
      <c r="C9562" s="7" t="s">
        <v>3402</v>
      </c>
      <c r="D9562" s="7">
        <v>1</v>
      </c>
      <c r="E9562" s="7">
        <v>45</v>
      </c>
      <c r="F9562" s="2" t="s">
        <v>8</v>
      </c>
      <c r="G9562" s="2" t="s">
        <v>5050</v>
      </c>
      <c r="H9562" s="2" t="s">
        <v>5048</v>
      </c>
    </row>
    <row r="9563" spans="1:8">
      <c r="A9563" s="79">
        <v>42887.819560185184</v>
      </c>
      <c r="B9563" s="3">
        <v>7.6383200300300302</v>
      </c>
      <c r="C9563" s="7" t="s">
        <v>3402</v>
      </c>
      <c r="D9563" s="7">
        <v>1</v>
      </c>
      <c r="E9563" s="7">
        <v>45</v>
      </c>
      <c r="F9563" s="2" t="s">
        <v>8</v>
      </c>
      <c r="G9563" s="2" t="s">
        <v>5050</v>
      </c>
      <c r="H9563" s="2" t="s">
        <v>5047</v>
      </c>
    </row>
    <row r="9564" spans="1:8">
      <c r="A9564" s="79">
        <v>42887.822291666664</v>
      </c>
      <c r="B9564" s="3">
        <v>15.27664006006006</v>
      </c>
      <c r="C9564" s="7" t="s">
        <v>3402</v>
      </c>
      <c r="D9564" s="7">
        <v>2</v>
      </c>
      <c r="E9564" s="7">
        <v>45</v>
      </c>
      <c r="F9564" s="2" t="s">
        <v>8</v>
      </c>
      <c r="G9564" s="2" t="s">
        <v>5050</v>
      </c>
      <c r="H9564" s="2" t="s">
        <v>5098</v>
      </c>
    </row>
    <row r="9565" spans="1:8">
      <c r="A9565" s="79">
        <v>42887.826180555552</v>
      </c>
      <c r="B9565" s="3">
        <v>7.6383200300300302</v>
      </c>
      <c r="C9565" s="7" t="s">
        <v>3402</v>
      </c>
      <c r="D9565" s="7">
        <v>1</v>
      </c>
      <c r="E9565" s="7">
        <v>45</v>
      </c>
      <c r="F9565" s="2" t="s">
        <v>8</v>
      </c>
      <c r="G9565" s="2" t="s">
        <v>5050</v>
      </c>
      <c r="H9565" s="2" t="s">
        <v>5046</v>
      </c>
    </row>
    <row r="9566" spans="1:8">
      <c r="A9566" s="79">
        <v>42887.827337962961</v>
      </c>
      <c r="B9566" s="3">
        <v>7.6383200300300302</v>
      </c>
      <c r="C9566" s="7" t="s">
        <v>3402</v>
      </c>
      <c r="D9566" s="7">
        <v>1</v>
      </c>
      <c r="E9566" s="7">
        <v>45</v>
      </c>
      <c r="F9566" s="2" t="s">
        <v>8</v>
      </c>
      <c r="G9566" s="2" t="s">
        <v>5050</v>
      </c>
      <c r="H9566" s="2" t="s">
        <v>5045</v>
      </c>
    </row>
    <row r="9567" spans="1:8">
      <c r="A9567" s="79">
        <v>42887.829155092593</v>
      </c>
      <c r="B9567" s="3">
        <v>7.5583734028356968</v>
      </c>
      <c r="C9567" s="7" t="s">
        <v>3402</v>
      </c>
      <c r="D9567" s="7">
        <v>1</v>
      </c>
      <c r="E9567" s="7">
        <v>45</v>
      </c>
      <c r="F9567" s="2" t="s">
        <v>8</v>
      </c>
      <c r="G9567" s="2" t="s">
        <v>5050</v>
      </c>
      <c r="H9567" s="2" t="s">
        <v>5096</v>
      </c>
    </row>
    <row r="9568" spans="1:8">
      <c r="A9568" s="79">
        <v>42887.835810185185</v>
      </c>
      <c r="B9568" s="3">
        <v>7.6383200300300302</v>
      </c>
      <c r="C9568" s="7" t="s">
        <v>3402</v>
      </c>
      <c r="D9568" s="7">
        <v>1</v>
      </c>
      <c r="E9568" s="7">
        <v>45</v>
      </c>
      <c r="F9568" s="2" t="s">
        <v>8</v>
      </c>
      <c r="G9568" s="2" t="s">
        <v>5050</v>
      </c>
      <c r="H9568" s="2" t="s">
        <v>5044</v>
      </c>
    </row>
    <row r="9569" spans="1:8">
      <c r="A9569" s="79">
        <v>42887.846666666665</v>
      </c>
      <c r="B9569" s="3">
        <v>7.6383200300300302</v>
      </c>
      <c r="C9569" s="7" t="s">
        <v>3402</v>
      </c>
      <c r="D9569" s="7">
        <v>1</v>
      </c>
      <c r="E9569" s="7">
        <v>45</v>
      </c>
      <c r="F9569" s="2" t="s">
        <v>8</v>
      </c>
      <c r="G9569" s="2" t="s">
        <v>5050</v>
      </c>
      <c r="H9569" s="2" t="s">
        <v>5043</v>
      </c>
    </row>
    <row r="9570" spans="1:8">
      <c r="A9570" s="79">
        <v>42887.852187500001</v>
      </c>
      <c r="B9570" s="3">
        <v>15.386872207792209</v>
      </c>
      <c r="C9570" s="7" t="s">
        <v>3402</v>
      </c>
      <c r="D9570" s="7">
        <v>2</v>
      </c>
      <c r="E9570" s="7">
        <v>45</v>
      </c>
      <c r="F9570" s="2" t="s">
        <v>8</v>
      </c>
      <c r="G9570" s="2" t="s">
        <v>5050</v>
      </c>
      <c r="H9570" s="2" t="s">
        <v>5041</v>
      </c>
    </row>
    <row r="9571" spans="1:8">
      <c r="A9571" s="79">
        <v>42887.853506944448</v>
      </c>
      <c r="B9571" s="3">
        <v>7.6082900000000002</v>
      </c>
      <c r="C9571" s="7" t="s">
        <v>3402</v>
      </c>
      <c r="D9571" s="7">
        <v>1</v>
      </c>
      <c r="E9571" s="7">
        <v>45</v>
      </c>
      <c r="F9571" s="2" t="s">
        <v>8</v>
      </c>
      <c r="G9571" s="2" t="s">
        <v>5050</v>
      </c>
      <c r="H9571" s="2" t="s">
        <v>5040</v>
      </c>
    </row>
    <row r="9572" spans="1:8">
      <c r="A9572" s="79">
        <v>42887.854386574072</v>
      </c>
      <c r="B9572" s="3">
        <v>7.5583734028356968</v>
      </c>
      <c r="C9572" s="7" t="s">
        <v>3402</v>
      </c>
      <c r="D9572" s="7">
        <v>1</v>
      </c>
      <c r="E9572" s="7">
        <v>45</v>
      </c>
      <c r="F9572" s="2" t="s">
        <v>8</v>
      </c>
      <c r="G9572" s="2" t="s">
        <v>5050</v>
      </c>
      <c r="H9572" s="2" t="s">
        <v>5095</v>
      </c>
    </row>
    <row r="9573" spans="1:8">
      <c r="A9573" s="79">
        <v>42887.868750000001</v>
      </c>
      <c r="B9573" s="3">
        <v>7.6383200300300302</v>
      </c>
      <c r="C9573" s="7" t="s">
        <v>3402</v>
      </c>
      <c r="D9573" s="7">
        <v>1</v>
      </c>
      <c r="E9573" s="7">
        <v>45</v>
      </c>
      <c r="F9573" s="2" t="s">
        <v>8</v>
      </c>
      <c r="G9573" s="2" t="s">
        <v>5050</v>
      </c>
      <c r="H9573" s="2" t="s">
        <v>5039</v>
      </c>
    </row>
    <row r="9574" spans="1:8">
      <c r="A9574" s="79">
        <v>42887.879641203705</v>
      </c>
      <c r="B9574" s="3">
        <v>15.386872207792209</v>
      </c>
      <c r="C9574" s="7" t="s">
        <v>3402</v>
      </c>
      <c r="D9574" s="7">
        <v>2</v>
      </c>
      <c r="E9574" s="7">
        <v>45</v>
      </c>
      <c r="F9574" s="2" t="s">
        <v>8</v>
      </c>
      <c r="G9574" s="2" t="s">
        <v>5050</v>
      </c>
      <c r="H9574" s="2" t="s">
        <v>5038</v>
      </c>
    </row>
    <row r="9575" spans="1:8">
      <c r="A9575" s="79">
        <v>42887.879803240743</v>
      </c>
      <c r="B9575" s="3">
        <v>15.386872207792209</v>
      </c>
      <c r="C9575" s="7" t="s">
        <v>3402</v>
      </c>
      <c r="D9575" s="7">
        <v>2</v>
      </c>
      <c r="E9575" s="7">
        <v>45</v>
      </c>
      <c r="F9575" s="2" t="s">
        <v>8</v>
      </c>
      <c r="G9575" s="2" t="s">
        <v>5050</v>
      </c>
      <c r="H9575" s="2" t="s">
        <v>5037</v>
      </c>
    </row>
    <row r="9576" spans="1:8">
      <c r="A9576" s="79">
        <v>42887.887615740743</v>
      </c>
      <c r="B9576" s="3">
        <v>7.6177858968347012</v>
      </c>
      <c r="C9576" s="7" t="s">
        <v>3402</v>
      </c>
      <c r="D9576" s="7">
        <v>1</v>
      </c>
      <c r="E9576" s="7">
        <v>45</v>
      </c>
      <c r="F9576" s="2" t="s">
        <v>8</v>
      </c>
      <c r="G9576" s="2" t="s">
        <v>5050</v>
      </c>
      <c r="H9576" s="2" t="s">
        <v>5036</v>
      </c>
    </row>
    <row r="9577" spans="1:8">
      <c r="A9577" s="79">
        <v>42887.888171296298</v>
      </c>
      <c r="B9577" s="3">
        <v>7.6383200300300302</v>
      </c>
      <c r="C9577" s="7" t="s">
        <v>3402</v>
      </c>
      <c r="D9577" s="7">
        <v>1</v>
      </c>
      <c r="E9577" s="7">
        <v>45</v>
      </c>
      <c r="F9577" s="2" t="s">
        <v>8</v>
      </c>
      <c r="G9577" s="2" t="s">
        <v>5050</v>
      </c>
      <c r="H9577" s="2" t="s">
        <v>5035</v>
      </c>
    </row>
    <row r="9578" spans="1:8">
      <c r="A9578" s="79">
        <v>42887.909675925926</v>
      </c>
      <c r="B9578" s="3">
        <v>7.5583734028356968</v>
      </c>
      <c r="C9578" s="7" t="s">
        <v>3402</v>
      </c>
      <c r="D9578" s="7">
        <v>1</v>
      </c>
      <c r="E9578" s="7">
        <v>45</v>
      </c>
      <c r="F9578" s="2" t="s">
        <v>8</v>
      </c>
      <c r="G9578" s="2" t="s">
        <v>5050</v>
      </c>
      <c r="H9578" s="2" t="s">
        <v>5093</v>
      </c>
    </row>
    <row r="9579" spans="1:8">
      <c r="A9579" s="79">
        <v>42887.914756944447</v>
      </c>
      <c r="B9579" s="3">
        <v>7.6082900000000002</v>
      </c>
      <c r="C9579" s="7" t="s">
        <v>3402</v>
      </c>
      <c r="D9579" s="7">
        <v>1</v>
      </c>
      <c r="E9579" s="7">
        <v>45</v>
      </c>
      <c r="F9579" s="2" t="s">
        <v>8</v>
      </c>
      <c r="G9579" s="2" t="s">
        <v>5050</v>
      </c>
      <c r="H9579" s="2" t="s">
        <v>5032</v>
      </c>
    </row>
    <row r="9580" spans="1:8">
      <c r="A9580" s="79">
        <v>42887.924201388887</v>
      </c>
      <c r="B9580" s="3">
        <v>7.6383200300300302</v>
      </c>
      <c r="C9580" s="7" t="s">
        <v>3402</v>
      </c>
      <c r="D9580" s="7">
        <v>1</v>
      </c>
      <c r="E9580" s="7">
        <v>45</v>
      </c>
      <c r="F9580" s="2" t="s">
        <v>8</v>
      </c>
      <c r="G9580" s="2" t="s">
        <v>5050</v>
      </c>
      <c r="H9580" s="2" t="s">
        <v>5031</v>
      </c>
    </row>
    <row r="9581" spans="1:8">
      <c r="A9581" s="79">
        <v>42887.944074074076</v>
      </c>
      <c r="B9581" s="3">
        <v>7.6916511342785654</v>
      </c>
      <c r="C9581" s="7" t="s">
        <v>3402</v>
      </c>
      <c r="D9581" s="7">
        <v>1</v>
      </c>
      <c r="E9581" s="7">
        <v>45</v>
      </c>
      <c r="F9581" s="2" t="s">
        <v>8</v>
      </c>
      <c r="G9581" s="2" t="s">
        <v>5050</v>
      </c>
      <c r="H9581" s="2" t="s">
        <v>5029</v>
      </c>
    </row>
    <row r="9582" spans="1:8">
      <c r="A9582" s="79">
        <v>42887.946250000001</v>
      </c>
      <c r="B9582" s="3">
        <v>7.6383200300300302</v>
      </c>
      <c r="C9582" s="7" t="s">
        <v>3402</v>
      </c>
      <c r="D9582" s="7">
        <v>1</v>
      </c>
      <c r="E9582" s="7">
        <v>45</v>
      </c>
      <c r="F9582" s="2" t="s">
        <v>8</v>
      </c>
      <c r="G9582" s="2" t="s">
        <v>5050</v>
      </c>
      <c r="H9582" s="2" t="s">
        <v>5028</v>
      </c>
    </row>
    <row r="9583" spans="1:8">
      <c r="A9583" s="79">
        <v>42887.972233796296</v>
      </c>
      <c r="B9583" s="3">
        <v>7.6383800450225117</v>
      </c>
      <c r="C9583" s="7" t="s">
        <v>3402</v>
      </c>
      <c r="D9583" s="7">
        <v>1</v>
      </c>
      <c r="E9583" s="7">
        <v>45</v>
      </c>
      <c r="F9583" s="2" t="s">
        <v>8</v>
      </c>
      <c r="G9583" s="2" t="s">
        <v>5050</v>
      </c>
      <c r="H9583" s="2" t="s">
        <v>5027</v>
      </c>
    </row>
    <row r="9584" spans="1:8">
      <c r="A9584" s="79">
        <v>42887.996979166666</v>
      </c>
      <c r="B9584" s="3">
        <v>7.6082900000000002</v>
      </c>
      <c r="C9584" s="7" t="s">
        <v>3402</v>
      </c>
      <c r="D9584" s="7">
        <v>1</v>
      </c>
      <c r="E9584" s="7">
        <v>45</v>
      </c>
      <c r="F9584" s="2" t="s">
        <v>8</v>
      </c>
      <c r="G9584" s="2" t="s">
        <v>5050</v>
      </c>
      <c r="H9584" s="2" t="s">
        <v>5026</v>
      </c>
    </row>
    <row r="9585" spans="1:8">
      <c r="A9585" s="79">
        <v>42888.023576388892</v>
      </c>
      <c r="B9585" s="3">
        <v>7.6383200300300302</v>
      </c>
      <c r="C9585" s="7" t="s">
        <v>3402</v>
      </c>
      <c r="D9585" s="7">
        <v>1</v>
      </c>
      <c r="E9585" s="7">
        <v>45</v>
      </c>
      <c r="F9585" s="2" t="s">
        <v>8</v>
      </c>
      <c r="G9585" s="2" t="s">
        <v>5050</v>
      </c>
      <c r="H9585" s="2" t="s">
        <v>5024</v>
      </c>
    </row>
    <row r="9586" spans="1:8">
      <c r="A9586" s="79">
        <v>42888.055902777778</v>
      </c>
      <c r="B9586" s="3">
        <v>7.6383200300300302</v>
      </c>
      <c r="C9586" s="7" t="s">
        <v>3402</v>
      </c>
      <c r="D9586" s="7">
        <v>1</v>
      </c>
      <c r="E9586" s="7">
        <v>45</v>
      </c>
      <c r="F9586" s="2" t="s">
        <v>8</v>
      </c>
      <c r="G9586" s="2" t="s">
        <v>5050</v>
      </c>
      <c r="H9586" s="2" t="s">
        <v>5023</v>
      </c>
    </row>
    <row r="9587" spans="1:8">
      <c r="A9587" s="79">
        <v>42888.080011574071</v>
      </c>
      <c r="B9587" s="3">
        <v>7.6383200300300302</v>
      </c>
      <c r="C9587" s="7" t="s">
        <v>3402</v>
      </c>
      <c r="D9587" s="7">
        <v>1</v>
      </c>
      <c r="E9587" s="7">
        <v>45</v>
      </c>
      <c r="F9587" s="2" t="s">
        <v>8</v>
      </c>
      <c r="G9587" s="2" t="s">
        <v>5050</v>
      </c>
      <c r="H9587" s="2" t="s">
        <v>5022</v>
      </c>
    </row>
    <row r="9588" spans="1:8">
      <c r="A9588" s="79">
        <v>42888.110196759262</v>
      </c>
      <c r="B9588" s="3">
        <v>7.6833369043151976</v>
      </c>
      <c r="C9588" s="7" t="s">
        <v>3402</v>
      </c>
      <c r="D9588" s="7">
        <v>1</v>
      </c>
      <c r="E9588" s="7">
        <v>45</v>
      </c>
      <c r="F9588" s="2" t="s">
        <v>8</v>
      </c>
      <c r="G9588" s="2" t="s">
        <v>5050</v>
      </c>
      <c r="H9588" s="2" t="s">
        <v>5021</v>
      </c>
    </row>
    <row r="9589" spans="1:8">
      <c r="A9589" s="79">
        <v>42888.131712962961</v>
      </c>
      <c r="B9589" s="3">
        <v>15.420642437462478</v>
      </c>
      <c r="C9589" s="7" t="s">
        <v>3402</v>
      </c>
      <c r="D9589" s="7">
        <v>2</v>
      </c>
      <c r="E9589" s="7">
        <v>45</v>
      </c>
      <c r="F9589" s="2" t="s">
        <v>8</v>
      </c>
      <c r="G9589" s="2" t="s">
        <v>5050</v>
      </c>
      <c r="H9589" s="2" t="s">
        <v>5020</v>
      </c>
    </row>
    <row r="9590" spans="1:8">
      <c r="A9590" s="79">
        <v>42888.198842592596</v>
      </c>
      <c r="B9590" s="3">
        <v>15.433867784679089</v>
      </c>
      <c r="C9590" s="7" t="s">
        <v>3402</v>
      </c>
      <c r="D9590" s="7">
        <v>2</v>
      </c>
      <c r="E9590" s="7">
        <v>45</v>
      </c>
      <c r="F9590" s="2" t="s">
        <v>8</v>
      </c>
      <c r="G9590" s="2" t="s">
        <v>5050</v>
      </c>
      <c r="H9590" s="2" t="s">
        <v>5019</v>
      </c>
    </row>
    <row r="9591" spans="1:8">
      <c r="A9591" s="79">
        <v>42888.220486111109</v>
      </c>
      <c r="B9591" s="3">
        <v>7.6383200300300302</v>
      </c>
      <c r="C9591" s="7" t="s">
        <v>3402</v>
      </c>
      <c r="D9591" s="7">
        <v>1</v>
      </c>
      <c r="E9591" s="7">
        <v>45</v>
      </c>
      <c r="F9591" s="2" t="s">
        <v>8</v>
      </c>
      <c r="G9591" s="2" t="s">
        <v>5050</v>
      </c>
      <c r="H9591" s="2" t="s">
        <v>5018</v>
      </c>
    </row>
    <row r="9592" spans="1:8">
      <c r="A9592" s="79">
        <v>42888.312013888892</v>
      </c>
      <c r="B9592" s="3">
        <v>7.6833369043151976</v>
      </c>
      <c r="C9592" s="7" t="s">
        <v>3402</v>
      </c>
      <c r="D9592" s="7">
        <v>1</v>
      </c>
      <c r="E9592" s="7">
        <v>45</v>
      </c>
      <c r="F9592" s="2" t="s">
        <v>8</v>
      </c>
      <c r="G9592" s="2" t="s">
        <v>5050</v>
      </c>
      <c r="H9592" s="2" t="s">
        <v>5017</v>
      </c>
    </row>
    <row r="9593" spans="1:8">
      <c r="A9593" s="79">
        <v>42888.339641203704</v>
      </c>
      <c r="B9593" s="3">
        <v>7.6583733680700297</v>
      </c>
      <c r="C9593" s="7" t="s">
        <v>3402</v>
      </c>
      <c r="D9593" s="7">
        <v>1</v>
      </c>
      <c r="E9593" s="7">
        <v>45</v>
      </c>
      <c r="F9593" s="2" t="s">
        <v>8</v>
      </c>
      <c r="G9593" s="2" t="s">
        <v>5050</v>
      </c>
      <c r="H9593" s="2" t="s">
        <v>5091</v>
      </c>
    </row>
    <row r="9594" spans="1:8">
      <c r="A9594" s="79">
        <v>42888.340138888889</v>
      </c>
      <c r="B9594" s="3">
        <v>7.6082900000000002</v>
      </c>
      <c r="C9594" s="7" t="s">
        <v>3402</v>
      </c>
      <c r="D9594" s="7">
        <v>1</v>
      </c>
      <c r="E9594" s="7">
        <v>45</v>
      </c>
      <c r="F9594" s="2" t="s">
        <v>8</v>
      </c>
      <c r="G9594" s="2" t="s">
        <v>5050</v>
      </c>
      <c r="H9594" s="2" t="s">
        <v>5016</v>
      </c>
    </row>
    <row r="9595" spans="1:8">
      <c r="A9595" s="79">
        <v>42888.344004629631</v>
      </c>
      <c r="B9595" s="3">
        <v>7.6249752057842048</v>
      </c>
      <c r="C9595" s="7" t="s">
        <v>3402</v>
      </c>
      <c r="D9595" s="7">
        <v>1</v>
      </c>
      <c r="E9595" s="7">
        <v>45</v>
      </c>
      <c r="F9595" s="2" t="s">
        <v>8</v>
      </c>
      <c r="G9595" s="2" t="s">
        <v>5050</v>
      </c>
      <c r="H9595" s="2" t="s">
        <v>4466</v>
      </c>
    </row>
    <row r="9596" spans="1:8">
      <c r="A9596" s="79">
        <v>42888.348576388889</v>
      </c>
      <c r="B9596" s="3">
        <v>7.6934536461996217</v>
      </c>
      <c r="C9596" s="7" t="s">
        <v>3402</v>
      </c>
      <c r="D9596" s="7">
        <v>1</v>
      </c>
      <c r="E9596" s="7">
        <v>45</v>
      </c>
      <c r="F9596" s="2" t="s">
        <v>8</v>
      </c>
      <c r="G9596" s="2" t="s">
        <v>5050</v>
      </c>
      <c r="H9596" s="2" t="s">
        <v>4833</v>
      </c>
    </row>
    <row r="9597" spans="1:8">
      <c r="A9597" s="79">
        <v>42888.354155092595</v>
      </c>
      <c r="B9597" s="3">
        <v>7.6659911936850218</v>
      </c>
      <c r="C9597" s="7" t="s">
        <v>3402</v>
      </c>
      <c r="D9597" s="7">
        <v>1</v>
      </c>
      <c r="E9597" s="7">
        <v>45</v>
      </c>
      <c r="F9597" s="2" t="s">
        <v>8</v>
      </c>
      <c r="G9597" s="2" t="s">
        <v>5050</v>
      </c>
      <c r="H9597" s="2" t="s">
        <v>4432</v>
      </c>
    </row>
    <row r="9598" spans="1:8">
      <c r="A9598" s="79">
        <v>42888.354988425926</v>
      </c>
      <c r="B9598" s="3">
        <v>7.6459130661040788</v>
      </c>
      <c r="C9598" s="7" t="s">
        <v>3402</v>
      </c>
      <c r="D9598" s="7">
        <v>1</v>
      </c>
      <c r="E9598" s="7">
        <v>45</v>
      </c>
      <c r="F9598" s="2" t="s">
        <v>8</v>
      </c>
      <c r="G9598" s="2" t="s">
        <v>5050</v>
      </c>
      <c r="H9598" s="2" t="s">
        <v>5015</v>
      </c>
    </row>
    <row r="9599" spans="1:8">
      <c r="A9599" s="79">
        <v>42888.392939814818</v>
      </c>
      <c r="B9599" s="3">
        <v>7.6383200300300302</v>
      </c>
      <c r="C9599" s="7" t="s">
        <v>3402</v>
      </c>
      <c r="D9599" s="7">
        <v>1</v>
      </c>
      <c r="E9599" s="7">
        <v>45</v>
      </c>
      <c r="F9599" s="2" t="s">
        <v>8</v>
      </c>
      <c r="G9599" s="2" t="s">
        <v>5050</v>
      </c>
      <c r="H9599" s="2" t="s">
        <v>5014</v>
      </c>
    </row>
    <row r="9600" spans="1:8">
      <c r="A9600" s="79">
        <v>42888.427407407406</v>
      </c>
      <c r="B9600" s="3">
        <v>7.6694464121571535</v>
      </c>
      <c r="C9600" s="7" t="s">
        <v>3402</v>
      </c>
      <c r="D9600" s="7">
        <v>1</v>
      </c>
      <c r="E9600" s="7">
        <v>45</v>
      </c>
      <c r="F9600" s="2" t="s">
        <v>8</v>
      </c>
      <c r="G9600" s="2" t="s">
        <v>5050</v>
      </c>
      <c r="H9600" s="2" t="s">
        <v>5090</v>
      </c>
    </row>
    <row r="9601" spans="1:8">
      <c r="A9601" s="79">
        <v>42888.462094907409</v>
      </c>
      <c r="B9601" s="3">
        <v>15.366580000000001</v>
      </c>
      <c r="C9601" s="7" t="s">
        <v>3402</v>
      </c>
      <c r="D9601" s="7">
        <v>2</v>
      </c>
      <c r="E9601" s="7">
        <v>45</v>
      </c>
      <c r="F9601" s="2" t="s">
        <v>8</v>
      </c>
      <c r="G9601" s="2" t="s">
        <v>5050</v>
      </c>
      <c r="H9601" s="2" t="s">
        <v>5013</v>
      </c>
    </row>
    <row r="9602" spans="1:8">
      <c r="A9602" s="79">
        <v>42888.495451388888</v>
      </c>
      <c r="B9602" s="3">
        <v>7.6082900000000002</v>
      </c>
      <c r="C9602" s="7" t="s">
        <v>3402</v>
      </c>
      <c r="D9602" s="7">
        <v>1</v>
      </c>
      <c r="E9602" s="7">
        <v>45</v>
      </c>
      <c r="F9602" s="2" t="s">
        <v>8</v>
      </c>
      <c r="G9602" s="2" t="s">
        <v>5050</v>
      </c>
      <c r="H9602" s="2" t="s">
        <v>5010</v>
      </c>
    </row>
    <row r="9603" spans="1:8">
      <c r="A9603" s="79">
        <v>42888.537499999999</v>
      </c>
      <c r="B9603" s="3">
        <v>7.6177858968347012</v>
      </c>
      <c r="C9603" s="7" t="s">
        <v>3402</v>
      </c>
      <c r="D9603" s="7">
        <v>1</v>
      </c>
      <c r="E9603" s="7">
        <v>45</v>
      </c>
      <c r="F9603" s="2" t="s">
        <v>8</v>
      </c>
      <c r="G9603" s="2" t="s">
        <v>5050</v>
      </c>
      <c r="H9603" s="2" t="s">
        <v>5009</v>
      </c>
    </row>
    <row r="9604" spans="1:8">
      <c r="A9604" s="79">
        <v>42888.581076388888</v>
      </c>
      <c r="B9604" s="3">
        <v>7.6383200300300302</v>
      </c>
      <c r="C9604" s="7" t="s">
        <v>3402</v>
      </c>
      <c r="D9604" s="7">
        <v>1</v>
      </c>
      <c r="E9604" s="7">
        <v>45</v>
      </c>
      <c r="F9604" s="2" t="s">
        <v>8</v>
      </c>
      <c r="G9604" s="2" t="s">
        <v>5050</v>
      </c>
      <c r="H9604" s="2" t="s">
        <v>5008</v>
      </c>
    </row>
    <row r="9605" spans="1:8">
      <c r="A9605" s="79">
        <v>42888.712500000001</v>
      </c>
      <c r="B9605" s="3">
        <v>23.114892246941043</v>
      </c>
      <c r="C9605" s="7" t="s">
        <v>3402</v>
      </c>
      <c r="D9605" s="7">
        <v>3</v>
      </c>
      <c r="E9605" s="7">
        <v>45</v>
      </c>
      <c r="F9605" s="2" t="s">
        <v>8</v>
      </c>
      <c r="G9605" s="2" t="s">
        <v>5050</v>
      </c>
      <c r="H9605" s="2" t="s">
        <v>5007</v>
      </c>
    </row>
    <row r="9606" spans="1:8">
      <c r="A9606" s="79">
        <v>42888.729120370372</v>
      </c>
      <c r="B9606" s="3">
        <v>7.6725910368251702</v>
      </c>
      <c r="C9606" s="7" t="s">
        <v>3402</v>
      </c>
      <c r="D9606" s="7">
        <v>1</v>
      </c>
      <c r="E9606" s="7">
        <v>45</v>
      </c>
      <c r="F9606" s="2" t="s">
        <v>8</v>
      </c>
      <c r="G9606" s="2" t="s">
        <v>5050</v>
      </c>
      <c r="H9606" s="2" t="s">
        <v>4900</v>
      </c>
    </row>
    <row r="9607" spans="1:8">
      <c r="A9607" s="79">
        <v>42888.841724537036</v>
      </c>
      <c r="B9607" s="3">
        <v>7.6934536461996217</v>
      </c>
      <c r="C9607" s="7" t="s">
        <v>3402</v>
      </c>
      <c r="D9607" s="7">
        <v>1</v>
      </c>
      <c r="E9607" s="7">
        <v>45</v>
      </c>
      <c r="F9607" s="2" t="s">
        <v>8</v>
      </c>
      <c r="G9607" s="2" t="s">
        <v>5050</v>
      </c>
      <c r="H9607" s="2" t="s">
        <v>5006</v>
      </c>
    </row>
    <row r="9608" spans="1:8">
      <c r="A9608" s="79">
        <v>42888.885949074072</v>
      </c>
      <c r="B9608" s="3">
        <v>7.6383200300300302</v>
      </c>
      <c r="C9608" s="7" t="s">
        <v>3402</v>
      </c>
      <c r="D9608" s="7">
        <v>1</v>
      </c>
      <c r="E9608" s="7">
        <v>45</v>
      </c>
      <c r="F9608" s="2" t="s">
        <v>8</v>
      </c>
      <c r="G9608" s="2" t="s">
        <v>5050</v>
      </c>
      <c r="H9608" s="2" t="s">
        <v>5005</v>
      </c>
    </row>
    <row r="9609" spans="1:8">
      <c r="A9609" s="79">
        <v>42889.550393518519</v>
      </c>
      <c r="B9609" s="3">
        <v>15.34518207365034</v>
      </c>
      <c r="C9609" s="7" t="s">
        <v>3402</v>
      </c>
      <c r="D9609" s="7">
        <v>2</v>
      </c>
      <c r="E9609" s="7">
        <v>45</v>
      </c>
      <c r="F9609" s="2" t="s">
        <v>8</v>
      </c>
      <c r="G9609" s="2" t="s">
        <v>5050</v>
      </c>
      <c r="H9609" s="2" t="s">
        <v>5004</v>
      </c>
    </row>
    <row r="9610" spans="1:8">
      <c r="A9610" s="79">
        <v>42891.364641203705</v>
      </c>
      <c r="B9610" s="3">
        <v>7.6383200300300302</v>
      </c>
      <c r="C9610" s="7" t="s">
        <v>3402</v>
      </c>
      <c r="D9610" s="7">
        <v>1</v>
      </c>
      <c r="E9610" s="7">
        <v>45</v>
      </c>
      <c r="F9610" s="2" t="s">
        <v>8</v>
      </c>
      <c r="G9610" s="2" t="s">
        <v>5050</v>
      </c>
      <c r="H9610" s="2" t="s">
        <v>5001</v>
      </c>
    </row>
    <row r="9611" spans="1:8">
      <c r="A9611" s="79">
        <v>42891.38486111111</v>
      </c>
      <c r="B9611" s="3">
        <v>7.6997552014652015</v>
      </c>
      <c r="C9611" s="7" t="s">
        <v>3402</v>
      </c>
      <c r="D9611" s="7">
        <v>1</v>
      </c>
      <c r="E9611" s="7">
        <v>45</v>
      </c>
      <c r="F9611" s="2" t="s">
        <v>8</v>
      </c>
      <c r="G9611" s="2" t="s">
        <v>5050</v>
      </c>
      <c r="H9611" s="2" t="s">
        <v>4524</v>
      </c>
    </row>
    <row r="9612" spans="1:8">
      <c r="A9612" s="79">
        <v>42891.389918981484</v>
      </c>
      <c r="B9612" s="3">
        <v>7.6383200300300302</v>
      </c>
      <c r="C9612" s="7" t="s">
        <v>3402</v>
      </c>
      <c r="D9612" s="7">
        <v>1</v>
      </c>
      <c r="E9612" s="7">
        <v>45</v>
      </c>
      <c r="F9612" s="2" t="s">
        <v>8</v>
      </c>
      <c r="G9612" s="2" t="s">
        <v>5050</v>
      </c>
      <c r="H9612" s="2" t="s">
        <v>4998</v>
      </c>
    </row>
    <row r="9613" spans="1:8">
      <c r="A9613" s="79">
        <v>42891.4059837963</v>
      </c>
      <c r="B9613" s="3">
        <v>7.6383200300300302</v>
      </c>
      <c r="C9613" s="7" t="s">
        <v>3402</v>
      </c>
      <c r="D9613" s="7">
        <v>1</v>
      </c>
      <c r="E9613" s="7">
        <v>45</v>
      </c>
      <c r="F9613" s="2" t="s">
        <v>8</v>
      </c>
      <c r="G9613" s="2" t="s">
        <v>5050</v>
      </c>
      <c r="H9613" s="2" t="s">
        <v>4996</v>
      </c>
    </row>
    <row r="9614" spans="1:8">
      <c r="A9614" s="79">
        <v>42891.425243055557</v>
      </c>
      <c r="B9614" s="3">
        <v>7.6177858968347012</v>
      </c>
      <c r="C9614" s="7" t="s">
        <v>3402</v>
      </c>
      <c r="D9614" s="7">
        <v>1</v>
      </c>
      <c r="E9614" s="7">
        <v>45</v>
      </c>
      <c r="F9614" s="2" t="s">
        <v>8</v>
      </c>
      <c r="G9614" s="2" t="s">
        <v>5050</v>
      </c>
      <c r="H9614" s="2" t="s">
        <v>4995</v>
      </c>
    </row>
    <row r="9615" spans="1:8">
      <c r="A9615" s="79">
        <v>42891.455821759257</v>
      </c>
      <c r="B9615" s="3">
        <v>15.34518207365034</v>
      </c>
      <c r="C9615" s="7" t="s">
        <v>3402</v>
      </c>
      <c r="D9615" s="7">
        <v>2</v>
      </c>
      <c r="E9615" s="7">
        <v>45</v>
      </c>
      <c r="F9615" s="2" t="s">
        <v>8</v>
      </c>
      <c r="G9615" s="2" t="s">
        <v>5050</v>
      </c>
      <c r="H9615" s="2" t="s">
        <v>4994</v>
      </c>
    </row>
    <row r="9616" spans="1:8">
      <c r="A9616" s="79">
        <v>42891.467233796298</v>
      </c>
      <c r="B9616" s="3">
        <v>7.6725910368251702</v>
      </c>
      <c r="C9616" s="7" t="s">
        <v>3402</v>
      </c>
      <c r="D9616" s="7">
        <v>1</v>
      </c>
      <c r="E9616" s="7">
        <v>45</v>
      </c>
      <c r="F9616" s="2" t="s">
        <v>8</v>
      </c>
      <c r="G9616" s="2" t="s">
        <v>5050</v>
      </c>
      <c r="H9616" s="2" t="s">
        <v>4993</v>
      </c>
    </row>
    <row r="9617" spans="1:8">
      <c r="A9617" s="79">
        <v>42891.485243055555</v>
      </c>
      <c r="B9617" s="3">
        <v>15.366673808630395</v>
      </c>
      <c r="C9617" s="7" t="s">
        <v>3402</v>
      </c>
      <c r="D9617" s="7">
        <v>2</v>
      </c>
      <c r="E9617" s="7">
        <v>45</v>
      </c>
      <c r="F9617" s="2" t="s">
        <v>8</v>
      </c>
      <c r="G9617" s="2" t="s">
        <v>5050</v>
      </c>
      <c r="H9617" s="2" t="s">
        <v>5088</v>
      </c>
    </row>
    <row r="9618" spans="1:8">
      <c r="A9618" s="79">
        <v>42891.504212962966</v>
      </c>
      <c r="B9618" s="3">
        <v>7.6583733680700297</v>
      </c>
      <c r="C9618" s="7" t="s">
        <v>3402</v>
      </c>
      <c r="D9618" s="7">
        <v>1</v>
      </c>
      <c r="E9618" s="7">
        <v>45</v>
      </c>
      <c r="F9618" s="2" t="s">
        <v>8</v>
      </c>
      <c r="G9618" s="2" t="s">
        <v>5050</v>
      </c>
      <c r="H9618" s="2" t="s">
        <v>5086</v>
      </c>
    </row>
    <row r="9619" spans="1:8">
      <c r="A9619" s="79">
        <v>42891.520277777781</v>
      </c>
      <c r="B9619" s="3">
        <v>7.6833369043151976</v>
      </c>
      <c r="C9619" s="7" t="s">
        <v>3402</v>
      </c>
      <c r="D9619" s="7">
        <v>1</v>
      </c>
      <c r="E9619" s="7">
        <v>45</v>
      </c>
      <c r="F9619" s="2" t="s">
        <v>8</v>
      </c>
      <c r="G9619" s="2" t="s">
        <v>5050</v>
      </c>
      <c r="H9619" s="2" t="s">
        <v>4991</v>
      </c>
    </row>
    <row r="9620" spans="1:8">
      <c r="A9620" s="79">
        <v>42891.526412037034</v>
      </c>
      <c r="B9620" s="3">
        <v>7.6177858968347012</v>
      </c>
      <c r="C9620" s="7" t="s">
        <v>3402</v>
      </c>
      <c r="D9620" s="7">
        <v>1</v>
      </c>
      <c r="E9620" s="7">
        <v>45</v>
      </c>
      <c r="F9620" s="2" t="s">
        <v>8</v>
      </c>
      <c r="G9620" s="2" t="s">
        <v>5050</v>
      </c>
      <c r="H9620" s="2" t="s">
        <v>4990</v>
      </c>
    </row>
    <row r="9621" spans="1:8">
      <c r="A9621" s="79">
        <v>42891.536168981482</v>
      </c>
      <c r="B9621" s="3">
        <v>7.6833369043151976</v>
      </c>
      <c r="C9621" s="7" t="s">
        <v>3402</v>
      </c>
      <c r="D9621" s="7">
        <v>1</v>
      </c>
      <c r="E9621" s="7">
        <v>45</v>
      </c>
      <c r="F9621" s="2" t="s">
        <v>8</v>
      </c>
      <c r="G9621" s="2" t="s">
        <v>5050</v>
      </c>
      <c r="H9621" s="2" t="s">
        <v>4988</v>
      </c>
    </row>
    <row r="9622" spans="1:8">
      <c r="A9622" s="79">
        <v>42891.551145833335</v>
      </c>
      <c r="B9622" s="3">
        <v>7.6583733680700297</v>
      </c>
      <c r="C9622" s="7" t="s">
        <v>3402</v>
      </c>
      <c r="D9622" s="7">
        <v>1</v>
      </c>
      <c r="E9622" s="7">
        <v>45</v>
      </c>
      <c r="F9622" s="2" t="s">
        <v>8</v>
      </c>
      <c r="G9622" s="2" t="s">
        <v>5050</v>
      </c>
      <c r="H9622" s="2" t="s">
        <v>5084</v>
      </c>
    </row>
    <row r="9623" spans="1:8">
      <c r="A9623" s="79">
        <v>42891.551782407405</v>
      </c>
      <c r="B9623" s="3">
        <v>7.6383200300300302</v>
      </c>
      <c r="C9623" s="7" t="s">
        <v>3402</v>
      </c>
      <c r="D9623" s="7">
        <v>1</v>
      </c>
      <c r="E9623" s="7">
        <v>45</v>
      </c>
      <c r="F9623" s="2" t="s">
        <v>8</v>
      </c>
      <c r="G9623" s="2" t="s">
        <v>5050</v>
      </c>
      <c r="H9623" s="2" t="s">
        <v>4987</v>
      </c>
    </row>
    <row r="9624" spans="1:8">
      <c r="A9624" s="79">
        <v>42891.552939814814</v>
      </c>
      <c r="B9624" s="3">
        <v>7.6383200300300302</v>
      </c>
      <c r="C9624" s="7" t="s">
        <v>3402</v>
      </c>
      <c r="D9624" s="7">
        <v>1</v>
      </c>
      <c r="E9624" s="7">
        <v>45</v>
      </c>
      <c r="F9624" s="2" t="s">
        <v>8</v>
      </c>
      <c r="G9624" s="2" t="s">
        <v>5050</v>
      </c>
      <c r="H9624" s="2" t="s">
        <v>4986</v>
      </c>
    </row>
    <row r="9625" spans="1:8">
      <c r="A9625" s="79">
        <v>42891.563449074078</v>
      </c>
      <c r="B9625" s="3">
        <v>7.6583733680700297</v>
      </c>
      <c r="C9625" s="7" t="s">
        <v>3402</v>
      </c>
      <c r="D9625" s="7">
        <v>1</v>
      </c>
      <c r="E9625" s="7">
        <v>45</v>
      </c>
      <c r="F9625" s="2" t="s">
        <v>8</v>
      </c>
      <c r="G9625" s="2" t="s">
        <v>5050</v>
      </c>
      <c r="H9625" s="2" t="s">
        <v>5083</v>
      </c>
    </row>
    <row r="9626" spans="1:8">
      <c r="A9626" s="79">
        <v>42891.585497685184</v>
      </c>
      <c r="B9626" s="3">
        <v>15.366673808630395</v>
      </c>
      <c r="C9626" s="7" t="s">
        <v>3402</v>
      </c>
      <c r="D9626" s="7">
        <v>2</v>
      </c>
      <c r="E9626" s="7">
        <v>45</v>
      </c>
      <c r="F9626" s="2" t="s">
        <v>8</v>
      </c>
      <c r="G9626" s="2" t="s">
        <v>5050</v>
      </c>
      <c r="H9626" s="2" t="s">
        <v>5082</v>
      </c>
    </row>
    <row r="9627" spans="1:8">
      <c r="A9627" s="79">
        <v>42891.635243055556</v>
      </c>
      <c r="B9627" s="3">
        <v>7.6249752057842048</v>
      </c>
      <c r="C9627" s="7" t="s">
        <v>3402</v>
      </c>
      <c r="D9627" s="7">
        <v>1</v>
      </c>
      <c r="E9627" s="7">
        <v>45</v>
      </c>
      <c r="F9627" s="2" t="s">
        <v>8</v>
      </c>
      <c r="G9627" s="2" t="s">
        <v>5050</v>
      </c>
      <c r="H9627" s="2" t="s">
        <v>4528</v>
      </c>
    </row>
    <row r="9628" spans="1:8">
      <c r="A9628" s="79">
        <v>42891.658900462964</v>
      </c>
      <c r="B9628" s="3">
        <v>7.6833369043151976</v>
      </c>
      <c r="C9628" s="7" t="s">
        <v>3402</v>
      </c>
      <c r="D9628" s="7">
        <v>1</v>
      </c>
      <c r="E9628" s="7">
        <v>45</v>
      </c>
      <c r="F9628" s="2" t="s">
        <v>8</v>
      </c>
      <c r="G9628" s="2" t="s">
        <v>5050</v>
      </c>
      <c r="H9628" s="2" t="s">
        <v>4985</v>
      </c>
    </row>
    <row r="9629" spans="1:8">
      <c r="A9629" s="79">
        <v>42891.663946759261</v>
      </c>
      <c r="B9629" s="3">
        <v>7.6833369043151976</v>
      </c>
      <c r="C9629" s="7" t="s">
        <v>3402</v>
      </c>
      <c r="D9629" s="7">
        <v>1</v>
      </c>
      <c r="E9629" s="7">
        <v>45</v>
      </c>
      <c r="F9629" s="2" t="s">
        <v>8</v>
      </c>
      <c r="G9629" s="2" t="s">
        <v>5050</v>
      </c>
      <c r="H9629" s="2" t="s">
        <v>4983</v>
      </c>
    </row>
    <row r="9630" spans="1:8">
      <c r="A9630" s="79">
        <v>42891.671840277777</v>
      </c>
      <c r="B9630" s="3">
        <v>7.6383200300300302</v>
      </c>
      <c r="C9630" s="7" t="s">
        <v>3402</v>
      </c>
      <c r="D9630" s="7">
        <v>1</v>
      </c>
      <c r="E9630" s="7">
        <v>45</v>
      </c>
      <c r="F9630" s="2" t="s">
        <v>8</v>
      </c>
      <c r="G9630" s="2" t="s">
        <v>5050</v>
      </c>
      <c r="H9630" s="2" t="s">
        <v>4982</v>
      </c>
    </row>
    <row r="9631" spans="1:8">
      <c r="A9631" s="79">
        <v>42891.694166666668</v>
      </c>
      <c r="B9631" s="3">
        <v>7.6583733680700297</v>
      </c>
      <c r="C9631" s="7" t="s">
        <v>3402</v>
      </c>
      <c r="D9631" s="7">
        <v>1</v>
      </c>
      <c r="E9631" s="7">
        <v>45</v>
      </c>
      <c r="F9631" s="2" t="s">
        <v>8</v>
      </c>
      <c r="G9631" s="2" t="s">
        <v>5050</v>
      </c>
      <c r="H9631" s="2" t="s">
        <v>5080</v>
      </c>
    </row>
    <row r="9632" spans="1:8">
      <c r="A9632" s="79">
        <v>42891.720659722225</v>
      </c>
      <c r="B9632" s="3">
        <v>7.6583733680700297</v>
      </c>
      <c r="C9632" s="7" t="s">
        <v>3402</v>
      </c>
      <c r="D9632" s="7">
        <v>1</v>
      </c>
      <c r="E9632" s="7">
        <v>45</v>
      </c>
      <c r="F9632" s="2" t="s">
        <v>8</v>
      </c>
      <c r="G9632" s="2" t="s">
        <v>5050</v>
      </c>
      <c r="H9632" s="2" t="s">
        <v>5078</v>
      </c>
    </row>
    <row r="9633" spans="1:8">
      <c r="A9633" s="79">
        <v>42891.735844907409</v>
      </c>
      <c r="B9633" s="3">
        <v>7.6916511342785654</v>
      </c>
      <c r="C9633" s="7" t="s">
        <v>3402</v>
      </c>
      <c r="D9633" s="7">
        <v>1</v>
      </c>
      <c r="E9633" s="7">
        <v>45</v>
      </c>
      <c r="F9633" s="2" t="s">
        <v>8</v>
      </c>
      <c r="G9633" s="2" t="s">
        <v>5050</v>
      </c>
      <c r="H9633" s="2" t="s">
        <v>4981</v>
      </c>
    </row>
    <row r="9634" spans="1:8">
      <c r="A9634" s="79">
        <v>42891.736562500002</v>
      </c>
      <c r="B9634" s="3">
        <v>7.6177858968347012</v>
      </c>
      <c r="C9634" s="7" t="s">
        <v>3402</v>
      </c>
      <c r="D9634" s="7">
        <v>1</v>
      </c>
      <c r="E9634" s="7">
        <v>45</v>
      </c>
      <c r="F9634" s="2" t="s">
        <v>8</v>
      </c>
      <c r="G9634" s="2" t="s">
        <v>5050</v>
      </c>
      <c r="H9634" s="2" t="s">
        <v>4980</v>
      </c>
    </row>
    <row r="9635" spans="1:8">
      <c r="A9635" s="79">
        <v>42891.736909722225</v>
      </c>
      <c r="B9635" s="3">
        <v>15.441615183737294</v>
      </c>
      <c r="C9635" s="7" t="s">
        <v>3402</v>
      </c>
      <c r="D9635" s="7">
        <v>2</v>
      </c>
      <c r="E9635" s="7">
        <v>45</v>
      </c>
      <c r="F9635" s="2" t="s">
        <v>8</v>
      </c>
      <c r="G9635" s="2" t="s">
        <v>5050</v>
      </c>
      <c r="H9635" s="2" t="s">
        <v>4582</v>
      </c>
    </row>
    <row r="9636" spans="1:8">
      <c r="A9636" s="79">
        <v>42891.740879629629</v>
      </c>
      <c r="B9636" s="3">
        <v>23.130963656193714</v>
      </c>
      <c r="C9636" s="7" t="s">
        <v>3402</v>
      </c>
      <c r="D9636" s="7">
        <v>3</v>
      </c>
      <c r="E9636" s="7">
        <v>45</v>
      </c>
      <c r="F9636" s="2" t="s">
        <v>8</v>
      </c>
      <c r="G9636" s="2" t="s">
        <v>5050</v>
      </c>
      <c r="H9636" s="2" t="s">
        <v>5076</v>
      </c>
    </row>
    <row r="9637" spans="1:8">
      <c r="A9637" s="79">
        <v>42891.751747685186</v>
      </c>
      <c r="B9637" s="3">
        <v>7.6833369043151976</v>
      </c>
      <c r="C9637" s="7" t="s">
        <v>3402</v>
      </c>
      <c r="D9637" s="7">
        <v>1</v>
      </c>
      <c r="E9637" s="7">
        <v>45</v>
      </c>
      <c r="F9637" s="2" t="s">
        <v>8</v>
      </c>
      <c r="G9637" s="2" t="s">
        <v>5050</v>
      </c>
      <c r="H9637" s="2" t="s">
        <v>4978</v>
      </c>
    </row>
    <row r="9638" spans="1:8">
      <c r="A9638" s="79">
        <v>42891.751851851855</v>
      </c>
      <c r="B9638" s="3">
        <v>15.386872207792209</v>
      </c>
      <c r="C9638" s="7" t="s">
        <v>3402</v>
      </c>
      <c r="D9638" s="7">
        <v>2</v>
      </c>
      <c r="E9638" s="7">
        <v>45</v>
      </c>
      <c r="F9638" s="2" t="s">
        <v>8</v>
      </c>
      <c r="G9638" s="2" t="s">
        <v>5050</v>
      </c>
      <c r="H9638" s="2" t="s">
        <v>4977</v>
      </c>
    </row>
    <row r="9639" spans="1:8">
      <c r="A9639" s="79">
        <v>42891.823819444442</v>
      </c>
      <c r="B9639" s="3">
        <v>7.6459130661040788</v>
      </c>
      <c r="C9639" s="7" t="s">
        <v>3402</v>
      </c>
      <c r="D9639" s="7">
        <v>1</v>
      </c>
      <c r="E9639" s="7">
        <v>45</v>
      </c>
      <c r="F9639" s="2" t="s">
        <v>8</v>
      </c>
      <c r="G9639" s="2" t="s">
        <v>5050</v>
      </c>
      <c r="H9639" s="2" t="s">
        <v>4976</v>
      </c>
    </row>
    <row r="9640" spans="1:8">
      <c r="A9640" s="79">
        <v>42891.8591087963</v>
      </c>
      <c r="B9640" s="3">
        <v>7.6383200300300302</v>
      </c>
      <c r="C9640" s="7" t="s">
        <v>3402</v>
      </c>
      <c r="D9640" s="7">
        <v>1</v>
      </c>
      <c r="E9640" s="7">
        <v>45</v>
      </c>
      <c r="F9640" s="2" t="s">
        <v>8</v>
      </c>
      <c r="G9640" s="2" t="s">
        <v>5050</v>
      </c>
      <c r="H9640" s="2" t="s">
        <v>4975</v>
      </c>
    </row>
    <row r="9641" spans="1:8">
      <c r="A9641" s="79">
        <v>42891.860590277778</v>
      </c>
      <c r="B9641" s="3">
        <v>7.6855654854368938</v>
      </c>
      <c r="C9641" s="7" t="s">
        <v>3402</v>
      </c>
      <c r="D9641" s="7">
        <v>1</v>
      </c>
      <c r="E9641" s="7">
        <v>45</v>
      </c>
      <c r="F9641" s="2" t="s">
        <v>8</v>
      </c>
      <c r="G9641" s="2" t="s">
        <v>5050</v>
      </c>
      <c r="H9641" s="2" t="s">
        <v>4464</v>
      </c>
    </row>
    <row r="9642" spans="1:8">
      <c r="A9642" s="79">
        <v>42891.878125000003</v>
      </c>
      <c r="B9642" s="3">
        <v>15.376075896834701</v>
      </c>
      <c r="C9642" s="7" t="s">
        <v>3402</v>
      </c>
      <c r="D9642" s="7">
        <v>2</v>
      </c>
      <c r="E9642" s="7">
        <v>45</v>
      </c>
      <c r="F9642" s="2" t="s">
        <v>8</v>
      </c>
      <c r="G9642" s="2" t="s">
        <v>5050</v>
      </c>
      <c r="H9642" s="2" t="s">
        <v>4973</v>
      </c>
    </row>
    <row r="9643" spans="1:8">
      <c r="A9643" s="79">
        <v>42892.007048611114</v>
      </c>
      <c r="B9643" s="3">
        <v>7.6659911936850218</v>
      </c>
      <c r="C9643" s="7" t="s">
        <v>3402</v>
      </c>
      <c r="D9643" s="7">
        <v>1</v>
      </c>
      <c r="E9643" s="7">
        <v>45</v>
      </c>
      <c r="F9643" s="2" t="s">
        <v>8</v>
      </c>
      <c r="G9643" s="2" t="s">
        <v>5050</v>
      </c>
      <c r="H9643" s="2" t="s">
        <v>4532</v>
      </c>
    </row>
    <row r="9644" spans="1:8">
      <c r="A9644" s="79">
        <v>42892.073900462965</v>
      </c>
      <c r="B9644" s="3">
        <v>7.6383200300300302</v>
      </c>
      <c r="C9644" s="7" t="s">
        <v>3402</v>
      </c>
      <c r="D9644" s="7">
        <v>1</v>
      </c>
      <c r="E9644" s="7">
        <v>45</v>
      </c>
      <c r="F9644" s="2" t="s">
        <v>8</v>
      </c>
      <c r="G9644" s="2" t="s">
        <v>5050</v>
      </c>
      <c r="H9644" s="2" t="s">
        <v>4972</v>
      </c>
    </row>
    <row r="9645" spans="1:8">
      <c r="A9645" s="79">
        <v>42892.11824074074</v>
      </c>
      <c r="B9645" s="3">
        <v>7.6082900000000002</v>
      </c>
      <c r="C9645" s="7" t="s">
        <v>3402</v>
      </c>
      <c r="D9645" s="7">
        <v>1</v>
      </c>
      <c r="E9645" s="7">
        <v>45</v>
      </c>
      <c r="F9645" s="2" t="s">
        <v>8</v>
      </c>
      <c r="G9645" s="2" t="s">
        <v>5050</v>
      </c>
      <c r="H9645" s="2" t="s">
        <v>4970</v>
      </c>
    </row>
    <row r="9646" spans="1:8">
      <c r="A9646" s="79">
        <v>42892.15483796296</v>
      </c>
      <c r="B9646" s="3">
        <v>15.27664006006006</v>
      </c>
      <c r="C9646" s="7" t="s">
        <v>3402</v>
      </c>
      <c r="D9646" s="7">
        <v>2</v>
      </c>
      <c r="E9646" s="7">
        <v>45</v>
      </c>
      <c r="F9646" s="2" t="s">
        <v>8</v>
      </c>
      <c r="G9646" s="2" t="s">
        <v>5050</v>
      </c>
      <c r="H9646" s="2" t="s">
        <v>5074</v>
      </c>
    </row>
    <row r="9647" spans="1:8">
      <c r="A9647" s="79">
        <v>42892.341666666667</v>
      </c>
      <c r="B9647" s="3">
        <v>15.420642437462478</v>
      </c>
      <c r="C9647" s="7" t="s">
        <v>3402</v>
      </c>
      <c r="D9647" s="7">
        <v>2</v>
      </c>
      <c r="E9647" s="7">
        <v>45</v>
      </c>
      <c r="F9647" s="2" t="s">
        <v>8</v>
      </c>
      <c r="G9647" s="2" t="s">
        <v>5050</v>
      </c>
      <c r="H9647" s="2" t="s">
        <v>4968</v>
      </c>
    </row>
    <row r="9648" spans="1:8">
      <c r="A9648" s="79">
        <v>42892.343692129631</v>
      </c>
      <c r="B9648" s="3">
        <v>7.6583733680700297</v>
      </c>
      <c r="C9648" s="7" t="s">
        <v>3402</v>
      </c>
      <c r="D9648" s="7">
        <v>1</v>
      </c>
      <c r="E9648" s="7">
        <v>45</v>
      </c>
      <c r="F9648" s="2" t="s">
        <v>8</v>
      </c>
      <c r="G9648" s="2" t="s">
        <v>5050</v>
      </c>
      <c r="H9648" s="2" t="s">
        <v>5073</v>
      </c>
    </row>
    <row r="9649" spans="1:8">
      <c r="A9649" s="79">
        <v>42892.34474537037</v>
      </c>
      <c r="B9649" s="3">
        <v>7.4582899999999999</v>
      </c>
      <c r="C9649" s="7" t="s">
        <v>3402</v>
      </c>
      <c r="D9649" s="7">
        <v>1</v>
      </c>
      <c r="E9649" s="7">
        <v>45</v>
      </c>
      <c r="F9649" s="2" t="s">
        <v>8</v>
      </c>
      <c r="G9649" s="2" t="s">
        <v>5050</v>
      </c>
      <c r="H9649" s="2" t="s">
        <v>5072</v>
      </c>
    </row>
    <row r="9650" spans="1:8">
      <c r="A9650" s="79">
        <v>42892.362210648149</v>
      </c>
      <c r="B9650" s="3">
        <v>7.5583734028356968</v>
      </c>
      <c r="C9650" s="7" t="s">
        <v>3402</v>
      </c>
      <c r="D9650" s="7">
        <v>1</v>
      </c>
      <c r="E9650" s="7">
        <v>45</v>
      </c>
      <c r="F9650" s="2" t="s">
        <v>8</v>
      </c>
      <c r="G9650" s="2" t="s">
        <v>5050</v>
      </c>
      <c r="H9650" s="2" t="s">
        <v>5070</v>
      </c>
    </row>
    <row r="9651" spans="1:8">
      <c r="A9651" s="79">
        <v>42892.388842592591</v>
      </c>
      <c r="B9651" s="3">
        <v>7.6725910368251702</v>
      </c>
      <c r="C9651" s="7" t="s">
        <v>3402</v>
      </c>
      <c r="D9651" s="7">
        <v>1</v>
      </c>
      <c r="E9651" s="7">
        <v>45</v>
      </c>
      <c r="F9651" s="2" t="s">
        <v>8</v>
      </c>
      <c r="G9651" s="2" t="s">
        <v>5050</v>
      </c>
      <c r="H9651" s="2" t="s">
        <v>4967</v>
      </c>
    </row>
    <row r="9652" spans="1:8">
      <c r="A9652" s="79">
        <v>42892.39949074074</v>
      </c>
      <c r="B9652" s="3">
        <v>15.34518207365034</v>
      </c>
      <c r="C9652" s="7" t="s">
        <v>3402</v>
      </c>
      <c r="D9652" s="7">
        <v>2</v>
      </c>
      <c r="E9652" s="7">
        <v>45</v>
      </c>
      <c r="F9652" s="2" t="s">
        <v>8</v>
      </c>
      <c r="G9652" s="2" t="s">
        <v>5050</v>
      </c>
      <c r="H9652" s="2" t="s">
        <v>4966</v>
      </c>
    </row>
    <row r="9653" spans="1:8">
      <c r="A9653" s="79">
        <v>42892.447118055556</v>
      </c>
      <c r="B9653" s="3">
        <v>15.366673808630395</v>
      </c>
      <c r="C9653" s="7" t="s">
        <v>3402</v>
      </c>
      <c r="D9653" s="7">
        <v>2</v>
      </c>
      <c r="E9653" s="7">
        <v>45</v>
      </c>
      <c r="F9653" s="2" t="s">
        <v>8</v>
      </c>
      <c r="G9653" s="2" t="s">
        <v>5050</v>
      </c>
      <c r="H9653" s="2" t="s">
        <v>5068</v>
      </c>
    </row>
    <row r="9654" spans="1:8">
      <c r="A9654" s="79">
        <v>42892.461550925924</v>
      </c>
      <c r="B9654" s="3">
        <v>7.6725910368251702</v>
      </c>
      <c r="C9654" s="7" t="s">
        <v>3402</v>
      </c>
      <c r="D9654" s="7">
        <v>1</v>
      </c>
      <c r="E9654" s="7">
        <v>45</v>
      </c>
      <c r="F9654" s="2" t="s">
        <v>8</v>
      </c>
      <c r="G9654" s="2" t="s">
        <v>5050</v>
      </c>
      <c r="H9654" s="2" t="s">
        <v>4965</v>
      </c>
    </row>
    <row r="9655" spans="1:8">
      <c r="A9655" s="79">
        <v>42892.589004629626</v>
      </c>
      <c r="B9655" s="3">
        <v>7.6583733680700297</v>
      </c>
      <c r="C9655" s="7" t="s">
        <v>3402</v>
      </c>
      <c r="D9655" s="7">
        <v>1</v>
      </c>
      <c r="E9655" s="7">
        <v>45</v>
      </c>
      <c r="F9655" s="2" t="s">
        <v>8</v>
      </c>
      <c r="G9655" s="2" t="s">
        <v>5050</v>
      </c>
      <c r="H9655" s="2" t="s">
        <v>5067</v>
      </c>
    </row>
    <row r="9656" spans="1:8">
      <c r="A9656" s="79">
        <v>42892.614085648151</v>
      </c>
      <c r="B9656" s="3">
        <v>7.6383200300300302</v>
      </c>
      <c r="C9656" s="7" t="s">
        <v>3402</v>
      </c>
      <c r="D9656" s="7">
        <v>1</v>
      </c>
      <c r="E9656" s="7">
        <v>45</v>
      </c>
      <c r="F9656" s="2" t="s">
        <v>8</v>
      </c>
      <c r="G9656" s="2" t="s">
        <v>5050</v>
      </c>
      <c r="H9656" s="2" t="s">
        <v>4964</v>
      </c>
    </row>
    <row r="9657" spans="1:8">
      <c r="A9657" s="79">
        <v>42892.669016203705</v>
      </c>
      <c r="B9657" s="3">
        <v>15.366673808630395</v>
      </c>
      <c r="C9657" s="7" t="s">
        <v>3402</v>
      </c>
      <c r="D9657" s="7">
        <v>2</v>
      </c>
      <c r="E9657" s="7">
        <v>45</v>
      </c>
      <c r="F9657" s="2" t="s">
        <v>8</v>
      </c>
      <c r="G9657" s="2" t="s">
        <v>5050</v>
      </c>
      <c r="H9657" s="2" t="s">
        <v>5066</v>
      </c>
    </row>
    <row r="9658" spans="1:8">
      <c r="A9658" s="79">
        <v>42892.690046296295</v>
      </c>
      <c r="B9658" s="3">
        <v>7.6833369043151976</v>
      </c>
      <c r="C9658" s="7" t="s">
        <v>3402</v>
      </c>
      <c r="D9658" s="7">
        <v>1</v>
      </c>
      <c r="E9658" s="7">
        <v>45</v>
      </c>
      <c r="F9658" s="2" t="s">
        <v>8</v>
      </c>
      <c r="G9658" s="2" t="s">
        <v>5050</v>
      </c>
      <c r="H9658" s="2" t="s">
        <v>4963</v>
      </c>
    </row>
    <row r="9659" spans="1:8">
      <c r="A9659" s="79">
        <v>42892.724942129629</v>
      </c>
      <c r="B9659" s="3">
        <v>7.6082900000000002</v>
      </c>
      <c r="C9659" s="7" t="s">
        <v>3402</v>
      </c>
      <c r="D9659" s="7">
        <v>1</v>
      </c>
      <c r="E9659" s="7">
        <v>45</v>
      </c>
      <c r="F9659" s="2" t="s">
        <v>8</v>
      </c>
      <c r="G9659" s="2" t="s">
        <v>5050</v>
      </c>
      <c r="H9659" s="2" t="s">
        <v>4961</v>
      </c>
    </row>
    <row r="9660" spans="1:8">
      <c r="A9660" s="79">
        <v>42892.748599537037</v>
      </c>
      <c r="B9660" s="3">
        <v>7.6583733680700297</v>
      </c>
      <c r="C9660" s="7" t="s">
        <v>3402</v>
      </c>
      <c r="D9660" s="7">
        <v>1</v>
      </c>
      <c r="E9660" s="7">
        <v>45</v>
      </c>
      <c r="F9660" s="2" t="s">
        <v>8</v>
      </c>
      <c r="G9660" s="2" t="s">
        <v>5050</v>
      </c>
      <c r="H9660" s="2" t="s">
        <v>5064</v>
      </c>
    </row>
    <row r="9661" spans="1:8">
      <c r="A9661" s="79">
        <v>42892.794189814813</v>
      </c>
      <c r="B9661" s="3">
        <v>7.6383200300300302</v>
      </c>
      <c r="C9661" s="7" t="s">
        <v>3402</v>
      </c>
      <c r="D9661" s="7">
        <v>1</v>
      </c>
      <c r="E9661" s="7">
        <v>45</v>
      </c>
      <c r="F9661" s="2" t="s">
        <v>8</v>
      </c>
      <c r="G9661" s="2" t="s">
        <v>5050</v>
      </c>
      <c r="H9661" s="2" t="s">
        <v>4959</v>
      </c>
    </row>
    <row r="9662" spans="1:8">
      <c r="A9662" s="79">
        <v>42892.910624999997</v>
      </c>
      <c r="B9662" s="3">
        <v>7.6383200300300302</v>
      </c>
      <c r="C9662" s="7" t="s">
        <v>3402</v>
      </c>
      <c r="D9662" s="7">
        <v>1</v>
      </c>
      <c r="E9662" s="7">
        <v>45</v>
      </c>
      <c r="F9662" s="2" t="s">
        <v>8</v>
      </c>
      <c r="G9662" s="2" t="s">
        <v>5050</v>
      </c>
      <c r="H9662" s="2" t="s">
        <v>4958</v>
      </c>
    </row>
    <row r="9663" spans="1:8">
      <c r="A9663" s="79">
        <v>42893.221956018519</v>
      </c>
      <c r="B9663" s="3">
        <v>7.5583734028356968</v>
      </c>
      <c r="C9663" s="7" t="s">
        <v>3402</v>
      </c>
      <c r="D9663" s="7">
        <v>1</v>
      </c>
      <c r="E9663" s="7">
        <v>45</v>
      </c>
      <c r="F9663" s="2" t="s">
        <v>8</v>
      </c>
      <c r="G9663" s="2" t="s">
        <v>5050</v>
      </c>
      <c r="H9663" s="2" t="s">
        <v>5062</v>
      </c>
    </row>
    <row r="9664" spans="1:8">
      <c r="A9664" s="79">
        <v>42893.374537037038</v>
      </c>
      <c r="B9664" s="3">
        <v>7.6383200300300302</v>
      </c>
      <c r="C9664" s="7" t="s">
        <v>3402</v>
      </c>
      <c r="D9664" s="7">
        <v>1</v>
      </c>
      <c r="E9664" s="7">
        <v>45</v>
      </c>
      <c r="F9664" s="2" t="s">
        <v>8</v>
      </c>
      <c r="G9664" s="2" t="s">
        <v>5050</v>
      </c>
      <c r="H9664" s="2" t="s">
        <v>4957</v>
      </c>
    </row>
    <row r="9665" spans="1:8">
      <c r="A9665" s="79">
        <v>42893.487962962965</v>
      </c>
      <c r="B9665" s="3">
        <v>7.6082900000000002</v>
      </c>
      <c r="C9665" s="7" t="s">
        <v>3402</v>
      </c>
      <c r="D9665" s="7">
        <v>1</v>
      </c>
      <c r="E9665" s="7">
        <v>45</v>
      </c>
      <c r="F9665" s="2" t="s">
        <v>8</v>
      </c>
      <c r="G9665" s="2" t="s">
        <v>5050</v>
      </c>
      <c r="H9665" s="2" t="s">
        <v>4955</v>
      </c>
    </row>
    <row r="9666" spans="1:8">
      <c r="A9666" s="79">
        <v>42893.522766203707</v>
      </c>
      <c r="B9666" s="3">
        <v>7.6383200300300302</v>
      </c>
      <c r="C9666" s="7" t="s">
        <v>3402</v>
      </c>
      <c r="D9666" s="7">
        <v>1</v>
      </c>
      <c r="E9666" s="7">
        <v>45</v>
      </c>
      <c r="F9666" s="2" t="s">
        <v>8</v>
      </c>
      <c r="G9666" s="2" t="s">
        <v>5050</v>
      </c>
      <c r="H9666" s="2" t="s">
        <v>4953</v>
      </c>
    </row>
    <row r="9667" spans="1:8">
      <c r="A9667" s="79">
        <v>42893.729641203703</v>
      </c>
      <c r="B9667" s="3">
        <v>7.5583734028356968</v>
      </c>
      <c r="C9667" s="7" t="s">
        <v>3402</v>
      </c>
      <c r="D9667" s="7">
        <v>1</v>
      </c>
      <c r="E9667" s="7">
        <v>45</v>
      </c>
      <c r="F9667" s="2" t="s">
        <v>8</v>
      </c>
      <c r="G9667" s="2" t="s">
        <v>5050</v>
      </c>
      <c r="H9667" s="2" t="s">
        <v>5060</v>
      </c>
    </row>
    <row r="9668" spans="1:8">
      <c r="A9668" s="79">
        <v>42893.852037037039</v>
      </c>
      <c r="B9668" s="3">
        <v>7.6694464121571535</v>
      </c>
      <c r="C9668" s="7" t="s">
        <v>3402</v>
      </c>
      <c r="D9668" s="7">
        <v>1</v>
      </c>
      <c r="E9668" s="7">
        <v>45</v>
      </c>
      <c r="F9668" s="2" t="s">
        <v>8</v>
      </c>
      <c r="G9668" s="2" t="s">
        <v>5050</v>
      </c>
      <c r="H9668" s="2" t="s">
        <v>5058</v>
      </c>
    </row>
    <row r="9669" spans="1:8">
      <c r="A9669" s="79">
        <v>42894.410381944443</v>
      </c>
      <c r="B9669" s="3">
        <v>7.672636971591924</v>
      </c>
      <c r="C9669" s="7" t="s">
        <v>3402</v>
      </c>
      <c r="D9669" s="7">
        <v>1</v>
      </c>
      <c r="E9669" s="7">
        <v>45</v>
      </c>
      <c r="F9669" s="2" t="s">
        <v>8</v>
      </c>
      <c r="G9669" s="2" t="s">
        <v>5050</v>
      </c>
      <c r="H9669" s="2" t="s">
        <v>4458</v>
      </c>
    </row>
    <row r="9670" spans="1:8">
      <c r="A9670" s="79">
        <v>42895.337951388887</v>
      </c>
      <c r="B9670" s="3">
        <v>7.6833369043151976</v>
      </c>
      <c r="C9670" s="7" t="s">
        <v>3402</v>
      </c>
      <c r="D9670" s="7">
        <v>1</v>
      </c>
      <c r="E9670" s="7">
        <v>45</v>
      </c>
      <c r="F9670" s="2" t="s">
        <v>8</v>
      </c>
      <c r="G9670" s="2" t="s">
        <v>5050</v>
      </c>
      <c r="H9670" s="2" t="s">
        <v>4951</v>
      </c>
    </row>
    <row r="9671" spans="1:8">
      <c r="A9671" s="79">
        <v>42895.436701388891</v>
      </c>
      <c r="B9671" s="3">
        <v>7.6383200300300302</v>
      </c>
      <c r="C9671" s="7" t="s">
        <v>3402</v>
      </c>
      <c r="D9671" s="7">
        <v>1</v>
      </c>
      <c r="E9671" s="7">
        <v>45</v>
      </c>
      <c r="F9671" s="2" t="s">
        <v>8</v>
      </c>
      <c r="G9671" s="2" t="s">
        <v>5050</v>
      </c>
      <c r="H9671" s="2" t="s">
        <v>4949</v>
      </c>
    </row>
    <row r="9672" spans="1:8">
      <c r="A9672" s="79">
        <v>42895.673541666663</v>
      </c>
      <c r="B9672" s="3">
        <v>7.4772817936694018</v>
      </c>
      <c r="C9672" s="7" t="s">
        <v>3402</v>
      </c>
      <c r="D9672" s="7">
        <v>1</v>
      </c>
      <c r="E9672" s="7">
        <v>45</v>
      </c>
      <c r="F9672" s="2" t="s">
        <v>8</v>
      </c>
      <c r="G9672" s="2" t="s">
        <v>5050</v>
      </c>
      <c r="H9672" s="2" t="s">
        <v>5056</v>
      </c>
    </row>
    <row r="9673" spans="1:8">
      <c r="A9673" s="79">
        <v>42897.068749999999</v>
      </c>
      <c r="B9673" s="3">
        <v>7.6383200300300302</v>
      </c>
      <c r="C9673" s="7" t="s">
        <v>3402</v>
      </c>
      <c r="D9673" s="7">
        <v>1</v>
      </c>
      <c r="E9673" s="7">
        <v>45</v>
      </c>
      <c r="F9673" s="2" t="s">
        <v>8</v>
      </c>
      <c r="G9673" s="2" t="s">
        <v>5050</v>
      </c>
      <c r="H9673" s="2" t="s">
        <v>4948</v>
      </c>
    </row>
    <row r="9674" spans="1:8">
      <c r="A9674" s="79">
        <v>42897.978726851848</v>
      </c>
      <c r="B9674" s="3">
        <v>7.6383200300300302</v>
      </c>
      <c r="C9674" s="7" t="s">
        <v>3402</v>
      </c>
      <c r="D9674" s="7">
        <v>1</v>
      </c>
      <c r="E9674" s="7">
        <v>45</v>
      </c>
      <c r="F9674" s="2" t="s">
        <v>8</v>
      </c>
      <c r="G9674" s="2" t="s">
        <v>5050</v>
      </c>
      <c r="H9674" s="2" t="s">
        <v>4947</v>
      </c>
    </row>
    <row r="9675" spans="1:8">
      <c r="A9675" s="79">
        <v>42898.679328703707</v>
      </c>
      <c r="B9675" s="3">
        <v>7.7386118126590597</v>
      </c>
      <c r="C9675" s="7" t="s">
        <v>3402</v>
      </c>
      <c r="D9675" s="7">
        <v>1</v>
      </c>
      <c r="E9675" s="7">
        <v>45</v>
      </c>
      <c r="F9675" s="2" t="s">
        <v>8</v>
      </c>
      <c r="G9675" s="2" t="s">
        <v>5050</v>
      </c>
      <c r="H9675" s="2" t="s">
        <v>4451</v>
      </c>
    </row>
    <row r="9676" spans="1:8">
      <c r="A9676" s="79">
        <v>42898.759050925924</v>
      </c>
      <c r="B9676" s="3">
        <v>7.4584776172607885</v>
      </c>
      <c r="C9676" s="7" t="s">
        <v>3402</v>
      </c>
      <c r="D9676" s="7">
        <v>1</v>
      </c>
      <c r="E9676" s="7">
        <v>45</v>
      </c>
      <c r="F9676" s="2" t="s">
        <v>8</v>
      </c>
      <c r="G9676" s="2" t="s">
        <v>5050</v>
      </c>
      <c r="H9676" s="2" t="s">
        <v>5055</v>
      </c>
    </row>
    <row r="9677" spans="1:8">
      <c r="A9677" s="79">
        <v>42899.664583333331</v>
      </c>
      <c r="B9677" s="3">
        <v>7.6082900000000002</v>
      </c>
      <c r="C9677" s="7" t="s">
        <v>3402</v>
      </c>
      <c r="D9677" s="7">
        <v>1</v>
      </c>
      <c r="E9677" s="7">
        <v>45</v>
      </c>
      <c r="F9677" s="2" t="s">
        <v>8</v>
      </c>
      <c r="G9677" s="2" t="s">
        <v>5050</v>
      </c>
      <c r="H9677" s="2" t="s">
        <v>4946</v>
      </c>
    </row>
    <row r="9678" spans="1:8">
      <c r="A9678" s="79">
        <v>42900.707974537036</v>
      </c>
      <c r="B9678" s="3">
        <v>7.6833369043151976</v>
      </c>
      <c r="C9678" s="7" t="s">
        <v>3402</v>
      </c>
      <c r="D9678" s="7">
        <v>1</v>
      </c>
      <c r="E9678" s="7">
        <v>45</v>
      </c>
      <c r="F9678" s="2" t="s">
        <v>8</v>
      </c>
      <c r="G9678" s="2" t="s">
        <v>5050</v>
      </c>
      <c r="H9678" s="2" t="s">
        <v>4944</v>
      </c>
    </row>
    <row r="9679" spans="1:8">
      <c r="A9679" s="79">
        <v>42902.8518287037</v>
      </c>
      <c r="B9679" s="3">
        <v>7.6659911936850218</v>
      </c>
      <c r="C9679" s="7" t="s">
        <v>3402</v>
      </c>
      <c r="D9679" s="7">
        <v>1</v>
      </c>
      <c r="E9679" s="7">
        <v>45</v>
      </c>
      <c r="F9679" s="2" t="s">
        <v>8</v>
      </c>
      <c r="G9679" s="2" t="s">
        <v>5050</v>
      </c>
      <c r="H9679" s="2" t="s">
        <v>4494</v>
      </c>
    </row>
    <row r="9680" spans="1:8">
      <c r="A9680" s="79">
        <v>42904.636944444443</v>
      </c>
      <c r="B9680" s="3">
        <v>7.477446414762742</v>
      </c>
      <c r="C9680" s="7" t="s">
        <v>3402</v>
      </c>
      <c r="D9680" s="7">
        <v>1</v>
      </c>
      <c r="E9680" s="7">
        <v>45</v>
      </c>
      <c r="F9680" s="2" t="s">
        <v>8</v>
      </c>
      <c r="G9680" s="2" t="s">
        <v>5050</v>
      </c>
      <c r="H9680" s="2" t="s">
        <v>5053</v>
      </c>
    </row>
    <row r="9681" spans="1:8">
      <c r="A9681" s="79">
        <v>42908.904710648145</v>
      </c>
      <c r="B9681" s="3">
        <v>7.6780153851306094</v>
      </c>
      <c r="C9681" s="7" t="s">
        <v>3402</v>
      </c>
      <c r="D9681" s="7">
        <v>1</v>
      </c>
      <c r="E9681" s="7">
        <v>45</v>
      </c>
      <c r="F9681" s="2" t="s">
        <v>8</v>
      </c>
      <c r="G9681" s="2" t="s">
        <v>5050</v>
      </c>
      <c r="H9681" s="2" t="s">
        <v>4943</v>
      </c>
    </row>
    <row r="9682" spans="1:8">
      <c r="A9682" s="79">
        <v>42912.432511574072</v>
      </c>
      <c r="B9682" s="3">
        <v>7.65829</v>
      </c>
      <c r="C9682" s="7" t="s">
        <v>3402</v>
      </c>
      <c r="D9682" s="7">
        <v>1</v>
      </c>
      <c r="E9682" s="7">
        <v>45</v>
      </c>
      <c r="F9682" s="2" t="s">
        <v>8</v>
      </c>
      <c r="G9682" s="2" t="s">
        <v>5050</v>
      </c>
      <c r="H9682" s="2" t="s">
        <v>4469</v>
      </c>
    </row>
    <row r="9683" spans="1:8">
      <c r="A9683" s="79">
        <v>42913.774085648147</v>
      </c>
      <c r="B9683" s="3">
        <v>7.6833369043151976</v>
      </c>
      <c r="C9683" s="7" t="s">
        <v>3402</v>
      </c>
      <c r="D9683" s="7">
        <v>1</v>
      </c>
      <c r="E9683" s="7">
        <v>45</v>
      </c>
      <c r="F9683" s="2" t="s">
        <v>8</v>
      </c>
      <c r="G9683" s="2" t="s">
        <v>5050</v>
      </c>
      <c r="H9683" s="2" t="s">
        <v>4942</v>
      </c>
    </row>
    <row r="9684" spans="1:8">
      <c r="A9684" s="79">
        <v>42915.803148148145</v>
      </c>
      <c r="B9684" s="3">
        <v>7.6383200300300302</v>
      </c>
      <c r="C9684" s="7" t="s">
        <v>3402</v>
      </c>
      <c r="D9684" s="7">
        <v>1</v>
      </c>
      <c r="E9684" s="7">
        <v>45</v>
      </c>
      <c r="F9684" s="2" t="s">
        <v>8</v>
      </c>
      <c r="G9684" s="2" t="s">
        <v>5050</v>
      </c>
      <c r="H9684" s="2" t="s">
        <v>4938</v>
      </c>
    </row>
    <row r="9685" spans="1:8">
      <c r="A9685" s="79">
        <v>42915.831400462965</v>
      </c>
      <c r="B9685" s="3">
        <v>7.6383200300300302</v>
      </c>
      <c r="C9685" s="7" t="s">
        <v>3402</v>
      </c>
      <c r="D9685" s="7">
        <v>1</v>
      </c>
      <c r="E9685" s="7">
        <v>45</v>
      </c>
      <c r="F9685" s="2" t="s">
        <v>8</v>
      </c>
      <c r="G9685" s="2" t="s">
        <v>5050</v>
      </c>
      <c r="H9685" s="2" t="s">
        <v>4937</v>
      </c>
    </row>
    <row r="9686" spans="1:8">
      <c r="A9686" s="79">
        <v>42915.83185185185</v>
      </c>
      <c r="B9686" s="3">
        <v>7.6383200300300302</v>
      </c>
      <c r="C9686" s="7" t="s">
        <v>3402</v>
      </c>
      <c r="D9686" s="7">
        <v>1</v>
      </c>
      <c r="E9686" s="7">
        <v>45</v>
      </c>
      <c r="F9686" s="2" t="s">
        <v>8</v>
      </c>
      <c r="G9686" s="2" t="s">
        <v>5050</v>
      </c>
      <c r="H9686" s="2" t="s">
        <v>4935</v>
      </c>
    </row>
    <row r="9687" spans="1:8">
      <c r="A9687" s="79">
        <v>42915.853865740741</v>
      </c>
      <c r="B9687" s="3">
        <v>7.6082900000000002</v>
      </c>
      <c r="C9687" s="7" t="s">
        <v>3402</v>
      </c>
      <c r="D9687" s="7">
        <v>1</v>
      </c>
      <c r="E9687" s="7">
        <v>45</v>
      </c>
      <c r="F9687" s="2" t="s">
        <v>8</v>
      </c>
      <c r="G9687" s="2" t="s">
        <v>5050</v>
      </c>
      <c r="H9687" s="2" t="s">
        <v>4934</v>
      </c>
    </row>
    <row r="9688" spans="1:8">
      <c r="A9688" s="79">
        <v>42915.853935185187</v>
      </c>
      <c r="B9688" s="3">
        <v>7.5583734028356968</v>
      </c>
      <c r="C9688" s="7" t="s">
        <v>3402</v>
      </c>
      <c r="D9688" s="7">
        <v>1</v>
      </c>
      <c r="E9688" s="7">
        <v>45</v>
      </c>
      <c r="F9688" s="2" t="s">
        <v>8</v>
      </c>
      <c r="G9688" s="2" t="s">
        <v>5050</v>
      </c>
      <c r="H9688" s="2" t="s">
        <v>5052</v>
      </c>
    </row>
    <row r="9689" spans="1:8">
      <c r="A9689" s="79">
        <v>42915.863125000003</v>
      </c>
      <c r="B9689" s="3">
        <v>7.6177858968347012</v>
      </c>
      <c r="C9689" s="7" t="s">
        <v>3402</v>
      </c>
      <c r="D9689" s="7">
        <v>1</v>
      </c>
      <c r="E9689" s="7">
        <v>45</v>
      </c>
      <c r="F9689" s="2" t="s">
        <v>8</v>
      </c>
      <c r="G9689" s="2" t="s">
        <v>5050</v>
      </c>
      <c r="H9689" s="2" t="s">
        <v>4933</v>
      </c>
    </row>
    <row r="9690" spans="1:8">
      <c r="A9690" s="79">
        <v>42915.878993055558</v>
      </c>
      <c r="B9690" s="3">
        <v>7.6383200300300302</v>
      </c>
      <c r="C9690" s="7" t="s">
        <v>3402</v>
      </c>
      <c r="D9690" s="7">
        <v>1</v>
      </c>
      <c r="E9690" s="7">
        <v>45</v>
      </c>
      <c r="F9690" s="2" t="s">
        <v>8</v>
      </c>
      <c r="G9690" s="2" t="s">
        <v>5050</v>
      </c>
      <c r="H9690" s="2" t="s">
        <v>4931</v>
      </c>
    </row>
    <row r="9691" spans="1:8">
      <c r="A9691" s="79">
        <v>42915.879525462966</v>
      </c>
      <c r="B9691" s="3">
        <v>7.6333811933298596</v>
      </c>
      <c r="C9691" s="7" t="s">
        <v>3402</v>
      </c>
      <c r="D9691" s="7">
        <v>1</v>
      </c>
      <c r="E9691" s="7">
        <v>45</v>
      </c>
      <c r="F9691" s="2" t="s">
        <v>8</v>
      </c>
      <c r="G9691" s="2" t="s">
        <v>5050</v>
      </c>
      <c r="H9691" s="2" t="s">
        <v>4530</v>
      </c>
    </row>
    <row r="9692" spans="1:8">
      <c r="A9692" s="79">
        <v>42915.940462962964</v>
      </c>
      <c r="B9692" s="3">
        <v>7.6383200300300302</v>
      </c>
      <c r="C9692" s="7" t="s">
        <v>3402</v>
      </c>
      <c r="D9692" s="7">
        <v>1</v>
      </c>
      <c r="E9692" s="7">
        <v>45</v>
      </c>
      <c r="F9692" s="2" t="s">
        <v>8</v>
      </c>
      <c r="G9692" s="2" t="s">
        <v>5050</v>
      </c>
      <c r="H9692" s="2" t="s">
        <v>4929</v>
      </c>
    </row>
    <row r="9693" spans="1:8">
      <c r="A9693" s="79">
        <v>42916.034178240741</v>
      </c>
      <c r="B9693" s="3">
        <v>7.6383200300300302</v>
      </c>
      <c r="C9693" s="7" t="s">
        <v>3402</v>
      </c>
      <c r="D9693" s="7">
        <v>1</v>
      </c>
      <c r="E9693" s="7">
        <v>45</v>
      </c>
      <c r="F9693" s="2" t="s">
        <v>8</v>
      </c>
      <c r="G9693" s="2" t="s">
        <v>5050</v>
      </c>
      <c r="H9693" s="2" t="s">
        <v>4928</v>
      </c>
    </row>
    <row r="9694" spans="1:8">
      <c r="A9694" s="79">
        <v>42916.04074074074</v>
      </c>
      <c r="B9694" s="3">
        <v>15.386872207792209</v>
      </c>
      <c r="C9694" s="7" t="s">
        <v>3402</v>
      </c>
      <c r="D9694" s="7">
        <v>2</v>
      </c>
      <c r="E9694" s="7">
        <v>45</v>
      </c>
      <c r="F9694" s="2" t="s">
        <v>8</v>
      </c>
      <c r="G9694" s="2" t="s">
        <v>5050</v>
      </c>
      <c r="H9694" s="2" t="s">
        <v>4926</v>
      </c>
    </row>
    <row r="9695" spans="1:8">
      <c r="A9695" s="79">
        <v>42916.104780092595</v>
      </c>
      <c r="B9695" s="3">
        <v>7.6783366977985326</v>
      </c>
      <c r="C9695" s="7" t="s">
        <v>3402</v>
      </c>
      <c r="D9695" s="7">
        <v>1</v>
      </c>
      <c r="E9695" s="7">
        <v>45</v>
      </c>
      <c r="F9695" s="2" t="s">
        <v>8</v>
      </c>
      <c r="G9695" s="2" t="s">
        <v>5050</v>
      </c>
      <c r="H9695" s="2" t="s">
        <v>4580</v>
      </c>
    </row>
    <row r="9696" spans="1:8">
      <c r="A9696" s="79">
        <v>42916.120057870372</v>
      </c>
      <c r="B9696" s="3">
        <v>15.366673808630395</v>
      </c>
      <c r="C9696" s="7" t="s">
        <v>3402</v>
      </c>
      <c r="D9696" s="7">
        <v>2</v>
      </c>
      <c r="E9696" s="7">
        <v>45</v>
      </c>
      <c r="F9696" s="2" t="s">
        <v>8</v>
      </c>
      <c r="G9696" s="2" t="s">
        <v>5050</v>
      </c>
      <c r="H9696" s="2" t="s">
        <v>5051</v>
      </c>
    </row>
    <row r="9697" spans="1:9">
      <c r="A9697" s="79">
        <v>42916.163321759261</v>
      </c>
      <c r="B9697" s="3">
        <v>7.7154558327376703</v>
      </c>
      <c r="C9697" s="7" t="s">
        <v>3402</v>
      </c>
      <c r="D9697" s="7">
        <v>1</v>
      </c>
      <c r="E9697" s="7">
        <v>45</v>
      </c>
      <c r="F9697" s="2" t="s">
        <v>8</v>
      </c>
      <c r="G9697" s="2" t="s">
        <v>5050</v>
      </c>
      <c r="H9697" s="2" t="s">
        <v>4578</v>
      </c>
    </row>
    <row r="9698" spans="1:9">
      <c r="A9698" s="79">
        <v>42916.414097222223</v>
      </c>
      <c r="B9698" s="3">
        <v>7.6383200300300302</v>
      </c>
      <c r="C9698" s="7" t="s">
        <v>3402</v>
      </c>
      <c r="D9698" s="7">
        <v>1</v>
      </c>
      <c r="E9698" s="7">
        <v>45</v>
      </c>
      <c r="F9698" s="2" t="s">
        <v>8</v>
      </c>
      <c r="G9698" s="2" t="s">
        <v>5050</v>
      </c>
      <c r="H9698" s="2" t="s">
        <v>4925</v>
      </c>
    </row>
    <row r="9699" spans="1:9">
      <c r="A9699" s="79">
        <v>42916.490185185183</v>
      </c>
      <c r="B9699" s="3">
        <v>7.6383200300300302</v>
      </c>
      <c r="C9699" s="7" t="s">
        <v>3402</v>
      </c>
      <c r="D9699" s="7">
        <v>1</v>
      </c>
      <c r="E9699" s="7">
        <v>45</v>
      </c>
      <c r="F9699" s="2" t="s">
        <v>8</v>
      </c>
      <c r="G9699" s="2" t="s">
        <v>5050</v>
      </c>
      <c r="H9699" s="2" t="s">
        <v>4923</v>
      </c>
    </row>
    <row r="9700" spans="1:9">
      <c r="A9700" s="79">
        <v>41965</v>
      </c>
      <c r="B9700" s="3">
        <v>-74.84</v>
      </c>
      <c r="C9700" s="7" t="s">
        <v>1424</v>
      </c>
      <c r="F9700" s="2" t="s">
        <v>5216</v>
      </c>
      <c r="G9700" s="2" t="s">
        <v>1427</v>
      </c>
      <c r="I9700" s="4"/>
    </row>
    <row r="9701" spans="1:9">
      <c r="A9701" s="79">
        <v>42780</v>
      </c>
      <c r="B9701" s="3">
        <v>-38.231145531148897</v>
      </c>
      <c r="C9701" s="93" t="s">
        <v>1424</v>
      </c>
      <c r="D9701" s="93"/>
      <c r="E9701" s="93"/>
      <c r="F9701" s="8" t="s">
        <v>5216</v>
      </c>
      <c r="G9701" s="2" t="s">
        <v>3432</v>
      </c>
    </row>
    <row r="9702" spans="1:9">
      <c r="A9702" s="79">
        <v>42864</v>
      </c>
      <c r="B9702" s="3">
        <v>-0.54988497652122703</v>
      </c>
      <c r="C9702" s="7" t="s">
        <v>1424</v>
      </c>
      <c r="F9702" s="2" t="s">
        <v>5216</v>
      </c>
      <c r="G9702" s="2" t="s">
        <v>4231</v>
      </c>
    </row>
    <row r="9703" spans="1:9">
      <c r="A9703" s="79">
        <v>41965</v>
      </c>
      <c r="B9703" s="3">
        <v>-74.84</v>
      </c>
      <c r="C9703" s="7" t="s">
        <v>1426</v>
      </c>
      <c r="F9703" s="2" t="s">
        <v>5216</v>
      </c>
      <c r="G9703" s="2" t="s">
        <v>1427</v>
      </c>
      <c r="I9703" s="4"/>
    </row>
    <row r="9704" spans="1:9">
      <c r="A9704" s="79">
        <v>42665</v>
      </c>
      <c r="B9704" s="3">
        <v>-36.475559314620313</v>
      </c>
      <c r="C9704" s="17" t="s">
        <v>1426</v>
      </c>
      <c r="D9704" s="17"/>
      <c r="E9704" s="17"/>
      <c r="F9704" s="8" t="s">
        <v>5216</v>
      </c>
      <c r="G9704" s="2" t="s">
        <v>2580</v>
      </c>
    </row>
    <row r="9705" spans="1:9">
      <c r="A9705" s="79">
        <v>42766</v>
      </c>
      <c r="B9705" s="9">
        <v>36.479999999999997</v>
      </c>
      <c r="C9705" s="17" t="s">
        <v>1426</v>
      </c>
      <c r="D9705" s="17"/>
      <c r="E9705" s="17"/>
      <c r="F9705" s="8" t="s">
        <v>5216</v>
      </c>
      <c r="G9705" s="8" t="s">
        <v>3409</v>
      </c>
    </row>
    <row r="9706" spans="1:9">
      <c r="A9706" s="79">
        <v>42780</v>
      </c>
      <c r="B9706" s="3">
        <v>-38.235586216528603</v>
      </c>
      <c r="C9706" s="7" t="s">
        <v>1426</v>
      </c>
      <c r="F9706" s="8" t="s">
        <v>5216</v>
      </c>
      <c r="G9706" s="2" t="s">
        <v>3430</v>
      </c>
    </row>
    <row r="9707" spans="1:9">
      <c r="A9707" s="79">
        <v>42864</v>
      </c>
      <c r="B9707" s="3">
        <v>-0.54988497652119861</v>
      </c>
      <c r="C9707" s="128" t="s">
        <v>1426</v>
      </c>
      <c r="F9707" s="2" t="s">
        <v>5216</v>
      </c>
      <c r="G9707" s="2" t="s">
        <v>4227</v>
      </c>
    </row>
    <row r="9708" spans="1:9">
      <c r="A9708" s="79">
        <v>41965</v>
      </c>
      <c r="B9708" s="3">
        <v>-74.84</v>
      </c>
      <c r="C9708" s="7" t="s">
        <v>1425</v>
      </c>
      <c r="F9708" s="2" t="s">
        <v>5216</v>
      </c>
      <c r="G9708" s="2" t="s">
        <v>1427</v>
      </c>
      <c r="I9708" s="4"/>
    </row>
    <row r="9709" spans="1:9">
      <c r="A9709" s="79">
        <v>42780</v>
      </c>
      <c r="B9709" s="3">
        <v>-38.231145531148897</v>
      </c>
      <c r="C9709" s="93" t="s">
        <v>1425</v>
      </c>
      <c r="D9709" s="93"/>
      <c r="E9709" s="93"/>
      <c r="F9709" s="8" t="s">
        <v>5216</v>
      </c>
      <c r="G9709" s="2" t="s">
        <v>3431</v>
      </c>
    </row>
    <row r="9710" spans="1:9">
      <c r="A9710" s="79">
        <v>42864</v>
      </c>
      <c r="B9710" s="3">
        <v>-0.54988497652122703</v>
      </c>
      <c r="C9710" s="7" t="s">
        <v>1425</v>
      </c>
      <c r="F9710" s="2" t="s">
        <v>5216</v>
      </c>
      <c r="G9710" s="2" t="s">
        <v>4228</v>
      </c>
    </row>
    <row r="9711" spans="1:9">
      <c r="A9711" s="79">
        <v>42500</v>
      </c>
      <c r="B9711" s="3">
        <v>-73.81</v>
      </c>
      <c r="C9711" s="7" t="s">
        <v>1459</v>
      </c>
      <c r="F9711" s="2" t="s">
        <v>5216</v>
      </c>
      <c r="G9711" s="2" t="s">
        <v>1639</v>
      </c>
    </row>
    <row r="9712" spans="1:9">
      <c r="A9712" s="79">
        <v>42553</v>
      </c>
      <c r="B9712" s="3">
        <v>-9.9600000000000009</v>
      </c>
      <c r="C9712" s="7" t="s">
        <v>1459</v>
      </c>
      <c r="F9712" s="2" t="s">
        <v>5216</v>
      </c>
      <c r="G9712" s="2" t="s">
        <v>2073</v>
      </c>
    </row>
    <row r="9713" spans="1:12">
      <c r="A9713" s="79">
        <v>42501</v>
      </c>
      <c r="B9713" s="28">
        <v>-73.81</v>
      </c>
      <c r="C9713" s="17" t="s">
        <v>1458</v>
      </c>
      <c r="D9713" s="17"/>
      <c r="E9713" s="17"/>
      <c r="F9713" s="2" t="s">
        <v>5216</v>
      </c>
      <c r="G9713" s="2" t="s">
        <v>1645</v>
      </c>
    </row>
    <row r="9714" spans="1:12">
      <c r="A9714" s="79">
        <v>42554</v>
      </c>
      <c r="B9714" s="3">
        <v>-9.9600000000000009</v>
      </c>
      <c r="C9714" s="130" t="s">
        <v>1458</v>
      </c>
      <c r="D9714" s="60"/>
      <c r="E9714" s="130"/>
      <c r="F9714" s="2" t="s">
        <v>5216</v>
      </c>
      <c r="G9714" s="5" t="s">
        <v>2079</v>
      </c>
      <c r="H9714" s="5" t="s">
        <v>2080</v>
      </c>
    </row>
    <row r="9715" spans="1:12">
      <c r="A9715" s="79">
        <v>41965</v>
      </c>
      <c r="B9715" s="3">
        <v>-150.94999999999999</v>
      </c>
      <c r="C9715" s="7" t="s">
        <v>1428</v>
      </c>
      <c r="F9715" s="2" t="s">
        <v>5216</v>
      </c>
      <c r="G9715" s="2" t="s">
        <v>1427</v>
      </c>
      <c r="I9715" s="4"/>
    </row>
    <row r="9716" spans="1:12">
      <c r="A9716" s="79">
        <v>42780</v>
      </c>
      <c r="B9716" s="3">
        <v>-9.1888407161850996</v>
      </c>
      <c r="C9716" s="7" t="s">
        <v>1428</v>
      </c>
      <c r="F9716" s="8" t="s">
        <v>5216</v>
      </c>
      <c r="G9716" s="2" t="s">
        <v>3432</v>
      </c>
    </row>
    <row r="9717" spans="1:12">
      <c r="A9717" s="79">
        <v>42864</v>
      </c>
      <c r="B9717" s="3">
        <v>-0.8741497636385418</v>
      </c>
      <c r="C9717" s="7" t="s">
        <v>1428</v>
      </c>
      <c r="F9717" s="2" t="s">
        <v>5216</v>
      </c>
      <c r="G9717" s="2" t="s">
        <v>4231</v>
      </c>
    </row>
    <row r="9718" spans="1:12">
      <c r="A9718" s="79">
        <v>41965</v>
      </c>
      <c r="B9718" s="3">
        <v>-150.94999999999999</v>
      </c>
      <c r="C9718" s="7" t="s">
        <v>1430</v>
      </c>
      <c r="F9718" s="2" t="s">
        <v>5216</v>
      </c>
      <c r="G9718" s="2" t="s">
        <v>1427</v>
      </c>
      <c r="I9718" s="4"/>
    </row>
    <row r="9719" spans="1:12">
      <c r="A9719" s="79">
        <v>42665</v>
      </c>
      <c r="B9719" s="3">
        <v>-8.6807841469141351</v>
      </c>
      <c r="C9719" s="7" t="s">
        <v>1430</v>
      </c>
      <c r="F9719" s="8" t="s">
        <v>5216</v>
      </c>
      <c r="G9719" s="2" t="s">
        <v>2580</v>
      </c>
    </row>
    <row r="9720" spans="1:12">
      <c r="A9720" s="79">
        <v>42766</v>
      </c>
      <c r="B9720" s="9">
        <v>8.68</v>
      </c>
      <c r="C9720" s="17" t="s">
        <v>1430</v>
      </c>
      <c r="D9720" s="17"/>
      <c r="E9720" s="17"/>
      <c r="F9720" s="8" t="s">
        <v>5216</v>
      </c>
      <c r="G9720" s="8" t="s">
        <v>3409</v>
      </c>
    </row>
    <row r="9721" spans="1:12">
      <c r="A9721" s="79">
        <v>42780</v>
      </c>
      <c r="B9721" s="3">
        <v>-9.1880565692709695</v>
      </c>
      <c r="C9721" s="7" t="s">
        <v>1430</v>
      </c>
      <c r="F9721" s="8" t="s">
        <v>5216</v>
      </c>
      <c r="G9721" s="2" t="s">
        <v>3430</v>
      </c>
    </row>
    <row r="9722" spans="1:12">
      <c r="A9722" s="79">
        <v>42864</v>
      </c>
      <c r="B9722" s="3">
        <v>-0.8741497636385418</v>
      </c>
      <c r="C9722" s="128" t="s">
        <v>1430</v>
      </c>
      <c r="F9722" s="2" t="s">
        <v>5216</v>
      </c>
      <c r="G9722" s="2" t="s">
        <v>4227</v>
      </c>
    </row>
    <row r="9723" spans="1:12">
      <c r="A9723" s="79">
        <v>41965</v>
      </c>
      <c r="B9723" s="3">
        <v>-150.94999999999999</v>
      </c>
      <c r="C9723" s="7" t="s">
        <v>1429</v>
      </c>
      <c r="F9723" s="2" t="s">
        <v>5216</v>
      </c>
      <c r="G9723" s="2" t="s">
        <v>1427</v>
      </c>
      <c r="I9723" s="4"/>
    </row>
    <row r="9724" spans="1:12">
      <c r="A9724" s="79">
        <v>42780</v>
      </c>
      <c r="B9724" s="3">
        <v>-9.1888407161850996</v>
      </c>
      <c r="C9724" s="7" t="s">
        <v>1429</v>
      </c>
      <c r="F9724" s="8" t="s">
        <v>5216</v>
      </c>
      <c r="G9724" s="2" t="s">
        <v>3431</v>
      </c>
    </row>
    <row r="9725" spans="1:12">
      <c r="A9725" s="79">
        <v>42864</v>
      </c>
      <c r="B9725" s="3">
        <v>-0.8741497636385418</v>
      </c>
      <c r="C9725" s="7" t="s">
        <v>1429</v>
      </c>
      <c r="F9725" s="2" t="s">
        <v>5216</v>
      </c>
      <c r="G9725" s="2" t="s">
        <v>4228</v>
      </c>
    </row>
    <row r="9726" spans="1:12">
      <c r="A9726" s="79">
        <v>41965</v>
      </c>
      <c r="B9726" s="3">
        <v>-322.75</v>
      </c>
      <c r="C9726" s="7" t="s">
        <v>82</v>
      </c>
      <c r="F9726" s="2" t="s">
        <v>5216</v>
      </c>
      <c r="G9726" s="2" t="s">
        <v>21</v>
      </c>
      <c r="H9726" s="2" t="s">
        <v>21</v>
      </c>
      <c r="I9726" s="4">
        <v>40893</v>
      </c>
    </row>
    <row r="9727" spans="1:12">
      <c r="A9727" s="79">
        <v>42420</v>
      </c>
      <c r="B9727" s="3">
        <v>-463.94</v>
      </c>
      <c r="C9727" s="7" t="s">
        <v>82</v>
      </c>
      <c r="F9727" s="2" t="s">
        <v>5216</v>
      </c>
      <c r="G9727" s="2" t="s">
        <v>1091</v>
      </c>
      <c r="L9727" s="21"/>
    </row>
    <row r="9728" spans="1:12">
      <c r="A9728" s="79">
        <v>42553</v>
      </c>
      <c r="B9728" s="3">
        <v>-112.76</v>
      </c>
      <c r="C9728" s="7" t="s">
        <v>82</v>
      </c>
      <c r="F9728" s="2" t="s">
        <v>5216</v>
      </c>
      <c r="G9728" s="2" t="s">
        <v>2074</v>
      </c>
    </row>
    <row r="9729" spans="1:9">
      <c r="A9729" s="79">
        <v>42648</v>
      </c>
      <c r="B9729" s="3">
        <v>-55.184454799183897</v>
      </c>
      <c r="C9729" s="7" t="s">
        <v>82</v>
      </c>
      <c r="F9729" s="2" t="s">
        <v>5216</v>
      </c>
      <c r="G9729" s="2" t="s">
        <v>2553</v>
      </c>
    </row>
    <row r="9730" spans="1:9">
      <c r="A9730" s="79">
        <v>42775</v>
      </c>
      <c r="B9730" s="3">
        <v>-47.14</v>
      </c>
      <c r="C9730" s="7" t="s">
        <v>82</v>
      </c>
      <c r="F9730" s="8" t="s">
        <v>5216</v>
      </c>
      <c r="G9730" s="2" t="s">
        <v>3428</v>
      </c>
    </row>
    <row r="9731" spans="1:9">
      <c r="A9731" s="79">
        <v>42861</v>
      </c>
      <c r="B9731" s="3">
        <v>-65.708123435698894</v>
      </c>
      <c r="C9731" s="7" t="s">
        <v>82</v>
      </c>
      <c r="F9731" s="2" t="s">
        <v>5216</v>
      </c>
      <c r="G9731" s="2" t="s">
        <v>4223</v>
      </c>
    </row>
    <row r="9732" spans="1:9">
      <c r="A9732" s="79">
        <v>42780</v>
      </c>
      <c r="B9732" s="3">
        <v>-42.845043376584599</v>
      </c>
      <c r="C9732" s="7" t="s">
        <v>1443</v>
      </c>
      <c r="F9732" s="8" t="s">
        <v>5216</v>
      </c>
      <c r="G9732" s="2" t="s">
        <v>3432</v>
      </c>
    </row>
    <row r="9733" spans="1:9">
      <c r="A9733" s="79">
        <v>42864</v>
      </c>
      <c r="B9733" s="3">
        <v>-4.8386076019323809</v>
      </c>
      <c r="C9733" s="7" t="s">
        <v>1443</v>
      </c>
      <c r="F9733" s="2" t="s">
        <v>5216</v>
      </c>
      <c r="G9733" s="2" t="s">
        <v>4231</v>
      </c>
    </row>
    <row r="9734" spans="1:9">
      <c r="A9734" s="79">
        <v>42665</v>
      </c>
      <c r="B9734" s="3">
        <v>-36.2867617105737</v>
      </c>
      <c r="C9734" s="7" t="s">
        <v>1445</v>
      </c>
      <c r="F9734" s="8" t="s">
        <v>5216</v>
      </c>
      <c r="G9734" s="2" t="s">
        <v>2580</v>
      </c>
    </row>
    <row r="9735" spans="1:9">
      <c r="A9735" s="79">
        <v>42766</v>
      </c>
      <c r="B9735" s="9">
        <v>36.29</v>
      </c>
      <c r="C9735" s="17" t="s">
        <v>1445</v>
      </c>
      <c r="D9735" s="17"/>
      <c r="E9735" s="17"/>
      <c r="F9735" s="8" t="s">
        <v>5216</v>
      </c>
      <c r="G9735" s="8" t="s">
        <v>3409</v>
      </c>
    </row>
    <row r="9736" spans="1:9">
      <c r="A9736" s="79">
        <v>42780</v>
      </c>
      <c r="B9736" s="3">
        <v>-42.848281666010898</v>
      </c>
      <c r="C9736" s="7" t="s">
        <v>1445</v>
      </c>
      <c r="F9736" s="8" t="s">
        <v>5216</v>
      </c>
      <c r="G9736" s="2" t="s">
        <v>3430</v>
      </c>
    </row>
    <row r="9737" spans="1:9">
      <c r="A9737" s="79">
        <v>42864</v>
      </c>
      <c r="B9737" s="3">
        <v>-4.8386076019323809</v>
      </c>
      <c r="C9737" s="128" t="s">
        <v>1445</v>
      </c>
      <c r="F9737" s="2" t="s">
        <v>5216</v>
      </c>
      <c r="G9737" s="2" t="s">
        <v>4227</v>
      </c>
    </row>
    <row r="9738" spans="1:9">
      <c r="A9738" s="79">
        <v>42780</v>
      </c>
      <c r="B9738" s="3">
        <v>-42.845043376584599</v>
      </c>
      <c r="C9738" s="7" t="s">
        <v>1444</v>
      </c>
      <c r="F9738" s="8" t="s">
        <v>5216</v>
      </c>
      <c r="G9738" s="2" t="s">
        <v>3431</v>
      </c>
    </row>
    <row r="9739" spans="1:9">
      <c r="A9739" s="79">
        <v>42864</v>
      </c>
      <c r="B9739" s="3">
        <v>-4.8386076019323809</v>
      </c>
      <c r="C9739" s="7" t="s">
        <v>1444</v>
      </c>
      <c r="F9739" s="2" t="s">
        <v>5216</v>
      </c>
      <c r="G9739" s="2" t="s">
        <v>4228</v>
      </c>
    </row>
    <row r="9740" spans="1:9">
      <c r="A9740" s="79">
        <v>41965</v>
      </c>
      <c r="B9740" s="3">
        <v>-107.16</v>
      </c>
      <c r="C9740" s="7" t="s">
        <v>1442</v>
      </c>
      <c r="F9740" s="2" t="s">
        <v>5216</v>
      </c>
      <c r="G9740" s="2" t="s">
        <v>21</v>
      </c>
      <c r="H9740" s="2" t="s">
        <v>21</v>
      </c>
      <c r="I9740" s="4">
        <v>40893</v>
      </c>
    </row>
    <row r="9741" spans="1:9">
      <c r="A9741" s="79">
        <v>42648</v>
      </c>
      <c r="B9741" s="3">
        <v>-37.987046842294802</v>
      </c>
      <c r="C9741" s="7" t="s">
        <v>1442</v>
      </c>
      <c r="F9741" s="2" t="s">
        <v>5216</v>
      </c>
      <c r="G9741" s="2" t="s">
        <v>2553</v>
      </c>
    </row>
    <row r="9742" spans="1:9">
      <c r="A9742" s="79">
        <v>42775</v>
      </c>
      <c r="B9742" s="3">
        <v>-26.23</v>
      </c>
      <c r="C9742" s="7" t="s">
        <v>1442</v>
      </c>
      <c r="F9742" s="8" t="s">
        <v>5216</v>
      </c>
      <c r="G9742" s="2" t="s">
        <v>3428</v>
      </c>
    </row>
    <row r="9743" spans="1:9">
      <c r="A9743" s="79">
        <v>42861</v>
      </c>
      <c r="B9743" s="3">
        <v>-19.357557071773101</v>
      </c>
      <c r="C9743" s="7" t="s">
        <v>1442</v>
      </c>
      <c r="F9743" s="2" t="s">
        <v>5216</v>
      </c>
      <c r="G9743" s="2" t="s">
        <v>4223</v>
      </c>
    </row>
    <row r="9744" spans="1:9">
      <c r="A9744" s="79">
        <v>41965</v>
      </c>
      <c r="B9744" s="3">
        <v>-83.39</v>
      </c>
      <c r="C9744" s="7" t="s">
        <v>1438</v>
      </c>
      <c r="F9744" s="2" t="s">
        <v>5216</v>
      </c>
      <c r="G9744" s="2" t="s">
        <v>1427</v>
      </c>
      <c r="I9744" s="4"/>
    </row>
    <row r="9745" spans="1:9">
      <c r="A9745" s="79">
        <v>41965</v>
      </c>
      <c r="B9745" s="3">
        <v>-83.39</v>
      </c>
      <c r="C9745" s="7" t="s">
        <v>1440</v>
      </c>
      <c r="F9745" s="2" t="s">
        <v>5216</v>
      </c>
      <c r="G9745" s="2" t="s">
        <v>1427</v>
      </c>
      <c r="I9745" s="4"/>
    </row>
    <row r="9746" spans="1:9">
      <c r="A9746" s="79">
        <v>41965</v>
      </c>
      <c r="B9746" s="3">
        <v>-83.39</v>
      </c>
      <c r="C9746" s="7" t="s">
        <v>1439</v>
      </c>
      <c r="F9746" s="2" t="s">
        <v>5216</v>
      </c>
      <c r="G9746" s="2" t="s">
        <v>1427</v>
      </c>
      <c r="I9746" s="4"/>
    </row>
    <row r="9747" spans="1:9">
      <c r="A9747" s="79">
        <v>41965</v>
      </c>
      <c r="B9747" s="3">
        <v>-300</v>
      </c>
      <c r="C9747" s="7" t="s">
        <v>84</v>
      </c>
      <c r="F9747" s="2" t="s">
        <v>5216</v>
      </c>
      <c r="G9747" s="2" t="s">
        <v>119</v>
      </c>
      <c r="H9747" s="2" t="s">
        <v>118</v>
      </c>
      <c r="I9747" s="4">
        <v>41566</v>
      </c>
    </row>
    <row r="9748" spans="1:9">
      <c r="A9748" s="79">
        <v>41965</v>
      </c>
      <c r="B9748" s="3">
        <v>-86.44</v>
      </c>
      <c r="C9748" s="7" t="s">
        <v>1431</v>
      </c>
      <c r="F9748" s="2" t="s">
        <v>5216</v>
      </c>
      <c r="G9748" s="2" t="s">
        <v>1427</v>
      </c>
      <c r="I9748" s="4"/>
    </row>
    <row r="9749" spans="1:9">
      <c r="A9749" s="79">
        <v>42556</v>
      </c>
      <c r="B9749" s="3">
        <v>-150</v>
      </c>
      <c r="C9749" s="26" t="s">
        <v>1431</v>
      </c>
      <c r="D9749" s="26"/>
      <c r="E9749" s="26"/>
      <c r="F9749" s="2" t="s">
        <v>5216</v>
      </c>
      <c r="G9749" s="2" t="s">
        <v>2084</v>
      </c>
    </row>
    <row r="9750" spans="1:9">
      <c r="A9750" s="79">
        <v>42780</v>
      </c>
      <c r="B9750" s="3">
        <v>-259.15062208299798</v>
      </c>
      <c r="C9750" s="7" t="s">
        <v>1431</v>
      </c>
      <c r="F9750" s="8" t="s">
        <v>5216</v>
      </c>
      <c r="G9750" s="2" t="s">
        <v>3432</v>
      </c>
    </row>
    <row r="9751" spans="1:9">
      <c r="A9751" s="79">
        <v>42864</v>
      </c>
      <c r="B9751" s="3">
        <v>-46.361390012398317</v>
      </c>
      <c r="C9751" s="7" t="s">
        <v>1431</v>
      </c>
      <c r="F9751" s="2" t="s">
        <v>5216</v>
      </c>
      <c r="G9751" s="2" t="s">
        <v>4231</v>
      </c>
    </row>
    <row r="9752" spans="1:9">
      <c r="A9752" s="79">
        <v>41965</v>
      </c>
      <c r="B9752" s="3">
        <v>-86.44</v>
      </c>
      <c r="C9752" s="7" t="s">
        <v>1433</v>
      </c>
      <c r="F9752" s="2" t="s">
        <v>5216</v>
      </c>
      <c r="G9752" s="2" t="s">
        <v>1427</v>
      </c>
      <c r="I9752" s="4"/>
    </row>
    <row r="9753" spans="1:9">
      <c r="A9753" s="79">
        <v>42556</v>
      </c>
      <c r="B9753" s="3">
        <v>-150</v>
      </c>
      <c r="C9753" s="26" t="s">
        <v>1433</v>
      </c>
      <c r="D9753" s="26"/>
      <c r="E9753" s="26"/>
      <c r="F9753" s="2" t="s">
        <v>5216</v>
      </c>
      <c r="G9753" s="2" t="s">
        <v>2085</v>
      </c>
    </row>
    <row r="9754" spans="1:9">
      <c r="A9754" s="79">
        <v>42665</v>
      </c>
      <c r="B9754" s="3">
        <v>-8.0773588688268489</v>
      </c>
      <c r="C9754" s="7" t="s">
        <v>1433</v>
      </c>
      <c r="F9754" s="8" t="s">
        <v>5216</v>
      </c>
      <c r="G9754" s="2" t="s">
        <v>2580</v>
      </c>
    </row>
    <row r="9755" spans="1:9">
      <c r="A9755" s="79">
        <v>42766</v>
      </c>
      <c r="B9755" s="9">
        <v>8.08</v>
      </c>
      <c r="C9755" s="17" t="s">
        <v>1433</v>
      </c>
      <c r="D9755" s="17"/>
      <c r="E9755" s="17"/>
      <c r="F9755" s="8" t="s">
        <v>5216</v>
      </c>
      <c r="G9755" s="8" t="s">
        <v>3409</v>
      </c>
    </row>
    <row r="9756" spans="1:9">
      <c r="A9756" s="79">
        <v>42780</v>
      </c>
      <c r="B9756" s="3">
        <v>-259.15326321417098</v>
      </c>
      <c r="C9756" s="7" t="s">
        <v>1433</v>
      </c>
      <c r="F9756" s="8" t="s">
        <v>5216</v>
      </c>
      <c r="G9756" s="2" t="s">
        <v>3430</v>
      </c>
    </row>
    <row r="9757" spans="1:9">
      <c r="A9757" s="79">
        <v>42864</v>
      </c>
      <c r="B9757" s="3">
        <v>-46.361390012398488</v>
      </c>
      <c r="C9757" s="128" t="s">
        <v>1433</v>
      </c>
      <c r="F9757" s="2" t="s">
        <v>5216</v>
      </c>
      <c r="G9757" s="2" t="s">
        <v>4227</v>
      </c>
    </row>
    <row r="9758" spans="1:9">
      <c r="A9758" s="79">
        <v>41965</v>
      </c>
      <c r="B9758" s="3">
        <v>-86.44</v>
      </c>
      <c r="C9758" s="7" t="s">
        <v>1432</v>
      </c>
      <c r="F9758" s="2" t="s">
        <v>5216</v>
      </c>
      <c r="G9758" s="2" t="s">
        <v>1427</v>
      </c>
      <c r="I9758" s="4"/>
    </row>
    <row r="9759" spans="1:9">
      <c r="A9759" s="79">
        <v>42555</v>
      </c>
      <c r="B9759" s="3">
        <v>-200</v>
      </c>
      <c r="C9759" s="26" t="s">
        <v>1432</v>
      </c>
      <c r="D9759" s="26"/>
      <c r="E9759" s="26"/>
      <c r="F9759" s="2" t="s">
        <v>5216</v>
      </c>
      <c r="G9759" s="2" t="s">
        <v>2083</v>
      </c>
      <c r="H9759" s="2" t="s">
        <v>2101</v>
      </c>
    </row>
    <row r="9760" spans="1:9">
      <c r="A9760" s="79">
        <v>42780</v>
      </c>
      <c r="B9760" s="3">
        <v>-209.15062208299801</v>
      </c>
      <c r="C9760" s="7" t="s">
        <v>1432</v>
      </c>
      <c r="F9760" s="8" t="s">
        <v>5216</v>
      </c>
      <c r="G9760" s="2" t="s">
        <v>3431</v>
      </c>
    </row>
    <row r="9761" spans="1:9">
      <c r="A9761" s="79">
        <v>42864</v>
      </c>
      <c r="B9761" s="3">
        <v>-46.36139001239826</v>
      </c>
      <c r="C9761" s="7" t="s">
        <v>1432</v>
      </c>
      <c r="F9761" s="2" t="s">
        <v>5216</v>
      </c>
      <c r="G9761" s="2" t="s">
        <v>4228</v>
      </c>
    </row>
    <row r="9762" spans="1:9">
      <c r="A9762" s="79">
        <v>41064</v>
      </c>
      <c r="B9762" s="3">
        <v>-30</v>
      </c>
      <c r="C9762" s="7" t="s">
        <v>1417</v>
      </c>
      <c r="F9762" s="2" t="s">
        <v>5216</v>
      </c>
      <c r="G9762" s="2" t="s">
        <v>150</v>
      </c>
      <c r="I9762" s="2" t="s">
        <v>168</v>
      </c>
    </row>
    <row r="9763" spans="1:9">
      <c r="A9763" s="79">
        <v>41298</v>
      </c>
      <c r="B9763" s="3">
        <v>-250</v>
      </c>
      <c r="C9763" s="7" t="s">
        <v>1417</v>
      </c>
      <c r="F9763" s="2" t="s">
        <v>5216</v>
      </c>
      <c r="G9763" s="2" t="s">
        <v>150</v>
      </c>
      <c r="I9763" s="2" t="s">
        <v>169</v>
      </c>
    </row>
    <row r="9764" spans="1:9">
      <c r="A9764" s="79">
        <v>41965</v>
      </c>
      <c r="B9764" s="3">
        <v>-250</v>
      </c>
      <c r="C9764" s="7" t="s">
        <v>1417</v>
      </c>
      <c r="F9764" s="2" t="s">
        <v>5216</v>
      </c>
      <c r="G9764" s="2" t="s">
        <v>30</v>
      </c>
      <c r="H9764" s="2" t="s">
        <v>30</v>
      </c>
      <c r="I9764" s="4" t="s">
        <v>166</v>
      </c>
    </row>
    <row r="9765" spans="1:9">
      <c r="A9765" s="79">
        <v>41965</v>
      </c>
      <c r="B9765" s="3">
        <v>-150</v>
      </c>
      <c r="C9765" s="7" t="s">
        <v>1417</v>
      </c>
      <c r="F9765" s="2" t="s">
        <v>5216</v>
      </c>
      <c r="G9765" s="2" t="s">
        <v>30</v>
      </c>
      <c r="H9765" s="2" t="s">
        <v>30</v>
      </c>
      <c r="I9765" s="4" t="s">
        <v>165</v>
      </c>
    </row>
    <row r="9766" spans="1:9">
      <c r="A9766" s="79">
        <v>41965</v>
      </c>
      <c r="B9766" s="3">
        <v>-100</v>
      </c>
      <c r="C9766" s="7" t="s">
        <v>1417</v>
      </c>
      <c r="F9766" s="2" t="s">
        <v>5216</v>
      </c>
      <c r="G9766" s="2" t="s">
        <v>30</v>
      </c>
      <c r="H9766" s="2" t="s">
        <v>30</v>
      </c>
      <c r="I9766" s="4" t="s">
        <v>164</v>
      </c>
    </row>
    <row r="9767" spans="1:9">
      <c r="A9767" s="79">
        <v>41965</v>
      </c>
      <c r="B9767" s="3">
        <v>-50</v>
      </c>
      <c r="C9767" s="7" t="s">
        <v>1417</v>
      </c>
      <c r="F9767" s="2" t="s">
        <v>5216</v>
      </c>
      <c r="G9767" s="2" t="s">
        <v>30</v>
      </c>
      <c r="H9767" s="2" t="s">
        <v>30</v>
      </c>
      <c r="I9767" s="4" t="s">
        <v>161</v>
      </c>
    </row>
    <row r="9768" spans="1:9">
      <c r="A9768" s="79">
        <v>41965</v>
      </c>
      <c r="B9768" s="3">
        <v>-50</v>
      </c>
      <c r="C9768" s="7" t="s">
        <v>1417</v>
      </c>
      <c r="F9768" s="2" t="s">
        <v>5216</v>
      </c>
      <c r="G9768" s="2" t="s">
        <v>30</v>
      </c>
      <c r="H9768" s="2" t="s">
        <v>30</v>
      </c>
      <c r="I9768" s="4" t="s">
        <v>162</v>
      </c>
    </row>
    <row r="9769" spans="1:9">
      <c r="A9769" s="79">
        <v>41965</v>
      </c>
      <c r="B9769" s="3">
        <v>-50</v>
      </c>
      <c r="C9769" s="7" t="s">
        <v>1417</v>
      </c>
      <c r="F9769" s="2" t="s">
        <v>5216</v>
      </c>
      <c r="G9769" s="2" t="s">
        <v>30</v>
      </c>
      <c r="H9769" s="2" t="s">
        <v>30</v>
      </c>
      <c r="I9769" s="4" t="s">
        <v>163</v>
      </c>
    </row>
    <row r="9770" spans="1:9">
      <c r="A9770" s="79">
        <v>41965</v>
      </c>
      <c r="B9770" s="3">
        <v>-50</v>
      </c>
      <c r="C9770" s="7" t="s">
        <v>1417</v>
      </c>
      <c r="F9770" s="2" t="s">
        <v>5216</v>
      </c>
      <c r="G9770" s="2" t="s">
        <v>30</v>
      </c>
      <c r="H9770" s="2" t="s">
        <v>125</v>
      </c>
      <c r="I9770" s="4" t="s">
        <v>167</v>
      </c>
    </row>
    <row r="9771" spans="1:9">
      <c r="A9771" s="79">
        <v>42665</v>
      </c>
      <c r="B9771" s="3">
        <v>-371.96</v>
      </c>
      <c r="C9771" s="7" t="s">
        <v>1418</v>
      </c>
      <c r="F9771" s="8" t="s">
        <v>5216</v>
      </c>
      <c r="G9771" s="2" t="s">
        <v>2581</v>
      </c>
    </row>
    <row r="9772" spans="1:9">
      <c r="A9772" s="79">
        <v>42864</v>
      </c>
      <c r="B9772" s="3">
        <v>-65.08</v>
      </c>
      <c r="C9772" s="7" t="s">
        <v>1418</v>
      </c>
      <c r="F9772" s="2" t="s">
        <v>5216</v>
      </c>
      <c r="G9772" s="2" t="s">
        <v>4230</v>
      </c>
    </row>
    <row r="9773" spans="1:9">
      <c r="A9773" s="79">
        <v>41965</v>
      </c>
      <c r="B9773" s="3">
        <v>-100</v>
      </c>
      <c r="C9773" s="7" t="s">
        <v>85</v>
      </c>
      <c r="F9773" s="2" t="s">
        <v>5216</v>
      </c>
      <c r="G9773" s="2" t="s">
        <v>126</v>
      </c>
      <c r="H9773" s="2" t="s">
        <v>127</v>
      </c>
      <c r="I9773" s="4">
        <v>41584</v>
      </c>
    </row>
    <row r="9774" spans="1:9">
      <c r="A9774" s="79">
        <v>41965</v>
      </c>
      <c r="B9774" s="3">
        <v>-50</v>
      </c>
      <c r="C9774" s="7" t="s">
        <v>85</v>
      </c>
      <c r="F9774" s="2" t="s">
        <v>5216</v>
      </c>
      <c r="G9774" s="2" t="s">
        <v>126</v>
      </c>
      <c r="H9774" s="2" t="s">
        <v>32</v>
      </c>
      <c r="I9774" s="4">
        <v>41280</v>
      </c>
    </row>
    <row r="9775" spans="1:9">
      <c r="A9775" s="79">
        <v>42500</v>
      </c>
      <c r="B9775" s="3">
        <v>-130.58000000000001</v>
      </c>
      <c r="C9775" s="7" t="s">
        <v>85</v>
      </c>
      <c r="F9775" s="2" t="s">
        <v>5216</v>
      </c>
      <c r="G9775" s="2" t="s">
        <v>1640</v>
      </c>
    </row>
    <row r="9776" spans="1:9">
      <c r="A9776" s="79">
        <v>42780</v>
      </c>
      <c r="B9776" s="3">
        <v>-36.391127811591403</v>
      </c>
      <c r="C9776" s="7" t="s">
        <v>1446</v>
      </c>
      <c r="F9776" s="8" t="s">
        <v>5216</v>
      </c>
      <c r="G9776" s="2" t="s">
        <v>3432</v>
      </c>
    </row>
    <row r="9777" spans="1:12">
      <c r="A9777" s="79">
        <v>42864</v>
      </c>
      <c r="B9777" s="3">
        <v>-8.5823793843214204</v>
      </c>
      <c r="C9777" s="7" t="s">
        <v>1446</v>
      </c>
      <c r="F9777" s="2" t="s">
        <v>5216</v>
      </c>
      <c r="G9777" s="2" t="s">
        <v>4231</v>
      </c>
    </row>
    <row r="9778" spans="1:12">
      <c r="A9778" s="79">
        <v>42665</v>
      </c>
      <c r="B9778" s="3">
        <v>-31.126466416423355</v>
      </c>
      <c r="C9778" s="17" t="s">
        <v>1448</v>
      </c>
      <c r="D9778" s="17"/>
      <c r="E9778" s="17"/>
      <c r="F9778" s="8" t="s">
        <v>5216</v>
      </c>
      <c r="G9778" s="2" t="s">
        <v>2580</v>
      </c>
    </row>
    <row r="9779" spans="1:12">
      <c r="A9779" s="79">
        <v>42766</v>
      </c>
      <c r="B9779" s="9">
        <v>31.13</v>
      </c>
      <c r="C9779" s="17" t="s">
        <v>1448</v>
      </c>
      <c r="D9779" s="17"/>
      <c r="E9779" s="17"/>
      <c r="F9779" s="8" t="s">
        <v>5216</v>
      </c>
      <c r="G9779" s="8" t="s">
        <v>3409</v>
      </c>
    </row>
    <row r="9780" spans="1:12">
      <c r="A9780" s="79">
        <v>42780</v>
      </c>
      <c r="B9780" s="3">
        <v>-36.394661395168001</v>
      </c>
      <c r="C9780" s="7" t="s">
        <v>1448</v>
      </c>
      <c r="F9780" s="8" t="s">
        <v>5216</v>
      </c>
      <c r="G9780" s="2" t="s">
        <v>3430</v>
      </c>
    </row>
    <row r="9781" spans="1:12">
      <c r="A9781" s="79">
        <v>42864</v>
      </c>
      <c r="B9781" s="3">
        <v>-8.5823793843214631</v>
      </c>
      <c r="C9781" s="128" t="s">
        <v>1448</v>
      </c>
      <c r="F9781" s="2" t="s">
        <v>5216</v>
      </c>
      <c r="G9781" s="2" t="s">
        <v>4227</v>
      </c>
    </row>
    <row r="9782" spans="1:12">
      <c r="A9782" s="79">
        <v>42780</v>
      </c>
      <c r="B9782" s="3">
        <v>-36.391127811591403</v>
      </c>
      <c r="C9782" s="7" t="s">
        <v>1447</v>
      </c>
      <c r="F9782" s="8" t="s">
        <v>5216</v>
      </c>
      <c r="G9782" s="2" t="s">
        <v>3431</v>
      </c>
    </row>
    <row r="9783" spans="1:12">
      <c r="A9783" s="79">
        <v>42864</v>
      </c>
      <c r="B9783" s="3">
        <v>-8.5823793843214204</v>
      </c>
      <c r="C9783" s="7" t="s">
        <v>1447</v>
      </c>
      <c r="F9783" s="2" t="s">
        <v>5216</v>
      </c>
      <c r="G9783" s="2" t="s">
        <v>4228</v>
      </c>
    </row>
    <row r="9784" spans="1:12">
      <c r="A9784" s="79">
        <v>41965</v>
      </c>
      <c r="B9784" s="3">
        <v>-400</v>
      </c>
      <c r="C9784" s="7" t="s">
        <v>87</v>
      </c>
      <c r="F9784" s="2" t="s">
        <v>5216</v>
      </c>
      <c r="G9784" s="2" t="s">
        <v>38</v>
      </c>
      <c r="H9784" s="2" t="s">
        <v>13</v>
      </c>
      <c r="I9784" s="4">
        <v>41864</v>
      </c>
    </row>
    <row r="9785" spans="1:12">
      <c r="A9785" s="79">
        <v>41965</v>
      </c>
      <c r="B9785" s="3">
        <v>-150</v>
      </c>
      <c r="C9785" s="7" t="s">
        <v>87</v>
      </c>
      <c r="F9785" s="2" t="s">
        <v>5216</v>
      </c>
      <c r="G9785" s="2" t="s">
        <v>38</v>
      </c>
      <c r="H9785" s="2" t="s">
        <v>38</v>
      </c>
      <c r="I9785" s="4">
        <v>41468</v>
      </c>
    </row>
    <row r="9786" spans="1:12">
      <c r="A9786" s="79">
        <v>42388</v>
      </c>
      <c r="B9786" s="3">
        <v>-20</v>
      </c>
      <c r="C9786" s="7" t="s">
        <v>87</v>
      </c>
      <c r="F9786" s="2" t="s">
        <v>5216</v>
      </c>
      <c r="G9786" s="2" t="s">
        <v>741</v>
      </c>
      <c r="H9786" s="2" t="s">
        <v>742</v>
      </c>
      <c r="L9786" s="21"/>
    </row>
    <row r="9787" spans="1:12">
      <c r="A9787" s="79">
        <v>42648</v>
      </c>
      <c r="B9787" s="3">
        <v>-51.1458827513773</v>
      </c>
      <c r="C9787" s="7" t="s">
        <v>87</v>
      </c>
      <c r="F9787" s="2" t="s">
        <v>5216</v>
      </c>
      <c r="G9787" s="2" t="s">
        <v>2556</v>
      </c>
    </row>
    <row r="9788" spans="1:12">
      <c r="A9788" s="79">
        <v>42775</v>
      </c>
      <c r="B9788" s="3">
        <v>-91.06</v>
      </c>
      <c r="C9788" s="7" t="s">
        <v>87</v>
      </c>
      <c r="F9788" s="8" t="s">
        <v>5216</v>
      </c>
      <c r="G9788" s="2" t="s">
        <v>3421</v>
      </c>
    </row>
    <row r="9789" spans="1:12">
      <c r="A9789" s="79">
        <v>42852</v>
      </c>
      <c r="B9789" s="3">
        <v>-100</v>
      </c>
      <c r="C9789" s="7" t="s">
        <v>87</v>
      </c>
      <c r="F9789" s="2" t="s">
        <v>5216</v>
      </c>
      <c r="G9789" s="2" t="s">
        <v>4207</v>
      </c>
    </row>
    <row r="9790" spans="1:12">
      <c r="A9790" s="79">
        <v>42501</v>
      </c>
      <c r="B9790" s="3">
        <v>-118.25</v>
      </c>
      <c r="C9790" s="7" t="s">
        <v>88</v>
      </c>
      <c r="F9790" s="2" t="s">
        <v>5216</v>
      </c>
      <c r="G9790" s="2" t="s">
        <v>1642</v>
      </c>
    </row>
    <row r="9791" spans="1:12">
      <c r="A9791" s="79">
        <v>42553</v>
      </c>
      <c r="B9791" s="3">
        <v>-1.69</v>
      </c>
      <c r="C9791" s="7" t="s">
        <v>88</v>
      </c>
      <c r="F9791" s="2" t="s">
        <v>5216</v>
      </c>
      <c r="G9791" s="2" t="s">
        <v>2072</v>
      </c>
    </row>
    <row r="9792" spans="1:12">
      <c r="A9792" s="79">
        <v>42649</v>
      </c>
      <c r="B9792" s="3">
        <v>-1.6845299999999399</v>
      </c>
      <c r="C9792" s="7" t="s">
        <v>88</v>
      </c>
      <c r="F9792" s="2" t="s">
        <v>5216</v>
      </c>
      <c r="G9792" s="2" t="s">
        <v>2566</v>
      </c>
    </row>
    <row r="9793" spans="1:12">
      <c r="A9793" s="79">
        <v>41965</v>
      </c>
      <c r="B9793" s="3">
        <v>-150</v>
      </c>
      <c r="C9793" s="7" t="s">
        <v>89</v>
      </c>
      <c r="F9793" s="2" t="s">
        <v>5216</v>
      </c>
      <c r="G9793" s="2" t="s">
        <v>42</v>
      </c>
      <c r="H9793" s="2" t="s">
        <v>129</v>
      </c>
      <c r="I9793" s="4">
        <v>41468</v>
      </c>
    </row>
    <row r="9794" spans="1:12">
      <c r="A9794" s="79">
        <v>42500</v>
      </c>
      <c r="B9794" s="3">
        <v>-163.75</v>
      </c>
      <c r="C9794" s="7" t="s">
        <v>89</v>
      </c>
      <c r="F9794" s="2" t="s">
        <v>5216</v>
      </c>
      <c r="G9794" s="2" t="s">
        <v>1637</v>
      </c>
    </row>
    <row r="9795" spans="1:12">
      <c r="A9795" s="79">
        <v>42553</v>
      </c>
      <c r="B9795" s="3">
        <v>-59.14</v>
      </c>
      <c r="C9795" s="7" t="s">
        <v>89</v>
      </c>
      <c r="F9795" s="2" t="s">
        <v>5216</v>
      </c>
      <c r="G9795" s="2" t="s">
        <v>2077</v>
      </c>
    </row>
    <row r="9796" spans="1:12">
      <c r="A9796" s="79">
        <v>42649</v>
      </c>
      <c r="B9796" s="3">
        <v>-62.097192274791603</v>
      </c>
      <c r="C9796" s="7" t="s">
        <v>89</v>
      </c>
      <c r="F9796" s="2" t="s">
        <v>5216</v>
      </c>
      <c r="G9796" s="2" t="s">
        <v>2569</v>
      </c>
    </row>
    <row r="9797" spans="1:12">
      <c r="A9797" s="79">
        <v>42780</v>
      </c>
      <c r="B9797" s="3">
        <v>-59.15</v>
      </c>
      <c r="C9797" s="7" t="s">
        <v>89</v>
      </c>
      <c r="F9797" s="8" t="s">
        <v>5216</v>
      </c>
      <c r="G9797" s="2" t="s">
        <v>3434</v>
      </c>
    </row>
    <row r="9798" spans="1:12">
      <c r="A9798" s="79">
        <v>42861</v>
      </c>
      <c r="B9798" s="3">
        <v>-71</v>
      </c>
      <c r="C9798" s="7" t="s">
        <v>89</v>
      </c>
      <c r="F9798" s="2" t="s">
        <v>5216</v>
      </c>
      <c r="G9798" s="2" t="s">
        <v>4224</v>
      </c>
    </row>
    <row r="9799" spans="1:12">
      <c r="A9799" s="79">
        <v>41965</v>
      </c>
      <c r="B9799" s="3">
        <v>-200</v>
      </c>
      <c r="C9799" s="7" t="s">
        <v>90</v>
      </c>
      <c r="F9799" s="2" t="s">
        <v>5216</v>
      </c>
      <c r="G9799" s="2" t="s">
        <v>44</v>
      </c>
      <c r="H9799" s="2" t="s">
        <v>120</v>
      </c>
      <c r="I9799" s="4">
        <v>41584</v>
      </c>
    </row>
    <row r="9800" spans="1:12">
      <c r="A9800" s="79">
        <v>42501</v>
      </c>
      <c r="B9800" s="3">
        <v>-156.86000000000001</v>
      </c>
      <c r="C9800" s="7" t="s">
        <v>91</v>
      </c>
      <c r="F9800" s="2" t="s">
        <v>5216</v>
      </c>
      <c r="G9800" s="2" t="s">
        <v>1646</v>
      </c>
    </row>
    <row r="9801" spans="1:12">
      <c r="A9801" s="79">
        <v>41965</v>
      </c>
      <c r="B9801" s="3">
        <v>-150</v>
      </c>
      <c r="C9801" s="7" t="s">
        <v>92</v>
      </c>
      <c r="F9801" s="2" t="s">
        <v>5216</v>
      </c>
      <c r="G9801" s="2" t="s">
        <v>38</v>
      </c>
      <c r="H9801" s="2" t="s">
        <v>38</v>
      </c>
      <c r="I9801" s="4">
        <v>41214</v>
      </c>
    </row>
    <row r="9802" spans="1:12">
      <c r="A9802" s="79">
        <v>41965</v>
      </c>
      <c r="B9802" s="3">
        <v>-150</v>
      </c>
      <c r="C9802" s="7" t="s">
        <v>92</v>
      </c>
      <c r="F9802" s="2" t="s">
        <v>5216</v>
      </c>
      <c r="G9802" s="2" t="s">
        <v>38</v>
      </c>
      <c r="H9802" s="2" t="s">
        <v>38</v>
      </c>
      <c r="I9802" s="4">
        <v>41270</v>
      </c>
    </row>
    <row r="9803" spans="1:12">
      <c r="A9803" s="79">
        <v>41965</v>
      </c>
      <c r="B9803" s="3">
        <v>-100</v>
      </c>
      <c r="C9803" s="7" t="s">
        <v>92</v>
      </c>
      <c r="F9803" s="2" t="s">
        <v>5216</v>
      </c>
      <c r="G9803" s="2" t="s">
        <v>38</v>
      </c>
      <c r="H9803" s="2" t="s">
        <v>38</v>
      </c>
      <c r="I9803" s="4">
        <v>41280</v>
      </c>
    </row>
    <row r="9804" spans="1:12">
      <c r="A9804" s="79">
        <v>42388</v>
      </c>
      <c r="B9804" s="3">
        <v>-180</v>
      </c>
      <c r="C9804" s="7" t="s">
        <v>92</v>
      </c>
      <c r="F9804" s="2" t="s">
        <v>5216</v>
      </c>
      <c r="G9804" s="2" t="s">
        <v>741</v>
      </c>
      <c r="H9804" s="2" t="s">
        <v>742</v>
      </c>
      <c r="L9804" s="21"/>
    </row>
    <row r="9805" spans="1:12">
      <c r="A9805" s="79">
        <v>42553</v>
      </c>
      <c r="B9805" s="3">
        <v>-375.86</v>
      </c>
      <c r="C9805" s="7" t="s">
        <v>92</v>
      </c>
      <c r="F9805" s="2" t="s">
        <v>5216</v>
      </c>
      <c r="G9805" s="2" t="s">
        <v>2075</v>
      </c>
      <c r="H9805" s="2" t="s">
        <v>2076</v>
      </c>
    </row>
    <row r="9806" spans="1:12">
      <c r="A9806" s="79">
        <v>42648</v>
      </c>
      <c r="B9806" s="3">
        <v>-130.44207775186601</v>
      </c>
      <c r="C9806" s="7" t="s">
        <v>92</v>
      </c>
      <c r="F9806" s="2" t="s">
        <v>5216</v>
      </c>
      <c r="G9806" s="2" t="s">
        <v>2556</v>
      </c>
    </row>
    <row r="9807" spans="1:12">
      <c r="A9807" s="79">
        <v>42775</v>
      </c>
      <c r="B9807" s="3">
        <v>-101.17</v>
      </c>
      <c r="C9807" s="7" t="s">
        <v>92</v>
      </c>
      <c r="F9807" s="8" t="s">
        <v>5216</v>
      </c>
      <c r="G9807" s="2" t="s">
        <v>3421</v>
      </c>
    </row>
    <row r="9808" spans="1:12">
      <c r="A9808" s="79">
        <v>42780</v>
      </c>
      <c r="B9808" s="3">
        <v>-14.047901750851301</v>
      </c>
      <c r="C9808" s="7" t="s">
        <v>1451</v>
      </c>
      <c r="F9808" s="8" t="s">
        <v>5216</v>
      </c>
      <c r="G9808" s="2" t="s">
        <v>3432</v>
      </c>
    </row>
    <row r="9809" spans="1:9">
      <c r="A9809" s="79">
        <v>42864</v>
      </c>
      <c r="B9809" s="3">
        <v>-3.1906724363064622</v>
      </c>
      <c r="C9809" s="7" t="s">
        <v>1451</v>
      </c>
      <c r="F9809" s="2" t="s">
        <v>5216</v>
      </c>
      <c r="G9809" s="2" t="s">
        <v>4231</v>
      </c>
    </row>
    <row r="9810" spans="1:9">
      <c r="A9810" s="79">
        <v>42665</v>
      </c>
      <c r="B9810" s="3">
        <v>-24.403923810866917</v>
      </c>
      <c r="C9810" s="7" t="s">
        <v>1453</v>
      </c>
      <c r="F9810" s="8" t="s">
        <v>5216</v>
      </c>
      <c r="G9810" s="2" t="s">
        <v>2580</v>
      </c>
    </row>
    <row r="9811" spans="1:9">
      <c r="A9811" s="79">
        <v>42766</v>
      </c>
      <c r="B9811" s="9">
        <v>24.4</v>
      </c>
      <c r="C9811" s="17" t="s">
        <v>1453</v>
      </c>
      <c r="D9811" s="17"/>
      <c r="E9811" s="17"/>
      <c r="F9811" s="8" t="s">
        <v>5216</v>
      </c>
      <c r="G9811" s="8" t="s">
        <v>3409</v>
      </c>
    </row>
    <row r="9812" spans="1:9">
      <c r="A9812" s="79">
        <v>42780</v>
      </c>
      <c r="B9812" s="3">
        <v>-28.091879690835601</v>
      </c>
      <c r="C9812" s="7" t="s">
        <v>1453</v>
      </c>
      <c r="F9812" s="8" t="s">
        <v>5216</v>
      </c>
      <c r="G9812" s="2" t="s">
        <v>3430</v>
      </c>
    </row>
    <row r="9813" spans="1:9">
      <c r="A9813" s="79">
        <v>42864</v>
      </c>
      <c r="B9813" s="3">
        <v>-6.3813448726130062</v>
      </c>
      <c r="C9813" s="128" t="s">
        <v>1453</v>
      </c>
      <c r="F9813" s="2" t="s">
        <v>5216</v>
      </c>
      <c r="G9813" s="2" t="s">
        <v>4227</v>
      </c>
    </row>
    <row r="9814" spans="1:9">
      <c r="A9814" s="79">
        <v>42780</v>
      </c>
      <c r="B9814" s="3">
        <v>-28.095803501702601</v>
      </c>
      <c r="C9814" s="7" t="s">
        <v>1452</v>
      </c>
      <c r="F9814" s="8" t="s">
        <v>5216</v>
      </c>
      <c r="G9814" s="2" t="s">
        <v>3431</v>
      </c>
    </row>
    <row r="9815" spans="1:9">
      <c r="A9815" s="79">
        <v>42864</v>
      </c>
      <c r="B9815" s="3">
        <v>-6.3813448726129245</v>
      </c>
      <c r="C9815" s="7" t="s">
        <v>1452</v>
      </c>
      <c r="F9815" s="2" t="s">
        <v>5216</v>
      </c>
      <c r="G9815" s="2" t="s">
        <v>4228</v>
      </c>
    </row>
    <row r="9816" spans="1:9">
      <c r="A9816" s="79">
        <v>42500</v>
      </c>
      <c r="B9816" s="3">
        <v>-7.61</v>
      </c>
      <c r="C9816" s="7" t="s">
        <v>1455</v>
      </c>
      <c r="F9816" s="2" t="s">
        <v>5216</v>
      </c>
      <c r="G9816" s="2" t="s">
        <v>1641</v>
      </c>
    </row>
    <row r="9817" spans="1:9">
      <c r="A9817" s="79">
        <v>41965</v>
      </c>
      <c r="B9817" s="3">
        <v>-1632.16</v>
      </c>
      <c r="C9817" s="7" t="s">
        <v>102</v>
      </c>
      <c r="F9817" s="2" t="s">
        <v>5216</v>
      </c>
      <c r="G9817" s="2" t="s">
        <v>66</v>
      </c>
      <c r="H9817" s="2" t="s">
        <v>128</v>
      </c>
      <c r="I9817" s="4">
        <v>40452</v>
      </c>
    </row>
    <row r="9818" spans="1:9">
      <c r="A9818" s="79">
        <v>41965</v>
      </c>
      <c r="B9818" s="3">
        <v>-75</v>
      </c>
      <c r="C9818" s="7" t="s">
        <v>102</v>
      </c>
      <c r="F9818" s="2" t="s">
        <v>5216</v>
      </c>
      <c r="G9818" s="2" t="s">
        <v>66</v>
      </c>
      <c r="H9818" s="2" t="s">
        <v>128</v>
      </c>
      <c r="I9818" s="4">
        <v>40812</v>
      </c>
    </row>
    <row r="9819" spans="1:9">
      <c r="A9819" s="79">
        <v>41965</v>
      </c>
      <c r="B9819" s="3">
        <v>-263.18</v>
      </c>
      <c r="C9819" s="7" t="s">
        <v>1437</v>
      </c>
      <c r="F9819" s="2" t="s">
        <v>5216</v>
      </c>
      <c r="G9819" s="2" t="s">
        <v>16</v>
      </c>
      <c r="H9819" s="2" t="s">
        <v>122</v>
      </c>
      <c r="I9819" s="4">
        <v>41335</v>
      </c>
    </row>
    <row r="9820" spans="1:9">
      <c r="A9820" s="79">
        <v>41965</v>
      </c>
      <c r="B9820" s="3">
        <v>-241.20333333333335</v>
      </c>
      <c r="C9820" s="7" t="s">
        <v>1437</v>
      </c>
      <c r="F9820" s="2" t="s">
        <v>5216</v>
      </c>
      <c r="G9820" s="2" t="s">
        <v>16</v>
      </c>
      <c r="H9820" s="2" t="s">
        <v>122</v>
      </c>
      <c r="I9820" s="4">
        <v>40422</v>
      </c>
    </row>
    <row r="9821" spans="1:9">
      <c r="A9821" s="79">
        <v>41965</v>
      </c>
      <c r="B9821" s="3">
        <v>-263.18</v>
      </c>
      <c r="C9821" s="7" t="s">
        <v>1436</v>
      </c>
      <c r="F9821" s="2" t="s">
        <v>5216</v>
      </c>
      <c r="G9821" s="2" t="s">
        <v>16</v>
      </c>
      <c r="H9821" s="2" t="s">
        <v>123</v>
      </c>
      <c r="I9821" s="4">
        <v>41335</v>
      </c>
    </row>
    <row r="9822" spans="1:9">
      <c r="A9822" s="79">
        <v>41965</v>
      </c>
      <c r="B9822" s="3">
        <v>-241.20333333333335</v>
      </c>
      <c r="C9822" s="7" t="s">
        <v>1436</v>
      </c>
      <c r="F9822" s="2" t="s">
        <v>5216</v>
      </c>
      <c r="G9822" s="2" t="s">
        <v>16</v>
      </c>
      <c r="H9822" s="2" t="s">
        <v>123</v>
      </c>
      <c r="I9822" s="4">
        <v>40422</v>
      </c>
    </row>
    <row r="9823" spans="1:9">
      <c r="A9823" s="79">
        <v>41965</v>
      </c>
      <c r="B9823" s="3">
        <v>-263.18</v>
      </c>
      <c r="C9823" s="7" t="s">
        <v>1435</v>
      </c>
      <c r="F9823" s="2" t="s">
        <v>5216</v>
      </c>
      <c r="G9823" s="2" t="s">
        <v>16</v>
      </c>
      <c r="H9823" s="2" t="s">
        <v>124</v>
      </c>
      <c r="I9823" s="4">
        <v>41335</v>
      </c>
    </row>
    <row r="9824" spans="1:9">
      <c r="A9824" s="79">
        <v>41965</v>
      </c>
      <c r="B9824" s="3">
        <v>-241.20333333333335</v>
      </c>
      <c r="C9824" s="7" t="s">
        <v>1435</v>
      </c>
      <c r="F9824" s="2" t="s">
        <v>5216</v>
      </c>
      <c r="G9824" s="2" t="s">
        <v>16</v>
      </c>
      <c r="H9824" s="2" t="s">
        <v>124</v>
      </c>
      <c r="I9824" s="4">
        <v>40422</v>
      </c>
    </row>
    <row r="9825" spans="1:9">
      <c r="A9825" s="79">
        <v>41965</v>
      </c>
      <c r="B9825" s="3">
        <v>-370.09</v>
      </c>
      <c r="C9825" s="7" t="s">
        <v>104</v>
      </c>
      <c r="F9825" s="2" t="s">
        <v>5216</v>
      </c>
      <c r="G9825" s="2" t="s">
        <v>21</v>
      </c>
      <c r="H9825" s="2" t="s">
        <v>21</v>
      </c>
      <c r="I9825" s="4">
        <v>40893</v>
      </c>
    </row>
    <row r="9826" spans="1:9">
      <c r="A9826" s="79">
        <v>41965</v>
      </c>
      <c r="B9826" s="3">
        <v>-200</v>
      </c>
      <c r="C9826" s="7" t="s">
        <v>104</v>
      </c>
      <c r="F9826" s="2" t="s">
        <v>5216</v>
      </c>
      <c r="G9826" s="2" t="s">
        <v>21</v>
      </c>
      <c r="H9826" s="2" t="s">
        <v>121</v>
      </c>
      <c r="I9826" s="4">
        <v>41280</v>
      </c>
    </row>
    <row r="9827" spans="1:9">
      <c r="A9827" s="79">
        <v>41965</v>
      </c>
      <c r="B9827" s="3">
        <v>-100</v>
      </c>
      <c r="C9827" s="7" t="s">
        <v>104</v>
      </c>
      <c r="F9827" s="2" t="s">
        <v>5216</v>
      </c>
      <c r="G9827" s="2" t="s">
        <v>21</v>
      </c>
      <c r="H9827" s="2" t="s">
        <v>21</v>
      </c>
      <c r="I9827" s="4">
        <v>41335</v>
      </c>
    </row>
    <row r="9828" spans="1:9">
      <c r="A9828" s="79">
        <v>42775</v>
      </c>
      <c r="B9828" s="3">
        <v>-398.75</v>
      </c>
      <c r="C9828" s="7" t="s">
        <v>104</v>
      </c>
      <c r="F9828" s="8" t="s">
        <v>5216</v>
      </c>
      <c r="G9828" s="2" t="s">
        <v>3428</v>
      </c>
    </row>
    <row r="9829" spans="1:9">
      <c r="A9829" s="79">
        <v>42861</v>
      </c>
      <c r="B9829" s="3">
        <v>-673.01737540136605</v>
      </c>
      <c r="C9829" s="7" t="s">
        <v>104</v>
      </c>
      <c r="F9829" s="2" t="s">
        <v>5216</v>
      </c>
      <c r="G9829" s="2" t="s">
        <v>4223</v>
      </c>
    </row>
    <row r="9830" spans="1:9">
      <c r="A9830" s="79">
        <v>41965</v>
      </c>
      <c r="B9830" s="3">
        <v>-100</v>
      </c>
      <c r="C9830" s="7" t="s">
        <v>1644</v>
      </c>
      <c r="F9830" s="2" t="s">
        <v>5216</v>
      </c>
      <c r="G9830" s="2" t="s">
        <v>115</v>
      </c>
      <c r="H9830" s="11">
        <v>40702</v>
      </c>
    </row>
    <row r="9831" spans="1:9">
      <c r="A9831" s="79">
        <v>41965</v>
      </c>
      <c r="B9831" s="3">
        <v>-50</v>
      </c>
      <c r="C9831" s="7" t="s">
        <v>1644</v>
      </c>
      <c r="F9831" s="2" t="s">
        <v>5216</v>
      </c>
      <c r="G9831" s="2" t="s">
        <v>117</v>
      </c>
      <c r="H9831" s="11">
        <v>41584</v>
      </c>
    </row>
    <row r="9832" spans="1:9">
      <c r="A9832" s="79">
        <v>41965</v>
      </c>
      <c r="B9832" s="3">
        <v>-50</v>
      </c>
      <c r="C9832" s="7" t="s">
        <v>1644</v>
      </c>
      <c r="F9832" s="2" t="s">
        <v>5216</v>
      </c>
      <c r="G9832" s="2" t="s">
        <v>115</v>
      </c>
      <c r="H9832" s="11">
        <v>40843</v>
      </c>
    </row>
    <row r="9833" spans="1:9">
      <c r="A9833" s="79">
        <v>41965</v>
      </c>
      <c r="B9833" s="3">
        <v>-50</v>
      </c>
      <c r="C9833" s="7" t="s">
        <v>1644</v>
      </c>
      <c r="F9833" s="2" t="s">
        <v>5216</v>
      </c>
      <c r="G9833" s="2" t="s">
        <v>115</v>
      </c>
      <c r="H9833" s="11">
        <v>40878</v>
      </c>
    </row>
    <row r="9834" spans="1:9">
      <c r="A9834" s="79">
        <v>41965</v>
      </c>
      <c r="B9834" s="3">
        <v>-50</v>
      </c>
      <c r="C9834" s="7" t="s">
        <v>1644</v>
      </c>
      <c r="F9834" s="2" t="s">
        <v>5216</v>
      </c>
      <c r="G9834" s="2" t="s">
        <v>115</v>
      </c>
      <c r="H9834" s="11">
        <v>41007</v>
      </c>
    </row>
    <row r="9835" spans="1:9">
      <c r="A9835" s="79">
        <v>41965</v>
      </c>
      <c r="B9835" s="3">
        <v>-50</v>
      </c>
      <c r="C9835" s="7" t="s">
        <v>1644</v>
      </c>
      <c r="F9835" s="2" t="s">
        <v>5216</v>
      </c>
      <c r="G9835" s="2" t="s">
        <v>115</v>
      </c>
      <c r="H9835" s="11">
        <v>41042</v>
      </c>
    </row>
    <row r="9836" spans="1:9">
      <c r="A9836" s="79">
        <v>41965</v>
      </c>
      <c r="B9836" s="3">
        <v>-50</v>
      </c>
      <c r="C9836" s="7" t="s">
        <v>1644</v>
      </c>
      <c r="F9836" s="2" t="s">
        <v>5216</v>
      </c>
      <c r="G9836" s="2" t="s">
        <v>115</v>
      </c>
      <c r="H9836" s="11">
        <v>41223</v>
      </c>
    </row>
    <row r="9837" spans="1:9">
      <c r="A9837" s="79">
        <v>41965</v>
      </c>
      <c r="B9837" s="3">
        <v>-50</v>
      </c>
      <c r="C9837" s="7" t="s">
        <v>1644</v>
      </c>
      <c r="F9837" s="2" t="s">
        <v>5216</v>
      </c>
      <c r="G9837" s="2" t="s">
        <v>115</v>
      </c>
      <c r="H9837" s="11">
        <v>41468</v>
      </c>
    </row>
    <row r="9838" spans="1:9">
      <c r="A9838" s="79">
        <v>41965</v>
      </c>
      <c r="B9838" s="3">
        <v>-100</v>
      </c>
      <c r="C9838" s="7" t="s">
        <v>1643</v>
      </c>
      <c r="F9838" s="2" t="s">
        <v>5216</v>
      </c>
      <c r="G9838" s="2" t="s">
        <v>114</v>
      </c>
      <c r="H9838" s="11">
        <v>40697</v>
      </c>
    </row>
    <row r="9839" spans="1:9">
      <c r="A9839" s="79">
        <v>41965</v>
      </c>
      <c r="B9839" s="3">
        <v>-50</v>
      </c>
      <c r="C9839" s="7" t="s">
        <v>1643</v>
      </c>
      <c r="F9839" s="2" t="s">
        <v>5216</v>
      </c>
      <c r="G9839" s="2" t="s">
        <v>114</v>
      </c>
      <c r="H9839" s="11">
        <v>40843</v>
      </c>
    </row>
    <row r="9840" spans="1:9">
      <c r="A9840" s="79">
        <v>41965</v>
      </c>
      <c r="B9840" s="3">
        <v>-50</v>
      </c>
      <c r="C9840" s="7" t="s">
        <v>1643</v>
      </c>
      <c r="F9840" s="2" t="s">
        <v>5216</v>
      </c>
      <c r="G9840" s="2" t="s">
        <v>114</v>
      </c>
      <c r="H9840" s="11">
        <v>40878</v>
      </c>
    </row>
    <row r="9841" spans="1:8">
      <c r="A9841" s="79">
        <v>41965</v>
      </c>
      <c r="B9841" s="3">
        <v>-50</v>
      </c>
      <c r="C9841" s="7" t="s">
        <v>1643</v>
      </c>
      <c r="F9841" s="2" t="s">
        <v>5216</v>
      </c>
      <c r="G9841" s="2" t="s">
        <v>114</v>
      </c>
      <c r="H9841" s="11">
        <v>41003</v>
      </c>
    </row>
    <row r="9842" spans="1:8">
      <c r="A9842" s="79">
        <v>41965</v>
      </c>
      <c r="B9842" s="3">
        <v>-50</v>
      </c>
      <c r="C9842" s="7" t="s">
        <v>1643</v>
      </c>
      <c r="F9842" s="2" t="s">
        <v>5216</v>
      </c>
      <c r="G9842" s="2" t="s">
        <v>114</v>
      </c>
      <c r="H9842" s="11">
        <v>41042</v>
      </c>
    </row>
    <row r="9843" spans="1:8">
      <c r="A9843" s="79">
        <v>41965</v>
      </c>
      <c r="B9843" s="3">
        <v>-50</v>
      </c>
      <c r="C9843" s="7" t="s">
        <v>1643</v>
      </c>
      <c r="F9843" s="2" t="s">
        <v>5216</v>
      </c>
      <c r="G9843" s="2" t="s">
        <v>114</v>
      </c>
      <c r="H9843" s="11">
        <v>41223</v>
      </c>
    </row>
    <row r="9844" spans="1:8">
      <c r="A9844" s="79">
        <v>41965</v>
      </c>
      <c r="B9844" s="3">
        <v>-50</v>
      </c>
      <c r="C9844" s="7" t="s">
        <v>1643</v>
      </c>
      <c r="F9844" s="2" t="s">
        <v>5216</v>
      </c>
      <c r="G9844" s="2" t="s">
        <v>114</v>
      </c>
      <c r="H9844" s="11">
        <v>41468</v>
      </c>
    </row>
    <row r="9845" spans="1:8">
      <c r="A9845" s="79">
        <v>41965</v>
      </c>
      <c r="B9845" s="3">
        <v>-50</v>
      </c>
      <c r="C9845" s="7" t="s">
        <v>1643</v>
      </c>
      <c r="F9845" s="2" t="s">
        <v>5216</v>
      </c>
      <c r="G9845" s="2" t="s">
        <v>116</v>
      </c>
      <c r="H9845" s="11">
        <v>41584</v>
      </c>
    </row>
    <row r="9846" spans="1:8">
      <c r="A9846" s="79">
        <v>42501</v>
      </c>
      <c r="B9846" s="28">
        <v>-32.729999999999997</v>
      </c>
      <c r="C9846" s="17" t="s">
        <v>1643</v>
      </c>
      <c r="D9846" s="17"/>
      <c r="E9846" s="17"/>
      <c r="F9846" s="2" t="s">
        <v>5216</v>
      </c>
      <c r="G9846" s="2" t="s">
        <v>1645</v>
      </c>
    </row>
    <row r="9847" spans="1:8">
      <c r="A9847" s="79">
        <v>42554</v>
      </c>
      <c r="B9847" s="3">
        <v>-4.1500000000000004</v>
      </c>
      <c r="C9847" s="130" t="s">
        <v>1643</v>
      </c>
      <c r="D9847" s="60"/>
      <c r="E9847" s="130"/>
      <c r="F9847" s="2" t="s">
        <v>5216</v>
      </c>
      <c r="G9847" s="5" t="s">
        <v>2079</v>
      </c>
      <c r="H9847" s="5" t="s">
        <v>2080</v>
      </c>
    </row>
    <row r="9848" spans="1:8">
      <c r="A9848" s="79">
        <v>42553</v>
      </c>
      <c r="B9848" s="3">
        <v>-15.91</v>
      </c>
      <c r="C9848" s="7" t="s">
        <v>1470</v>
      </c>
      <c r="F9848" s="2" t="s">
        <v>5216</v>
      </c>
      <c r="G9848" s="2" t="s">
        <v>2072</v>
      </c>
    </row>
    <row r="9849" spans="1:8">
      <c r="A9849" s="79">
        <v>42649</v>
      </c>
      <c r="B9849" s="3">
        <v>-10.7418021135848</v>
      </c>
      <c r="C9849" s="7" t="s">
        <v>1470</v>
      </c>
      <c r="F9849" s="2" t="s">
        <v>5216</v>
      </c>
      <c r="G9849" s="2" t="s">
        <v>2566</v>
      </c>
    </row>
    <row r="9850" spans="1:8">
      <c r="A9850" s="79">
        <v>42655</v>
      </c>
      <c r="B9850" s="9">
        <v>17.600000000000001</v>
      </c>
      <c r="C9850" s="17" t="s">
        <v>1470</v>
      </c>
      <c r="D9850" s="17"/>
      <c r="E9850" s="17"/>
      <c r="F9850" s="8" t="s">
        <v>5216</v>
      </c>
      <c r="G9850" s="8" t="s">
        <v>2574</v>
      </c>
    </row>
    <row r="9851" spans="1:8">
      <c r="A9851" s="79">
        <v>42553</v>
      </c>
      <c r="B9851" s="3">
        <v>-15.91</v>
      </c>
      <c r="C9851" s="7" t="s">
        <v>1474</v>
      </c>
      <c r="F9851" s="2" t="s">
        <v>5216</v>
      </c>
      <c r="G9851" s="2" t="s">
        <v>2075</v>
      </c>
      <c r="H9851" s="2" t="s">
        <v>2076</v>
      </c>
    </row>
    <row r="9852" spans="1:8">
      <c r="A9852" s="79">
        <v>42648</v>
      </c>
      <c r="B9852" s="3">
        <v>-10.7418021135848</v>
      </c>
      <c r="C9852" s="7" t="s">
        <v>1474</v>
      </c>
      <c r="F9852" s="2" t="s">
        <v>5216</v>
      </c>
      <c r="G9852" s="2" t="s">
        <v>2556</v>
      </c>
    </row>
    <row r="9853" spans="1:8">
      <c r="A9853" s="79">
        <v>42775</v>
      </c>
      <c r="B9853" s="3">
        <v>-8.2200000000000006</v>
      </c>
      <c r="C9853" s="92" t="s">
        <v>1474</v>
      </c>
      <c r="D9853" s="92"/>
      <c r="E9853" s="92"/>
      <c r="F9853" s="8" t="s">
        <v>5216</v>
      </c>
      <c r="G9853" s="2" t="s">
        <v>3421</v>
      </c>
    </row>
    <row r="9854" spans="1:8">
      <c r="A9854" s="79">
        <v>42555</v>
      </c>
      <c r="B9854" s="3">
        <v>-15.91</v>
      </c>
      <c r="C9854" s="17" t="s">
        <v>1471</v>
      </c>
      <c r="D9854" s="17"/>
      <c r="E9854" s="17"/>
      <c r="F9854" s="2" t="s">
        <v>5216</v>
      </c>
      <c r="G9854" s="2" t="s">
        <v>2082</v>
      </c>
    </row>
    <row r="9855" spans="1:8">
      <c r="A9855" s="79">
        <v>42665</v>
      </c>
      <c r="B9855" s="3">
        <v>-53.30360422716965</v>
      </c>
      <c r="C9855" s="7" t="s">
        <v>1465</v>
      </c>
      <c r="F9855" s="8" t="s">
        <v>5216</v>
      </c>
      <c r="G9855" s="2" t="s">
        <v>2580</v>
      </c>
    </row>
    <row r="9856" spans="1:8">
      <c r="A9856" s="79">
        <v>42766</v>
      </c>
      <c r="B9856" s="9">
        <v>53.3</v>
      </c>
      <c r="C9856" s="17" t="s">
        <v>1465</v>
      </c>
      <c r="D9856" s="17"/>
      <c r="E9856" s="17"/>
      <c r="F9856" s="8" t="s">
        <v>5216</v>
      </c>
      <c r="G9856" s="8" t="s">
        <v>3409</v>
      </c>
    </row>
    <row r="9857" spans="1:7">
      <c r="A9857" s="79">
        <v>42780</v>
      </c>
      <c r="B9857" s="3">
        <v>-69.734298189434497</v>
      </c>
      <c r="C9857" s="7" t="s">
        <v>1465</v>
      </c>
      <c r="F9857" s="8" t="s">
        <v>5216</v>
      </c>
      <c r="G9857" s="2" t="s">
        <v>3430</v>
      </c>
    </row>
    <row r="9858" spans="1:7">
      <c r="A9858" s="79">
        <v>42864</v>
      </c>
      <c r="B9858" s="3">
        <v>-28.072631234493599</v>
      </c>
      <c r="C9858" s="128" t="s">
        <v>1465</v>
      </c>
      <c r="F9858" s="2" t="s">
        <v>5216</v>
      </c>
      <c r="G9858" s="2" t="s">
        <v>4227</v>
      </c>
    </row>
    <row r="9859" spans="1:7">
      <c r="A9859" s="79">
        <v>42864</v>
      </c>
      <c r="B9859" s="3">
        <v>-48.91</v>
      </c>
      <c r="C9859" s="7" t="s">
        <v>1473</v>
      </c>
      <c r="F9859" s="2" t="s">
        <v>5216</v>
      </c>
      <c r="G9859" s="2" t="s">
        <v>4232</v>
      </c>
    </row>
    <row r="9860" spans="1:7">
      <c r="A9860" s="79">
        <v>42780</v>
      </c>
      <c r="B9860" s="3">
        <v>-104.60685362490599</v>
      </c>
      <c r="C9860" s="7" t="s">
        <v>1464</v>
      </c>
      <c r="F9860" s="8" t="s">
        <v>5216</v>
      </c>
      <c r="G9860" s="2" t="s">
        <v>3431</v>
      </c>
    </row>
    <row r="9861" spans="1:7">
      <c r="A9861" s="79">
        <v>42864</v>
      </c>
      <c r="B9861" s="3">
        <v>-42.108946851740654</v>
      </c>
      <c r="C9861" s="7" t="s">
        <v>1464</v>
      </c>
      <c r="F9861" s="2" t="s">
        <v>5216</v>
      </c>
      <c r="G9861" s="2" t="s">
        <v>4228</v>
      </c>
    </row>
    <row r="9862" spans="1:7">
      <c r="A9862" s="79">
        <v>42665</v>
      </c>
      <c r="B9862" s="3">
        <v>-300</v>
      </c>
      <c r="C9862" s="7" t="s">
        <v>729</v>
      </c>
      <c r="F9862" s="8" t="s">
        <v>5216</v>
      </c>
      <c r="G9862" s="2" t="s">
        <v>2579</v>
      </c>
    </row>
    <row r="9863" spans="1:7">
      <c r="A9863" s="79">
        <v>42843</v>
      </c>
      <c r="B9863" s="3">
        <v>-20</v>
      </c>
      <c r="C9863" s="7" t="s">
        <v>729</v>
      </c>
      <c r="F9863" s="2" t="s">
        <v>5216</v>
      </c>
      <c r="G9863" s="2" t="s">
        <v>4194</v>
      </c>
    </row>
    <row r="9864" spans="1:7">
      <c r="A9864" s="79">
        <v>42860</v>
      </c>
      <c r="B9864" s="3">
        <v>-16.547652713020401</v>
      </c>
      <c r="C9864" s="7" t="s">
        <v>729</v>
      </c>
      <c r="F9864" s="2" t="s">
        <v>5216</v>
      </c>
      <c r="G9864" s="20" t="s">
        <v>4219</v>
      </c>
    </row>
    <row r="9865" spans="1:7">
      <c r="A9865" s="79">
        <v>42500</v>
      </c>
      <c r="B9865" s="9">
        <v>-228.53</v>
      </c>
      <c r="C9865" s="17" t="s">
        <v>93</v>
      </c>
      <c r="D9865" s="17"/>
      <c r="E9865" s="17"/>
      <c r="F9865" s="2" t="s">
        <v>5216</v>
      </c>
      <c r="G9865" s="9" t="s">
        <v>1636</v>
      </c>
    </row>
    <row r="9866" spans="1:7">
      <c r="A9866" s="79">
        <v>42553</v>
      </c>
      <c r="B9866" s="3">
        <v>-29.54</v>
      </c>
      <c r="C9866" s="7" t="s">
        <v>93</v>
      </c>
      <c r="F9866" s="2" t="s">
        <v>5216</v>
      </c>
      <c r="G9866" s="2" t="s">
        <v>2078</v>
      </c>
    </row>
    <row r="9867" spans="1:7">
      <c r="A9867" s="79">
        <v>42648</v>
      </c>
      <c r="B9867" s="3">
        <v>-33.79</v>
      </c>
      <c r="C9867" s="26" t="s">
        <v>93</v>
      </c>
      <c r="D9867" s="26"/>
      <c r="E9867" s="26"/>
      <c r="F9867" s="2" t="s">
        <v>5216</v>
      </c>
      <c r="G9867" s="2" t="s">
        <v>2555</v>
      </c>
    </row>
    <row r="9868" spans="1:7">
      <c r="A9868" s="79">
        <v>42655</v>
      </c>
      <c r="B9868" s="9">
        <v>29.54</v>
      </c>
      <c r="C9868" s="17" t="s">
        <v>93</v>
      </c>
      <c r="D9868" s="17"/>
      <c r="E9868" s="17"/>
      <c r="F9868" s="8" t="s">
        <v>5216</v>
      </c>
      <c r="G9868" s="8" t="s">
        <v>2575</v>
      </c>
    </row>
    <row r="9869" spans="1:7">
      <c r="A9869" s="79">
        <v>42840</v>
      </c>
      <c r="B9869" s="3">
        <v>-80.56</v>
      </c>
      <c r="C9869" s="7" t="s">
        <v>95</v>
      </c>
      <c r="F9869" s="2" t="s">
        <v>5216</v>
      </c>
      <c r="G9869" s="2" t="s">
        <v>4187</v>
      </c>
    </row>
    <row r="9870" spans="1:7">
      <c r="A9870" s="79">
        <v>42860</v>
      </c>
      <c r="B9870" s="3">
        <v>80.56</v>
      </c>
      <c r="C9870" s="7" t="s">
        <v>95</v>
      </c>
      <c r="F9870" s="2" t="s">
        <v>5216</v>
      </c>
      <c r="G9870" s="2" t="s">
        <v>4218</v>
      </c>
    </row>
    <row r="9871" spans="1:7">
      <c r="A9871" s="79">
        <v>42861</v>
      </c>
      <c r="B9871" s="3">
        <v>-81</v>
      </c>
      <c r="C9871" s="7" t="s">
        <v>95</v>
      </c>
      <c r="F9871" s="2" t="s">
        <v>5216</v>
      </c>
      <c r="G9871" s="2" t="s">
        <v>4225</v>
      </c>
    </row>
    <row r="9872" spans="1:7">
      <c r="A9872" s="79">
        <v>42861</v>
      </c>
      <c r="B9872" s="3">
        <v>-174.520312659685</v>
      </c>
      <c r="C9872" s="92" t="s">
        <v>96</v>
      </c>
      <c r="F9872" s="2" t="s">
        <v>5216</v>
      </c>
      <c r="G9872" s="2" t="s">
        <v>4220</v>
      </c>
    </row>
    <row r="9873" spans="1:8">
      <c r="A9873" s="79">
        <v>42780</v>
      </c>
      <c r="B9873" s="3">
        <v>-40.249534439258198</v>
      </c>
      <c r="C9873" s="7" t="s">
        <v>1461</v>
      </c>
      <c r="F9873" s="8" t="s">
        <v>5216</v>
      </c>
      <c r="G9873" s="2" t="s">
        <v>3431</v>
      </c>
    </row>
    <row r="9874" spans="1:8">
      <c r="A9874" s="79">
        <v>42864</v>
      </c>
      <c r="B9874" s="3">
        <v>-3.1978320077610789</v>
      </c>
      <c r="C9874" s="7" t="s">
        <v>1461</v>
      </c>
      <c r="F9874" s="2" t="s">
        <v>5216</v>
      </c>
      <c r="G9874" s="2" t="s">
        <v>4228</v>
      </c>
    </row>
    <row r="9875" spans="1:8">
      <c r="A9875" s="79">
        <v>42500</v>
      </c>
      <c r="B9875" s="3">
        <v>-11.91</v>
      </c>
      <c r="C9875" s="7" t="s">
        <v>1462</v>
      </c>
      <c r="F9875" s="2" t="s">
        <v>5216</v>
      </c>
      <c r="G9875" s="2" t="s">
        <v>1641</v>
      </c>
    </row>
    <row r="9876" spans="1:8">
      <c r="A9876" s="79">
        <v>42667</v>
      </c>
      <c r="B9876" s="3">
        <v>-210.94</v>
      </c>
      <c r="C9876" s="7" t="s">
        <v>98</v>
      </c>
      <c r="F9876" s="8" t="s">
        <v>5216</v>
      </c>
      <c r="G9876" s="2" t="s">
        <v>2609</v>
      </c>
    </row>
    <row r="9877" spans="1:8">
      <c r="A9877" s="79">
        <v>42775</v>
      </c>
      <c r="B9877" s="3">
        <v>-83.13</v>
      </c>
      <c r="C9877" s="7" t="s">
        <v>98</v>
      </c>
      <c r="F9877" s="8" t="s">
        <v>5216</v>
      </c>
      <c r="G9877" s="2" t="s">
        <v>3420</v>
      </c>
    </row>
    <row r="9878" spans="1:8">
      <c r="A9878" s="79">
        <v>42861</v>
      </c>
      <c r="B9878" s="3">
        <v>-150.602495367307</v>
      </c>
      <c r="C9878" s="7" t="s">
        <v>98</v>
      </c>
      <c r="F9878" s="2" t="s">
        <v>5216</v>
      </c>
      <c r="G9878" s="2" t="s">
        <v>4221</v>
      </c>
    </row>
    <row r="9879" spans="1:8">
      <c r="A9879" s="79">
        <v>42074</v>
      </c>
      <c r="B9879" s="3">
        <v>-600</v>
      </c>
      <c r="C9879" s="7" t="s">
        <v>99</v>
      </c>
      <c r="F9879" s="2" t="s">
        <v>5216</v>
      </c>
      <c r="G9879" s="2" t="s">
        <v>148</v>
      </c>
      <c r="H9879" s="2" t="s">
        <v>152</v>
      </c>
    </row>
    <row r="9880" spans="1:8">
      <c r="A9880" s="79">
        <v>42861</v>
      </c>
      <c r="B9880" s="3">
        <v>-79.985244501462404</v>
      </c>
      <c r="C9880" s="7" t="s">
        <v>100</v>
      </c>
      <c r="F9880" s="2" t="s">
        <v>5216</v>
      </c>
      <c r="G9880" s="2" t="s">
        <v>4221</v>
      </c>
    </row>
    <row r="9881" spans="1:8">
      <c r="A9881" s="79">
        <v>42665</v>
      </c>
      <c r="B9881" s="3">
        <v>-200</v>
      </c>
      <c r="C9881" s="7" t="s">
        <v>155</v>
      </c>
      <c r="F9881" s="8" t="s">
        <v>5216</v>
      </c>
      <c r="G9881" s="2" t="s">
        <v>2579</v>
      </c>
    </row>
    <row r="9882" spans="1:8">
      <c r="A9882" s="79">
        <v>42860</v>
      </c>
      <c r="B9882" s="3">
        <v>-166.293763263248</v>
      </c>
      <c r="C9882" s="7" t="s">
        <v>155</v>
      </c>
      <c r="F9882" s="2" t="s">
        <v>5216</v>
      </c>
      <c r="G9882" s="20" t="s">
        <v>4219</v>
      </c>
    </row>
    <row r="9883" spans="1:8">
      <c r="A9883" s="79">
        <v>42648</v>
      </c>
      <c r="B9883" s="3">
        <v>-279.39999999999998</v>
      </c>
      <c r="C9883" s="26" t="s">
        <v>416</v>
      </c>
      <c r="D9883" s="26"/>
      <c r="E9883" s="26"/>
      <c r="F9883" s="2" t="s">
        <v>5216</v>
      </c>
      <c r="G9883" s="2" t="s">
        <v>2554</v>
      </c>
    </row>
    <row r="9884" spans="1:8">
      <c r="A9884" s="79">
        <v>42780</v>
      </c>
      <c r="B9884" s="3">
        <v>-68.56</v>
      </c>
      <c r="C9884" s="7" t="s">
        <v>416</v>
      </c>
      <c r="F9884" s="8" t="s">
        <v>5216</v>
      </c>
      <c r="G9884" s="2" t="s">
        <v>3435</v>
      </c>
    </row>
    <row r="9885" spans="1:8">
      <c r="A9885" s="79">
        <v>42864</v>
      </c>
      <c r="B9885" s="3">
        <v>-102.39</v>
      </c>
      <c r="C9885" s="7" t="s">
        <v>416</v>
      </c>
      <c r="F9885" s="2" t="s">
        <v>5216</v>
      </c>
      <c r="G9885" s="2" t="s">
        <v>4229</v>
      </c>
    </row>
    <row r="9886" spans="1:8">
      <c r="A9886" s="79">
        <v>42667</v>
      </c>
      <c r="B9886" s="3">
        <v>-226.85</v>
      </c>
      <c r="C9886" s="7" t="s">
        <v>411</v>
      </c>
      <c r="F9886" s="8" t="s">
        <v>5216</v>
      </c>
      <c r="G9886" s="2" t="s">
        <v>2609</v>
      </c>
    </row>
    <row r="9887" spans="1:8">
      <c r="A9887" s="79">
        <v>42775</v>
      </c>
      <c r="B9887" s="3">
        <v>-30.04</v>
      </c>
      <c r="C9887" s="7" t="s">
        <v>411</v>
      </c>
      <c r="F9887" s="8" t="s">
        <v>5216</v>
      </c>
      <c r="G9887" s="2" t="s">
        <v>3420</v>
      </c>
    </row>
    <row r="9888" spans="1:8">
      <c r="A9888" s="79">
        <v>42861</v>
      </c>
      <c r="B9888" s="3">
        <v>-134.41559029311901</v>
      </c>
      <c r="C9888" s="7" t="s">
        <v>411</v>
      </c>
      <c r="F9888" s="2" t="s">
        <v>5216</v>
      </c>
      <c r="G9888" s="2" t="s">
        <v>4221</v>
      </c>
    </row>
    <row r="9889" spans="1:9">
      <c r="A9889" s="79">
        <v>42957</v>
      </c>
      <c r="B9889" s="3">
        <v>-446.17</v>
      </c>
      <c r="C9889" s="7" t="s">
        <v>1104</v>
      </c>
      <c r="F9889" s="2" t="s">
        <v>5216</v>
      </c>
      <c r="G9889" s="2" t="s">
        <v>5208</v>
      </c>
    </row>
    <row r="9890" spans="1:9">
      <c r="A9890" s="79">
        <v>42861</v>
      </c>
      <c r="B9890" s="3">
        <v>-290.23068784968598</v>
      </c>
      <c r="C9890" s="92" t="s">
        <v>1105</v>
      </c>
      <c r="F9890" s="2" t="s">
        <v>5216</v>
      </c>
      <c r="G9890" s="2" t="s">
        <v>4220</v>
      </c>
    </row>
    <row r="9891" spans="1:9">
      <c r="A9891" s="79">
        <v>42775</v>
      </c>
      <c r="B9891" s="3">
        <v>-151.29</v>
      </c>
      <c r="C9891" s="26" t="s">
        <v>3423</v>
      </c>
      <c r="D9891" s="26"/>
      <c r="E9891" s="26"/>
      <c r="F9891" s="8" t="s">
        <v>5216</v>
      </c>
      <c r="G9891" s="2" t="s">
        <v>3427</v>
      </c>
    </row>
    <row r="9892" spans="1:9">
      <c r="A9892" s="79">
        <v>42775</v>
      </c>
      <c r="B9892" s="3">
        <v>-151.29</v>
      </c>
      <c r="C9892" s="26" t="s">
        <v>3422</v>
      </c>
      <c r="D9892" s="26"/>
      <c r="E9892" s="26"/>
      <c r="F9892" s="8" t="s">
        <v>5216</v>
      </c>
      <c r="G9892" s="2" t="s">
        <v>3426</v>
      </c>
    </row>
    <row r="9893" spans="1:9">
      <c r="A9893" s="79">
        <v>42861</v>
      </c>
      <c r="B9893" s="3">
        <v>-602.936210974044</v>
      </c>
      <c r="C9893" s="7" t="s">
        <v>2092</v>
      </c>
      <c r="F9893" s="2" t="s">
        <v>5216</v>
      </c>
      <c r="G9893" s="2" t="s">
        <v>4221</v>
      </c>
    </row>
    <row r="9894" spans="1:9">
      <c r="A9894" s="79">
        <v>42780</v>
      </c>
      <c r="B9894" s="3">
        <v>-121.69</v>
      </c>
      <c r="C9894" s="7" t="s">
        <v>2109</v>
      </c>
      <c r="F9894" s="8" t="s">
        <v>5216</v>
      </c>
      <c r="G9894" s="2" t="s">
        <v>3429</v>
      </c>
    </row>
    <row r="9895" spans="1:9">
      <c r="A9895" s="79">
        <v>42852</v>
      </c>
      <c r="B9895" s="3">
        <v>-700</v>
      </c>
      <c r="C9895" s="7" t="s">
        <v>2132</v>
      </c>
      <c r="F9895" s="2" t="s">
        <v>5216</v>
      </c>
      <c r="G9895" s="2" t="s">
        <v>4207</v>
      </c>
    </row>
    <row r="9896" spans="1:9">
      <c r="A9896" s="79">
        <v>42860</v>
      </c>
      <c r="B9896" s="3">
        <v>-722.266435055746</v>
      </c>
      <c r="C9896" s="7" t="s">
        <v>2140</v>
      </c>
      <c r="F9896" s="2" t="s">
        <v>5216</v>
      </c>
      <c r="G9896" s="20" t="s">
        <v>4219</v>
      </c>
    </row>
    <row r="9897" spans="1:9">
      <c r="A9897" s="79">
        <v>42941</v>
      </c>
      <c r="B9897" s="3">
        <v>-1000</v>
      </c>
      <c r="C9897" s="7" t="s">
        <v>5174</v>
      </c>
      <c r="F9897" s="2" t="s">
        <v>5216</v>
      </c>
      <c r="G9897" s="2" t="s">
        <v>5181</v>
      </c>
    </row>
    <row r="9898" spans="1:9">
      <c r="A9898" s="79">
        <v>42500</v>
      </c>
      <c r="B9898" s="9">
        <v>-460.02</v>
      </c>
      <c r="C9898" s="17" t="s">
        <v>112</v>
      </c>
      <c r="D9898" s="17"/>
      <c r="E9898" s="17"/>
      <c r="F9898" s="2" t="s">
        <v>5216</v>
      </c>
      <c r="G9898" s="9" t="s">
        <v>1638</v>
      </c>
    </row>
    <row r="9899" spans="1:9">
      <c r="A9899" s="79">
        <v>42554</v>
      </c>
      <c r="B9899" s="15">
        <v>-156.36000000000001</v>
      </c>
      <c r="C9899" s="17" t="s">
        <v>112</v>
      </c>
      <c r="D9899" s="8"/>
      <c r="E9899" s="17"/>
      <c r="F9899" s="2" t="s">
        <v>5216</v>
      </c>
      <c r="G9899" s="9" t="s">
        <v>2081</v>
      </c>
      <c r="H9899" s="15"/>
    </row>
    <row r="9900" spans="1:9">
      <c r="A9900" s="79">
        <v>42665</v>
      </c>
      <c r="B9900" s="15">
        <v>-267.94</v>
      </c>
      <c r="C9900" s="17" t="s">
        <v>112</v>
      </c>
      <c r="D9900" s="8"/>
      <c r="E9900" s="17"/>
      <c r="F9900" s="8" t="s">
        <v>5216</v>
      </c>
      <c r="G9900" s="9" t="s">
        <v>2578</v>
      </c>
      <c r="H9900" s="15"/>
    </row>
    <row r="9901" spans="1:9">
      <c r="A9901" s="79">
        <v>42780</v>
      </c>
      <c r="B9901" s="3">
        <v>-226.34</v>
      </c>
      <c r="C9901" s="93" t="s">
        <v>112</v>
      </c>
      <c r="D9901" s="93"/>
      <c r="E9901" s="93"/>
      <c r="F9901" s="8" t="s">
        <v>5216</v>
      </c>
      <c r="G9901" s="2" t="s">
        <v>3433</v>
      </c>
    </row>
    <row r="9902" spans="1:9">
      <c r="A9902" s="79">
        <v>42852</v>
      </c>
      <c r="B9902" s="3">
        <v>-502.58</v>
      </c>
      <c r="C9902" s="7" t="s">
        <v>112</v>
      </c>
      <c r="F9902" s="2" t="s">
        <v>5216</v>
      </c>
      <c r="G9902" s="2" t="s">
        <v>4208</v>
      </c>
    </row>
    <row r="9903" spans="1:9">
      <c r="A9903" s="79">
        <v>42852</v>
      </c>
      <c r="B9903" s="3">
        <v>226.34</v>
      </c>
      <c r="C9903" s="93" t="s">
        <v>112</v>
      </c>
      <c r="D9903" s="93"/>
      <c r="E9903" s="93"/>
      <c r="F9903" s="2" t="s">
        <v>5216</v>
      </c>
      <c r="G9903" s="2" t="s">
        <v>4205</v>
      </c>
    </row>
    <row r="9904" spans="1:9">
      <c r="A9904" s="79">
        <v>41965</v>
      </c>
      <c r="B9904" s="3">
        <v>-710</v>
      </c>
      <c r="C9904" s="7" t="s">
        <v>111</v>
      </c>
      <c r="F9904" s="2" t="s">
        <v>5216</v>
      </c>
      <c r="G9904" s="2" t="s">
        <v>109</v>
      </c>
      <c r="H9904" s="2" t="s">
        <v>130</v>
      </c>
      <c r="I9904" s="4">
        <v>40630</v>
      </c>
    </row>
    <row r="9905" spans="1:7">
      <c r="A9905" s="79">
        <v>42804</v>
      </c>
      <c r="B9905" s="3">
        <f>-2.5*5</f>
        <v>-12.5</v>
      </c>
      <c r="C9905" s="7" t="s">
        <v>729</v>
      </c>
      <c r="D9905" s="7">
        <v>5</v>
      </c>
      <c r="E9905" s="7" t="s">
        <v>4175</v>
      </c>
      <c r="F9905" s="8" t="s">
        <v>5217</v>
      </c>
      <c r="G9905" s="2" t="s">
        <v>4119</v>
      </c>
    </row>
    <row r="9906" spans="1:7">
      <c r="A9906" s="79">
        <v>42166</v>
      </c>
      <c r="B9906" s="3">
        <v>-180</v>
      </c>
      <c r="C9906" s="7" t="s">
        <v>1417</v>
      </c>
      <c r="D9906" s="7">
        <v>100</v>
      </c>
      <c r="E9906" s="7">
        <v>45</v>
      </c>
      <c r="F9906" s="2" t="s">
        <v>5217</v>
      </c>
      <c r="G9906" s="2" t="s">
        <v>5219</v>
      </c>
    </row>
    <row r="9907" spans="1:7">
      <c r="A9907" s="79">
        <v>42460</v>
      </c>
      <c r="B9907" s="3">
        <v>-180</v>
      </c>
      <c r="C9907" s="7" t="s">
        <v>1417</v>
      </c>
      <c r="D9907" s="7">
        <v>100</v>
      </c>
      <c r="E9907" s="7">
        <v>45</v>
      </c>
      <c r="F9907" s="2" t="s">
        <v>5217</v>
      </c>
      <c r="G9907" s="2" t="s">
        <v>5220</v>
      </c>
    </row>
    <row r="9908" spans="1:7">
      <c r="A9908" s="79">
        <v>42841</v>
      </c>
      <c r="B9908" s="3">
        <f>-1.8*50</f>
        <v>-90</v>
      </c>
      <c r="C9908" s="7" t="s">
        <v>1417</v>
      </c>
      <c r="D9908" s="7">
        <v>50</v>
      </c>
      <c r="E9908" s="7">
        <v>45</v>
      </c>
      <c r="F9908" s="8" t="s">
        <v>5217</v>
      </c>
      <c r="G9908" s="2" t="s">
        <v>4189</v>
      </c>
    </row>
    <row r="9909" spans="1:7">
      <c r="A9909" s="79">
        <v>42648</v>
      </c>
      <c r="B9909" s="13">
        <f>-1.8*100</f>
        <v>-180</v>
      </c>
      <c r="C9909" s="18" t="s">
        <v>85</v>
      </c>
      <c r="D9909" s="18">
        <v>100</v>
      </c>
      <c r="E9909" s="7">
        <v>45</v>
      </c>
      <c r="F9909" s="8" t="s">
        <v>5217</v>
      </c>
      <c r="G9909" s="2" t="s">
        <v>2550</v>
      </c>
    </row>
    <row r="9910" spans="1:7">
      <c r="A9910" s="79">
        <v>42502</v>
      </c>
      <c r="B9910" s="3">
        <f>-1.8*50</f>
        <v>-90</v>
      </c>
      <c r="C9910" s="7" t="s">
        <v>87</v>
      </c>
      <c r="D9910" s="7">
        <v>50</v>
      </c>
      <c r="E9910" s="7">
        <v>45</v>
      </c>
      <c r="F9910" s="2" t="s">
        <v>5217</v>
      </c>
      <c r="G9910" s="2" t="s">
        <v>1649</v>
      </c>
    </row>
    <row r="9911" spans="1:7">
      <c r="A9911" s="79">
        <v>42852</v>
      </c>
      <c r="B9911" s="3">
        <f>-1.8*25</f>
        <v>-45</v>
      </c>
      <c r="C9911" s="7" t="s">
        <v>87</v>
      </c>
      <c r="D9911" s="7">
        <v>25</v>
      </c>
      <c r="E9911" s="7">
        <v>45</v>
      </c>
      <c r="F9911" s="8" t="s">
        <v>5217</v>
      </c>
      <c r="G9911" s="2" t="s">
        <v>4204</v>
      </c>
    </row>
    <row r="9912" spans="1:7">
      <c r="A9912" s="79">
        <v>42584</v>
      </c>
      <c r="B9912" s="3">
        <v>-100</v>
      </c>
      <c r="C9912" s="7" t="s">
        <v>90</v>
      </c>
      <c r="D9912" s="7">
        <v>50</v>
      </c>
      <c r="E9912" s="7">
        <v>45</v>
      </c>
      <c r="F9912" s="2" t="s">
        <v>5217</v>
      </c>
      <c r="G9912" s="2" t="s">
        <v>2093</v>
      </c>
    </row>
    <row r="9913" spans="1:7">
      <c r="A9913" s="79">
        <v>42707</v>
      </c>
      <c r="B9913" s="3">
        <f>-1.8*25</f>
        <v>-45</v>
      </c>
      <c r="C9913" s="7" t="s">
        <v>90</v>
      </c>
      <c r="D9913" s="7">
        <v>25</v>
      </c>
      <c r="E9913" s="7">
        <v>45</v>
      </c>
      <c r="F9913" s="8" t="s">
        <v>5217</v>
      </c>
      <c r="G9913" s="2" t="s">
        <v>2615</v>
      </c>
    </row>
    <row r="9914" spans="1:7">
      <c r="A9914" s="79">
        <v>42613</v>
      </c>
      <c r="B9914" s="3">
        <v>-200</v>
      </c>
      <c r="C9914" s="7" t="s">
        <v>91</v>
      </c>
      <c r="D9914" s="7">
        <v>100</v>
      </c>
      <c r="E9914" s="7">
        <v>45</v>
      </c>
      <c r="F9914" s="2" t="s">
        <v>5217</v>
      </c>
      <c r="G9914" s="2" t="s">
        <v>2121</v>
      </c>
    </row>
    <row r="9915" spans="1:7">
      <c r="A9915" s="79">
        <v>42852</v>
      </c>
      <c r="B9915" s="3">
        <f>-1.8*25</f>
        <v>-45</v>
      </c>
      <c r="C9915" s="7" t="s">
        <v>92</v>
      </c>
      <c r="D9915" s="7">
        <v>25</v>
      </c>
      <c r="E9915" s="7">
        <v>45</v>
      </c>
      <c r="F9915" s="8" t="s">
        <v>5217</v>
      </c>
      <c r="G9915" s="2" t="s">
        <v>4204</v>
      </c>
    </row>
    <row r="9916" spans="1:7">
      <c r="A9916" s="79">
        <v>42032</v>
      </c>
      <c r="B9916" s="3">
        <f>-1.12*250</f>
        <v>-280</v>
      </c>
      <c r="C9916" s="7" t="s">
        <v>107</v>
      </c>
      <c r="D9916" s="7">
        <v>250</v>
      </c>
      <c r="E9916" s="7" t="s">
        <v>4174</v>
      </c>
      <c r="F9916" s="2" t="s">
        <v>5217</v>
      </c>
      <c r="G9916" s="2" t="s">
        <v>428</v>
      </c>
    </row>
    <row r="9917" spans="1:7">
      <c r="A9917" s="79">
        <v>42165</v>
      </c>
      <c r="B9917" s="3">
        <f>-4.7*100</f>
        <v>-470</v>
      </c>
      <c r="C9917" s="7" t="s">
        <v>107</v>
      </c>
      <c r="D9917" s="7">
        <v>100</v>
      </c>
      <c r="E9917" s="7" t="s">
        <v>5214</v>
      </c>
      <c r="F9917" s="2" t="s">
        <v>5217</v>
      </c>
      <c r="G9917" s="2" t="s">
        <v>1534</v>
      </c>
    </row>
    <row r="9918" spans="1:7">
      <c r="A9918" s="79">
        <v>42275</v>
      </c>
      <c r="B9918" s="3">
        <f>-1.12*50</f>
        <v>-56.000000000000007</v>
      </c>
      <c r="C9918" s="7" t="s">
        <v>107</v>
      </c>
      <c r="D9918" s="7">
        <v>50</v>
      </c>
      <c r="E9918" s="7" t="s">
        <v>4174</v>
      </c>
      <c r="F9918" s="2" t="s">
        <v>5217</v>
      </c>
      <c r="G9918" s="2" t="s">
        <v>1434</v>
      </c>
    </row>
    <row r="9919" spans="1:7">
      <c r="A9919" s="79">
        <v>42328</v>
      </c>
      <c r="B9919" s="3">
        <f>-1.12*330</f>
        <v>-369.6</v>
      </c>
      <c r="C9919" s="7" t="s">
        <v>107</v>
      </c>
      <c r="D9919" s="7">
        <v>330</v>
      </c>
      <c r="E9919" s="7" t="s">
        <v>4174</v>
      </c>
      <c r="F9919" s="2" t="s">
        <v>5217</v>
      </c>
      <c r="G9919" s="2" t="s">
        <v>427</v>
      </c>
    </row>
    <row r="9920" spans="1:7">
      <c r="A9920" s="79">
        <v>42495</v>
      </c>
      <c r="B9920" s="3">
        <f>-4.7*50</f>
        <v>-235</v>
      </c>
      <c r="C9920" s="7" t="s">
        <v>107</v>
      </c>
      <c r="D9920" s="7">
        <v>50</v>
      </c>
      <c r="E9920" s="7" t="s">
        <v>5214</v>
      </c>
      <c r="F9920" s="2" t="s">
        <v>5217</v>
      </c>
      <c r="G9920" s="2" t="s">
        <v>193</v>
      </c>
    </row>
    <row r="9921" spans="1:12">
      <c r="A9921" s="79">
        <v>42704</v>
      </c>
      <c r="B9921" s="3">
        <f>-4.7*100</f>
        <v>-470</v>
      </c>
      <c r="C9921" s="7" t="s">
        <v>107</v>
      </c>
      <c r="D9921" s="7">
        <v>100</v>
      </c>
      <c r="E9921" s="7" t="s">
        <v>5214</v>
      </c>
      <c r="F9921" s="8" t="s">
        <v>5217</v>
      </c>
      <c r="G9921" s="2" t="s">
        <v>1648</v>
      </c>
    </row>
    <row r="9922" spans="1:12">
      <c r="A9922" s="82">
        <v>42395</v>
      </c>
      <c r="B9922" s="13">
        <f>-125*8.78</f>
        <v>-1097.5</v>
      </c>
      <c r="C9922" s="18" t="s">
        <v>183</v>
      </c>
      <c r="D9922" s="18">
        <v>125</v>
      </c>
      <c r="E9922" s="18" t="s">
        <v>5214</v>
      </c>
      <c r="F9922" s="2" t="s">
        <v>5217</v>
      </c>
      <c r="G9922" s="14" t="s">
        <v>4190</v>
      </c>
      <c r="L9922" s="21"/>
    </row>
    <row r="9923" spans="1:12">
      <c r="A9923" s="81">
        <v>42481</v>
      </c>
      <c r="B9923" s="15">
        <f>48*-8.78</f>
        <v>-421.43999999999994</v>
      </c>
      <c r="C9923" s="19" t="s">
        <v>183</v>
      </c>
      <c r="D9923" s="18">
        <v>48</v>
      </c>
      <c r="E9923" s="18" t="s">
        <v>5214</v>
      </c>
      <c r="F9923" s="2" t="s">
        <v>5217</v>
      </c>
      <c r="G9923" s="15" t="s">
        <v>1533</v>
      </c>
      <c r="H9923" s="7"/>
      <c r="J9923" s="47"/>
      <c r="K9923" s="6"/>
      <c r="L9923" s="47"/>
    </row>
    <row r="9924" spans="1:12">
      <c r="A9924" s="82">
        <v>42532</v>
      </c>
      <c r="B9924" s="13">
        <f>-8.78*96</f>
        <v>-842.87999999999988</v>
      </c>
      <c r="C9924" s="18" t="s">
        <v>183</v>
      </c>
      <c r="D9924" s="18">
        <v>96</v>
      </c>
      <c r="E9924" s="18" t="s">
        <v>5214</v>
      </c>
      <c r="F9924" s="2" t="s">
        <v>5217</v>
      </c>
      <c r="G9924" s="14" t="s">
        <v>1922</v>
      </c>
    </row>
    <row r="9925" spans="1:12">
      <c r="A9925" s="82">
        <v>42841</v>
      </c>
      <c r="B9925" s="13">
        <f>-8.78*96</f>
        <v>-842.87999999999988</v>
      </c>
      <c r="C9925" s="18" t="s">
        <v>183</v>
      </c>
      <c r="D9925" s="18">
        <v>96</v>
      </c>
      <c r="E9925" s="18" t="s">
        <v>5214</v>
      </c>
      <c r="F9925" s="8" t="s">
        <v>5217</v>
      </c>
      <c r="G9925" s="14" t="s">
        <v>4188</v>
      </c>
    </row>
    <row r="9926" spans="1:12">
      <c r="A9926" s="82">
        <v>42841</v>
      </c>
      <c r="B9926" s="13">
        <f>-8.78*24</f>
        <v>-210.71999999999997</v>
      </c>
      <c r="C9926" s="18" t="s">
        <v>183</v>
      </c>
      <c r="D9926" s="18">
        <v>24</v>
      </c>
      <c r="E9926" s="18" t="s">
        <v>5214</v>
      </c>
      <c r="F9926" s="8" t="s">
        <v>5217</v>
      </c>
      <c r="G9926" s="14" t="s">
        <v>4210</v>
      </c>
    </row>
    <row r="9927" spans="1:12">
      <c r="A9927" s="79">
        <v>42934</v>
      </c>
      <c r="B9927" s="3">
        <f>-8.78*96</f>
        <v>-842.87999999999988</v>
      </c>
      <c r="C9927" s="7" t="s">
        <v>183</v>
      </c>
      <c r="D9927" s="7">
        <v>96</v>
      </c>
      <c r="E9927" s="7" t="s">
        <v>5214</v>
      </c>
      <c r="F9927" s="8" t="s">
        <v>5217</v>
      </c>
      <c r="G9927" s="2" t="s">
        <v>4188</v>
      </c>
    </row>
    <row r="9928" spans="1:12">
      <c r="A9928" s="79">
        <v>42536</v>
      </c>
      <c r="B9928" s="3">
        <f>-6.73 *24</f>
        <v>-161.52000000000001</v>
      </c>
      <c r="C9928" s="7" t="s">
        <v>729</v>
      </c>
      <c r="D9928" s="7">
        <v>20</v>
      </c>
      <c r="E9928" s="7" t="s">
        <v>5214</v>
      </c>
      <c r="F9928" s="2" t="s">
        <v>5217</v>
      </c>
      <c r="G9928" s="2" t="s">
        <v>1923</v>
      </c>
    </row>
    <row r="9929" spans="1:12">
      <c r="A9929" s="79">
        <v>42536</v>
      </c>
      <c r="B9929" s="3">
        <f>-1.12*20</f>
        <v>-22.400000000000002</v>
      </c>
      <c r="C9929" s="7" t="s">
        <v>729</v>
      </c>
      <c r="D9929" s="7">
        <v>20</v>
      </c>
      <c r="E9929" s="7" t="s">
        <v>4174</v>
      </c>
      <c r="F9929" s="2" t="s">
        <v>5217</v>
      </c>
      <c r="G9929" s="2" t="s">
        <v>1924</v>
      </c>
    </row>
    <row r="9930" spans="1:12">
      <c r="A9930" s="79">
        <v>42611</v>
      </c>
      <c r="B9930" s="3">
        <f>-3.04 *10</f>
        <v>-30.4</v>
      </c>
      <c r="C9930" s="7" t="s">
        <v>729</v>
      </c>
      <c r="D9930" s="7">
        <v>10</v>
      </c>
      <c r="E9930" s="7" t="s">
        <v>4175</v>
      </c>
      <c r="F9930" s="2" t="s">
        <v>5217</v>
      </c>
      <c r="G9930" s="2" t="s">
        <v>2118</v>
      </c>
    </row>
    <row r="9931" spans="1:12">
      <c r="A9931" s="79">
        <v>42611</v>
      </c>
      <c r="B9931" s="3">
        <f>-1.12*20</f>
        <v>-22.400000000000002</v>
      </c>
      <c r="C9931" s="7" t="s">
        <v>729</v>
      </c>
      <c r="D9931" s="7">
        <v>20</v>
      </c>
      <c r="E9931" s="7" t="s">
        <v>4174</v>
      </c>
      <c r="F9931" s="2" t="s">
        <v>5217</v>
      </c>
      <c r="G9931" s="2" t="s">
        <v>2117</v>
      </c>
    </row>
    <row r="9932" spans="1:12">
      <c r="A9932" s="79">
        <v>42622</v>
      </c>
      <c r="B9932" s="3">
        <f>-6.73*10</f>
        <v>-67.300000000000011</v>
      </c>
      <c r="C9932" s="7" t="s">
        <v>729</v>
      </c>
      <c r="D9932" s="7">
        <v>10</v>
      </c>
      <c r="E9932" s="7" t="s">
        <v>5214</v>
      </c>
      <c r="F9932" s="2" t="s">
        <v>5217</v>
      </c>
      <c r="G9932" s="2" t="s">
        <v>2136</v>
      </c>
    </row>
    <row r="9933" spans="1:12">
      <c r="A9933" s="79">
        <v>42622</v>
      </c>
      <c r="B9933" s="3">
        <f>-6.73*10</f>
        <v>-67.300000000000011</v>
      </c>
      <c r="C9933" s="7" t="s">
        <v>729</v>
      </c>
      <c r="D9933" s="7">
        <v>10</v>
      </c>
      <c r="E9933" s="7" t="s">
        <v>5214</v>
      </c>
      <c r="F9933" s="2" t="s">
        <v>5217</v>
      </c>
      <c r="G9933" s="2" t="s">
        <v>2137</v>
      </c>
    </row>
    <row r="9934" spans="1:12">
      <c r="A9934" s="79">
        <v>42622</v>
      </c>
      <c r="B9934" s="3">
        <f>-6.73*5</f>
        <v>-33.650000000000006</v>
      </c>
      <c r="C9934" s="7" t="s">
        <v>729</v>
      </c>
      <c r="D9934" s="7">
        <v>5</v>
      </c>
      <c r="E9934" s="7" t="s">
        <v>5214</v>
      </c>
      <c r="F9934" s="2" t="s">
        <v>5217</v>
      </c>
      <c r="G9934" s="2" t="s">
        <v>2138</v>
      </c>
    </row>
    <row r="9935" spans="1:12">
      <c r="A9935" s="79">
        <v>42628</v>
      </c>
      <c r="B9935" s="3">
        <f>-6.73*29</f>
        <v>-195.17000000000002</v>
      </c>
      <c r="C9935" s="7" t="s">
        <v>729</v>
      </c>
      <c r="D9935" s="7">
        <v>29</v>
      </c>
      <c r="E9935" s="7" t="s">
        <v>5214</v>
      </c>
      <c r="F9935" s="8" t="s">
        <v>5217</v>
      </c>
      <c r="G9935" s="2" t="s">
        <v>4233</v>
      </c>
    </row>
    <row r="9936" spans="1:12">
      <c r="A9936" s="79">
        <v>42689</v>
      </c>
      <c r="B9936" s="3">
        <f>-5.92*50</f>
        <v>-296</v>
      </c>
      <c r="C9936" s="7" t="s">
        <v>729</v>
      </c>
      <c r="D9936" s="7">
        <v>50</v>
      </c>
      <c r="E9936" s="7" t="s">
        <v>5214</v>
      </c>
      <c r="F9936" s="8" t="s">
        <v>5217</v>
      </c>
      <c r="G9936" s="2" t="s">
        <v>2602</v>
      </c>
    </row>
    <row r="9937" spans="1:12">
      <c r="A9937" s="79">
        <v>42689</v>
      </c>
      <c r="B9937" s="3">
        <f>-100*1.12</f>
        <v>-112.00000000000001</v>
      </c>
      <c r="C9937" s="7" t="s">
        <v>729</v>
      </c>
      <c r="D9937" s="7">
        <v>100</v>
      </c>
      <c r="E9937" s="7" t="s">
        <v>4174</v>
      </c>
      <c r="F9937" s="8" t="s">
        <v>5217</v>
      </c>
      <c r="G9937" s="2" t="s">
        <v>2603</v>
      </c>
    </row>
    <row r="9938" spans="1:12">
      <c r="A9938" s="79">
        <v>42804</v>
      </c>
      <c r="B9938" s="3">
        <f>-7.5*(39+8+45+10+6)</f>
        <v>-810</v>
      </c>
      <c r="C9938" s="7" t="s">
        <v>729</v>
      </c>
      <c r="E9938" s="7" t="s">
        <v>3391</v>
      </c>
      <c r="F9938" s="8" t="s">
        <v>5217</v>
      </c>
      <c r="G9938" s="2" t="s">
        <v>4117</v>
      </c>
    </row>
    <row r="9939" spans="1:12">
      <c r="A9939" s="82">
        <v>42804</v>
      </c>
      <c r="B9939" s="13">
        <f>-5.09*87</f>
        <v>-442.83</v>
      </c>
      <c r="C9939" s="18" t="s">
        <v>729</v>
      </c>
      <c r="D9939" s="18">
        <v>87</v>
      </c>
      <c r="E9939" s="18" t="s">
        <v>5214</v>
      </c>
      <c r="F9939" s="8" t="s">
        <v>5217</v>
      </c>
      <c r="G9939" s="14" t="s">
        <v>4159</v>
      </c>
      <c r="H9939" s="14"/>
      <c r="I9939" s="14"/>
      <c r="J9939" s="14"/>
      <c r="K9939" s="14"/>
      <c r="L9939" s="14"/>
    </row>
    <row r="9940" spans="1:12">
      <c r="A9940" s="82">
        <v>42804</v>
      </c>
      <c r="B9940" s="13">
        <f>-5.09*52</f>
        <v>-264.68</v>
      </c>
      <c r="C9940" s="18" t="s">
        <v>729</v>
      </c>
      <c r="D9940" s="18">
        <v>52</v>
      </c>
      <c r="E9940" s="18" t="s">
        <v>5214</v>
      </c>
      <c r="F9940" s="8" t="s">
        <v>5217</v>
      </c>
      <c r="G9940" s="14" t="s">
        <v>4114</v>
      </c>
      <c r="H9940" s="14"/>
      <c r="I9940" s="14"/>
      <c r="J9940" s="14"/>
      <c r="K9940" s="14"/>
      <c r="L9940" s="14"/>
    </row>
    <row r="9941" spans="1:12">
      <c r="A9941" s="82">
        <v>42804</v>
      </c>
      <c r="B9941" s="13">
        <f>-5.09*10</f>
        <v>-50.9</v>
      </c>
      <c r="C9941" s="18" t="s">
        <v>729</v>
      </c>
      <c r="D9941" s="18">
        <v>10</v>
      </c>
      <c r="E9941" s="18" t="s">
        <v>5214</v>
      </c>
      <c r="F9941" s="8" t="s">
        <v>5217</v>
      </c>
      <c r="G9941" s="14" t="s">
        <v>4158</v>
      </c>
      <c r="H9941" s="14"/>
      <c r="I9941" s="14"/>
      <c r="J9941" s="14"/>
      <c r="K9941" s="14"/>
      <c r="L9941" s="14"/>
    </row>
    <row r="9942" spans="1:12">
      <c r="A9942" s="79">
        <v>42811</v>
      </c>
      <c r="B9942" s="3">
        <v>-412.5</v>
      </c>
      <c r="C9942" s="7" t="s">
        <v>729</v>
      </c>
      <c r="E9942" s="7" t="s">
        <v>3391</v>
      </c>
      <c r="F9942" s="8" t="s">
        <v>5217</v>
      </c>
      <c r="G9942" s="2" t="s">
        <v>4109</v>
      </c>
    </row>
    <row r="9943" spans="1:12">
      <c r="A9943" s="79">
        <v>42878</v>
      </c>
      <c r="B9943" s="3">
        <v>-500</v>
      </c>
      <c r="C9943" s="7" t="s">
        <v>729</v>
      </c>
      <c r="E9943" s="7" t="s">
        <v>3391</v>
      </c>
      <c r="F9943" s="8" t="s">
        <v>5217</v>
      </c>
      <c r="G9943" s="2" t="s">
        <v>4243</v>
      </c>
    </row>
    <row r="9944" spans="1:12">
      <c r="A9944" s="79">
        <v>42885</v>
      </c>
      <c r="B9944" s="3">
        <f>-5.09*80</f>
        <v>-407.2</v>
      </c>
      <c r="C9944" s="7" t="s">
        <v>729</v>
      </c>
      <c r="D9944" s="7">
        <v>80</v>
      </c>
      <c r="E9944" s="7" t="s">
        <v>5214</v>
      </c>
      <c r="F9944" s="8" t="s">
        <v>5217</v>
      </c>
      <c r="G9944" s="2" t="s">
        <v>4253</v>
      </c>
    </row>
    <row r="9945" spans="1:12">
      <c r="A9945" s="79">
        <v>42885</v>
      </c>
      <c r="B9945" s="3">
        <f>-1.12*60</f>
        <v>-67.2</v>
      </c>
      <c r="C9945" s="7" t="s">
        <v>729</v>
      </c>
      <c r="D9945" s="7">
        <v>60</v>
      </c>
      <c r="E9945" s="7" t="s">
        <v>4174</v>
      </c>
      <c r="F9945" s="8" t="s">
        <v>5217</v>
      </c>
      <c r="G9945" s="2" t="s">
        <v>4254</v>
      </c>
    </row>
    <row r="9946" spans="1:12">
      <c r="A9946" s="79">
        <v>42891</v>
      </c>
      <c r="B9946" s="3">
        <f>-5.09*23</f>
        <v>-117.07</v>
      </c>
      <c r="C9946" s="7" t="s">
        <v>729</v>
      </c>
      <c r="D9946" s="7">
        <v>23</v>
      </c>
      <c r="E9946" s="7" t="s">
        <v>5214</v>
      </c>
      <c r="F9946" s="8" t="s">
        <v>5217</v>
      </c>
      <c r="G9946" s="2" t="s">
        <v>4260</v>
      </c>
    </row>
    <row r="9947" spans="1:12">
      <c r="A9947" s="79">
        <v>42915</v>
      </c>
      <c r="B9947" s="3">
        <f>-5.09*52</f>
        <v>-264.68</v>
      </c>
      <c r="C9947" s="7" t="s">
        <v>729</v>
      </c>
      <c r="D9947" s="7">
        <v>52</v>
      </c>
      <c r="E9947" s="7" t="s">
        <v>5214</v>
      </c>
      <c r="F9947" s="8" t="s">
        <v>5217</v>
      </c>
      <c r="G9947" s="2" t="s">
        <v>4330</v>
      </c>
    </row>
    <row r="9948" spans="1:12">
      <c r="A9948" s="79">
        <v>42944</v>
      </c>
      <c r="B9948" s="3">
        <f>-5.09*130</f>
        <v>-661.69999999999993</v>
      </c>
      <c r="C9948" s="7" t="s">
        <v>729</v>
      </c>
      <c r="D9948" s="7">
        <v>130</v>
      </c>
      <c r="E9948" s="7" t="s">
        <v>5214</v>
      </c>
      <c r="F9948" s="8" t="s">
        <v>5217</v>
      </c>
      <c r="G9948" s="2" t="s">
        <v>5200</v>
      </c>
    </row>
    <row r="9949" spans="1:12">
      <c r="A9949" s="79">
        <v>42944</v>
      </c>
      <c r="B9949" s="3">
        <f>-1.12*180</f>
        <v>-201.60000000000002</v>
      </c>
      <c r="C9949" s="7" t="s">
        <v>729</v>
      </c>
      <c r="D9949" s="7">
        <v>180</v>
      </c>
      <c r="E9949" s="7" t="s">
        <v>4174</v>
      </c>
      <c r="F9949" s="8" t="s">
        <v>5217</v>
      </c>
      <c r="G9949" s="2" t="s">
        <v>5202</v>
      </c>
    </row>
    <row r="9950" spans="1:12">
      <c r="A9950" s="79">
        <v>42606</v>
      </c>
      <c r="B9950" s="3">
        <f>-7.68*70</f>
        <v>-537.6</v>
      </c>
      <c r="C9950" s="7" t="s">
        <v>1165</v>
      </c>
      <c r="D9950" s="7">
        <v>70</v>
      </c>
      <c r="E9950" s="7" t="s">
        <v>5214</v>
      </c>
      <c r="F9950" s="2" t="s">
        <v>5217</v>
      </c>
      <c r="G9950" s="2" t="s">
        <v>2114</v>
      </c>
    </row>
    <row r="9951" spans="1:12">
      <c r="A9951" s="79">
        <v>42627</v>
      </c>
      <c r="B9951" s="3">
        <f>-166*1.12</f>
        <v>-185.92000000000002</v>
      </c>
      <c r="C9951" s="7" t="s">
        <v>1165</v>
      </c>
      <c r="D9951" s="7">
        <v>167</v>
      </c>
      <c r="E9951" s="7" t="s">
        <v>4174</v>
      </c>
      <c r="F9951" s="2" t="s">
        <v>5217</v>
      </c>
      <c r="G9951" s="2" t="s">
        <v>2134</v>
      </c>
    </row>
    <row r="9952" spans="1:12">
      <c r="A9952" s="79">
        <v>42649</v>
      </c>
      <c r="B9952" s="3">
        <f>-7.68*30</f>
        <v>-230.39999999999998</v>
      </c>
      <c r="C9952" s="7" t="s">
        <v>1165</v>
      </c>
      <c r="D9952" s="7">
        <v>30</v>
      </c>
      <c r="E9952" s="7" t="s">
        <v>5214</v>
      </c>
      <c r="F9952" s="8" t="s">
        <v>5217</v>
      </c>
      <c r="G9952" s="2" t="s">
        <v>2564</v>
      </c>
    </row>
    <row r="9953" spans="1:7">
      <c r="A9953" s="79">
        <v>42649</v>
      </c>
      <c r="B9953" s="3">
        <f>-3.07*25</f>
        <v>-76.75</v>
      </c>
      <c r="C9953" s="7" t="s">
        <v>1165</v>
      </c>
      <c r="D9953" s="7">
        <v>25</v>
      </c>
      <c r="E9953" s="7" t="s">
        <v>4175</v>
      </c>
      <c r="F9953" s="8" t="s">
        <v>5217</v>
      </c>
      <c r="G9953" s="2" t="s">
        <v>2563</v>
      </c>
    </row>
    <row r="9954" spans="1:7">
      <c r="A9954" s="79">
        <v>42829</v>
      </c>
      <c r="B9954" s="3">
        <v>-128.05000000000001</v>
      </c>
      <c r="C9954" s="7" t="s">
        <v>1165</v>
      </c>
      <c r="E9954" s="7" t="s">
        <v>3391</v>
      </c>
      <c r="F9954" s="8" t="s">
        <v>5217</v>
      </c>
      <c r="G9954" s="2" t="s">
        <v>4183</v>
      </c>
    </row>
    <row r="9955" spans="1:7">
      <c r="A9955" s="79">
        <v>42830</v>
      </c>
      <c r="B9955" s="3">
        <f>-1.12*165</f>
        <v>-184.8</v>
      </c>
      <c r="C9955" s="7" t="s">
        <v>1165</v>
      </c>
      <c r="D9955" s="7">
        <v>165</v>
      </c>
      <c r="E9955" s="7" t="s">
        <v>4174</v>
      </c>
      <c r="F9955" s="8" t="s">
        <v>5217</v>
      </c>
      <c r="G9955" s="2" t="s">
        <v>4184</v>
      </c>
    </row>
    <row r="9956" spans="1:7">
      <c r="A9956" s="79">
        <v>42856</v>
      </c>
      <c r="B9956" s="3">
        <f>98*-7.42</f>
        <v>-727.16</v>
      </c>
      <c r="C9956" s="7" t="s">
        <v>1165</v>
      </c>
      <c r="D9956" s="7">
        <v>98</v>
      </c>
      <c r="E9956" s="7" t="s">
        <v>5214</v>
      </c>
      <c r="F9956" s="8" t="s">
        <v>5217</v>
      </c>
      <c r="G9956" s="2" t="s">
        <v>4216</v>
      </c>
    </row>
    <row r="9957" spans="1:7">
      <c r="A9957" s="79">
        <v>42750</v>
      </c>
      <c r="B9957" s="3">
        <f>-6.92*48</f>
        <v>-332.15999999999997</v>
      </c>
      <c r="C9957" s="7" t="s">
        <v>1167</v>
      </c>
      <c r="D9957" s="7">
        <v>48</v>
      </c>
      <c r="E9957" s="7" t="s">
        <v>5214</v>
      </c>
      <c r="F9957" s="8" t="s">
        <v>5217</v>
      </c>
      <c r="G9957" s="2" t="s">
        <v>2646</v>
      </c>
    </row>
    <row r="9958" spans="1:7">
      <c r="A9958" s="79">
        <v>42853</v>
      </c>
      <c r="B9958" s="3">
        <f>52*-5.99</f>
        <v>-311.48</v>
      </c>
      <c r="C9958" s="7" t="s">
        <v>1167</v>
      </c>
      <c r="D9958" s="7">
        <v>52</v>
      </c>
      <c r="E9958" s="7" t="s">
        <v>5214</v>
      </c>
      <c r="F9958" s="8" t="s">
        <v>5217</v>
      </c>
      <c r="G9958" s="2" t="s">
        <v>4211</v>
      </c>
    </row>
    <row r="9959" spans="1:7">
      <c r="A9959" s="79">
        <v>42853</v>
      </c>
      <c r="B9959" s="3">
        <f>50*-1.12</f>
        <v>-56.000000000000007</v>
      </c>
      <c r="C9959" s="7" t="s">
        <v>1167</v>
      </c>
      <c r="D9959" s="7">
        <v>50</v>
      </c>
      <c r="E9959" s="7" t="s">
        <v>4174</v>
      </c>
      <c r="F9959" s="8" t="s">
        <v>5217</v>
      </c>
      <c r="G9959" s="2" t="s">
        <v>2628</v>
      </c>
    </row>
    <row r="9960" spans="1:7">
      <c r="A9960" s="79">
        <v>42502</v>
      </c>
      <c r="B9960" s="3">
        <f>-1.8*100</f>
        <v>-180</v>
      </c>
      <c r="C9960" s="7" t="s">
        <v>96</v>
      </c>
      <c r="D9960" s="7">
        <v>100</v>
      </c>
      <c r="E9960" s="7">
        <v>45</v>
      </c>
      <c r="F9960" s="2" t="s">
        <v>5217</v>
      </c>
      <c r="G9960" s="2" t="s">
        <v>1648</v>
      </c>
    </row>
    <row r="9961" spans="1:7">
      <c r="A9961" s="79">
        <v>42650</v>
      </c>
      <c r="B9961" s="13">
        <f>-1.8*100</f>
        <v>-180</v>
      </c>
      <c r="C9961" s="18" t="s">
        <v>98</v>
      </c>
      <c r="D9961" s="7">
        <v>100</v>
      </c>
      <c r="E9961" s="7">
        <v>45</v>
      </c>
      <c r="F9961" s="8" t="s">
        <v>5217</v>
      </c>
      <c r="G9961" s="2" t="s">
        <v>2571</v>
      </c>
    </row>
    <row r="9962" spans="1:7">
      <c r="A9962" s="79">
        <v>42317</v>
      </c>
      <c r="B9962" s="3">
        <f>-1.37*175</f>
        <v>-239.75000000000003</v>
      </c>
      <c r="C9962" s="7" t="s">
        <v>100</v>
      </c>
      <c r="D9962" s="7">
        <v>175</v>
      </c>
      <c r="E9962" s="7">
        <v>45</v>
      </c>
      <c r="F9962" s="2" t="s">
        <v>5217</v>
      </c>
      <c r="G9962" s="2" t="s">
        <v>421</v>
      </c>
    </row>
    <row r="9963" spans="1:7">
      <c r="A9963" s="79">
        <v>42166</v>
      </c>
      <c r="B9963" s="3">
        <v>-875</v>
      </c>
      <c r="C9963" s="7" t="s">
        <v>101</v>
      </c>
      <c r="D9963" s="7">
        <v>350</v>
      </c>
      <c r="E9963" s="7">
        <v>45</v>
      </c>
      <c r="F9963" s="2" t="s">
        <v>5217</v>
      </c>
      <c r="G9963" s="2" t="s">
        <v>198</v>
      </c>
    </row>
    <row r="9964" spans="1:7">
      <c r="A9964" s="79">
        <v>42166</v>
      </c>
      <c r="B9964" s="3">
        <v>-875</v>
      </c>
      <c r="C9964" s="7" t="s">
        <v>101</v>
      </c>
      <c r="D9964" s="7">
        <v>400</v>
      </c>
      <c r="E9964" s="7">
        <v>45</v>
      </c>
      <c r="F9964" s="2" t="s">
        <v>5217</v>
      </c>
      <c r="G9964" s="2" t="s">
        <v>199</v>
      </c>
    </row>
    <row r="9965" spans="1:7">
      <c r="A9965" s="79">
        <v>42460</v>
      </c>
      <c r="B9965" s="3">
        <f>-1.67*10</f>
        <v>-16.7</v>
      </c>
      <c r="C9965" s="7" t="s">
        <v>155</v>
      </c>
      <c r="D9965" s="7">
        <v>10</v>
      </c>
      <c r="E9965" s="7">
        <v>45</v>
      </c>
      <c r="F9965" s="2" t="s">
        <v>5217</v>
      </c>
      <c r="G9965" s="2" t="s">
        <v>1279</v>
      </c>
    </row>
    <row r="9966" spans="1:7">
      <c r="A9966" s="79">
        <v>42611</v>
      </c>
      <c r="B9966" s="3">
        <f>-1.67*10</f>
        <v>-16.7</v>
      </c>
      <c r="C9966" s="7" t="s">
        <v>155</v>
      </c>
      <c r="D9966" s="7">
        <v>10</v>
      </c>
      <c r="E9966" s="7">
        <v>45</v>
      </c>
      <c r="F9966" s="2" t="s">
        <v>5217</v>
      </c>
      <c r="G9966" s="2" t="s">
        <v>2116</v>
      </c>
    </row>
    <row r="9967" spans="1:7">
      <c r="A9967" s="79">
        <v>42689</v>
      </c>
      <c r="B9967" s="3">
        <f>-30*1.67</f>
        <v>-50.099999999999994</v>
      </c>
      <c r="C9967" s="7" t="s">
        <v>155</v>
      </c>
      <c r="D9967" s="7">
        <v>30</v>
      </c>
      <c r="E9967" s="7">
        <v>45</v>
      </c>
      <c r="F9967" s="8" t="s">
        <v>5217</v>
      </c>
      <c r="G9967" s="2" t="s">
        <v>2604</v>
      </c>
    </row>
    <row r="9968" spans="1:7">
      <c r="A9968" s="79">
        <v>42804</v>
      </c>
      <c r="B9968" s="3">
        <f>-1.67*40</f>
        <v>-66.8</v>
      </c>
      <c r="C9968" s="7" t="s">
        <v>155</v>
      </c>
      <c r="D9968" s="7">
        <v>40</v>
      </c>
      <c r="E9968" s="7">
        <v>45</v>
      </c>
      <c r="F9968" s="8" t="s">
        <v>5217</v>
      </c>
      <c r="G9968" s="2" t="s">
        <v>4120</v>
      </c>
    </row>
    <row r="9969" spans="1:7">
      <c r="A9969" s="79">
        <v>42885</v>
      </c>
      <c r="B9969" s="3">
        <f>-1.67*20</f>
        <v>-33.4</v>
      </c>
      <c r="C9969" s="7" t="s">
        <v>155</v>
      </c>
      <c r="D9969" s="7">
        <v>20</v>
      </c>
      <c r="E9969" s="7">
        <v>45</v>
      </c>
      <c r="F9969" s="8" t="s">
        <v>5217</v>
      </c>
      <c r="G9969" s="2" t="s">
        <v>4255</v>
      </c>
    </row>
    <row r="9970" spans="1:7">
      <c r="A9970" s="79">
        <v>42944</v>
      </c>
      <c r="B9970" s="3">
        <f>-1.67*60</f>
        <v>-100.19999999999999</v>
      </c>
      <c r="C9970" s="7" t="s">
        <v>155</v>
      </c>
      <c r="D9970" s="7">
        <v>60</v>
      </c>
      <c r="E9970" s="7">
        <v>45</v>
      </c>
      <c r="F9970" s="8" t="s">
        <v>5217</v>
      </c>
      <c r="G9970" s="2" t="s">
        <v>5203</v>
      </c>
    </row>
    <row r="9971" spans="1:7">
      <c r="A9971" s="79">
        <v>42505</v>
      </c>
      <c r="B9971" s="3">
        <v>-150</v>
      </c>
      <c r="C9971" s="7" t="s">
        <v>414</v>
      </c>
      <c r="D9971" s="7">
        <v>50</v>
      </c>
      <c r="E9971" s="7">
        <v>45</v>
      </c>
      <c r="F9971" s="2" t="s">
        <v>5217</v>
      </c>
      <c r="G9971" s="2" t="s">
        <v>1660</v>
      </c>
    </row>
    <row r="9972" spans="1:7">
      <c r="A9972" s="79">
        <v>42765</v>
      </c>
      <c r="B9972" s="3">
        <f>-2.5*30</f>
        <v>-75</v>
      </c>
      <c r="C9972" s="7" t="s">
        <v>414</v>
      </c>
      <c r="D9972" s="7">
        <v>30</v>
      </c>
      <c r="E9972" s="7">
        <v>45</v>
      </c>
      <c r="F9972" s="8" t="s">
        <v>5217</v>
      </c>
      <c r="G9972" s="2" t="s">
        <v>3407</v>
      </c>
    </row>
    <row r="9973" spans="1:7">
      <c r="A9973" s="79">
        <v>42460</v>
      </c>
      <c r="B9973" s="3">
        <f>-1.44*50</f>
        <v>-72</v>
      </c>
      <c r="C9973" s="7" t="s">
        <v>411</v>
      </c>
      <c r="D9973" s="7">
        <v>50</v>
      </c>
      <c r="E9973" s="7">
        <v>45</v>
      </c>
      <c r="F9973" s="2" t="s">
        <v>5217</v>
      </c>
      <c r="G9973" s="2" t="s">
        <v>1635</v>
      </c>
    </row>
    <row r="9974" spans="1:7">
      <c r="A9974" s="79">
        <v>42650</v>
      </c>
      <c r="B9974" s="13">
        <f>-50*1.44</f>
        <v>-72</v>
      </c>
      <c r="C9974" s="18" t="s">
        <v>411</v>
      </c>
      <c r="D9974" s="7">
        <v>50</v>
      </c>
      <c r="E9974" s="7">
        <v>45</v>
      </c>
      <c r="F9974" s="8" t="s">
        <v>5217</v>
      </c>
      <c r="G9974" s="2" t="s">
        <v>2572</v>
      </c>
    </row>
    <row r="9975" spans="1:7">
      <c r="A9975" s="79">
        <v>42514</v>
      </c>
      <c r="B9975" s="3">
        <f>-50*2.5</f>
        <v>-125</v>
      </c>
      <c r="C9975" s="7" t="s">
        <v>1104</v>
      </c>
      <c r="D9975" s="7">
        <v>50</v>
      </c>
      <c r="E9975" s="7">
        <v>45</v>
      </c>
      <c r="F9975" s="2" t="s">
        <v>5217</v>
      </c>
      <c r="G9975" s="2" t="s">
        <v>1672</v>
      </c>
    </row>
    <row r="9976" spans="1:7">
      <c r="A9976" s="79">
        <v>42521</v>
      </c>
      <c r="B9976" s="3">
        <f>50*-2.63</f>
        <v>-131.5</v>
      </c>
      <c r="C9976" s="7" t="s">
        <v>1105</v>
      </c>
      <c r="D9976" s="7">
        <v>50</v>
      </c>
      <c r="E9976" s="7">
        <v>45</v>
      </c>
      <c r="F9976" s="2" t="s">
        <v>5217</v>
      </c>
      <c r="G9976" s="2" t="s">
        <v>193</v>
      </c>
    </row>
    <row r="9977" spans="1:7">
      <c r="A9977" s="79">
        <v>42649</v>
      </c>
      <c r="B9977" s="3">
        <f>-1.28*50</f>
        <v>-64</v>
      </c>
      <c r="C9977" s="7" t="s">
        <v>1105</v>
      </c>
      <c r="D9977" s="7">
        <v>50</v>
      </c>
      <c r="E9977" s="7">
        <v>45</v>
      </c>
      <c r="F9977" s="8" t="s">
        <v>5217</v>
      </c>
      <c r="G9977" s="2" t="s">
        <v>2562</v>
      </c>
    </row>
    <row r="9978" spans="1:7">
      <c r="A9978" s="79">
        <v>42647</v>
      </c>
      <c r="B9978" s="3">
        <f>-2.53*40</f>
        <v>-101.19999999999999</v>
      </c>
      <c r="C9978" s="18" t="s">
        <v>1408</v>
      </c>
      <c r="D9978" s="18">
        <v>40</v>
      </c>
      <c r="E9978" s="7">
        <v>45</v>
      </c>
      <c r="F9978" s="8" t="s">
        <v>5217</v>
      </c>
      <c r="G9978" s="2" t="s">
        <v>2547</v>
      </c>
    </row>
    <row r="9979" spans="1:7">
      <c r="A9979" s="79">
        <v>42717</v>
      </c>
      <c r="B9979" s="3">
        <f>-1.52*125</f>
        <v>-190</v>
      </c>
      <c r="C9979" s="7" t="s">
        <v>2092</v>
      </c>
      <c r="D9979" s="7">
        <v>125</v>
      </c>
      <c r="E9979" s="7">
        <v>45</v>
      </c>
      <c r="F9979" s="8" t="s">
        <v>5217</v>
      </c>
      <c r="G9979" s="2" t="s">
        <v>2631</v>
      </c>
    </row>
    <row r="9980" spans="1:7">
      <c r="A9980" s="79">
        <v>42731</v>
      </c>
      <c r="B9980" s="3">
        <f>-2.5*25</f>
        <v>-62.5</v>
      </c>
      <c r="C9980" s="7" t="s">
        <v>2132</v>
      </c>
      <c r="D9980" s="7">
        <v>25</v>
      </c>
      <c r="E9980" s="7">
        <v>45</v>
      </c>
      <c r="F9980" s="8" t="s">
        <v>5217</v>
      </c>
      <c r="G9980" s="2" t="s">
        <v>2635</v>
      </c>
    </row>
    <row r="9981" spans="1:7">
      <c r="A9981" s="79">
        <v>42936</v>
      </c>
      <c r="B9981" s="3">
        <f>-1.82*25</f>
        <v>-45.5</v>
      </c>
      <c r="C9981" s="7" t="s">
        <v>2132</v>
      </c>
      <c r="D9981" s="7">
        <v>25</v>
      </c>
      <c r="E9981" s="7">
        <v>45</v>
      </c>
      <c r="F9981" s="8" t="s">
        <v>5217</v>
      </c>
      <c r="G9981" s="2" t="s">
        <v>5160</v>
      </c>
    </row>
    <row r="9982" spans="1:7">
      <c r="A9982" s="79">
        <v>42804</v>
      </c>
      <c r="B9982" s="3">
        <f>-2.28*40</f>
        <v>-91.199999999999989</v>
      </c>
      <c r="C9982" s="7" t="s">
        <v>2140</v>
      </c>
      <c r="D9982" s="7">
        <v>40</v>
      </c>
      <c r="E9982" s="7">
        <v>45</v>
      </c>
      <c r="F9982" s="8" t="s">
        <v>5217</v>
      </c>
      <c r="G9982" s="2" t="s">
        <v>4120</v>
      </c>
    </row>
    <row r="9983" spans="1:7">
      <c r="A9983" s="79">
        <v>42884</v>
      </c>
      <c r="B9983" s="3">
        <f>-1.54*30</f>
        <v>-46.2</v>
      </c>
      <c r="C9983" s="7" t="s">
        <v>2140</v>
      </c>
      <c r="D9983" s="7">
        <v>30</v>
      </c>
      <c r="E9983" s="7">
        <v>45</v>
      </c>
      <c r="F9983" s="8" t="s">
        <v>5217</v>
      </c>
      <c r="G9983" s="2" t="s">
        <v>4247</v>
      </c>
    </row>
    <row r="9984" spans="1:7">
      <c r="A9984" s="79">
        <v>42891</v>
      </c>
      <c r="B9984" s="3">
        <f>-1.54*25</f>
        <v>-38.5</v>
      </c>
      <c r="C9984" s="7" t="s">
        <v>2140</v>
      </c>
      <c r="D9984" s="7">
        <v>25</v>
      </c>
      <c r="E9984" s="7">
        <v>45</v>
      </c>
      <c r="F9984" s="8" t="s">
        <v>5217</v>
      </c>
      <c r="G9984" s="2" t="s">
        <v>4260</v>
      </c>
    </row>
    <row r="9985" spans="1:12">
      <c r="A9985" s="79">
        <v>42944</v>
      </c>
      <c r="B9985" s="3">
        <f>-1.54*60</f>
        <v>-92.4</v>
      </c>
      <c r="C9985" s="7" t="s">
        <v>2140</v>
      </c>
      <c r="D9985" s="7">
        <v>60</v>
      </c>
      <c r="E9985" s="7">
        <v>45</v>
      </c>
      <c r="F9985" s="8" t="s">
        <v>5217</v>
      </c>
      <c r="G9985" s="2" t="s">
        <v>5203</v>
      </c>
    </row>
    <row r="9986" spans="1:12">
      <c r="A9986" s="79">
        <v>42156</v>
      </c>
      <c r="B9986" s="3">
        <v>-175</v>
      </c>
      <c r="C9986" s="7" t="s">
        <v>111</v>
      </c>
      <c r="D9986" s="7">
        <v>100</v>
      </c>
      <c r="E9986" s="7">
        <v>45</v>
      </c>
      <c r="F9986" s="2" t="s">
        <v>5217</v>
      </c>
      <c r="G9986" s="2" t="s">
        <v>197</v>
      </c>
    </row>
    <row r="9987" spans="1:12">
      <c r="A9987" s="79">
        <v>42841</v>
      </c>
      <c r="B9987" s="3">
        <f>50*1.64</f>
        <v>82</v>
      </c>
      <c r="C9987" s="7">
        <v>110</v>
      </c>
      <c r="F9987" s="2" t="s">
        <v>5218</v>
      </c>
      <c r="G9987" s="2" t="s">
        <v>4189</v>
      </c>
    </row>
    <row r="9988" spans="1:12">
      <c r="A9988" s="79">
        <v>42648</v>
      </c>
      <c r="B9988" s="13">
        <f>1.64*100</f>
        <v>164</v>
      </c>
      <c r="C9988" s="18">
        <v>111</v>
      </c>
      <c r="D9988" s="18"/>
      <c r="F9988" s="8" t="s">
        <v>5218</v>
      </c>
      <c r="G9988" s="2" t="s">
        <v>2550</v>
      </c>
    </row>
    <row r="9989" spans="1:12">
      <c r="A9989" s="79">
        <v>42502</v>
      </c>
      <c r="B9989" s="3">
        <f>1.64*50</f>
        <v>82</v>
      </c>
      <c r="C9989" s="7">
        <v>114</v>
      </c>
      <c r="F9989" s="2" t="s">
        <v>5218</v>
      </c>
      <c r="G9989" s="2" t="s">
        <v>1649</v>
      </c>
    </row>
    <row r="9990" spans="1:12">
      <c r="A9990" s="79">
        <v>42852</v>
      </c>
      <c r="B9990" s="3">
        <f>1.64*25</f>
        <v>41</v>
      </c>
      <c r="C9990" s="7">
        <v>114</v>
      </c>
      <c r="E9990" s="17"/>
      <c r="F9990" s="2" t="s">
        <v>5218</v>
      </c>
      <c r="G9990" s="2" t="s">
        <v>4204</v>
      </c>
    </row>
    <row r="9991" spans="1:12">
      <c r="A9991" s="79">
        <v>42707</v>
      </c>
      <c r="B9991" s="3">
        <f>1.64*25</f>
        <v>41</v>
      </c>
      <c r="C9991" s="7">
        <v>117</v>
      </c>
      <c r="F9991" s="2" t="s">
        <v>5218</v>
      </c>
      <c r="G9991" s="2" t="s">
        <v>2615</v>
      </c>
    </row>
    <row r="9992" spans="1:12">
      <c r="A9992" s="79">
        <v>42852</v>
      </c>
      <c r="B9992" s="3">
        <f>1.64*25</f>
        <v>41</v>
      </c>
      <c r="C9992" s="7">
        <v>119</v>
      </c>
      <c r="E9992" s="17"/>
      <c r="F9992" s="2" t="s">
        <v>5218</v>
      </c>
      <c r="G9992" s="2" t="s">
        <v>4204</v>
      </c>
    </row>
    <row r="9993" spans="1:12">
      <c r="A9993" s="79">
        <v>42502</v>
      </c>
      <c r="B9993" s="3">
        <f>1.64*100</f>
        <v>164</v>
      </c>
      <c r="C9993" s="7">
        <v>124</v>
      </c>
      <c r="F9993" s="2" t="s">
        <v>5218</v>
      </c>
      <c r="G9993" s="2" t="s">
        <v>1648</v>
      </c>
    </row>
    <row r="9994" spans="1:12">
      <c r="A9994" s="79">
        <v>42650</v>
      </c>
      <c r="B9994" s="3">
        <f>1.64*100</f>
        <v>164</v>
      </c>
      <c r="C9994" s="7">
        <v>126</v>
      </c>
      <c r="F9994" s="2" t="s">
        <v>5218</v>
      </c>
      <c r="G9994" s="2" t="s">
        <v>2571</v>
      </c>
    </row>
    <row r="9995" spans="1:12">
      <c r="A9995" s="79">
        <v>42317</v>
      </c>
      <c r="B9995" s="3">
        <f>1.24*175</f>
        <v>217</v>
      </c>
      <c r="C9995" s="7">
        <v>128</v>
      </c>
      <c r="F9995" s="2" t="s">
        <v>5218</v>
      </c>
      <c r="G9995" s="2" t="s">
        <v>421</v>
      </c>
    </row>
    <row r="9996" spans="1:12">
      <c r="A9996" s="82">
        <v>42460</v>
      </c>
      <c r="B9996" s="13">
        <f>1.51*10</f>
        <v>15.1</v>
      </c>
      <c r="C9996" s="18">
        <v>130</v>
      </c>
      <c r="D9996" s="18"/>
      <c r="E9996" s="18"/>
      <c r="F9996" s="2" t="s">
        <v>5218</v>
      </c>
      <c r="G9996" s="14" t="s">
        <v>4179</v>
      </c>
      <c r="H9996" s="14"/>
      <c r="I9996" s="14"/>
      <c r="J9996" s="14"/>
      <c r="K9996" s="14"/>
      <c r="L9996" s="14"/>
    </row>
    <row r="9997" spans="1:12">
      <c r="A9997" s="82">
        <v>42611</v>
      </c>
      <c r="B9997" s="13">
        <f>1.51*10</f>
        <v>15.1</v>
      </c>
      <c r="C9997" s="18">
        <v>130</v>
      </c>
      <c r="D9997" s="18"/>
      <c r="E9997" s="18"/>
      <c r="F9997" s="2" t="s">
        <v>5218</v>
      </c>
      <c r="G9997" s="14" t="s">
        <v>4180</v>
      </c>
      <c r="H9997" s="14"/>
      <c r="I9997" s="14"/>
      <c r="J9997" s="14"/>
      <c r="K9997" s="14"/>
      <c r="L9997" s="14"/>
    </row>
    <row r="9998" spans="1:12">
      <c r="A9998" s="82">
        <v>42689</v>
      </c>
      <c r="B9998" s="13">
        <f>30*1.51</f>
        <v>45.3</v>
      </c>
      <c r="C9998" s="18">
        <v>130</v>
      </c>
      <c r="D9998" s="18"/>
      <c r="E9998" s="18"/>
      <c r="F9998" s="2" t="s">
        <v>5218</v>
      </c>
      <c r="G9998" s="14" t="s">
        <v>4181</v>
      </c>
      <c r="H9998" s="14"/>
      <c r="I9998" s="14"/>
      <c r="J9998" s="14"/>
      <c r="K9998" s="14"/>
      <c r="L9998" s="14"/>
    </row>
    <row r="9999" spans="1:12">
      <c r="A9999" s="79">
        <v>42804</v>
      </c>
      <c r="B9999" s="3">
        <f>1.51*40</f>
        <v>60.4</v>
      </c>
      <c r="C9999" s="7">
        <v>130</v>
      </c>
      <c r="F9999" s="2" t="s">
        <v>5218</v>
      </c>
      <c r="G9999" s="2" t="s">
        <v>4182</v>
      </c>
    </row>
    <row r="10000" spans="1:12">
      <c r="A10000" s="79">
        <v>42885</v>
      </c>
      <c r="B10000" s="3">
        <f>1.51*20</f>
        <v>30.2</v>
      </c>
      <c r="C10000" s="7">
        <v>130</v>
      </c>
      <c r="F10000" s="8" t="s">
        <v>5218</v>
      </c>
      <c r="G10000" s="2" t="s">
        <v>4255</v>
      </c>
    </row>
    <row r="10001" spans="1:7">
      <c r="A10001" s="79">
        <v>42944</v>
      </c>
      <c r="B10001" s="3">
        <f>1.51*60</f>
        <v>90.6</v>
      </c>
      <c r="C10001" s="7">
        <v>130</v>
      </c>
      <c r="F10001" s="8" t="s">
        <v>5218</v>
      </c>
      <c r="G10001" s="2" t="s">
        <v>5203</v>
      </c>
    </row>
    <row r="10002" spans="1:7">
      <c r="A10002" s="79">
        <v>42460</v>
      </c>
      <c r="B10002" s="3">
        <f>1.31*50</f>
        <v>65.5</v>
      </c>
      <c r="C10002" s="7">
        <v>134</v>
      </c>
      <c r="F10002" s="2" t="s">
        <v>5218</v>
      </c>
      <c r="G10002" s="2" t="s">
        <v>1635</v>
      </c>
    </row>
    <row r="10003" spans="1:7">
      <c r="A10003" s="79">
        <v>42650</v>
      </c>
      <c r="B10003" s="13">
        <f>1.31*50</f>
        <v>65.5</v>
      </c>
      <c r="C10003" s="18">
        <v>134</v>
      </c>
      <c r="F10003" s="8" t="s">
        <v>5218</v>
      </c>
      <c r="G10003" s="2" t="s">
        <v>2572</v>
      </c>
    </row>
    <row r="10004" spans="1:7">
      <c r="A10004" s="79">
        <v>42521</v>
      </c>
      <c r="B10004" s="3">
        <f>50*2.39</f>
        <v>119.5</v>
      </c>
      <c r="C10004" s="7">
        <v>136</v>
      </c>
      <c r="F10004" s="2" t="s">
        <v>5218</v>
      </c>
      <c r="G10004" s="2" t="s">
        <v>4186</v>
      </c>
    </row>
    <row r="10005" spans="1:7">
      <c r="A10005" s="79">
        <v>42649</v>
      </c>
      <c r="B10005" s="3">
        <f>1.17*50</f>
        <v>58.5</v>
      </c>
      <c r="C10005" s="7">
        <v>136</v>
      </c>
      <c r="F10005" s="2" t="s">
        <v>5218</v>
      </c>
      <c r="G10005" s="2" t="s">
        <v>2562</v>
      </c>
    </row>
    <row r="10006" spans="1:7">
      <c r="A10006" s="79">
        <v>42647</v>
      </c>
      <c r="B10006" s="3">
        <f>2.3*40</f>
        <v>92</v>
      </c>
      <c r="C10006" s="18">
        <v>137</v>
      </c>
      <c r="D10006" s="18"/>
      <c r="F10006" s="8" t="s">
        <v>5218</v>
      </c>
      <c r="G10006" s="2" t="s">
        <v>2547</v>
      </c>
    </row>
    <row r="10007" spans="1:7">
      <c r="A10007" s="79">
        <v>42717</v>
      </c>
      <c r="B10007" s="3">
        <f>1.38*125</f>
        <v>172.5</v>
      </c>
      <c r="C10007" s="7">
        <v>139</v>
      </c>
      <c r="F10007" s="2" t="s">
        <v>5218</v>
      </c>
      <c r="G10007" s="2" t="s">
        <v>2631</v>
      </c>
    </row>
    <row r="10008" spans="1:7">
      <c r="A10008" s="79">
        <v>42936</v>
      </c>
      <c r="B10008" s="3">
        <f>1.652*25</f>
        <v>41.3</v>
      </c>
      <c r="C10008" s="7">
        <v>141</v>
      </c>
      <c r="F10008" s="8" t="s">
        <v>5218</v>
      </c>
      <c r="G10008" s="2" t="s">
        <v>5160</v>
      </c>
    </row>
    <row r="10009" spans="1:7">
      <c r="A10009" s="79">
        <v>42804</v>
      </c>
      <c r="B10009" s="3">
        <f>40*2.07</f>
        <v>82.8</v>
      </c>
      <c r="C10009" s="7">
        <v>142</v>
      </c>
      <c r="F10009" s="2" t="s">
        <v>5218</v>
      </c>
      <c r="G10009" s="2" t="s">
        <v>4182</v>
      </c>
    </row>
    <row r="10010" spans="1:7">
      <c r="A10010" s="79">
        <v>42884</v>
      </c>
      <c r="B10010" s="3">
        <f>1.4*30</f>
        <v>42</v>
      </c>
      <c r="C10010" s="7">
        <v>142</v>
      </c>
      <c r="F10010" s="8" t="s">
        <v>5218</v>
      </c>
      <c r="G10010" s="2" t="s">
        <v>4247</v>
      </c>
    </row>
    <row r="10011" spans="1:7">
      <c r="A10011" s="79">
        <v>42891</v>
      </c>
      <c r="B10011" s="3">
        <f>1.4*25</f>
        <v>35</v>
      </c>
      <c r="C10011" s="7">
        <v>142</v>
      </c>
      <c r="F10011" s="8" t="s">
        <v>5218</v>
      </c>
      <c r="G10011" s="2" t="s">
        <v>4260</v>
      </c>
    </row>
    <row r="10012" spans="1:7">
      <c r="A10012" s="79">
        <v>42944</v>
      </c>
      <c r="B10012" s="3">
        <f>1.4*60</f>
        <v>84</v>
      </c>
      <c r="C10012" s="7">
        <v>142</v>
      </c>
      <c r="F10012" s="8" t="s">
        <v>5218</v>
      </c>
      <c r="G10012" s="2" t="s">
        <v>5203</v>
      </c>
    </row>
    <row r="10013" spans="1:7">
      <c r="A10013" s="79">
        <v>42032</v>
      </c>
      <c r="B10013" s="3">
        <f>1.02*250</f>
        <v>255</v>
      </c>
      <c r="C10013" s="7">
        <v>12011</v>
      </c>
      <c r="F10013" s="2" t="s">
        <v>5218</v>
      </c>
      <c r="G10013" s="2" t="s">
        <v>428</v>
      </c>
    </row>
    <row r="10014" spans="1:7">
      <c r="A10014" s="79">
        <v>42165</v>
      </c>
      <c r="B10014" s="3">
        <f>4.27*100</f>
        <v>426.99999999999994</v>
      </c>
      <c r="C10014" s="7">
        <v>12011</v>
      </c>
      <c r="F10014" s="2" t="s">
        <v>5218</v>
      </c>
      <c r="G10014" s="2" t="s">
        <v>1534</v>
      </c>
    </row>
    <row r="10015" spans="1:7">
      <c r="A10015" s="79">
        <v>42275</v>
      </c>
      <c r="B10015" s="3">
        <f>1.02*50</f>
        <v>51</v>
      </c>
      <c r="C10015" s="7">
        <v>12011</v>
      </c>
      <c r="F10015" s="2" t="s">
        <v>5218</v>
      </c>
      <c r="G10015" s="2" t="s">
        <v>1434</v>
      </c>
    </row>
    <row r="10016" spans="1:7">
      <c r="A10016" s="79">
        <v>42328</v>
      </c>
      <c r="B10016" s="3">
        <f>1.02*330</f>
        <v>336.6</v>
      </c>
      <c r="C10016" s="7">
        <v>12011</v>
      </c>
      <c r="F10016" s="2" t="s">
        <v>5218</v>
      </c>
      <c r="G10016" s="2" t="s">
        <v>427</v>
      </c>
    </row>
    <row r="10017" spans="1:12">
      <c r="A10017" s="79">
        <v>42495</v>
      </c>
      <c r="B10017" s="3">
        <f>4.27*50</f>
        <v>213.49999999999997</v>
      </c>
      <c r="C10017" s="7">
        <v>12011</v>
      </c>
      <c r="F10017" s="2" t="s">
        <v>5218</v>
      </c>
      <c r="G10017" s="2" t="s">
        <v>193</v>
      </c>
    </row>
    <row r="10018" spans="1:12">
      <c r="A10018" s="79">
        <v>42704</v>
      </c>
      <c r="B10018" s="3">
        <f>4.02*100</f>
        <v>401.99999999999994</v>
      </c>
      <c r="C10018" s="7">
        <v>12011</v>
      </c>
      <c r="F10018" s="2" t="s">
        <v>5218</v>
      </c>
      <c r="G10018" s="2" t="s">
        <v>1648</v>
      </c>
    </row>
    <row r="10019" spans="1:12">
      <c r="A10019" s="82">
        <v>42395</v>
      </c>
      <c r="B10019" s="13">
        <f>7.98*125</f>
        <v>997.5</v>
      </c>
      <c r="C10019" s="18">
        <v>12012</v>
      </c>
      <c r="D10019" s="18"/>
      <c r="F10019" s="2" t="s">
        <v>5218</v>
      </c>
      <c r="G10019" s="14" t="s">
        <v>4190</v>
      </c>
    </row>
    <row r="10020" spans="1:12">
      <c r="A10020" s="81">
        <v>42481</v>
      </c>
      <c r="B10020" s="15">
        <f>7.98*48</f>
        <v>383.04</v>
      </c>
      <c r="C10020" s="18">
        <v>12012</v>
      </c>
      <c r="D10020" s="18"/>
      <c r="F10020" s="2" t="s">
        <v>5218</v>
      </c>
      <c r="G10020" s="15" t="s">
        <v>1533</v>
      </c>
    </row>
    <row r="10021" spans="1:12">
      <c r="A10021" s="82">
        <v>42532</v>
      </c>
      <c r="B10021" s="13">
        <f>7.98*96</f>
        <v>766.08</v>
      </c>
      <c r="C10021" s="18">
        <v>12012</v>
      </c>
      <c r="D10021" s="18"/>
      <c r="F10021" s="2" t="s">
        <v>5218</v>
      </c>
      <c r="G10021" s="14" t="s">
        <v>1922</v>
      </c>
    </row>
    <row r="10022" spans="1:12">
      <c r="A10022" s="82">
        <v>42841</v>
      </c>
      <c r="B10022" s="13">
        <f>7.98*24</f>
        <v>191.52</v>
      </c>
      <c r="C10022" s="18">
        <v>12012</v>
      </c>
      <c r="D10022" s="18"/>
      <c r="E10022" s="18"/>
      <c r="F10022" s="2" t="s">
        <v>5218</v>
      </c>
      <c r="G10022" s="14" t="s">
        <v>4210</v>
      </c>
    </row>
    <row r="10023" spans="1:12">
      <c r="A10023" s="82">
        <v>42841</v>
      </c>
      <c r="B10023" s="13">
        <f>7.98*96</f>
        <v>766.08</v>
      </c>
      <c r="C10023" s="18">
        <v>12012</v>
      </c>
      <c r="D10023" s="18"/>
      <c r="E10023" s="18"/>
      <c r="F10023" s="2" t="s">
        <v>5218</v>
      </c>
      <c r="G10023" s="14" t="s">
        <v>4188</v>
      </c>
    </row>
    <row r="10024" spans="1:12">
      <c r="A10024" s="79">
        <v>42934</v>
      </c>
      <c r="B10024" s="3">
        <f>7.98*96</f>
        <v>766.08</v>
      </c>
      <c r="C10024" s="7">
        <v>12012</v>
      </c>
      <c r="F10024" s="8" t="s">
        <v>5218</v>
      </c>
      <c r="G10024" s="2" t="s">
        <v>4188</v>
      </c>
    </row>
    <row r="10025" spans="1:12">
      <c r="A10025" s="82">
        <v>42536</v>
      </c>
      <c r="B10025" s="13">
        <f>20*1.02</f>
        <v>20.399999999999999</v>
      </c>
      <c r="C10025" s="18">
        <v>12013</v>
      </c>
      <c r="D10025" s="18"/>
      <c r="E10025" s="18"/>
      <c r="F10025" s="2" t="s">
        <v>5218</v>
      </c>
      <c r="G10025" s="14" t="s">
        <v>4161</v>
      </c>
      <c r="H10025" s="14"/>
      <c r="I10025" s="14"/>
      <c r="J10025" s="14"/>
      <c r="K10025" s="14"/>
      <c r="L10025" s="14"/>
    </row>
    <row r="10026" spans="1:12">
      <c r="A10026" s="82">
        <v>42536</v>
      </c>
      <c r="B10026" s="13">
        <f>24*6.12</f>
        <v>146.88</v>
      </c>
      <c r="C10026" s="18">
        <v>12013</v>
      </c>
      <c r="D10026" s="18"/>
      <c r="E10026" s="18"/>
      <c r="F10026" s="2" t="s">
        <v>5218</v>
      </c>
      <c r="G10026" s="14" t="s">
        <v>4178</v>
      </c>
      <c r="H10026" s="14"/>
      <c r="I10026" s="14"/>
      <c r="J10026" s="14"/>
      <c r="K10026" s="14"/>
      <c r="L10026" s="14"/>
    </row>
    <row r="10027" spans="1:12">
      <c r="A10027" s="82">
        <v>42611</v>
      </c>
      <c r="B10027" s="13">
        <f>20*1.02</f>
        <v>20.399999999999999</v>
      </c>
      <c r="C10027" s="18">
        <v>12013</v>
      </c>
      <c r="D10027" s="18"/>
      <c r="E10027" s="18"/>
      <c r="F10027" s="2" t="s">
        <v>5218</v>
      </c>
      <c r="G10027" s="14" t="s">
        <v>4161</v>
      </c>
      <c r="H10027" s="14"/>
      <c r="I10027" s="14"/>
      <c r="J10027" s="14"/>
      <c r="K10027" s="14"/>
      <c r="L10027" s="14"/>
    </row>
    <row r="10028" spans="1:12">
      <c r="A10028" s="82">
        <v>42611</v>
      </c>
      <c r="B10028" s="13">
        <f>10*2.96</f>
        <v>29.6</v>
      </c>
      <c r="C10028" s="18">
        <v>12013</v>
      </c>
      <c r="D10028" s="18"/>
      <c r="E10028" s="18"/>
      <c r="F10028" s="2" t="s">
        <v>5218</v>
      </c>
      <c r="G10028" s="14" t="s">
        <v>4161</v>
      </c>
      <c r="H10028" s="14"/>
      <c r="I10028" s="14"/>
      <c r="J10028" s="14"/>
      <c r="K10028" s="14"/>
      <c r="L10028" s="14"/>
    </row>
    <row r="10029" spans="1:12">
      <c r="A10029" s="82">
        <v>42622</v>
      </c>
      <c r="B10029" s="13">
        <f>6.12*5</f>
        <v>30.6</v>
      </c>
      <c r="C10029" s="18">
        <v>12013</v>
      </c>
      <c r="D10029" s="18"/>
      <c r="E10029" s="18"/>
      <c r="F10029" s="2" t="s">
        <v>5218</v>
      </c>
      <c r="G10029" s="14" t="s">
        <v>4161</v>
      </c>
      <c r="H10029" s="14"/>
      <c r="I10029" s="14"/>
      <c r="J10029" s="14"/>
      <c r="K10029" s="14"/>
      <c r="L10029" s="14"/>
    </row>
    <row r="10030" spans="1:12">
      <c r="A10030" s="82">
        <v>42622</v>
      </c>
      <c r="B10030" s="13">
        <f>6.12*10</f>
        <v>61.2</v>
      </c>
      <c r="C10030" s="18">
        <v>12013</v>
      </c>
      <c r="D10030" s="18"/>
      <c r="E10030" s="18"/>
      <c r="F10030" s="2" t="s">
        <v>5218</v>
      </c>
      <c r="G10030" s="14" t="s">
        <v>4161</v>
      </c>
      <c r="H10030" s="14"/>
      <c r="I10030" s="14"/>
      <c r="J10030" s="14"/>
      <c r="K10030" s="14"/>
      <c r="L10030" s="14"/>
    </row>
    <row r="10031" spans="1:12">
      <c r="A10031" s="82">
        <v>42622</v>
      </c>
      <c r="B10031" s="13">
        <f>6.12*10</f>
        <v>61.2</v>
      </c>
      <c r="C10031" s="18">
        <v>12013</v>
      </c>
      <c r="D10031" s="18"/>
      <c r="E10031" s="18"/>
      <c r="F10031" s="2" t="s">
        <v>5218</v>
      </c>
      <c r="G10031" s="14" t="s">
        <v>4161</v>
      </c>
      <c r="H10031" s="14"/>
      <c r="I10031" s="14"/>
      <c r="J10031" s="14"/>
      <c r="K10031" s="14"/>
      <c r="L10031" s="14"/>
    </row>
    <row r="10032" spans="1:12">
      <c r="A10032" s="82">
        <v>42628</v>
      </c>
      <c r="B10032" s="13">
        <f>30*6.12</f>
        <v>183.6</v>
      </c>
      <c r="C10032" s="18">
        <v>12013</v>
      </c>
      <c r="D10032" s="18"/>
      <c r="E10032" s="18"/>
      <c r="F10032" s="2" t="s">
        <v>5218</v>
      </c>
      <c r="G10032" s="14" t="s">
        <v>4161</v>
      </c>
      <c r="H10032" s="14"/>
      <c r="I10032" s="14"/>
      <c r="J10032" s="14"/>
      <c r="K10032" s="14"/>
      <c r="L10032" s="14"/>
    </row>
    <row r="10033" spans="1:12">
      <c r="A10033" s="82">
        <v>42689</v>
      </c>
      <c r="B10033" s="13">
        <f>100*1.02</f>
        <v>102</v>
      </c>
      <c r="C10033" s="18">
        <v>12013</v>
      </c>
      <c r="D10033" s="18"/>
      <c r="E10033" s="18"/>
      <c r="F10033" s="2" t="s">
        <v>5218</v>
      </c>
      <c r="G10033" s="14" t="s">
        <v>4161</v>
      </c>
      <c r="H10033" s="14"/>
      <c r="I10033" s="14"/>
      <c r="J10033" s="14"/>
      <c r="K10033" s="14"/>
      <c r="L10033" s="14"/>
    </row>
    <row r="10034" spans="1:12">
      <c r="A10034" s="82">
        <v>42689</v>
      </c>
      <c r="B10034" s="13">
        <f>6.12*50</f>
        <v>306</v>
      </c>
      <c r="C10034" s="18">
        <v>12013</v>
      </c>
      <c r="D10034" s="18"/>
      <c r="E10034" s="18"/>
      <c r="F10034" s="2" t="s">
        <v>5218</v>
      </c>
      <c r="G10034" s="14" t="s">
        <v>4161</v>
      </c>
      <c r="H10034" s="14"/>
      <c r="I10034" s="14"/>
      <c r="J10034" s="14"/>
      <c r="K10034" s="14"/>
      <c r="L10034" s="14"/>
    </row>
    <row r="10035" spans="1:12">
      <c r="A10035" s="82">
        <v>42804</v>
      </c>
      <c r="B10035" s="13">
        <f>10*6.12</f>
        <v>61.2</v>
      </c>
      <c r="C10035" s="18">
        <v>12013</v>
      </c>
      <c r="D10035" s="18"/>
      <c r="E10035" s="18"/>
      <c r="F10035" s="2" t="s">
        <v>5218</v>
      </c>
      <c r="G10035" s="14" t="s">
        <v>4161</v>
      </c>
      <c r="H10035" s="14"/>
      <c r="I10035" s="14"/>
      <c r="J10035" s="14"/>
      <c r="K10035" s="14"/>
      <c r="L10035" s="14"/>
    </row>
    <row r="10036" spans="1:12">
      <c r="A10036" s="82">
        <v>42804</v>
      </c>
      <c r="B10036" s="13">
        <f>52*6.12</f>
        <v>318.24</v>
      </c>
      <c r="C10036" s="18">
        <v>12013</v>
      </c>
      <c r="D10036" s="18"/>
      <c r="E10036" s="18"/>
      <c r="F10036" s="2" t="s">
        <v>5218</v>
      </c>
      <c r="G10036" s="14" t="s">
        <v>4161</v>
      </c>
      <c r="H10036" s="14"/>
      <c r="I10036" s="14"/>
      <c r="J10036" s="14"/>
      <c r="K10036" s="14"/>
      <c r="L10036" s="14"/>
    </row>
    <row r="10037" spans="1:12">
      <c r="A10037" s="82">
        <v>42804</v>
      </c>
      <c r="B10037" s="13">
        <f>87*6.12</f>
        <v>532.44000000000005</v>
      </c>
      <c r="C10037" s="18">
        <v>12013</v>
      </c>
      <c r="D10037" s="18"/>
      <c r="E10037" s="18"/>
      <c r="F10037" s="2" t="s">
        <v>5218</v>
      </c>
      <c r="G10037" s="14" t="s">
        <v>4161</v>
      </c>
      <c r="H10037" s="14"/>
      <c r="I10037" s="14"/>
      <c r="J10037" s="14"/>
      <c r="K10037" s="14"/>
      <c r="L10037" s="14"/>
    </row>
    <row r="10038" spans="1:12">
      <c r="A10038" s="79">
        <v>42885</v>
      </c>
      <c r="B10038" s="3">
        <f>1.02*60</f>
        <v>61.2</v>
      </c>
      <c r="C10038" s="7">
        <v>12013</v>
      </c>
      <c r="F10038" s="8" t="s">
        <v>5218</v>
      </c>
      <c r="G10038" s="2" t="s">
        <v>4254</v>
      </c>
    </row>
    <row r="10039" spans="1:12">
      <c r="A10039" s="79">
        <v>42885</v>
      </c>
      <c r="B10039" s="3">
        <f>4.63*80</f>
        <v>370.4</v>
      </c>
      <c r="C10039" s="7">
        <v>12013</v>
      </c>
      <c r="F10039" s="8" t="s">
        <v>5218</v>
      </c>
      <c r="G10039" s="2" t="s">
        <v>4253</v>
      </c>
    </row>
    <row r="10040" spans="1:12">
      <c r="A10040" s="79">
        <v>42891</v>
      </c>
      <c r="B10040" s="3">
        <f>4.63*23</f>
        <v>106.49</v>
      </c>
      <c r="C10040" s="7">
        <v>12013</v>
      </c>
      <c r="F10040" s="8" t="s">
        <v>5218</v>
      </c>
      <c r="G10040" s="2" t="s">
        <v>4260</v>
      </c>
    </row>
    <row r="10041" spans="1:12">
      <c r="A10041" s="79">
        <v>42915</v>
      </c>
      <c r="B10041" s="3">
        <f>4.63*52</f>
        <v>240.76</v>
      </c>
      <c r="C10041" s="7">
        <v>12013</v>
      </c>
      <c r="F10041" s="8" t="s">
        <v>5218</v>
      </c>
      <c r="G10041" s="2" t="s">
        <v>4330</v>
      </c>
    </row>
    <row r="10042" spans="1:12">
      <c r="A10042" s="79">
        <v>42944</v>
      </c>
      <c r="B10042" s="3">
        <f>1.02*180</f>
        <v>183.6</v>
      </c>
      <c r="C10042" s="7">
        <v>12013</v>
      </c>
      <c r="F10042" s="8" t="s">
        <v>5218</v>
      </c>
      <c r="G10042" s="2" t="s">
        <v>5202</v>
      </c>
    </row>
    <row r="10043" spans="1:12">
      <c r="A10043" s="79">
        <v>42944</v>
      </c>
      <c r="B10043" s="3">
        <f>4.63*130</f>
        <v>601.9</v>
      </c>
      <c r="C10043" s="7">
        <v>12013</v>
      </c>
      <c r="F10043" s="8" t="s">
        <v>5218</v>
      </c>
      <c r="G10043" s="2" t="s">
        <v>5200</v>
      </c>
    </row>
    <row r="10044" spans="1:12">
      <c r="A10044" s="79">
        <v>42606</v>
      </c>
      <c r="B10044" s="3">
        <f>6.98*70</f>
        <v>488.6</v>
      </c>
      <c r="C10044" s="7">
        <v>12014</v>
      </c>
      <c r="F10044" s="2" t="s">
        <v>5218</v>
      </c>
      <c r="G10044" s="2" t="s">
        <v>2114</v>
      </c>
    </row>
    <row r="10045" spans="1:12">
      <c r="A10045" s="79">
        <v>42627</v>
      </c>
      <c r="B10045" s="3">
        <f>166*1.02</f>
        <v>169.32</v>
      </c>
      <c r="C10045" s="7">
        <v>12014</v>
      </c>
      <c r="F10045" s="2" t="s">
        <v>5218</v>
      </c>
      <c r="G10045" s="2" t="s">
        <v>2134</v>
      </c>
    </row>
    <row r="10046" spans="1:12">
      <c r="A10046" s="79">
        <v>42649</v>
      </c>
      <c r="B10046" s="3">
        <f>2.79*25</f>
        <v>69.75</v>
      </c>
      <c r="C10046" s="7">
        <v>12014</v>
      </c>
      <c r="F10046" s="2" t="s">
        <v>5218</v>
      </c>
      <c r="G10046" s="2" t="s">
        <v>2563</v>
      </c>
    </row>
    <row r="10047" spans="1:12">
      <c r="A10047" s="79">
        <v>42649</v>
      </c>
      <c r="B10047" s="3">
        <f>6.98*30</f>
        <v>209.4</v>
      </c>
      <c r="C10047" s="7">
        <v>12014</v>
      </c>
      <c r="F10047" s="2" t="s">
        <v>5218</v>
      </c>
      <c r="G10047" s="2" t="s">
        <v>2564</v>
      </c>
    </row>
    <row r="10048" spans="1:12">
      <c r="A10048" s="79">
        <v>42830</v>
      </c>
      <c r="B10048" s="3">
        <f>1.02*165</f>
        <v>168.3</v>
      </c>
      <c r="C10048" s="7">
        <v>12014</v>
      </c>
      <c r="F10048" s="2" t="s">
        <v>5218</v>
      </c>
      <c r="G10048" s="2" t="s">
        <v>4184</v>
      </c>
    </row>
    <row r="10049" spans="1:12">
      <c r="A10049" s="79">
        <v>42750</v>
      </c>
      <c r="B10049" s="3">
        <f>6.29*48</f>
        <v>301.92</v>
      </c>
      <c r="C10049" s="7">
        <v>12015</v>
      </c>
      <c r="F10049" s="2" t="s">
        <v>5218</v>
      </c>
      <c r="G10049" s="2" t="s">
        <v>2646</v>
      </c>
    </row>
    <row r="10050" spans="1:12">
      <c r="A10050" s="79">
        <v>42853</v>
      </c>
      <c r="B10050" s="3">
        <f>50*1.02</f>
        <v>51</v>
      </c>
      <c r="C10050" s="7">
        <v>12015</v>
      </c>
      <c r="F10050" s="8" t="s">
        <v>5218</v>
      </c>
      <c r="G10050" s="2" t="s">
        <v>2628</v>
      </c>
    </row>
    <row r="10051" spans="1:12">
      <c r="A10051" s="79">
        <v>42853</v>
      </c>
      <c r="B10051" s="3">
        <f>52*5.45</f>
        <v>283.40000000000003</v>
      </c>
      <c r="C10051" s="7">
        <v>12015</v>
      </c>
      <c r="F10051" s="8" t="s">
        <v>5218</v>
      </c>
      <c r="G10051" s="2" t="s">
        <v>4211</v>
      </c>
    </row>
    <row r="10052" spans="1:12">
      <c r="A10052" s="79">
        <v>42856</v>
      </c>
      <c r="B10052" s="3">
        <f>98*6.75</f>
        <v>661.5</v>
      </c>
      <c r="C10052" s="7">
        <v>12014</v>
      </c>
      <c r="F10052" s="8" t="s">
        <v>5218</v>
      </c>
      <c r="G10052" s="2" t="s">
        <v>4216</v>
      </c>
    </row>
    <row r="10053" spans="1:12">
      <c r="A10053" s="79">
        <v>42285</v>
      </c>
      <c r="B10053" s="3">
        <v>-17.7</v>
      </c>
      <c r="C10053" s="7">
        <v>104</v>
      </c>
      <c r="F10053" s="2" t="s">
        <v>132</v>
      </c>
      <c r="G10053" s="2" t="s">
        <v>357</v>
      </c>
    </row>
    <row r="10054" spans="1:12">
      <c r="A10054" s="79">
        <v>42339</v>
      </c>
      <c r="B10054" s="3">
        <v>-10.53</v>
      </c>
      <c r="C10054" s="7">
        <v>104</v>
      </c>
      <c r="F10054" s="2" t="s">
        <v>132</v>
      </c>
      <c r="G10054" s="2" t="s">
        <v>430</v>
      </c>
    </row>
    <row r="10055" spans="1:12">
      <c r="A10055" s="79">
        <v>42308</v>
      </c>
      <c r="B10055" s="3">
        <v>-7.33</v>
      </c>
      <c r="C10055" s="7">
        <v>105</v>
      </c>
      <c r="F10055" s="2" t="s">
        <v>132</v>
      </c>
      <c r="G10055" s="2" t="s">
        <v>370</v>
      </c>
      <c r="H10055" s="2" t="s">
        <v>371</v>
      </c>
    </row>
    <row r="10056" spans="1:12">
      <c r="A10056" s="79">
        <v>42348</v>
      </c>
      <c r="B10056" s="3">
        <v>-10.73</v>
      </c>
      <c r="C10056" s="7">
        <v>105</v>
      </c>
      <c r="F10056" s="2" t="s">
        <v>132</v>
      </c>
      <c r="G10056" s="2" t="s">
        <v>633</v>
      </c>
      <c r="H10056" s="2" t="s">
        <v>635</v>
      </c>
    </row>
    <row r="10057" spans="1:12">
      <c r="A10057" s="79">
        <v>42682</v>
      </c>
      <c r="B10057" s="3">
        <v>-10.5</v>
      </c>
      <c r="C10057" s="7">
        <v>109</v>
      </c>
      <c r="F10057" s="2" t="s">
        <v>132</v>
      </c>
      <c r="G10057" s="2" t="s">
        <v>1662</v>
      </c>
    </row>
    <row r="10058" spans="1:12">
      <c r="A10058" s="79">
        <v>42460</v>
      </c>
      <c r="B10058" s="3">
        <v>-19.579999999999998</v>
      </c>
      <c r="C10058" s="7">
        <v>110</v>
      </c>
      <c r="F10058" s="2" t="s">
        <v>132</v>
      </c>
      <c r="G10058" s="2" t="s">
        <v>1280</v>
      </c>
    </row>
    <row r="10059" spans="1:12">
      <c r="A10059" s="80">
        <v>42485</v>
      </c>
      <c r="B10059" s="9">
        <f>(-14.26)*(10/120)</f>
        <v>-1.1883333333333332</v>
      </c>
      <c r="C10059" s="17">
        <v>110</v>
      </c>
      <c r="D10059" s="17"/>
      <c r="E10059" s="17"/>
      <c r="F10059" s="2" t="s">
        <v>132</v>
      </c>
      <c r="G10059" s="9" t="s">
        <v>1089</v>
      </c>
      <c r="H10059" s="7"/>
      <c r="J10059" s="47"/>
      <c r="K10059" s="6"/>
      <c r="L10059" s="47"/>
    </row>
    <row r="10060" spans="1:12">
      <c r="A10060" s="79">
        <v>42841</v>
      </c>
      <c r="B10060" s="3">
        <v>-22.98</v>
      </c>
      <c r="C10060" s="7">
        <v>110</v>
      </c>
      <c r="F10060" s="2" t="s">
        <v>132</v>
      </c>
      <c r="G10060" s="2" t="s">
        <v>4189</v>
      </c>
    </row>
    <row r="10061" spans="1:12">
      <c r="A10061" s="79">
        <v>42648</v>
      </c>
      <c r="B10061" s="3">
        <v>-13.75</v>
      </c>
      <c r="C10061" s="7">
        <v>111</v>
      </c>
      <c r="F10061" s="2" t="s">
        <v>132</v>
      </c>
      <c r="G10061" s="2" t="s">
        <v>2550</v>
      </c>
    </row>
    <row r="10062" spans="1:12">
      <c r="A10062" s="79">
        <v>42433</v>
      </c>
      <c r="B10062" s="3">
        <v>-10.87</v>
      </c>
      <c r="C10062" s="7">
        <v>114</v>
      </c>
      <c r="F10062" s="2" t="s">
        <v>132</v>
      </c>
      <c r="G10062" s="2" t="s">
        <v>1102</v>
      </c>
      <c r="H10062" s="2" t="s">
        <v>1103</v>
      </c>
      <c r="L10062" s="21"/>
    </row>
    <row r="10063" spans="1:12">
      <c r="A10063" s="80">
        <v>42485</v>
      </c>
      <c r="B10063" s="9">
        <f>(-14.26)*(50/120)</f>
        <v>-5.9416666666666664</v>
      </c>
      <c r="C10063" s="17">
        <v>114</v>
      </c>
      <c r="D10063" s="17"/>
      <c r="E10063" s="17"/>
      <c r="F10063" s="2" t="s">
        <v>132</v>
      </c>
      <c r="G10063" s="9" t="s">
        <v>1532</v>
      </c>
      <c r="H10063" s="7"/>
      <c r="J10063" s="47"/>
      <c r="K10063" s="6"/>
      <c r="L10063" s="47"/>
    </row>
    <row r="10064" spans="1:12">
      <c r="A10064" s="79">
        <v>42502</v>
      </c>
      <c r="B10064" s="3">
        <v>-15.88</v>
      </c>
      <c r="C10064" s="7">
        <v>114</v>
      </c>
      <c r="F10064" s="2" t="s">
        <v>132</v>
      </c>
      <c r="G10064" s="2" t="s">
        <v>1649</v>
      </c>
    </row>
    <row r="10065" spans="1:11">
      <c r="A10065" s="79">
        <v>42759</v>
      </c>
      <c r="B10065" s="3">
        <f>-7*4.5</f>
        <v>-31.5</v>
      </c>
      <c r="C10065" s="7">
        <v>114</v>
      </c>
      <c r="F10065" s="2" t="s">
        <v>132</v>
      </c>
      <c r="G10065" s="2" t="s">
        <v>3384</v>
      </c>
    </row>
    <row r="10066" spans="1:11">
      <c r="A10066" s="79">
        <v>42584</v>
      </c>
      <c r="B10066" s="3">
        <v>-12.74</v>
      </c>
      <c r="C10066" s="7">
        <v>117</v>
      </c>
      <c r="F10066" s="2" t="s">
        <v>132</v>
      </c>
      <c r="G10066" s="2" t="s">
        <v>2093</v>
      </c>
    </row>
    <row r="10067" spans="1:11">
      <c r="A10067" s="79">
        <v>42613</v>
      </c>
      <c r="B10067" s="3">
        <v>-17.73</v>
      </c>
      <c r="C10067" s="7">
        <v>118</v>
      </c>
      <c r="F10067" s="2" t="s">
        <v>132</v>
      </c>
      <c r="G10067" s="2" t="s">
        <v>2120</v>
      </c>
    </row>
    <row r="10068" spans="1:11">
      <c r="A10068" s="79">
        <v>42348</v>
      </c>
      <c r="B10068" s="3">
        <v>-5.52</v>
      </c>
      <c r="C10068" s="7">
        <v>119</v>
      </c>
      <c r="F10068" s="2" t="s">
        <v>132</v>
      </c>
      <c r="G10068" s="2" t="s">
        <v>634</v>
      </c>
      <c r="H10068" s="2" t="s">
        <v>635</v>
      </c>
    </row>
    <row r="10069" spans="1:11">
      <c r="A10069" s="80">
        <v>42485</v>
      </c>
      <c r="B10069" s="9">
        <f>(-14.26)*(50/120)</f>
        <v>-5.9416666666666664</v>
      </c>
      <c r="C10069" s="17">
        <v>119</v>
      </c>
      <c r="D10069" s="17"/>
      <c r="E10069" s="17"/>
      <c r="F10069" s="2" t="s">
        <v>132</v>
      </c>
      <c r="G10069" s="9" t="s">
        <v>1532</v>
      </c>
      <c r="H10069" s="7"/>
      <c r="J10069" s="47"/>
      <c r="K10069" s="48"/>
    </row>
    <row r="10070" spans="1:11">
      <c r="A10070" s="79">
        <v>42852</v>
      </c>
      <c r="B10070" s="3">
        <v>-27.81</v>
      </c>
      <c r="C10070" s="7">
        <v>119</v>
      </c>
      <c r="F10070" s="2" t="s">
        <v>132</v>
      </c>
      <c r="G10070" s="2" t="s">
        <v>4209</v>
      </c>
    </row>
    <row r="10071" spans="1:11">
      <c r="A10071" s="79">
        <v>41850</v>
      </c>
      <c r="B10071" s="3">
        <v>-63.41</v>
      </c>
      <c r="C10071" s="7">
        <v>123</v>
      </c>
      <c r="F10071" s="2" t="s">
        <v>132</v>
      </c>
    </row>
    <row r="10072" spans="1:11">
      <c r="A10072" s="79">
        <v>42502</v>
      </c>
      <c r="B10072" s="3">
        <v>-17.86</v>
      </c>
      <c r="C10072" s="7">
        <v>124</v>
      </c>
      <c r="F10072" s="2" t="s">
        <v>132</v>
      </c>
      <c r="G10072" s="2" t="s">
        <v>1648</v>
      </c>
    </row>
    <row r="10073" spans="1:11">
      <c r="A10073" s="79">
        <v>42947</v>
      </c>
      <c r="B10073" s="3">
        <v>-8.26</v>
      </c>
      <c r="C10073" s="7">
        <v>125</v>
      </c>
      <c r="F10073" s="2" t="s">
        <v>132</v>
      </c>
      <c r="G10073" s="2" t="s">
        <v>5190</v>
      </c>
    </row>
    <row r="10074" spans="1:11">
      <c r="A10074" s="79">
        <v>41834</v>
      </c>
      <c r="B10074" s="3">
        <v>-32.78</v>
      </c>
      <c r="C10074" s="7">
        <v>126</v>
      </c>
      <c r="F10074" s="2" t="s">
        <v>132</v>
      </c>
    </row>
    <row r="10075" spans="1:11">
      <c r="A10075" s="79">
        <v>41873</v>
      </c>
      <c r="B10075" s="3">
        <v>-22.41</v>
      </c>
      <c r="C10075" s="7">
        <v>126</v>
      </c>
      <c r="F10075" s="2" t="s">
        <v>132</v>
      </c>
    </row>
    <row r="10076" spans="1:11">
      <c r="A10076" s="79">
        <v>42650</v>
      </c>
      <c r="B10076" s="3">
        <v>-21.82</v>
      </c>
      <c r="C10076" s="7">
        <v>126</v>
      </c>
      <c r="F10076" s="2" t="s">
        <v>132</v>
      </c>
      <c r="G10076" s="2" t="s">
        <v>2570</v>
      </c>
    </row>
    <row r="10077" spans="1:11">
      <c r="A10077" s="79">
        <v>42317</v>
      </c>
      <c r="B10077" s="3">
        <v>-23.79</v>
      </c>
      <c r="C10077" s="7">
        <v>128</v>
      </c>
      <c r="F10077" s="2" t="s">
        <v>132</v>
      </c>
      <c r="G10077" s="2" t="s">
        <v>418</v>
      </c>
    </row>
    <row r="10078" spans="1:11">
      <c r="A10078" s="79">
        <v>42018</v>
      </c>
      <c r="B10078" s="3">
        <v>-206.92</v>
      </c>
      <c r="C10078" s="7">
        <v>129</v>
      </c>
      <c r="F10078" s="2" t="s">
        <v>132</v>
      </c>
      <c r="G10078" s="2" t="s">
        <v>159</v>
      </c>
    </row>
    <row r="10079" spans="1:11">
      <c r="A10079" s="80">
        <v>42485</v>
      </c>
      <c r="B10079" s="9">
        <f>(-14.26)*(10/120)</f>
        <v>-1.1883333333333332</v>
      </c>
      <c r="C10079" s="17">
        <v>129</v>
      </c>
      <c r="D10079" s="17"/>
      <c r="E10079" s="17"/>
      <c r="F10079" s="2" t="s">
        <v>132</v>
      </c>
      <c r="G10079" s="9" t="s">
        <v>1089</v>
      </c>
      <c r="H10079" s="7"/>
      <c r="J10079" s="47"/>
      <c r="K10079" s="48"/>
    </row>
    <row r="10080" spans="1:11">
      <c r="A10080" s="79">
        <v>42222</v>
      </c>
      <c r="B10080" s="3">
        <v>-24.01</v>
      </c>
      <c r="C10080" s="7">
        <v>130</v>
      </c>
      <c r="F10080" s="2" t="s">
        <v>132</v>
      </c>
      <c r="G10080" s="2" t="s">
        <v>180</v>
      </c>
      <c r="J10080" s="21"/>
    </row>
    <row r="10081" spans="1:10">
      <c r="A10081" s="79">
        <v>42222</v>
      </c>
      <c r="B10081" s="3">
        <v>-8.67</v>
      </c>
      <c r="C10081" s="7">
        <v>130</v>
      </c>
      <c r="F10081" s="2" t="s">
        <v>132</v>
      </c>
      <c r="G10081" s="2" t="s">
        <v>181</v>
      </c>
      <c r="J10081" s="21"/>
    </row>
    <row r="10082" spans="1:10">
      <c r="A10082" s="79">
        <v>42460</v>
      </c>
      <c r="B10082" s="3">
        <v>-7.64</v>
      </c>
      <c r="C10082" s="7">
        <v>130</v>
      </c>
      <c r="F10082" s="2" t="s">
        <v>132</v>
      </c>
      <c r="G10082" s="2" t="s">
        <v>1279</v>
      </c>
    </row>
    <row r="10083" spans="1:10">
      <c r="A10083" s="79">
        <v>42314</v>
      </c>
      <c r="B10083" s="3">
        <v>-76.13</v>
      </c>
      <c r="C10083" s="7">
        <v>131</v>
      </c>
      <c r="F10083" s="2" t="s">
        <v>132</v>
      </c>
      <c r="G10083" s="2" t="s">
        <v>423</v>
      </c>
      <c r="H10083" s="2" t="s">
        <v>136</v>
      </c>
    </row>
    <row r="10084" spans="1:10">
      <c r="A10084" s="79">
        <v>42317</v>
      </c>
      <c r="B10084" s="3">
        <v>-24.01</v>
      </c>
      <c r="C10084" s="7">
        <v>131</v>
      </c>
      <c r="F10084" s="2" t="s">
        <v>132</v>
      </c>
      <c r="G10084" s="2" t="s">
        <v>419</v>
      </c>
    </row>
    <row r="10085" spans="1:10">
      <c r="A10085" s="79">
        <v>42349</v>
      </c>
      <c r="B10085" s="3">
        <v>-58.16</v>
      </c>
      <c r="C10085" s="7">
        <v>131</v>
      </c>
      <c r="F10085" s="2" t="s">
        <v>132</v>
      </c>
      <c r="G10085" s="2" t="s">
        <v>636</v>
      </c>
      <c r="H10085" s="2" t="s">
        <v>637</v>
      </c>
    </row>
    <row r="10086" spans="1:10">
      <c r="A10086" s="79">
        <v>42490</v>
      </c>
      <c r="B10086" s="3">
        <v>-4</v>
      </c>
      <c r="C10086" s="7">
        <v>132</v>
      </c>
      <c r="F10086" s="2" t="s">
        <v>132</v>
      </c>
      <c r="G10086" s="2" t="s">
        <v>1654</v>
      </c>
    </row>
    <row r="10087" spans="1:10">
      <c r="A10087" s="79">
        <v>42490</v>
      </c>
      <c r="B10087" s="3">
        <v>-4</v>
      </c>
      <c r="C10087" s="7">
        <v>132</v>
      </c>
      <c r="F10087" s="2" t="s">
        <v>132</v>
      </c>
      <c r="G10087" s="2" t="s">
        <v>1655</v>
      </c>
    </row>
    <row r="10088" spans="1:10">
      <c r="A10088" s="79">
        <v>42490</v>
      </c>
      <c r="B10088" s="3">
        <v>-4</v>
      </c>
      <c r="C10088" s="7">
        <v>132</v>
      </c>
      <c r="F10088" s="2" t="s">
        <v>132</v>
      </c>
      <c r="G10088" s="2" t="s">
        <v>1654</v>
      </c>
    </row>
    <row r="10089" spans="1:10">
      <c r="A10089" s="79">
        <v>42505</v>
      </c>
      <c r="B10089" s="3">
        <v>-14.36</v>
      </c>
      <c r="C10089" s="7">
        <v>132</v>
      </c>
      <c r="F10089" s="2" t="s">
        <v>132</v>
      </c>
      <c r="G10089" s="2" t="s">
        <v>1659</v>
      </c>
    </row>
    <row r="10090" spans="1:10">
      <c r="A10090" s="79">
        <v>42506</v>
      </c>
      <c r="B10090" s="3">
        <v>-15.24</v>
      </c>
      <c r="C10090" s="7">
        <v>132</v>
      </c>
      <c r="F10090" s="2" t="s">
        <v>132</v>
      </c>
      <c r="G10090" s="2" t="s">
        <v>1662</v>
      </c>
    </row>
    <row r="10091" spans="1:10">
      <c r="A10091" s="79">
        <v>42765</v>
      </c>
      <c r="B10091" s="3">
        <v>-14.73</v>
      </c>
      <c r="C10091" s="7">
        <v>132</v>
      </c>
      <c r="F10091" s="2" t="s">
        <v>132</v>
      </c>
      <c r="G10091" s="2" t="s">
        <v>3407</v>
      </c>
    </row>
    <row r="10092" spans="1:10">
      <c r="A10092" s="79">
        <v>42457</v>
      </c>
      <c r="B10092" s="3">
        <v>-51.98</v>
      </c>
      <c r="C10092" s="7">
        <v>133</v>
      </c>
      <c r="F10092" s="2" t="s">
        <v>132</v>
      </c>
      <c r="G10092" s="2" t="s">
        <v>1272</v>
      </c>
    </row>
    <row r="10093" spans="1:10">
      <c r="A10093" s="79">
        <v>42458</v>
      </c>
      <c r="B10093" s="3">
        <v>-16.510000000000002</v>
      </c>
      <c r="C10093" s="7">
        <v>133</v>
      </c>
      <c r="F10093" s="2" t="s">
        <v>132</v>
      </c>
      <c r="G10093" s="2" t="s">
        <v>357</v>
      </c>
    </row>
    <row r="10094" spans="1:10">
      <c r="A10094" s="80">
        <v>42460</v>
      </c>
      <c r="B10094" s="3">
        <v>-14.88</v>
      </c>
      <c r="C10094" s="7">
        <v>133</v>
      </c>
      <c r="F10094" s="2" t="s">
        <v>132</v>
      </c>
      <c r="G10094" s="2" t="s">
        <v>1286</v>
      </c>
    </row>
    <row r="10095" spans="1:10">
      <c r="A10095" s="79">
        <v>42460</v>
      </c>
      <c r="B10095" s="3">
        <v>-3.21</v>
      </c>
      <c r="C10095" s="7">
        <v>133</v>
      </c>
      <c r="F10095" s="2" t="s">
        <v>132</v>
      </c>
      <c r="G10095" s="2" t="s">
        <v>1283</v>
      </c>
    </row>
    <row r="10096" spans="1:10">
      <c r="A10096" s="79">
        <v>42457</v>
      </c>
      <c r="B10096" s="3">
        <v>-51.98</v>
      </c>
      <c r="C10096" s="7">
        <v>134</v>
      </c>
      <c r="F10096" s="2" t="s">
        <v>132</v>
      </c>
      <c r="G10096" s="2" t="s">
        <v>1272</v>
      </c>
    </row>
    <row r="10097" spans="1:7">
      <c r="A10097" s="79">
        <v>42458</v>
      </c>
      <c r="B10097" s="3">
        <v>-16.510000000000002</v>
      </c>
      <c r="C10097" s="7">
        <v>134</v>
      </c>
      <c r="F10097" s="2" t="s">
        <v>132</v>
      </c>
      <c r="G10097" s="2" t="s">
        <v>357</v>
      </c>
    </row>
    <row r="10098" spans="1:7">
      <c r="A10098" s="79">
        <v>42460</v>
      </c>
      <c r="B10098" s="3">
        <v>-23.33</v>
      </c>
      <c r="C10098" s="7">
        <v>134</v>
      </c>
      <c r="F10098" s="2" t="s">
        <v>132</v>
      </c>
      <c r="G10098" s="2" t="s">
        <v>1277</v>
      </c>
    </row>
    <row r="10099" spans="1:7">
      <c r="A10099" s="79">
        <v>42460</v>
      </c>
      <c r="B10099" s="3">
        <v>-4</v>
      </c>
      <c r="C10099" s="7">
        <v>134</v>
      </c>
      <c r="F10099" s="2" t="s">
        <v>132</v>
      </c>
      <c r="G10099" s="2" t="s">
        <v>1282</v>
      </c>
    </row>
    <row r="10100" spans="1:7">
      <c r="A10100" s="79">
        <v>42504</v>
      </c>
      <c r="B10100" s="3">
        <v>-4.5</v>
      </c>
      <c r="C10100" s="7">
        <v>135</v>
      </c>
      <c r="F10100" s="2" t="s">
        <v>132</v>
      </c>
      <c r="G10100" s="2" t="s">
        <v>1657</v>
      </c>
    </row>
    <row r="10101" spans="1:7">
      <c r="A10101" s="79">
        <v>42514</v>
      </c>
      <c r="B10101" s="3">
        <v>-18.600000000000001</v>
      </c>
      <c r="C10101" s="7">
        <v>135</v>
      </c>
      <c r="F10101" s="2" t="s">
        <v>132</v>
      </c>
      <c r="G10101" s="2" t="s">
        <v>1671</v>
      </c>
    </row>
    <row r="10102" spans="1:7">
      <c r="A10102" s="79">
        <v>42514</v>
      </c>
      <c r="B10102" s="3">
        <v>-14.3</v>
      </c>
      <c r="C10102" s="7">
        <v>135</v>
      </c>
      <c r="F10102" s="2" t="s">
        <v>132</v>
      </c>
      <c r="G10102" s="2" t="s">
        <v>1662</v>
      </c>
    </row>
    <row r="10103" spans="1:7">
      <c r="A10103" s="79">
        <v>42649</v>
      </c>
      <c r="B10103" s="3">
        <v>-8.07</v>
      </c>
      <c r="C10103" s="7">
        <v>135</v>
      </c>
      <c r="F10103" s="2" t="s">
        <v>132</v>
      </c>
      <c r="G10103" s="2" t="s">
        <v>2561</v>
      </c>
    </row>
    <row r="10104" spans="1:7">
      <c r="A10104" s="79">
        <v>42504</v>
      </c>
      <c r="B10104" s="3">
        <v>-4.5</v>
      </c>
      <c r="C10104" s="7">
        <v>136</v>
      </c>
      <c r="F10104" s="2" t="s">
        <v>132</v>
      </c>
      <c r="G10104" s="2" t="s">
        <v>1656</v>
      </c>
    </row>
    <row r="10105" spans="1:7">
      <c r="A10105" s="79">
        <v>42504</v>
      </c>
      <c r="B10105" s="3">
        <v>-4.5</v>
      </c>
      <c r="C10105" s="7">
        <v>136</v>
      </c>
      <c r="F10105" s="2" t="s">
        <v>132</v>
      </c>
      <c r="G10105" s="2" t="s">
        <v>1658</v>
      </c>
    </row>
    <row r="10106" spans="1:7">
      <c r="A10106" s="79">
        <v>42521</v>
      </c>
      <c r="B10106" s="3">
        <v>-18.600000000000001</v>
      </c>
      <c r="C10106" s="7">
        <v>136</v>
      </c>
      <c r="F10106" s="2" t="s">
        <v>132</v>
      </c>
      <c r="G10106" s="2" t="s">
        <v>1679</v>
      </c>
    </row>
    <row r="10107" spans="1:7">
      <c r="A10107" s="79">
        <v>42522</v>
      </c>
      <c r="B10107" s="3">
        <v>-4.5</v>
      </c>
      <c r="C10107" s="7">
        <v>136</v>
      </c>
      <c r="F10107" s="2" t="s">
        <v>132</v>
      </c>
      <c r="G10107" s="2" t="s">
        <v>1680</v>
      </c>
    </row>
    <row r="10108" spans="1:7">
      <c r="A10108" s="79">
        <v>42522</v>
      </c>
      <c r="B10108" s="3">
        <v>-4.5</v>
      </c>
      <c r="C10108" s="7">
        <v>136</v>
      </c>
      <c r="F10108" s="2" t="s">
        <v>132</v>
      </c>
      <c r="G10108" s="2" t="s">
        <v>1681</v>
      </c>
    </row>
    <row r="10109" spans="1:7">
      <c r="A10109" s="79">
        <v>42527</v>
      </c>
      <c r="B10109" s="3">
        <v>-18.27</v>
      </c>
      <c r="C10109" s="7">
        <v>136</v>
      </c>
      <c r="F10109" s="2" t="s">
        <v>132</v>
      </c>
      <c r="G10109" s="2" t="s">
        <v>1760</v>
      </c>
    </row>
    <row r="10110" spans="1:7">
      <c r="A10110" s="79">
        <v>42619</v>
      </c>
      <c r="B10110" s="3">
        <v>-7.83</v>
      </c>
      <c r="C10110" s="7">
        <v>136</v>
      </c>
      <c r="F10110" s="2" t="s">
        <v>132</v>
      </c>
      <c r="G10110" s="2" t="s">
        <v>2133</v>
      </c>
    </row>
    <row r="10111" spans="1:7">
      <c r="A10111" s="79">
        <v>42584</v>
      </c>
      <c r="B10111" s="3">
        <v>-12.78</v>
      </c>
      <c r="C10111" s="7">
        <v>137</v>
      </c>
      <c r="F10111" s="2" t="s">
        <v>132</v>
      </c>
      <c r="G10111" s="2" t="s">
        <v>2094</v>
      </c>
    </row>
    <row r="10112" spans="1:7">
      <c r="A10112" s="79">
        <v>42586</v>
      </c>
      <c r="B10112" s="3">
        <v>-15</v>
      </c>
      <c r="C10112" s="7">
        <v>137</v>
      </c>
      <c r="F10112" s="2" t="s">
        <v>132</v>
      </c>
      <c r="G10112" s="2" t="s">
        <v>2098</v>
      </c>
    </row>
    <row r="10113" spans="1:7">
      <c r="A10113" s="79">
        <v>42647</v>
      </c>
      <c r="B10113" s="3">
        <v>-12.64</v>
      </c>
      <c r="C10113" s="7">
        <v>137</v>
      </c>
      <c r="F10113" s="2" t="s">
        <v>132</v>
      </c>
      <c r="G10113" s="2" t="s">
        <v>2547</v>
      </c>
    </row>
    <row r="10114" spans="1:7">
      <c r="A10114" s="79">
        <v>42648</v>
      </c>
      <c r="B10114" s="3">
        <v>-7.86</v>
      </c>
      <c r="C10114" s="7">
        <v>137</v>
      </c>
      <c r="F10114" s="2" t="s">
        <v>132</v>
      </c>
      <c r="G10114" s="2" t="s">
        <v>2552</v>
      </c>
    </row>
    <row r="10115" spans="1:7">
      <c r="A10115" s="79">
        <v>42584</v>
      </c>
      <c r="B10115" s="3">
        <v>-12.78</v>
      </c>
      <c r="C10115" s="7">
        <v>138</v>
      </c>
      <c r="F10115" s="2" t="s">
        <v>132</v>
      </c>
      <c r="G10115" s="2" t="s">
        <v>2095</v>
      </c>
    </row>
    <row r="10116" spans="1:7">
      <c r="A10116" s="79">
        <v>42647</v>
      </c>
      <c r="B10116" s="3">
        <v>-16.39</v>
      </c>
      <c r="C10116" s="7">
        <v>138</v>
      </c>
      <c r="F10116" s="2" t="s">
        <v>132</v>
      </c>
      <c r="G10116" s="2" t="s">
        <v>1662</v>
      </c>
    </row>
    <row r="10117" spans="1:7">
      <c r="A10117" s="79">
        <v>42692</v>
      </c>
      <c r="B10117" s="3">
        <v>-11.5</v>
      </c>
      <c r="C10117" s="7">
        <v>139</v>
      </c>
      <c r="F10117" s="2" t="s">
        <v>132</v>
      </c>
      <c r="G10117" s="2" t="s">
        <v>2605</v>
      </c>
    </row>
    <row r="10118" spans="1:7">
      <c r="A10118" s="79">
        <v>42717</v>
      </c>
      <c r="B10118" s="3">
        <v>-30.97</v>
      </c>
      <c r="C10118" s="7">
        <v>139</v>
      </c>
      <c r="F10118" s="2" t="s">
        <v>132</v>
      </c>
      <c r="G10118" s="2" t="s">
        <v>2629</v>
      </c>
    </row>
    <row r="10119" spans="1:7">
      <c r="A10119" s="79">
        <v>42717</v>
      </c>
      <c r="B10119" s="3">
        <v>-24.37</v>
      </c>
      <c r="C10119" s="7">
        <v>139</v>
      </c>
      <c r="F10119" s="2" t="s">
        <v>132</v>
      </c>
      <c r="G10119" s="2" t="s">
        <v>2630</v>
      </c>
    </row>
    <row r="10120" spans="1:7">
      <c r="A10120" s="79">
        <v>42917</v>
      </c>
      <c r="B10120" s="3">
        <v>-4</v>
      </c>
      <c r="C10120" s="7">
        <v>139</v>
      </c>
      <c r="F10120" s="2" t="s">
        <v>132</v>
      </c>
      <c r="G10120" s="2" t="s">
        <v>5198</v>
      </c>
    </row>
    <row r="10121" spans="1:7">
      <c r="A10121" s="79">
        <v>42646</v>
      </c>
      <c r="B10121" s="3">
        <v>-11.5</v>
      </c>
      <c r="C10121" s="7">
        <v>140</v>
      </c>
      <c r="F10121" s="2" t="s">
        <v>132</v>
      </c>
      <c r="G10121" s="2" t="s">
        <v>2546</v>
      </c>
    </row>
    <row r="10122" spans="1:7">
      <c r="A10122" s="79">
        <v>42665</v>
      </c>
      <c r="B10122" s="3">
        <v>-14.82</v>
      </c>
      <c r="C10122" s="7">
        <v>140</v>
      </c>
      <c r="F10122" s="2" t="s">
        <v>132</v>
      </c>
      <c r="G10122" s="2" t="s">
        <v>2585</v>
      </c>
    </row>
    <row r="10123" spans="1:7">
      <c r="A10123" s="79">
        <v>42682</v>
      </c>
      <c r="B10123" s="3">
        <v>-10.5</v>
      </c>
      <c r="C10123" s="7">
        <v>140</v>
      </c>
      <c r="F10123" s="2" t="s">
        <v>132</v>
      </c>
      <c r="G10123" s="2" t="s">
        <v>1662</v>
      </c>
    </row>
    <row r="10124" spans="1:7">
      <c r="A10124" s="79">
        <v>42704</v>
      </c>
      <c r="B10124" s="3">
        <v>-12.5</v>
      </c>
      <c r="C10124" s="7">
        <v>140</v>
      </c>
      <c r="F10124" s="2" t="s">
        <v>132</v>
      </c>
      <c r="G10124" s="2" t="s">
        <v>430</v>
      </c>
    </row>
    <row r="10125" spans="1:7">
      <c r="A10125" s="79">
        <v>42685</v>
      </c>
      <c r="B10125" s="3">
        <v>-12.72</v>
      </c>
      <c r="C10125" s="7">
        <v>141</v>
      </c>
      <c r="F10125" s="2" t="s">
        <v>132</v>
      </c>
      <c r="G10125" s="2" t="s">
        <v>2597</v>
      </c>
    </row>
    <row r="10126" spans="1:7">
      <c r="A10126" s="79">
        <v>42717</v>
      </c>
      <c r="B10126" s="3">
        <v>-30.97</v>
      </c>
      <c r="C10126" s="7">
        <v>141</v>
      </c>
      <c r="F10126" s="2" t="s">
        <v>132</v>
      </c>
      <c r="G10126" s="2" t="s">
        <v>2629</v>
      </c>
    </row>
    <row r="10127" spans="1:7">
      <c r="A10127" s="79">
        <v>42731</v>
      </c>
      <c r="B10127" s="3">
        <v>-18.29</v>
      </c>
      <c r="C10127" s="7">
        <v>141</v>
      </c>
      <c r="F10127" s="2" t="s">
        <v>132</v>
      </c>
      <c r="G10127" s="2" t="s">
        <v>2634</v>
      </c>
    </row>
    <row r="10128" spans="1:7">
      <c r="A10128" s="79">
        <v>42936</v>
      </c>
      <c r="B10128" s="3">
        <v>-15.25</v>
      </c>
      <c r="C10128" s="7">
        <v>141</v>
      </c>
      <c r="F10128" s="2" t="s">
        <v>132</v>
      </c>
      <c r="G10128" s="2" t="s">
        <v>5159</v>
      </c>
    </row>
    <row r="10129" spans="1:12">
      <c r="A10129" s="79">
        <v>42665</v>
      </c>
      <c r="B10129" s="3">
        <v>-3.5</v>
      </c>
      <c r="C10129" s="7">
        <v>142</v>
      </c>
      <c r="F10129" s="2" t="s">
        <v>132</v>
      </c>
      <c r="G10129" s="2" t="s">
        <v>2582</v>
      </c>
    </row>
    <row r="10130" spans="1:12">
      <c r="A10130" s="79">
        <v>42665</v>
      </c>
      <c r="B10130" s="3">
        <v>-3.5</v>
      </c>
      <c r="C10130" s="7">
        <v>142</v>
      </c>
      <c r="F10130" s="2" t="s">
        <v>132</v>
      </c>
      <c r="G10130" s="2" t="s">
        <v>2583</v>
      </c>
    </row>
    <row r="10131" spans="1:12">
      <c r="A10131" s="79">
        <v>42665</v>
      </c>
      <c r="B10131" s="3">
        <v>-3.5</v>
      </c>
      <c r="C10131" s="7">
        <v>142</v>
      </c>
      <c r="F10131" s="2" t="s">
        <v>132</v>
      </c>
      <c r="G10131" s="2" t="s">
        <v>2584</v>
      </c>
    </row>
    <row r="10132" spans="1:12">
      <c r="A10132" s="79">
        <v>42759</v>
      </c>
      <c r="B10132" s="3">
        <v>-8.19</v>
      </c>
      <c r="C10132" s="7">
        <v>142</v>
      </c>
      <c r="F10132" s="2" t="s">
        <v>132</v>
      </c>
      <c r="G10132" s="2" t="s">
        <v>3380</v>
      </c>
    </row>
    <row r="10133" spans="1:12">
      <c r="A10133" s="79">
        <v>42772</v>
      </c>
      <c r="B10133" s="3">
        <v>-21.87</v>
      </c>
      <c r="C10133" s="7">
        <v>142</v>
      </c>
      <c r="F10133" s="2" t="s">
        <v>132</v>
      </c>
      <c r="G10133" s="2" t="s">
        <v>3417</v>
      </c>
    </row>
    <row r="10134" spans="1:12">
      <c r="A10134" s="79">
        <v>42814</v>
      </c>
      <c r="B10134" s="3">
        <v>-11.43</v>
      </c>
      <c r="C10134" s="7">
        <v>142</v>
      </c>
      <c r="F10134" s="2" t="s">
        <v>132</v>
      </c>
      <c r="G10134" s="2" t="s">
        <v>430</v>
      </c>
    </row>
    <row r="10135" spans="1:12">
      <c r="A10135" s="79">
        <v>42888</v>
      </c>
      <c r="B10135" s="3">
        <v>-12.31</v>
      </c>
      <c r="C10135" s="7">
        <v>142</v>
      </c>
      <c r="F10135" s="2" t="s">
        <v>132</v>
      </c>
      <c r="G10135" s="2" t="s">
        <v>4257</v>
      </c>
    </row>
    <row r="10136" spans="1:12">
      <c r="A10136" s="79">
        <v>42917</v>
      </c>
      <c r="B10136" s="3">
        <v>-31.39</v>
      </c>
      <c r="C10136" s="7">
        <v>142</v>
      </c>
      <c r="F10136" s="2" t="s">
        <v>132</v>
      </c>
      <c r="G10136" s="2" t="s">
        <v>5196</v>
      </c>
    </row>
    <row r="10137" spans="1:12">
      <c r="A10137" s="79">
        <v>42825</v>
      </c>
      <c r="B10137" s="3">
        <v>-34.15</v>
      </c>
      <c r="C10137" s="7">
        <v>144</v>
      </c>
      <c r="F10137" s="2" t="s">
        <v>132</v>
      </c>
      <c r="G10137" s="2" t="s">
        <v>4118</v>
      </c>
    </row>
    <row r="10138" spans="1:12">
      <c r="A10138" s="79">
        <v>42943</v>
      </c>
      <c r="B10138" s="3">
        <v>-3.32</v>
      </c>
      <c r="C10138" s="7">
        <v>145</v>
      </c>
      <c r="F10138" s="2" t="s">
        <v>132</v>
      </c>
      <c r="G10138" s="2" t="s">
        <v>5184</v>
      </c>
    </row>
    <row r="10139" spans="1:12">
      <c r="A10139" s="79">
        <v>42943</v>
      </c>
      <c r="B10139" s="3">
        <v>-3.32</v>
      </c>
      <c r="C10139" s="7">
        <v>146</v>
      </c>
      <c r="F10139" s="2" t="s">
        <v>132</v>
      </c>
      <c r="G10139" s="2" t="s">
        <v>5184</v>
      </c>
    </row>
    <row r="10140" spans="1:12">
      <c r="A10140" s="79">
        <v>42963</v>
      </c>
      <c r="B10140" s="3">
        <v>-16.14</v>
      </c>
      <c r="C10140" s="7">
        <v>147</v>
      </c>
      <c r="F10140" s="2" t="s">
        <v>132</v>
      </c>
      <c r="G10140" s="2" t="s">
        <v>2585</v>
      </c>
    </row>
    <row r="10141" spans="1:12">
      <c r="A10141" s="79">
        <v>42424</v>
      </c>
      <c r="B10141" s="3">
        <v>-25</v>
      </c>
      <c r="C10141" s="7">
        <v>12003</v>
      </c>
      <c r="F10141" s="2" t="s">
        <v>132</v>
      </c>
      <c r="G10141" s="2" t="s">
        <v>1096</v>
      </c>
      <c r="L10141" s="21"/>
    </row>
    <row r="10142" spans="1:12">
      <c r="A10142" s="79">
        <v>42772</v>
      </c>
      <c r="B10142" s="3">
        <f>-28.69/2</f>
        <v>-14.345000000000001</v>
      </c>
      <c r="C10142" s="7">
        <v>12003</v>
      </c>
      <c r="F10142" s="2" t="s">
        <v>132</v>
      </c>
      <c r="G10142" s="2" t="s">
        <v>3419</v>
      </c>
    </row>
    <row r="10143" spans="1:12">
      <c r="A10143" s="79">
        <v>42787</v>
      </c>
      <c r="B10143" s="3">
        <v>-2.3595505617977528</v>
      </c>
      <c r="C10143" s="7">
        <v>12003</v>
      </c>
      <c r="F10143" s="2" t="s">
        <v>132</v>
      </c>
      <c r="G10143" s="2" t="s">
        <v>4137</v>
      </c>
    </row>
    <row r="10144" spans="1:12">
      <c r="A10144" s="79">
        <v>42584</v>
      </c>
      <c r="B10144" s="3">
        <v>-13.22</v>
      </c>
      <c r="C10144" s="7">
        <v>12004</v>
      </c>
      <c r="F10144" s="2" t="s">
        <v>132</v>
      </c>
      <c r="G10144" s="2" t="s">
        <v>2096</v>
      </c>
    </row>
    <row r="10145" spans="1:12">
      <c r="A10145" s="79">
        <v>42611</v>
      </c>
      <c r="B10145" s="3">
        <v>-8.85</v>
      </c>
      <c r="C10145" s="7">
        <v>12004</v>
      </c>
      <c r="F10145" s="2" t="s">
        <v>132</v>
      </c>
      <c r="G10145" s="2" t="s">
        <v>2103</v>
      </c>
    </row>
    <row r="10146" spans="1:12">
      <c r="A10146" s="79">
        <v>42677</v>
      </c>
      <c r="B10146" s="3">
        <v>-229.44</v>
      </c>
      <c r="C10146" s="7">
        <v>12004</v>
      </c>
      <c r="F10146" s="2" t="s">
        <v>132</v>
      </c>
      <c r="G10146" s="2" t="s">
        <v>2592</v>
      </c>
    </row>
    <row r="10147" spans="1:12">
      <c r="A10147" s="79">
        <v>42681</v>
      </c>
      <c r="B10147" s="3">
        <v>-111.2</v>
      </c>
      <c r="C10147" s="7">
        <v>12004</v>
      </c>
      <c r="F10147" s="2" t="s">
        <v>132</v>
      </c>
      <c r="G10147" s="2" t="s">
        <v>2595</v>
      </c>
    </row>
    <row r="10148" spans="1:12">
      <c r="A10148" s="79">
        <v>42688</v>
      </c>
      <c r="B10148" s="3">
        <v>-42.48</v>
      </c>
      <c r="C10148" s="7">
        <v>12004</v>
      </c>
      <c r="F10148" s="2" t="s">
        <v>132</v>
      </c>
      <c r="G10148" s="2" t="s">
        <v>2600</v>
      </c>
    </row>
    <row r="10149" spans="1:12">
      <c r="A10149" s="79">
        <v>42745</v>
      </c>
      <c r="B10149" s="3">
        <v>-50</v>
      </c>
      <c r="C10149" s="7">
        <v>12004</v>
      </c>
      <c r="F10149" s="2" t="s">
        <v>132</v>
      </c>
      <c r="G10149" s="2" t="s">
        <v>430</v>
      </c>
    </row>
    <row r="10150" spans="1:12">
      <c r="A10150" s="79">
        <v>42787</v>
      </c>
      <c r="B10150" s="3">
        <v>-8.4943820224719104</v>
      </c>
      <c r="C10150" s="7">
        <v>12004</v>
      </c>
      <c r="F10150" s="2" t="s">
        <v>132</v>
      </c>
      <c r="G10150" s="2" t="s">
        <v>4137</v>
      </c>
    </row>
    <row r="10151" spans="1:12">
      <c r="A10151" s="79">
        <v>42424</v>
      </c>
      <c r="B10151" s="3">
        <v>-25</v>
      </c>
      <c r="C10151" s="7">
        <v>12007</v>
      </c>
      <c r="F10151" s="2" t="s">
        <v>132</v>
      </c>
      <c r="G10151" s="2" t="s">
        <v>1096</v>
      </c>
      <c r="L10151" s="21"/>
    </row>
    <row r="10152" spans="1:12">
      <c r="A10152" s="79">
        <v>42165</v>
      </c>
      <c r="B10152" s="3">
        <v>-110</v>
      </c>
      <c r="C10152" s="7">
        <v>12011</v>
      </c>
      <c r="F10152" s="2" t="s">
        <v>132</v>
      </c>
      <c r="G10152" s="2" t="s">
        <v>194</v>
      </c>
    </row>
    <row r="10153" spans="1:12">
      <c r="A10153" s="79">
        <v>42264</v>
      </c>
      <c r="B10153" s="3">
        <v>-135</v>
      </c>
      <c r="C10153" s="7">
        <v>12011</v>
      </c>
      <c r="F10153" s="2" t="s">
        <v>132</v>
      </c>
      <c r="G10153" s="2" t="s">
        <v>187</v>
      </c>
      <c r="J10153" s="21"/>
    </row>
    <row r="10154" spans="1:12">
      <c r="A10154" s="79">
        <v>42275</v>
      </c>
      <c r="B10154" s="3">
        <v>-38</v>
      </c>
      <c r="C10154" s="7">
        <v>12011</v>
      </c>
      <c r="F10154" s="2" t="s">
        <v>132</v>
      </c>
      <c r="G10154" s="2" t="s">
        <v>193</v>
      </c>
    </row>
    <row r="10155" spans="1:12">
      <c r="A10155" s="79">
        <v>42328</v>
      </c>
      <c r="B10155" s="3">
        <v>-42.89</v>
      </c>
      <c r="C10155" s="7">
        <v>12011</v>
      </c>
      <c r="F10155" s="2" t="s">
        <v>132</v>
      </c>
      <c r="G10155" s="2" t="s">
        <v>427</v>
      </c>
    </row>
    <row r="10156" spans="1:12">
      <c r="A10156" s="79">
        <v>42328</v>
      </c>
      <c r="B10156" s="3">
        <v>-12.81</v>
      </c>
      <c r="C10156" s="7">
        <v>12011</v>
      </c>
      <c r="F10156" s="2" t="s">
        <v>132</v>
      </c>
      <c r="G10156" s="2" t="s">
        <v>429</v>
      </c>
    </row>
    <row r="10157" spans="1:12">
      <c r="A10157" s="79">
        <v>42339</v>
      </c>
      <c r="B10157" s="3">
        <v>-20</v>
      </c>
      <c r="C10157" s="7">
        <v>12011</v>
      </c>
      <c r="F10157" s="2" t="s">
        <v>132</v>
      </c>
      <c r="G10157" s="2" t="s">
        <v>431</v>
      </c>
    </row>
    <row r="10158" spans="1:12">
      <c r="A10158" s="79">
        <v>42416</v>
      </c>
      <c r="B10158" s="3">
        <v>-14</v>
      </c>
      <c r="C10158" s="7">
        <v>12011</v>
      </c>
      <c r="F10158" s="2" t="s">
        <v>132</v>
      </c>
      <c r="G10158" s="2" t="s">
        <v>1089</v>
      </c>
      <c r="L10158" s="21"/>
    </row>
    <row r="10159" spans="1:12">
      <c r="A10159" s="79">
        <v>42495</v>
      </c>
      <c r="B10159" s="3">
        <v>-36.42</v>
      </c>
      <c r="C10159" s="7">
        <v>12011</v>
      </c>
      <c r="F10159" s="2" t="s">
        <v>132</v>
      </c>
      <c r="G10159" s="2" t="s">
        <v>193</v>
      </c>
    </row>
    <row r="10160" spans="1:12">
      <c r="A10160" s="79">
        <v>42505</v>
      </c>
      <c r="B10160" s="3">
        <v>-12</v>
      </c>
      <c r="C10160" s="7">
        <v>12011</v>
      </c>
      <c r="F10160" s="2" t="s">
        <v>132</v>
      </c>
      <c r="G10160" s="2" t="s">
        <v>1663</v>
      </c>
    </row>
    <row r="10161" spans="1:12">
      <c r="A10161" s="79">
        <v>42648</v>
      </c>
      <c r="B10161" s="3">
        <v>-8.49</v>
      </c>
      <c r="C10161" s="7">
        <v>12011</v>
      </c>
      <c r="F10161" s="2" t="s">
        <v>132</v>
      </c>
      <c r="G10161" s="2" t="s">
        <v>2551</v>
      </c>
    </row>
    <row r="10162" spans="1:12">
      <c r="A10162" s="79">
        <v>42704</v>
      </c>
      <c r="B10162" s="3">
        <v>-73.319999999999993</v>
      </c>
      <c r="C10162" s="7">
        <v>12011</v>
      </c>
      <c r="F10162" s="2" t="s">
        <v>132</v>
      </c>
      <c r="G10162" s="2" t="s">
        <v>1648</v>
      </c>
    </row>
    <row r="10163" spans="1:12">
      <c r="A10163" s="79">
        <v>42704</v>
      </c>
      <c r="B10163" s="3">
        <v>-30</v>
      </c>
      <c r="C10163" s="7">
        <v>12011</v>
      </c>
      <c r="F10163" s="2" t="s">
        <v>132</v>
      </c>
      <c r="G10163" s="2" t="s">
        <v>430</v>
      </c>
    </row>
    <row r="10164" spans="1:12">
      <c r="A10164" s="79">
        <v>42353</v>
      </c>
      <c r="B10164" s="3">
        <v>-13.23</v>
      </c>
      <c r="C10164" s="7">
        <v>12012</v>
      </c>
      <c r="F10164" s="2" t="s">
        <v>132</v>
      </c>
      <c r="G10164" s="2" t="s">
        <v>638</v>
      </c>
      <c r="H10164" s="2" t="s">
        <v>639</v>
      </c>
      <c r="J10164" s="2" t="s">
        <v>229</v>
      </c>
    </row>
    <row r="10165" spans="1:12">
      <c r="A10165" s="79">
        <v>42373</v>
      </c>
      <c r="B10165" s="3">
        <v>-326.2</v>
      </c>
      <c r="C10165" s="7">
        <v>12012</v>
      </c>
      <c r="F10165" s="2" t="s">
        <v>132</v>
      </c>
      <c r="G10165" s="2" t="s">
        <v>743</v>
      </c>
    </row>
    <row r="10166" spans="1:12">
      <c r="A10166" s="79">
        <v>42373</v>
      </c>
      <c r="B10166" s="3">
        <v>-254.8</v>
      </c>
      <c r="C10166" s="7">
        <v>12012</v>
      </c>
      <c r="F10166" s="2" t="s">
        <v>132</v>
      </c>
      <c r="G10166" s="2" t="s">
        <v>733</v>
      </c>
    </row>
    <row r="10167" spans="1:12">
      <c r="A10167" s="79">
        <v>42395</v>
      </c>
      <c r="B10167" s="3">
        <v>-286.22000000000003</v>
      </c>
      <c r="C10167" s="7">
        <v>12012</v>
      </c>
      <c r="F10167" s="2" t="s">
        <v>132</v>
      </c>
      <c r="G10167" s="2" t="s">
        <v>749</v>
      </c>
      <c r="L10167" s="21"/>
    </row>
    <row r="10168" spans="1:12">
      <c r="A10168" s="79">
        <v>42395</v>
      </c>
      <c r="B10168" s="3">
        <v>-262.79000000000002</v>
      </c>
      <c r="C10168" s="7">
        <v>12012</v>
      </c>
      <c r="F10168" s="2" t="s">
        <v>132</v>
      </c>
      <c r="G10168" s="2" t="s">
        <v>747</v>
      </c>
      <c r="L10168" s="21"/>
    </row>
    <row r="10169" spans="1:12">
      <c r="A10169" s="79">
        <v>42395</v>
      </c>
      <c r="B10169" s="3">
        <v>-41.95</v>
      </c>
      <c r="C10169" s="7">
        <v>12012</v>
      </c>
      <c r="F10169" s="2" t="s">
        <v>132</v>
      </c>
      <c r="G10169" s="2" t="s">
        <v>746</v>
      </c>
      <c r="L10169" s="21"/>
    </row>
    <row r="10170" spans="1:12">
      <c r="A10170" s="79">
        <v>42395</v>
      </c>
      <c r="B10170" s="3">
        <v>-13.85</v>
      </c>
      <c r="C10170" s="7">
        <v>12012</v>
      </c>
      <c r="F10170" s="2" t="s">
        <v>132</v>
      </c>
      <c r="G10170" s="2" t="s">
        <v>748</v>
      </c>
      <c r="L10170" s="21"/>
    </row>
    <row r="10171" spans="1:12">
      <c r="A10171" s="79">
        <v>42395</v>
      </c>
      <c r="B10171" s="3">
        <v>-10.56</v>
      </c>
      <c r="C10171" s="7">
        <v>12012</v>
      </c>
      <c r="F10171" s="2" t="s">
        <v>132</v>
      </c>
      <c r="G10171" s="2" t="s">
        <v>747</v>
      </c>
      <c r="L10171" s="21"/>
    </row>
    <row r="10172" spans="1:12">
      <c r="A10172" s="79">
        <v>42416</v>
      </c>
      <c r="B10172" s="3">
        <v>-34.909999999999997</v>
      </c>
      <c r="C10172" s="7">
        <v>12012</v>
      </c>
      <c r="F10172" s="2" t="s">
        <v>132</v>
      </c>
      <c r="G10172" s="2" t="s">
        <v>1090</v>
      </c>
      <c r="L10172" s="21"/>
    </row>
    <row r="10173" spans="1:12">
      <c r="A10173" s="79">
        <v>42457</v>
      </c>
      <c r="B10173" s="3">
        <v>-229.24</v>
      </c>
      <c r="C10173" s="7">
        <v>12012</v>
      </c>
      <c r="F10173" s="2" t="s">
        <v>132</v>
      </c>
      <c r="G10173" s="2" t="s">
        <v>1272</v>
      </c>
    </row>
    <row r="10174" spans="1:12">
      <c r="A10174" s="79">
        <v>42460</v>
      </c>
      <c r="B10174" s="3">
        <v>-107.16</v>
      </c>
      <c r="C10174" s="7">
        <v>12012</v>
      </c>
      <c r="F10174" s="2" t="s">
        <v>132</v>
      </c>
      <c r="G10174" s="2" t="s">
        <v>1285</v>
      </c>
    </row>
    <row r="10175" spans="1:12">
      <c r="A10175" s="79">
        <v>42460</v>
      </c>
      <c r="B10175" s="3">
        <v>-35</v>
      </c>
      <c r="C10175" s="7">
        <v>12012</v>
      </c>
      <c r="F10175" s="2" t="s">
        <v>132</v>
      </c>
      <c r="G10175" s="2" t="s">
        <v>1281</v>
      </c>
    </row>
    <row r="10176" spans="1:12">
      <c r="A10176" s="79">
        <v>42460</v>
      </c>
      <c r="B10176" s="3">
        <v>-10</v>
      </c>
      <c r="C10176" s="7">
        <v>12012</v>
      </c>
      <c r="F10176" s="2" t="s">
        <v>132</v>
      </c>
      <c r="G10176" s="2" t="s">
        <v>1278</v>
      </c>
    </row>
    <row r="10177" spans="1:11">
      <c r="A10177" s="80">
        <v>42481</v>
      </c>
      <c r="B10177" s="9">
        <v>-38.36</v>
      </c>
      <c r="C10177" s="17">
        <v>12012</v>
      </c>
      <c r="D10177" s="17"/>
      <c r="E10177" s="17"/>
      <c r="F10177" s="2" t="s">
        <v>132</v>
      </c>
      <c r="G10177" s="9" t="s">
        <v>1533</v>
      </c>
      <c r="H10177" s="7"/>
      <c r="J10177" s="47"/>
      <c r="K10177" s="48"/>
    </row>
    <row r="10178" spans="1:11">
      <c r="A10178" s="79">
        <v>42532</v>
      </c>
      <c r="B10178" s="3">
        <v>-151.84</v>
      </c>
      <c r="C10178" s="7">
        <v>12012</v>
      </c>
      <c r="F10178" s="2" t="s">
        <v>132</v>
      </c>
      <c r="G10178" s="2" t="s">
        <v>1922</v>
      </c>
    </row>
    <row r="10179" spans="1:11">
      <c r="A10179" s="79">
        <v>42586</v>
      </c>
      <c r="B10179" s="3">
        <v>-25.93</v>
      </c>
      <c r="C10179" s="7">
        <v>12012</v>
      </c>
      <c r="F10179" s="2" t="s">
        <v>132</v>
      </c>
      <c r="G10179" s="2" t="s">
        <v>2099</v>
      </c>
    </row>
    <row r="10180" spans="1:11">
      <c r="A10180" s="79">
        <v>42772</v>
      </c>
      <c r="B10180" s="3">
        <f>-28.69/2</f>
        <v>-14.345000000000001</v>
      </c>
      <c r="C10180" s="7">
        <v>12012</v>
      </c>
      <c r="F10180" s="2" t="s">
        <v>132</v>
      </c>
      <c r="G10180" s="2" t="s">
        <v>3419</v>
      </c>
    </row>
    <row r="10181" spans="1:11">
      <c r="A10181" s="79">
        <v>42787</v>
      </c>
      <c r="B10181" s="3">
        <v>-16.988764044943821</v>
      </c>
      <c r="C10181" s="7">
        <v>12012</v>
      </c>
      <c r="F10181" s="2" t="s">
        <v>132</v>
      </c>
      <c r="G10181" s="2" t="s">
        <v>4137</v>
      </c>
    </row>
    <row r="10182" spans="1:11">
      <c r="A10182" s="79">
        <v>42841</v>
      </c>
      <c r="B10182" s="3">
        <v>-160.16</v>
      </c>
      <c r="C10182" s="7">
        <v>12012</v>
      </c>
      <c r="F10182" s="2" t="s">
        <v>132</v>
      </c>
      <c r="G10182" s="2" t="s">
        <v>4188</v>
      </c>
    </row>
    <row r="10183" spans="1:11">
      <c r="A10183" s="79">
        <v>42934</v>
      </c>
      <c r="B10183" s="3">
        <v>-177.82</v>
      </c>
      <c r="C10183" s="7">
        <v>12012</v>
      </c>
      <c r="F10183" s="2" t="s">
        <v>132</v>
      </c>
      <c r="G10183" s="2" t="s">
        <v>5164</v>
      </c>
    </row>
    <row r="10184" spans="1:11">
      <c r="A10184" s="79">
        <v>42460</v>
      </c>
      <c r="B10184" s="3">
        <v>-7.89</v>
      </c>
      <c r="C10184" s="7">
        <v>12013</v>
      </c>
      <c r="F10184" s="2" t="s">
        <v>132</v>
      </c>
      <c r="G10184" s="2" t="s">
        <v>1284</v>
      </c>
    </row>
    <row r="10185" spans="1:11">
      <c r="A10185" s="79">
        <v>42489</v>
      </c>
      <c r="B10185" s="3">
        <v>-252.48</v>
      </c>
      <c r="C10185" s="7">
        <v>12013</v>
      </c>
      <c r="F10185" s="2" t="s">
        <v>132</v>
      </c>
      <c r="G10185" s="2" t="s">
        <v>1650</v>
      </c>
    </row>
    <row r="10186" spans="1:11">
      <c r="A10186" s="79">
        <v>42489</v>
      </c>
      <c r="B10186" s="3">
        <v>-17.86</v>
      </c>
      <c r="C10186" s="7">
        <v>12013</v>
      </c>
      <c r="F10186" s="2" t="s">
        <v>132</v>
      </c>
      <c r="G10186" s="2" t="s">
        <v>1652</v>
      </c>
    </row>
    <row r="10187" spans="1:11">
      <c r="A10187" s="79">
        <v>42489</v>
      </c>
      <c r="B10187" s="3">
        <v>-15.67</v>
      </c>
      <c r="C10187" s="7">
        <v>12013</v>
      </c>
      <c r="F10187" s="2" t="s">
        <v>132</v>
      </c>
      <c r="G10187" s="2" t="s">
        <v>1651</v>
      </c>
    </row>
    <row r="10188" spans="1:11">
      <c r="A10188" s="79">
        <v>42489</v>
      </c>
      <c r="B10188" s="3">
        <v>-4.5</v>
      </c>
      <c r="C10188" s="7">
        <v>12013</v>
      </c>
      <c r="F10188" s="2" t="s">
        <v>132</v>
      </c>
      <c r="G10188" s="2" t="s">
        <v>1653</v>
      </c>
    </row>
    <row r="10189" spans="1:11">
      <c r="A10189" s="79">
        <v>42509</v>
      </c>
      <c r="B10189" s="3">
        <v>-34.33</v>
      </c>
      <c r="C10189" s="7">
        <v>12013</v>
      </c>
      <c r="F10189" s="2" t="s">
        <v>132</v>
      </c>
      <c r="G10189" s="2" t="s">
        <v>1664</v>
      </c>
    </row>
    <row r="10190" spans="1:11">
      <c r="A10190" s="79">
        <v>42524</v>
      </c>
      <c r="B10190" s="3">
        <v>-123.6</v>
      </c>
      <c r="C10190" s="7">
        <v>12013</v>
      </c>
      <c r="F10190" s="2" t="s">
        <v>132</v>
      </c>
      <c r="G10190" s="2" t="s">
        <v>1759</v>
      </c>
    </row>
    <row r="10191" spans="1:11">
      <c r="A10191" s="79">
        <v>42524</v>
      </c>
      <c r="B10191" s="3">
        <v>-93.15</v>
      </c>
      <c r="C10191" s="7">
        <v>12013</v>
      </c>
      <c r="F10191" s="2" t="s">
        <v>132</v>
      </c>
      <c r="G10191" s="2" t="s">
        <v>1759</v>
      </c>
    </row>
    <row r="10192" spans="1:11">
      <c r="A10192" s="79">
        <v>42524</v>
      </c>
      <c r="B10192" s="3">
        <v>-6.18</v>
      </c>
      <c r="C10192" s="7">
        <v>12013</v>
      </c>
      <c r="F10192" s="2" t="s">
        <v>132</v>
      </c>
      <c r="G10192" s="2" t="s">
        <v>1759</v>
      </c>
    </row>
    <row r="10193" spans="1:8">
      <c r="A10193" s="79">
        <v>42524</v>
      </c>
      <c r="B10193" s="3">
        <v>-3.09</v>
      </c>
      <c r="C10193" s="7">
        <v>12013</v>
      </c>
      <c r="F10193" s="2" t="s">
        <v>132</v>
      </c>
      <c r="G10193" s="2" t="s">
        <v>1759</v>
      </c>
    </row>
    <row r="10194" spans="1:8">
      <c r="A10194" s="79">
        <v>42528</v>
      </c>
      <c r="B10194" s="3">
        <v>-61.25</v>
      </c>
      <c r="C10194" s="7">
        <v>12013</v>
      </c>
      <c r="F10194" s="2" t="s">
        <v>132</v>
      </c>
      <c r="G10194" s="2" t="s">
        <v>1759</v>
      </c>
      <c r="H10194" s="2" t="s">
        <v>1761</v>
      </c>
    </row>
    <row r="10195" spans="1:8">
      <c r="A10195" s="79">
        <v>42528</v>
      </c>
      <c r="B10195" s="3">
        <v>-38.58</v>
      </c>
      <c r="C10195" s="7">
        <v>12013</v>
      </c>
      <c r="F10195" s="2" t="s">
        <v>132</v>
      </c>
      <c r="G10195" s="2" t="s">
        <v>1759</v>
      </c>
      <c r="H10195" s="2" t="s">
        <v>1762</v>
      </c>
    </row>
    <row r="10196" spans="1:8">
      <c r="A10196" s="79">
        <v>42535</v>
      </c>
      <c r="B10196" s="3">
        <v>-8.6</v>
      </c>
      <c r="C10196" s="7">
        <v>12013</v>
      </c>
      <c r="F10196" s="2" t="s">
        <v>132</v>
      </c>
      <c r="G10196" s="2" t="s">
        <v>1925</v>
      </c>
    </row>
    <row r="10197" spans="1:8">
      <c r="A10197" s="79">
        <v>42535</v>
      </c>
      <c r="B10197" s="3">
        <v>-3.57</v>
      </c>
      <c r="C10197" s="7">
        <v>12013</v>
      </c>
      <c r="F10197" s="2" t="s">
        <v>132</v>
      </c>
      <c r="G10197" s="2" t="s">
        <v>1926</v>
      </c>
    </row>
    <row r="10198" spans="1:8">
      <c r="A10198" s="79">
        <v>42537</v>
      </c>
      <c r="B10198" s="3">
        <v>-3.57</v>
      </c>
      <c r="C10198" s="7">
        <v>12013</v>
      </c>
      <c r="F10198" s="2" t="s">
        <v>132</v>
      </c>
      <c r="G10198" s="2" t="s">
        <v>1927</v>
      </c>
    </row>
    <row r="10199" spans="1:8">
      <c r="A10199" s="79">
        <v>42537</v>
      </c>
      <c r="B10199" s="3">
        <v>-3.57</v>
      </c>
      <c r="C10199" s="7">
        <v>12013</v>
      </c>
      <c r="F10199" s="2" t="s">
        <v>132</v>
      </c>
      <c r="G10199" s="2" t="s">
        <v>1928</v>
      </c>
    </row>
    <row r="10200" spans="1:8">
      <c r="A10200" s="79">
        <v>42542</v>
      </c>
      <c r="B10200" s="3">
        <v>-3.57</v>
      </c>
      <c r="C10200" s="7">
        <v>12013</v>
      </c>
      <c r="F10200" s="2" t="s">
        <v>132</v>
      </c>
      <c r="G10200" s="2" t="s">
        <v>1929</v>
      </c>
    </row>
    <row r="10201" spans="1:8">
      <c r="A10201" s="79">
        <v>42542</v>
      </c>
      <c r="B10201" s="3">
        <v>-2.4500000000000002</v>
      </c>
      <c r="C10201" s="7">
        <v>12013</v>
      </c>
      <c r="F10201" s="2" t="s">
        <v>132</v>
      </c>
      <c r="G10201" s="2" t="s">
        <v>1929</v>
      </c>
    </row>
    <row r="10202" spans="1:8">
      <c r="A10202" s="79">
        <v>42544</v>
      </c>
      <c r="B10202" s="3">
        <v>-125.77</v>
      </c>
      <c r="C10202" s="7">
        <v>12013</v>
      </c>
      <c r="F10202" s="2" t="s">
        <v>132</v>
      </c>
      <c r="G10202" s="2" t="s">
        <v>1931</v>
      </c>
    </row>
    <row r="10203" spans="1:8">
      <c r="A10203" s="79">
        <v>42601</v>
      </c>
      <c r="B10203" s="3">
        <v>-7.85</v>
      </c>
      <c r="C10203" s="7">
        <v>12013</v>
      </c>
      <c r="F10203" s="2" t="s">
        <v>132</v>
      </c>
      <c r="G10203" s="2" t="s">
        <v>2103</v>
      </c>
    </row>
    <row r="10204" spans="1:8">
      <c r="A10204" s="79">
        <v>42611</v>
      </c>
      <c r="B10204" s="3">
        <v>-13.12</v>
      </c>
      <c r="C10204" s="7">
        <v>12013</v>
      </c>
      <c r="F10204" s="2" t="s">
        <v>132</v>
      </c>
      <c r="G10204" s="2" t="s">
        <v>2115</v>
      </c>
    </row>
    <row r="10205" spans="1:8">
      <c r="A10205" s="79">
        <v>42612</v>
      </c>
      <c r="B10205" s="3">
        <v>-13.07</v>
      </c>
      <c r="C10205" s="7">
        <v>12013</v>
      </c>
      <c r="F10205" s="2" t="s">
        <v>132</v>
      </c>
      <c r="G10205" s="2" t="s">
        <v>2119</v>
      </c>
    </row>
    <row r="10206" spans="1:8">
      <c r="A10206" s="79">
        <v>42622</v>
      </c>
      <c r="B10206" s="3">
        <v>-263.74</v>
      </c>
      <c r="C10206" s="7">
        <v>12013</v>
      </c>
      <c r="F10206" s="2" t="s">
        <v>132</v>
      </c>
      <c r="G10206" s="2" t="s">
        <v>2135</v>
      </c>
    </row>
    <row r="10207" spans="1:8">
      <c r="A10207" s="79">
        <v>42622</v>
      </c>
      <c r="B10207" s="3">
        <v>-13.43</v>
      </c>
      <c r="C10207" s="7">
        <v>12013</v>
      </c>
      <c r="F10207" s="2" t="s">
        <v>132</v>
      </c>
      <c r="G10207" s="2" t="s">
        <v>2138</v>
      </c>
    </row>
    <row r="10208" spans="1:8">
      <c r="A10208" s="79">
        <v>42622</v>
      </c>
      <c r="B10208" s="3">
        <v>-13</v>
      </c>
      <c r="C10208" s="7">
        <v>12013</v>
      </c>
      <c r="F10208" s="2" t="s">
        <v>132</v>
      </c>
      <c r="G10208" s="2" t="s">
        <v>2137</v>
      </c>
    </row>
    <row r="10209" spans="1:7">
      <c r="A10209" s="79">
        <v>42622</v>
      </c>
      <c r="B10209" s="3">
        <v>-10.02</v>
      </c>
      <c r="C10209" s="7">
        <v>12013</v>
      </c>
      <c r="F10209" s="2" t="s">
        <v>132</v>
      </c>
      <c r="G10209" s="2" t="s">
        <v>2136</v>
      </c>
    </row>
    <row r="10210" spans="1:7">
      <c r="A10210" s="79">
        <v>42628</v>
      </c>
      <c r="B10210" s="3">
        <v>-32.74</v>
      </c>
      <c r="C10210" s="7">
        <v>12013</v>
      </c>
      <c r="F10210" s="2" t="s">
        <v>132</v>
      </c>
      <c r="G10210" s="2" t="s">
        <v>2139</v>
      </c>
    </row>
    <row r="10211" spans="1:7">
      <c r="A10211" s="79">
        <v>42647</v>
      </c>
      <c r="B10211" s="3">
        <v>-16.39</v>
      </c>
      <c r="C10211" s="7">
        <v>12013</v>
      </c>
      <c r="F10211" s="2" t="s">
        <v>132</v>
      </c>
      <c r="G10211" s="2" t="s">
        <v>2548</v>
      </c>
    </row>
    <row r="10212" spans="1:7">
      <c r="A10212" s="79">
        <v>42652</v>
      </c>
      <c r="B10212" s="3">
        <v>-91.5</v>
      </c>
      <c r="C10212" s="7">
        <v>12013</v>
      </c>
      <c r="F10212" s="2" t="s">
        <v>132</v>
      </c>
      <c r="G10212" s="2" t="s">
        <v>2573</v>
      </c>
    </row>
    <row r="10213" spans="1:7">
      <c r="A10213" s="79">
        <v>42689</v>
      </c>
      <c r="B10213" s="3">
        <v>-43.92</v>
      </c>
      <c r="C10213" s="7">
        <v>12013</v>
      </c>
      <c r="F10213" s="2" t="s">
        <v>132</v>
      </c>
      <c r="G10213" s="2" t="s">
        <v>2601</v>
      </c>
    </row>
    <row r="10214" spans="1:7">
      <c r="A10214" s="79">
        <v>42702</v>
      </c>
      <c r="B10214" s="3">
        <v>-4.05</v>
      </c>
      <c r="C10214" s="7">
        <v>12013</v>
      </c>
      <c r="F10214" s="2" t="s">
        <v>132</v>
      </c>
    </row>
    <row r="10215" spans="1:7">
      <c r="A10215" s="79">
        <v>42717</v>
      </c>
      <c r="B10215" s="3">
        <v>-7.85</v>
      </c>
      <c r="C10215" s="7">
        <v>12013</v>
      </c>
      <c r="F10215" s="2" t="s">
        <v>132</v>
      </c>
      <c r="G10215" s="2" t="s">
        <v>2611</v>
      </c>
    </row>
    <row r="10216" spans="1:7">
      <c r="A10216" s="79">
        <v>42772</v>
      </c>
      <c r="B10216" s="3">
        <v>-23.14</v>
      </c>
      <c r="C10216" s="7">
        <v>12013</v>
      </c>
      <c r="F10216" s="2" t="s">
        <v>132</v>
      </c>
      <c r="G10216" s="2" t="s">
        <v>3418</v>
      </c>
    </row>
    <row r="10217" spans="1:7">
      <c r="A10217" s="79">
        <v>42781</v>
      </c>
      <c r="B10217" s="3">
        <v>-5</v>
      </c>
      <c r="C10217" s="7">
        <v>12013</v>
      </c>
      <c r="F10217" s="2" t="s">
        <v>132</v>
      </c>
      <c r="G10217" s="2" t="s">
        <v>3436</v>
      </c>
    </row>
    <row r="10218" spans="1:7">
      <c r="A10218" s="79">
        <v>42781</v>
      </c>
      <c r="B10218" s="3">
        <v>-4.5</v>
      </c>
      <c r="C10218" s="7">
        <v>12013</v>
      </c>
      <c r="F10218" s="2" t="s">
        <v>132</v>
      </c>
      <c r="G10218" s="2" t="s">
        <v>2137</v>
      </c>
    </row>
    <row r="10219" spans="1:7">
      <c r="A10219" s="79">
        <v>42781</v>
      </c>
      <c r="B10219" s="3">
        <v>-4.5</v>
      </c>
      <c r="C10219" s="7">
        <v>12013</v>
      </c>
      <c r="F10219" s="2" t="s">
        <v>132</v>
      </c>
      <c r="G10219" s="2" t="s">
        <v>3437</v>
      </c>
    </row>
    <row r="10220" spans="1:7">
      <c r="A10220" s="79">
        <v>42787</v>
      </c>
      <c r="B10220" s="3">
        <v>-73.617977528089881</v>
      </c>
      <c r="C10220" s="7">
        <v>12013</v>
      </c>
      <c r="F10220" s="2" t="s">
        <v>132</v>
      </c>
      <c r="G10220" s="2" t="s">
        <v>4137</v>
      </c>
    </row>
    <row r="10221" spans="1:7">
      <c r="A10221" s="79">
        <v>42804</v>
      </c>
      <c r="B10221" s="3">
        <v>-51.75</v>
      </c>
      <c r="C10221" s="7">
        <v>12013</v>
      </c>
      <c r="F10221" s="2" t="s">
        <v>132</v>
      </c>
      <c r="G10221" s="2" t="s">
        <v>4116</v>
      </c>
    </row>
    <row r="10222" spans="1:7">
      <c r="A10222" s="79">
        <v>42804</v>
      </c>
      <c r="B10222" s="3">
        <v>-14.47</v>
      </c>
      <c r="C10222" s="7">
        <v>12013</v>
      </c>
      <c r="F10222" s="2" t="s">
        <v>132</v>
      </c>
      <c r="G10222" s="2" t="s">
        <v>4115</v>
      </c>
    </row>
    <row r="10223" spans="1:7">
      <c r="A10223" s="79">
        <v>42891</v>
      </c>
      <c r="B10223" s="3">
        <v>-13.37</v>
      </c>
      <c r="C10223" s="7">
        <v>12013</v>
      </c>
      <c r="F10223" s="2" t="s">
        <v>132</v>
      </c>
      <c r="G10223" s="2" t="s">
        <v>4260</v>
      </c>
    </row>
    <row r="10224" spans="1:7">
      <c r="A10224" s="79">
        <v>42917</v>
      </c>
      <c r="B10224" s="3">
        <v>-24.96</v>
      </c>
      <c r="C10224" s="7">
        <v>12013</v>
      </c>
      <c r="F10224" s="2" t="s">
        <v>132</v>
      </c>
      <c r="G10224" s="2" t="s">
        <v>5201</v>
      </c>
    </row>
    <row r="10225" spans="1:7">
      <c r="A10225" s="79">
        <v>42944</v>
      </c>
      <c r="B10225" s="3">
        <v>-76.2</v>
      </c>
      <c r="C10225" s="7">
        <v>12013</v>
      </c>
      <c r="F10225" s="2" t="s">
        <v>132</v>
      </c>
      <c r="G10225" s="2" t="s">
        <v>5199</v>
      </c>
    </row>
    <row r="10226" spans="1:7">
      <c r="A10226" s="79">
        <v>42569</v>
      </c>
      <c r="B10226" s="3">
        <v>-17.14</v>
      </c>
      <c r="C10226" s="7">
        <v>12014</v>
      </c>
      <c r="F10226" s="2" t="s">
        <v>132</v>
      </c>
      <c r="G10226" s="2" t="s">
        <v>2097</v>
      </c>
    </row>
    <row r="10227" spans="1:7">
      <c r="A10227" s="79">
        <v>42589</v>
      </c>
      <c r="B10227" s="3">
        <v>-13.74</v>
      </c>
      <c r="C10227" s="7">
        <v>12014</v>
      </c>
      <c r="F10227" s="2" t="s">
        <v>132</v>
      </c>
      <c r="G10227" s="2" t="s">
        <v>2102</v>
      </c>
    </row>
    <row r="10228" spans="1:7">
      <c r="A10228" s="79">
        <v>42598</v>
      </c>
      <c r="B10228" s="3">
        <v>-7.85</v>
      </c>
      <c r="C10228" s="7">
        <v>12014</v>
      </c>
      <c r="F10228" s="2" t="s">
        <v>132</v>
      </c>
      <c r="G10228" s="2" t="s">
        <v>2103</v>
      </c>
    </row>
    <row r="10229" spans="1:7">
      <c r="A10229" s="79">
        <v>42605</v>
      </c>
      <c r="B10229" s="3">
        <v>-145.04</v>
      </c>
      <c r="C10229" s="7">
        <v>12014</v>
      </c>
      <c r="F10229" s="2" t="s">
        <v>132</v>
      </c>
      <c r="G10229" s="2" t="s">
        <v>2113</v>
      </c>
    </row>
    <row r="10230" spans="1:7">
      <c r="A10230" s="79">
        <v>42606</v>
      </c>
      <c r="B10230" s="3">
        <v>-246</v>
      </c>
      <c r="C10230" s="7">
        <v>12014</v>
      </c>
      <c r="F10230" s="2" t="s">
        <v>132</v>
      </c>
      <c r="G10230" s="2" t="s">
        <v>2110</v>
      </c>
    </row>
    <row r="10231" spans="1:7">
      <c r="A10231" s="79">
        <v>42627</v>
      </c>
      <c r="B10231" s="3">
        <v>-26.59</v>
      </c>
      <c r="C10231" s="7">
        <v>12014</v>
      </c>
      <c r="F10231" s="2" t="s">
        <v>132</v>
      </c>
      <c r="G10231" s="2" t="s">
        <v>2134</v>
      </c>
    </row>
    <row r="10232" spans="1:7">
      <c r="A10232" s="79">
        <v>42643</v>
      </c>
      <c r="B10232" s="3">
        <f>-4.5*95</f>
        <v>-427.5</v>
      </c>
      <c r="C10232" s="7">
        <v>12014</v>
      </c>
      <c r="F10232" s="2" t="s">
        <v>132</v>
      </c>
      <c r="G10232" s="2" t="s">
        <v>2154</v>
      </c>
    </row>
    <row r="10233" spans="1:7">
      <c r="A10233" s="79">
        <v>42647</v>
      </c>
      <c r="B10233" s="3">
        <v>-16.39</v>
      </c>
      <c r="C10233" s="7">
        <v>12014</v>
      </c>
      <c r="F10233" s="2" t="s">
        <v>132</v>
      </c>
      <c r="G10233" s="2" t="s">
        <v>2549</v>
      </c>
    </row>
    <row r="10234" spans="1:7">
      <c r="A10234" s="79">
        <v>42649</v>
      </c>
      <c r="B10234" s="3">
        <v>-55.64</v>
      </c>
      <c r="C10234" s="7">
        <v>12014</v>
      </c>
      <c r="F10234" s="2" t="s">
        <v>132</v>
      </c>
      <c r="G10234" s="2" t="s">
        <v>2565</v>
      </c>
    </row>
    <row r="10235" spans="1:7">
      <c r="A10235" s="79">
        <v>42655</v>
      </c>
      <c r="B10235" s="3">
        <v>-20.8</v>
      </c>
      <c r="C10235" s="7">
        <v>12014</v>
      </c>
      <c r="F10235" s="2" t="s">
        <v>132</v>
      </c>
      <c r="G10235" s="2" t="s">
        <v>2576</v>
      </c>
    </row>
    <row r="10236" spans="1:7">
      <c r="A10236" s="79">
        <v>42830</v>
      </c>
      <c r="B10236" s="3">
        <v>-30.92</v>
      </c>
      <c r="C10236" s="7">
        <v>12014</v>
      </c>
      <c r="F10236" s="2" t="s">
        <v>132</v>
      </c>
      <c r="G10236" s="2" t="s">
        <v>4184</v>
      </c>
    </row>
    <row r="10237" spans="1:7">
      <c r="A10237" s="82">
        <v>42856</v>
      </c>
      <c r="B10237" s="13">
        <v>-136.52000000000001</v>
      </c>
      <c r="C10237" s="18">
        <v>12014</v>
      </c>
      <c r="D10237" s="18"/>
      <c r="E10237" s="18"/>
      <c r="F10237" s="14" t="s">
        <v>132</v>
      </c>
      <c r="G10237" s="14" t="s">
        <v>4217</v>
      </c>
    </row>
    <row r="10238" spans="1:7">
      <c r="A10238" s="79">
        <v>42619</v>
      </c>
      <c r="B10238" s="3">
        <v>-15.44</v>
      </c>
      <c r="C10238" s="7">
        <v>12015</v>
      </c>
      <c r="F10238" s="2" t="s">
        <v>132</v>
      </c>
      <c r="G10238" s="2" t="s">
        <v>2127</v>
      </c>
    </row>
    <row r="10239" spans="1:7">
      <c r="A10239" s="79">
        <v>42658</v>
      </c>
      <c r="B10239" s="3">
        <v>-7.83</v>
      </c>
      <c r="C10239" s="7">
        <v>12015</v>
      </c>
      <c r="F10239" s="2" t="s">
        <v>132</v>
      </c>
      <c r="G10239" s="2" t="s">
        <v>1284</v>
      </c>
    </row>
    <row r="10240" spans="1:7">
      <c r="A10240" s="79">
        <v>42698</v>
      </c>
      <c r="B10240" s="3">
        <v>-222.4</v>
      </c>
      <c r="C10240" s="7">
        <v>12015</v>
      </c>
      <c r="F10240" s="2" t="s">
        <v>132</v>
      </c>
    </row>
    <row r="10241" spans="1:7">
      <c r="A10241" s="79">
        <v>42698</v>
      </c>
      <c r="B10241" s="3">
        <v>-73.319999999999993</v>
      </c>
      <c r="C10241" s="7">
        <v>12015</v>
      </c>
      <c r="F10241" s="2" t="s">
        <v>132</v>
      </c>
    </row>
    <row r="10242" spans="1:7">
      <c r="A10242" s="79">
        <v>42700</v>
      </c>
      <c r="B10242" s="3">
        <v>-4.5</v>
      </c>
      <c r="C10242" s="7">
        <v>12015</v>
      </c>
      <c r="F10242" s="2" t="s">
        <v>132</v>
      </c>
    </row>
    <row r="10243" spans="1:7">
      <c r="A10243" s="79">
        <v>42705</v>
      </c>
      <c r="B10243" s="3">
        <v>-7.83</v>
      </c>
      <c r="C10243" s="7">
        <v>12015</v>
      </c>
      <c r="F10243" s="2" t="s">
        <v>132</v>
      </c>
      <c r="G10243" s="2" t="s">
        <v>2611</v>
      </c>
    </row>
    <row r="10244" spans="1:7">
      <c r="A10244" s="79">
        <v>42705</v>
      </c>
      <c r="B10244" s="3">
        <v>-4.5</v>
      </c>
      <c r="C10244" s="7">
        <v>12015</v>
      </c>
      <c r="F10244" s="2" t="s">
        <v>132</v>
      </c>
      <c r="G10244" s="2" t="s">
        <v>2612</v>
      </c>
    </row>
    <row r="10245" spans="1:7">
      <c r="A10245" s="79">
        <v>42705</v>
      </c>
      <c r="B10245" s="3">
        <v>-4.5</v>
      </c>
      <c r="C10245" s="7">
        <v>12015</v>
      </c>
      <c r="F10245" s="2" t="s">
        <v>132</v>
      </c>
      <c r="G10245" s="2" t="s">
        <v>2613</v>
      </c>
    </row>
    <row r="10246" spans="1:7">
      <c r="A10246" s="79">
        <v>42705</v>
      </c>
      <c r="B10246" s="3">
        <v>-4.5</v>
      </c>
      <c r="C10246" s="7">
        <v>12015</v>
      </c>
      <c r="F10246" s="2" t="s">
        <v>132</v>
      </c>
      <c r="G10246" s="2" t="s">
        <v>2614</v>
      </c>
    </row>
    <row r="10247" spans="1:7">
      <c r="A10247" s="79">
        <v>42709</v>
      </c>
      <c r="B10247" s="3">
        <v>-4.5</v>
      </c>
      <c r="C10247" s="7">
        <v>12015</v>
      </c>
      <c r="F10247" s="2" t="s">
        <v>132</v>
      </c>
      <c r="G10247" s="2" t="s">
        <v>2617</v>
      </c>
    </row>
    <row r="10248" spans="1:7">
      <c r="A10248" s="79">
        <v>42710</v>
      </c>
      <c r="B10248" s="3">
        <v>-450</v>
      </c>
      <c r="C10248" s="7">
        <v>12015</v>
      </c>
      <c r="F10248" s="2" t="s">
        <v>132</v>
      </c>
      <c r="G10248" s="2" t="s">
        <v>2619</v>
      </c>
    </row>
    <row r="10249" spans="1:7">
      <c r="A10249" s="79">
        <v>42710</v>
      </c>
      <c r="B10249" s="3">
        <v>-12.3</v>
      </c>
      <c r="C10249" s="7">
        <v>12015</v>
      </c>
      <c r="F10249" s="2" t="s">
        <v>132</v>
      </c>
      <c r="G10249" s="2" t="s">
        <v>2618</v>
      </c>
    </row>
    <row r="10250" spans="1:7">
      <c r="A10250" s="79">
        <v>42711</v>
      </c>
      <c r="B10250" s="3">
        <v>-369</v>
      </c>
      <c r="C10250" s="7">
        <v>12015</v>
      </c>
      <c r="F10250" s="2" t="s">
        <v>132</v>
      </c>
      <c r="G10250" s="2" t="s">
        <v>2620</v>
      </c>
    </row>
    <row r="10251" spans="1:7">
      <c r="A10251" s="79">
        <v>42711</v>
      </c>
      <c r="B10251" s="3">
        <f>-4.5-4.5-4.5-4.5-14.47</f>
        <v>-32.47</v>
      </c>
      <c r="C10251" s="7">
        <v>12015</v>
      </c>
      <c r="F10251" s="2" t="s">
        <v>132</v>
      </c>
      <c r="G10251" s="2" t="s">
        <v>2624</v>
      </c>
    </row>
    <row r="10252" spans="1:7">
      <c r="A10252" s="79">
        <v>42711</v>
      </c>
      <c r="B10252" s="3">
        <v>-21.81</v>
      </c>
      <c r="C10252" s="7">
        <v>12015</v>
      </c>
      <c r="F10252" s="2" t="s">
        <v>132</v>
      </c>
      <c r="G10252" s="2" t="s">
        <v>2622</v>
      </c>
    </row>
    <row r="10253" spans="1:7">
      <c r="A10253" s="79">
        <v>42711</v>
      </c>
      <c r="B10253" s="3">
        <v>-9.7899999999999991</v>
      </c>
      <c r="C10253" s="7">
        <v>12015</v>
      </c>
      <c r="F10253" s="2" t="s">
        <v>132</v>
      </c>
      <c r="G10253" s="2" t="s">
        <v>2621</v>
      </c>
    </row>
    <row r="10254" spans="1:7">
      <c r="A10254" s="79">
        <v>42711</v>
      </c>
      <c r="B10254" s="3">
        <v>-4.5</v>
      </c>
      <c r="C10254" s="7">
        <v>12015</v>
      </c>
      <c r="F10254" s="2" t="s">
        <v>132</v>
      </c>
      <c r="G10254" s="2" t="s">
        <v>2623</v>
      </c>
    </row>
    <row r="10255" spans="1:7">
      <c r="A10255" s="79">
        <v>42717</v>
      </c>
      <c r="B10255" s="3">
        <v>-15.68</v>
      </c>
      <c r="C10255" s="7">
        <v>12015</v>
      </c>
      <c r="F10255" s="2" t="s">
        <v>132</v>
      </c>
      <c r="G10255" s="2" t="s">
        <v>2628</v>
      </c>
    </row>
    <row r="10256" spans="1:7">
      <c r="A10256" s="79">
        <v>42720</v>
      </c>
      <c r="B10256" s="3">
        <v>-3.5</v>
      </c>
      <c r="C10256" s="7">
        <v>12015</v>
      </c>
      <c r="F10256" s="2" t="s">
        <v>132</v>
      </c>
      <c r="G10256" s="2" t="s">
        <v>2633</v>
      </c>
    </row>
    <row r="10257" spans="1:11">
      <c r="A10257" s="79">
        <v>42750</v>
      </c>
      <c r="B10257" s="3">
        <v>-119.72</v>
      </c>
      <c r="C10257" s="7">
        <v>12015</v>
      </c>
      <c r="F10257" s="2" t="s">
        <v>132</v>
      </c>
      <c r="G10257" s="2" t="s">
        <v>2648</v>
      </c>
    </row>
    <row r="10258" spans="1:11">
      <c r="A10258" s="79">
        <v>42750</v>
      </c>
      <c r="B10258" s="3">
        <v>-69.959999999999994</v>
      </c>
      <c r="C10258" s="7">
        <v>12015</v>
      </c>
      <c r="F10258" s="2" t="s">
        <v>132</v>
      </c>
      <c r="G10258" s="2" t="s">
        <v>2647</v>
      </c>
    </row>
    <row r="10259" spans="1:11">
      <c r="A10259" s="79">
        <v>42755</v>
      </c>
      <c r="B10259" s="3">
        <v>-30</v>
      </c>
      <c r="C10259" s="7">
        <v>12015</v>
      </c>
      <c r="F10259" s="2" t="s">
        <v>132</v>
      </c>
      <c r="G10259" s="2" t="s">
        <v>3379</v>
      </c>
    </row>
    <row r="10260" spans="1:11">
      <c r="A10260" s="79">
        <v>42759</v>
      </c>
      <c r="B10260" s="3">
        <f>-13.5+(-2.77*5)-1.5</f>
        <v>-28.85</v>
      </c>
      <c r="C10260" s="7">
        <v>12015</v>
      </c>
      <c r="F10260" s="2" t="s">
        <v>132</v>
      </c>
      <c r="G10260" s="2" t="s">
        <v>3390</v>
      </c>
    </row>
    <row r="10261" spans="1:11">
      <c r="A10261" s="79">
        <v>42787</v>
      </c>
      <c r="B10261" s="3">
        <v>-24.539325842696631</v>
      </c>
      <c r="C10261" s="7">
        <v>12015</v>
      </c>
      <c r="F10261" s="2" t="s">
        <v>132</v>
      </c>
      <c r="G10261" s="2" t="s">
        <v>4137</v>
      </c>
    </row>
    <row r="10262" spans="1:11">
      <c r="A10262" s="79">
        <v>42854</v>
      </c>
      <c r="B10262" s="3">
        <v>-101.34</v>
      </c>
      <c r="C10262" s="7">
        <v>12015</v>
      </c>
      <c r="F10262" s="2" t="s">
        <v>132</v>
      </c>
      <c r="G10262" s="2" t="s">
        <v>4212</v>
      </c>
    </row>
    <row r="10263" spans="1:11">
      <c r="A10263" s="79">
        <v>42854</v>
      </c>
      <c r="B10263" s="3">
        <f>-4.5*130</f>
        <v>-585</v>
      </c>
      <c r="C10263" s="7">
        <v>12016</v>
      </c>
      <c r="F10263" s="2" t="s">
        <v>132</v>
      </c>
      <c r="G10263" s="2" t="s">
        <v>4213</v>
      </c>
    </row>
    <row r="10264" spans="1:11">
      <c r="A10264" s="79">
        <v>42888</v>
      </c>
      <c r="B10264" s="3">
        <f>-32.78/2</f>
        <v>-16.39</v>
      </c>
      <c r="C10264" s="7" t="s">
        <v>3397</v>
      </c>
      <c r="F10264" s="2" t="s">
        <v>132</v>
      </c>
      <c r="G10264" s="2" t="s">
        <v>4256</v>
      </c>
    </row>
    <row r="10265" spans="1:11">
      <c r="A10265" s="79">
        <v>42917</v>
      </c>
      <c r="B10265" s="3">
        <v>-11.58</v>
      </c>
      <c r="C10265" s="7" t="s">
        <v>3397</v>
      </c>
      <c r="F10265" s="2" t="s">
        <v>132</v>
      </c>
      <c r="G10265" s="2" t="s">
        <v>5197</v>
      </c>
    </row>
    <row r="10266" spans="1:11">
      <c r="A10266" s="79">
        <v>42888</v>
      </c>
      <c r="B10266" s="3">
        <f>-32.78/2</f>
        <v>-16.39</v>
      </c>
      <c r="C10266" s="7" t="s">
        <v>3402</v>
      </c>
      <c r="F10266" s="2" t="s">
        <v>132</v>
      </c>
      <c r="G10266" s="2" t="s">
        <v>4256</v>
      </c>
    </row>
    <row r="10267" spans="1:11">
      <c r="A10267" s="79">
        <v>42917</v>
      </c>
      <c r="B10267" s="3">
        <v>-11.58</v>
      </c>
      <c r="C10267" s="7" t="s">
        <v>3402</v>
      </c>
      <c r="F10267" s="2" t="s">
        <v>132</v>
      </c>
      <c r="G10267" s="2" t="s">
        <v>5197</v>
      </c>
    </row>
    <row r="10268" spans="1:11">
      <c r="A10268" s="79">
        <v>42936</v>
      </c>
      <c r="B10268" s="3">
        <v>-2.08</v>
      </c>
      <c r="C10268" s="7" t="s">
        <v>4113</v>
      </c>
      <c r="F10268" s="2" t="s">
        <v>132</v>
      </c>
      <c r="G10268" s="2" t="s">
        <v>5168</v>
      </c>
    </row>
    <row r="10269" spans="1:11">
      <c r="A10269" s="79">
        <v>42936</v>
      </c>
      <c r="B10269" s="3">
        <v>-2.08</v>
      </c>
      <c r="C10269" s="7" t="s">
        <v>5157</v>
      </c>
      <c r="F10269" s="2" t="s">
        <v>132</v>
      </c>
      <c r="G10269" s="2" t="s">
        <v>5168</v>
      </c>
    </row>
    <row r="10270" spans="1:11">
      <c r="A10270" s="79">
        <v>41213</v>
      </c>
      <c r="B10270" s="3">
        <v>1.3340896E-2</v>
      </c>
      <c r="C10270" s="7">
        <v>108</v>
      </c>
      <c r="F10270" s="2" t="s">
        <v>1682</v>
      </c>
      <c r="G10270" s="2" t="s">
        <v>1498</v>
      </c>
      <c r="H10270" s="2" t="s">
        <v>1719</v>
      </c>
      <c r="I10270" s="2" t="s">
        <v>440</v>
      </c>
      <c r="J10270" s="2" t="s">
        <v>27</v>
      </c>
      <c r="K10270" s="2" t="s">
        <v>1702</v>
      </c>
    </row>
    <row r="10271" spans="1:11">
      <c r="A10271" s="79">
        <v>41639</v>
      </c>
      <c r="B10271" s="3">
        <v>1.0776457999999999E-2</v>
      </c>
      <c r="C10271" s="7">
        <v>108</v>
      </c>
      <c r="F10271" s="2" t="s">
        <v>1682</v>
      </c>
      <c r="G10271" s="2" t="s">
        <v>1498</v>
      </c>
      <c r="H10271" s="2" t="s">
        <v>1719</v>
      </c>
      <c r="I10271" s="2" t="s">
        <v>440</v>
      </c>
      <c r="J10271" s="2" t="s">
        <v>27</v>
      </c>
      <c r="K10271" s="2" t="s">
        <v>1701</v>
      </c>
    </row>
    <row r="10272" spans="1:11">
      <c r="A10272" s="79">
        <v>42185</v>
      </c>
      <c r="B10272" s="3">
        <v>3.3288914000000003E-2</v>
      </c>
      <c r="C10272" s="7">
        <v>108</v>
      </c>
      <c r="F10272" s="2" t="s">
        <v>1682</v>
      </c>
      <c r="G10272" s="2" t="s">
        <v>1498</v>
      </c>
      <c r="H10272" s="2" t="s">
        <v>1719</v>
      </c>
      <c r="I10272" s="2" t="s">
        <v>440</v>
      </c>
      <c r="J10272" s="2" t="s">
        <v>27</v>
      </c>
      <c r="K10272" s="2" t="s">
        <v>1697</v>
      </c>
    </row>
    <row r="10273" spans="1:11">
      <c r="A10273" s="79">
        <v>42216</v>
      </c>
      <c r="B10273" s="3">
        <v>0.29010709499999998</v>
      </c>
      <c r="C10273" s="7">
        <v>108</v>
      </c>
      <c r="F10273" s="2" t="s">
        <v>1682</v>
      </c>
      <c r="G10273" s="2" t="s">
        <v>1498</v>
      </c>
      <c r="H10273" s="2" t="s">
        <v>1719</v>
      </c>
      <c r="I10273" s="2" t="s">
        <v>440</v>
      </c>
      <c r="J10273" s="2" t="s">
        <v>27</v>
      </c>
      <c r="K10273" s="2" t="s">
        <v>1695</v>
      </c>
    </row>
    <row r="10274" spans="1:11">
      <c r="A10274" s="79">
        <v>42216</v>
      </c>
      <c r="B10274" s="3">
        <v>0.69781590599999999</v>
      </c>
      <c r="C10274" s="7">
        <v>108</v>
      </c>
      <c r="F10274" s="2" t="s">
        <v>1682</v>
      </c>
      <c r="G10274" s="2" t="s">
        <v>1498</v>
      </c>
      <c r="H10274" s="2" t="s">
        <v>1719</v>
      </c>
      <c r="I10274" s="2" t="s">
        <v>440</v>
      </c>
      <c r="J10274" s="2" t="s">
        <v>27</v>
      </c>
      <c r="K10274" s="2" t="s">
        <v>1688</v>
      </c>
    </row>
    <row r="10275" spans="1:11">
      <c r="A10275" s="79">
        <v>40999</v>
      </c>
      <c r="B10275" s="3">
        <v>8.0805059999999995E-3</v>
      </c>
      <c r="C10275" s="7">
        <v>110</v>
      </c>
      <c r="F10275" s="2" t="s">
        <v>1682</v>
      </c>
      <c r="G10275" s="2" t="s">
        <v>31</v>
      </c>
      <c r="H10275" s="2" t="s">
        <v>1720</v>
      </c>
      <c r="I10275" s="2" t="s">
        <v>1685</v>
      </c>
      <c r="J10275" s="2" t="s">
        <v>30</v>
      </c>
      <c r="K10275" s="2" t="s">
        <v>1725</v>
      </c>
    </row>
    <row r="10276" spans="1:11">
      <c r="A10276" s="79">
        <v>41486</v>
      </c>
      <c r="B10276" s="3">
        <v>8.1944026000000003E-2</v>
      </c>
      <c r="C10276" s="7">
        <v>110</v>
      </c>
      <c r="F10276" s="2" t="s">
        <v>1682</v>
      </c>
      <c r="G10276" s="2" t="s">
        <v>31</v>
      </c>
      <c r="H10276" s="2" t="s">
        <v>1720</v>
      </c>
      <c r="I10276" s="2" t="s">
        <v>1685</v>
      </c>
      <c r="J10276" s="2" t="s">
        <v>30</v>
      </c>
      <c r="K10276" s="2" t="s">
        <v>1702</v>
      </c>
    </row>
    <row r="10277" spans="1:11">
      <c r="A10277" s="79">
        <v>41639</v>
      </c>
      <c r="B10277" s="3">
        <v>0.26371161599999998</v>
      </c>
      <c r="C10277" s="7">
        <v>110</v>
      </c>
      <c r="F10277" s="2" t="s">
        <v>1682</v>
      </c>
      <c r="G10277" s="2" t="s">
        <v>31</v>
      </c>
      <c r="H10277" s="2" t="s">
        <v>1720</v>
      </c>
      <c r="I10277" s="2" t="s">
        <v>1685</v>
      </c>
      <c r="J10277" s="2" t="s">
        <v>30</v>
      </c>
      <c r="K10277" s="2" t="s">
        <v>1721</v>
      </c>
    </row>
    <row r="10278" spans="1:11">
      <c r="A10278" s="79">
        <v>41670</v>
      </c>
      <c r="B10278" s="3">
        <v>0.13517153400000001</v>
      </c>
      <c r="C10278" s="7">
        <v>110</v>
      </c>
      <c r="F10278" s="2" t="s">
        <v>1682</v>
      </c>
      <c r="G10278" s="2" t="s">
        <v>31</v>
      </c>
      <c r="H10278" s="2" t="s">
        <v>1720</v>
      </c>
      <c r="I10278" s="2" t="s">
        <v>1685</v>
      </c>
      <c r="J10278" s="2" t="s">
        <v>30</v>
      </c>
      <c r="K10278" s="2" t="s">
        <v>1701</v>
      </c>
    </row>
    <row r="10279" spans="1:11">
      <c r="A10279" s="79">
        <v>41759</v>
      </c>
      <c r="B10279" s="3">
        <v>3.8298159999999998E-2</v>
      </c>
      <c r="C10279" s="7">
        <v>110</v>
      </c>
      <c r="F10279" s="2" t="s">
        <v>1682</v>
      </c>
      <c r="G10279" s="2" t="s">
        <v>31</v>
      </c>
      <c r="H10279" s="2" t="s">
        <v>1720</v>
      </c>
      <c r="I10279" s="2" t="s">
        <v>1685</v>
      </c>
      <c r="J10279" s="2" t="s">
        <v>30</v>
      </c>
      <c r="K10279" s="2" t="s">
        <v>1723</v>
      </c>
    </row>
    <row r="10280" spans="1:11">
      <c r="A10280" s="79">
        <v>41912</v>
      </c>
      <c r="B10280" s="3">
        <v>6.2209236000000001E-2</v>
      </c>
      <c r="C10280" s="7">
        <v>110</v>
      </c>
      <c r="F10280" s="2" t="s">
        <v>1682</v>
      </c>
      <c r="G10280" s="2" t="s">
        <v>31</v>
      </c>
      <c r="H10280" s="2" t="s">
        <v>1720</v>
      </c>
      <c r="I10280" s="2" t="s">
        <v>1685</v>
      </c>
      <c r="J10280" s="2" t="s">
        <v>30</v>
      </c>
      <c r="K10280" s="2" t="s">
        <v>1722</v>
      </c>
    </row>
    <row r="10281" spans="1:11">
      <c r="A10281" s="79">
        <v>42094</v>
      </c>
      <c r="B10281" s="3">
        <v>9.2670930000000006E-3</v>
      </c>
      <c r="C10281" s="7">
        <v>110</v>
      </c>
      <c r="F10281" s="2" t="s">
        <v>1682</v>
      </c>
      <c r="G10281" s="2" t="s">
        <v>31</v>
      </c>
      <c r="H10281" s="2" t="s">
        <v>1720</v>
      </c>
      <c r="I10281" s="2" t="s">
        <v>1685</v>
      </c>
      <c r="J10281" s="2" t="s">
        <v>30</v>
      </c>
      <c r="K10281" s="2" t="s">
        <v>1724</v>
      </c>
    </row>
    <row r="10282" spans="1:11">
      <c r="A10282" s="79">
        <v>42094</v>
      </c>
      <c r="B10282" s="3">
        <v>5.7840049999999997E-2</v>
      </c>
      <c r="C10282" s="7">
        <v>110</v>
      </c>
      <c r="F10282" s="2" t="s">
        <v>1682</v>
      </c>
      <c r="G10282" s="2" t="s">
        <v>31</v>
      </c>
      <c r="H10282" s="2" t="s">
        <v>1720</v>
      </c>
      <c r="I10282" s="2" t="s">
        <v>1685</v>
      </c>
      <c r="J10282" s="2" t="s">
        <v>30</v>
      </c>
      <c r="K10282" s="2" t="s">
        <v>1704</v>
      </c>
    </row>
    <row r="10283" spans="1:11">
      <c r="A10283" s="79">
        <v>42155</v>
      </c>
      <c r="B10283" s="3">
        <v>1.194984E-2</v>
      </c>
      <c r="C10283" s="7">
        <v>110</v>
      </c>
      <c r="F10283" s="2" t="s">
        <v>1682</v>
      </c>
      <c r="G10283" s="2" t="s">
        <v>31</v>
      </c>
      <c r="I10283" s="2" t="s">
        <v>1752</v>
      </c>
      <c r="J10283" s="2" t="s">
        <v>1753</v>
      </c>
      <c r="K10283" s="2" t="s">
        <v>1703</v>
      </c>
    </row>
    <row r="10284" spans="1:11">
      <c r="A10284" s="79">
        <v>42155</v>
      </c>
      <c r="B10284" s="3">
        <v>1.7924559999999999E-2</v>
      </c>
      <c r="C10284" s="7">
        <v>110</v>
      </c>
      <c r="F10284" s="2" t="s">
        <v>1682</v>
      </c>
      <c r="G10284" s="2" t="s">
        <v>31</v>
      </c>
      <c r="I10284" s="2" t="s">
        <v>1752</v>
      </c>
      <c r="J10284" s="2" t="s">
        <v>1753</v>
      </c>
      <c r="K10284" s="2" t="s">
        <v>1703</v>
      </c>
    </row>
    <row r="10285" spans="1:11">
      <c r="A10285" s="79">
        <v>42155</v>
      </c>
      <c r="B10285" s="3">
        <v>0.24459260499999999</v>
      </c>
      <c r="C10285" s="7">
        <v>110</v>
      </c>
      <c r="F10285" s="2" t="s">
        <v>1682</v>
      </c>
      <c r="G10285" s="2" t="s">
        <v>31</v>
      </c>
      <c r="I10285" s="2" t="s">
        <v>1752</v>
      </c>
      <c r="J10285" s="2" t="s">
        <v>1753</v>
      </c>
      <c r="K10285" s="2" t="s">
        <v>1695</v>
      </c>
    </row>
    <row r="10286" spans="1:11">
      <c r="A10286" s="79">
        <v>42155</v>
      </c>
      <c r="B10286" s="3">
        <v>87.173427279999999</v>
      </c>
      <c r="C10286" s="7">
        <v>110</v>
      </c>
      <c r="F10286" s="2" t="s">
        <v>1682</v>
      </c>
      <c r="G10286" s="2" t="s">
        <v>31</v>
      </c>
      <c r="I10286" s="2" t="s">
        <v>1752</v>
      </c>
      <c r="J10286" s="2" t="s">
        <v>1753</v>
      </c>
      <c r="K10286" s="2" t="s">
        <v>1718</v>
      </c>
    </row>
    <row r="10287" spans="1:11">
      <c r="A10287" s="79">
        <v>42155</v>
      </c>
      <c r="B10287" s="3">
        <v>148.67314930000001</v>
      </c>
      <c r="C10287" s="7">
        <v>110</v>
      </c>
      <c r="F10287" s="2" t="s">
        <v>1682</v>
      </c>
      <c r="G10287" s="2" t="s">
        <v>31</v>
      </c>
      <c r="I10287" s="2" t="s">
        <v>1752</v>
      </c>
      <c r="J10287" s="2" t="s">
        <v>1753</v>
      </c>
      <c r="K10287" s="2" t="s">
        <v>1717</v>
      </c>
    </row>
    <row r="10288" spans="1:11">
      <c r="A10288" s="79">
        <v>42185</v>
      </c>
      <c r="B10288" s="3">
        <v>0.30644527599999999</v>
      </c>
      <c r="C10288" s="7">
        <v>110</v>
      </c>
      <c r="F10288" s="2" t="s">
        <v>1682</v>
      </c>
      <c r="G10288" s="2" t="s">
        <v>31</v>
      </c>
      <c r="H10288" s="2" t="s">
        <v>1720</v>
      </c>
      <c r="I10288" s="2" t="s">
        <v>1685</v>
      </c>
      <c r="J10288" s="2" t="s">
        <v>30</v>
      </c>
      <c r="K10288" s="2" t="s">
        <v>1697</v>
      </c>
    </row>
    <row r="10289" spans="1:11">
      <c r="A10289" s="79">
        <v>42216</v>
      </c>
      <c r="B10289" s="3">
        <v>1.1950686E-2</v>
      </c>
      <c r="C10289" s="7">
        <v>110</v>
      </c>
      <c r="F10289" s="2" t="s">
        <v>1682</v>
      </c>
      <c r="G10289" s="2" t="s">
        <v>1683</v>
      </c>
      <c r="H10289" s="2" t="s">
        <v>1684</v>
      </c>
      <c r="I10289" s="2" t="s">
        <v>1685</v>
      </c>
      <c r="J10289" s="2" t="s">
        <v>1530</v>
      </c>
      <c r="K10289" s="2" t="s">
        <v>1686</v>
      </c>
    </row>
    <row r="10290" spans="1:11">
      <c r="A10290" s="79">
        <v>42216</v>
      </c>
      <c r="B10290" s="3">
        <v>5.2285942000000002E-2</v>
      </c>
      <c r="C10290" s="7">
        <v>110</v>
      </c>
      <c r="F10290" s="2" t="s">
        <v>1682</v>
      </c>
      <c r="G10290" s="2" t="s">
        <v>31</v>
      </c>
      <c r="H10290" s="2" t="s">
        <v>1720</v>
      </c>
      <c r="I10290" s="2" t="s">
        <v>1685</v>
      </c>
      <c r="J10290" s="2" t="s">
        <v>30</v>
      </c>
      <c r="K10290" s="2" t="s">
        <v>1695</v>
      </c>
    </row>
    <row r="10291" spans="1:11">
      <c r="A10291" s="79">
        <v>42216</v>
      </c>
      <c r="B10291" s="3">
        <v>0.77747786600000002</v>
      </c>
      <c r="C10291" s="7">
        <v>110</v>
      </c>
      <c r="F10291" s="2" t="s">
        <v>1682</v>
      </c>
      <c r="G10291" s="2" t="s">
        <v>31</v>
      </c>
      <c r="H10291" s="2" t="s">
        <v>1720</v>
      </c>
      <c r="I10291" s="2" t="s">
        <v>1685</v>
      </c>
      <c r="J10291" s="2" t="s">
        <v>30</v>
      </c>
      <c r="K10291" s="2" t="s">
        <v>1688</v>
      </c>
    </row>
    <row r="10292" spans="1:11">
      <c r="A10292" s="79">
        <v>42247</v>
      </c>
      <c r="B10292" s="3">
        <v>1.2826964999999999E-2</v>
      </c>
      <c r="C10292" s="7">
        <v>110</v>
      </c>
      <c r="F10292" s="2" t="s">
        <v>1682</v>
      </c>
      <c r="G10292" s="2" t="s">
        <v>31</v>
      </c>
      <c r="H10292" s="2" t="s">
        <v>1720</v>
      </c>
      <c r="I10292" s="2" t="s">
        <v>1685</v>
      </c>
      <c r="J10292" s="2" t="s">
        <v>30</v>
      </c>
      <c r="K10292" s="2" t="s">
        <v>1698</v>
      </c>
    </row>
    <row r="10293" spans="1:11">
      <c r="A10293" s="79">
        <v>42247</v>
      </c>
      <c r="B10293" s="3">
        <v>1.4501094000000001E-2</v>
      </c>
      <c r="C10293" s="7">
        <v>110</v>
      </c>
      <c r="F10293" s="2" t="s">
        <v>1682</v>
      </c>
      <c r="G10293" s="2" t="s">
        <v>31</v>
      </c>
      <c r="H10293" s="2" t="s">
        <v>1720</v>
      </c>
      <c r="I10293" s="2" t="s">
        <v>1685</v>
      </c>
      <c r="J10293" s="2" t="s">
        <v>30</v>
      </c>
      <c r="K10293" s="2" t="s">
        <v>1688</v>
      </c>
    </row>
    <row r="10294" spans="1:11">
      <c r="A10294" s="79">
        <v>42247</v>
      </c>
      <c r="B10294" s="3">
        <v>0.11480524</v>
      </c>
      <c r="C10294" s="7">
        <v>110</v>
      </c>
      <c r="F10294" s="2" t="s">
        <v>1682</v>
      </c>
      <c r="G10294" s="2" t="s">
        <v>31</v>
      </c>
      <c r="H10294" s="2" t="s">
        <v>1720</v>
      </c>
      <c r="I10294" s="2" t="s">
        <v>1685</v>
      </c>
      <c r="J10294" s="2" t="s">
        <v>30</v>
      </c>
      <c r="K10294" s="2" t="s">
        <v>1686</v>
      </c>
    </row>
    <row r="10295" spans="1:11">
      <c r="A10295" s="79">
        <v>42247</v>
      </c>
      <c r="B10295" s="3">
        <v>1.2919007570000001</v>
      </c>
      <c r="C10295" s="7">
        <v>110</v>
      </c>
      <c r="F10295" s="2" t="s">
        <v>1682</v>
      </c>
      <c r="G10295" s="2" t="s">
        <v>31</v>
      </c>
      <c r="H10295" s="2" t="s">
        <v>1720</v>
      </c>
      <c r="I10295" s="2" t="s">
        <v>1685</v>
      </c>
      <c r="J10295" s="2" t="s">
        <v>30</v>
      </c>
      <c r="K10295" s="2" t="s">
        <v>1693</v>
      </c>
    </row>
    <row r="10296" spans="1:11">
      <c r="A10296" s="79">
        <v>42277</v>
      </c>
      <c r="B10296" s="3">
        <v>0.13950048600000001</v>
      </c>
      <c r="C10296" s="7">
        <v>110</v>
      </c>
      <c r="F10296" s="2" t="s">
        <v>1682</v>
      </c>
      <c r="G10296" s="2" t="s">
        <v>31</v>
      </c>
      <c r="H10296" s="2" t="s">
        <v>1720</v>
      </c>
      <c r="I10296" s="2" t="s">
        <v>1685</v>
      </c>
      <c r="J10296" s="2" t="s">
        <v>30</v>
      </c>
      <c r="K10296" s="2" t="s">
        <v>1693</v>
      </c>
    </row>
    <row r="10297" spans="1:11">
      <c r="A10297" s="79">
        <v>42308</v>
      </c>
      <c r="B10297" s="3">
        <v>0.22559999999999999</v>
      </c>
      <c r="C10297" s="7">
        <v>110</v>
      </c>
      <c r="F10297" s="2" t="s">
        <v>1682</v>
      </c>
      <c r="G10297" s="2" t="s">
        <v>31</v>
      </c>
      <c r="H10297" s="2" t="s">
        <v>1720</v>
      </c>
      <c r="I10297" s="2" t="s">
        <v>1685</v>
      </c>
      <c r="J10297" s="2" t="s">
        <v>30</v>
      </c>
      <c r="K10297" s="2" t="s">
        <v>1693</v>
      </c>
    </row>
    <row r="10298" spans="1:11">
      <c r="A10298" s="79">
        <v>42338</v>
      </c>
      <c r="B10298" s="3">
        <v>0.20704</v>
      </c>
      <c r="C10298" s="7">
        <v>110</v>
      </c>
      <c r="F10298" s="2" t="s">
        <v>1682</v>
      </c>
      <c r="G10298" s="2" t="s">
        <v>31</v>
      </c>
      <c r="H10298" s="2" t="s">
        <v>1720</v>
      </c>
      <c r="I10298" s="2" t="s">
        <v>1685</v>
      </c>
      <c r="J10298" s="2" t="s">
        <v>30</v>
      </c>
      <c r="K10298" s="2" t="s">
        <v>1693</v>
      </c>
    </row>
    <row r="10299" spans="1:11">
      <c r="A10299" s="79">
        <v>42369</v>
      </c>
      <c r="B10299" s="3">
        <v>0.25056</v>
      </c>
      <c r="C10299" s="7">
        <v>110</v>
      </c>
      <c r="F10299" s="2" t="s">
        <v>1682</v>
      </c>
      <c r="G10299" s="2" t="s">
        <v>31</v>
      </c>
      <c r="H10299" s="2" t="s">
        <v>1720</v>
      </c>
      <c r="I10299" s="2" t="s">
        <v>1685</v>
      </c>
      <c r="J10299" s="2" t="s">
        <v>30</v>
      </c>
      <c r="K10299" s="2" t="s">
        <v>1693</v>
      </c>
    </row>
    <row r="10300" spans="1:11">
      <c r="A10300" s="79">
        <v>42004</v>
      </c>
      <c r="B10300" s="3">
        <v>0.79974646599999999</v>
      </c>
      <c r="C10300" s="7">
        <v>114</v>
      </c>
      <c r="F10300" s="2" t="s">
        <v>1682</v>
      </c>
      <c r="G10300" s="2" t="s">
        <v>1712</v>
      </c>
      <c r="I10300" s="2" t="s">
        <v>1713</v>
      </c>
      <c r="J10300" s="2" t="s">
        <v>1714</v>
      </c>
      <c r="K10300" s="2" t="s">
        <v>1715</v>
      </c>
    </row>
    <row r="10301" spans="1:11">
      <c r="A10301" s="79">
        <v>42155</v>
      </c>
      <c r="B10301" s="3">
        <v>9.9594899999999997E-3</v>
      </c>
      <c r="C10301" s="7">
        <v>114</v>
      </c>
      <c r="F10301" s="2" t="s">
        <v>1682</v>
      </c>
      <c r="G10301" s="2" t="s">
        <v>1712</v>
      </c>
      <c r="I10301" s="2" t="s">
        <v>1713</v>
      </c>
      <c r="J10301" s="2" t="s">
        <v>1714</v>
      </c>
      <c r="K10301" s="2" t="s">
        <v>1718</v>
      </c>
    </row>
    <row r="10302" spans="1:11">
      <c r="A10302" s="79">
        <v>42155</v>
      </c>
      <c r="B10302" s="3">
        <v>2.9559098999999998E-2</v>
      </c>
      <c r="C10302" s="7">
        <v>114</v>
      </c>
      <c r="F10302" s="2" t="s">
        <v>1682</v>
      </c>
      <c r="G10302" s="2" t="s">
        <v>1712</v>
      </c>
      <c r="I10302" s="2" t="s">
        <v>1713</v>
      </c>
      <c r="J10302" s="2" t="s">
        <v>1714</v>
      </c>
      <c r="K10302" s="2" t="s">
        <v>1717</v>
      </c>
    </row>
    <row r="10303" spans="1:11">
      <c r="A10303" s="79">
        <v>42155</v>
      </c>
      <c r="B10303" s="3">
        <v>3.6251678000000002E-2</v>
      </c>
      <c r="C10303" s="7">
        <v>114</v>
      </c>
      <c r="F10303" s="2" t="s">
        <v>1682</v>
      </c>
      <c r="G10303" s="2" t="s">
        <v>1712</v>
      </c>
      <c r="I10303" s="2" t="s">
        <v>1713</v>
      </c>
      <c r="J10303" s="2" t="s">
        <v>1714</v>
      </c>
      <c r="K10303" s="2" t="s">
        <v>1717</v>
      </c>
    </row>
    <row r="10304" spans="1:11">
      <c r="A10304" s="79">
        <v>42247</v>
      </c>
      <c r="B10304" s="3">
        <v>8.9635979999999997E-3</v>
      </c>
      <c r="C10304" s="7">
        <v>114</v>
      </c>
      <c r="F10304" s="2" t="s">
        <v>1682</v>
      </c>
      <c r="G10304" s="2" t="s">
        <v>1712</v>
      </c>
      <c r="I10304" s="2" t="s">
        <v>1713</v>
      </c>
      <c r="J10304" s="2" t="s">
        <v>1714</v>
      </c>
      <c r="K10304" s="2" t="s">
        <v>1718</v>
      </c>
    </row>
    <row r="10305" spans="1:11">
      <c r="A10305" s="79">
        <v>42308</v>
      </c>
      <c r="B10305" s="3">
        <v>2.9559024E-2</v>
      </c>
      <c r="C10305" s="7">
        <v>114</v>
      </c>
      <c r="F10305" s="2" t="s">
        <v>1682</v>
      </c>
      <c r="G10305" s="2" t="s">
        <v>1712</v>
      </c>
      <c r="I10305" s="2" t="s">
        <v>1713</v>
      </c>
      <c r="J10305" s="2" t="s">
        <v>1714</v>
      </c>
      <c r="K10305" s="2" t="s">
        <v>1717</v>
      </c>
    </row>
    <row r="10306" spans="1:11">
      <c r="A10306" s="79">
        <v>42338</v>
      </c>
      <c r="B10306" s="3">
        <v>4.4898E-2</v>
      </c>
      <c r="C10306" s="7">
        <v>114</v>
      </c>
      <c r="F10306" s="2" t="s">
        <v>1682</v>
      </c>
      <c r="G10306" s="2" t="s">
        <v>1712</v>
      </c>
      <c r="I10306" s="2" t="s">
        <v>1713</v>
      </c>
      <c r="J10306" s="2" t="s">
        <v>1714</v>
      </c>
      <c r="K10306" s="2" t="s">
        <v>1716</v>
      </c>
    </row>
    <row r="10307" spans="1:11">
      <c r="A10307" s="79">
        <v>42369</v>
      </c>
      <c r="B10307" s="3">
        <v>4.5822000000000002E-2</v>
      </c>
      <c r="C10307" s="7">
        <v>114</v>
      </c>
      <c r="F10307" s="2" t="s">
        <v>1682</v>
      </c>
      <c r="G10307" s="2" t="s">
        <v>1712</v>
      </c>
      <c r="I10307" s="2" t="s">
        <v>1713</v>
      </c>
      <c r="J10307" s="2" t="s">
        <v>1714</v>
      </c>
      <c r="K10307" s="2" t="s">
        <v>1716</v>
      </c>
    </row>
    <row r="10308" spans="1:11">
      <c r="A10308" s="79">
        <v>42094</v>
      </c>
      <c r="B10308" s="3">
        <v>5.8876473999999998E-2</v>
      </c>
      <c r="C10308" s="7">
        <v>121</v>
      </c>
      <c r="F10308" s="2" t="s">
        <v>1682</v>
      </c>
      <c r="G10308" s="2" t="s">
        <v>1729</v>
      </c>
      <c r="H10308" s="2" t="s">
        <v>1730</v>
      </c>
      <c r="I10308" s="2" t="s">
        <v>51</v>
      </c>
      <c r="J10308" s="2" t="s">
        <v>50</v>
      </c>
      <c r="K10308" s="2" t="s">
        <v>1697</v>
      </c>
    </row>
    <row r="10309" spans="1:11">
      <c r="A10309" s="79">
        <v>42216</v>
      </c>
      <c r="B10309" s="3">
        <v>9.5939853000000005E-2</v>
      </c>
      <c r="C10309" s="7">
        <v>121</v>
      </c>
      <c r="F10309" s="2" t="s">
        <v>1682</v>
      </c>
      <c r="G10309" s="2" t="s">
        <v>1729</v>
      </c>
      <c r="H10309" s="2" t="s">
        <v>1730</v>
      </c>
      <c r="I10309" s="2" t="s">
        <v>51</v>
      </c>
      <c r="J10309" s="2" t="s">
        <v>50</v>
      </c>
      <c r="K10309" s="2" t="s">
        <v>1688</v>
      </c>
    </row>
    <row r="10310" spans="1:11">
      <c r="A10310" s="79">
        <v>42216</v>
      </c>
      <c r="B10310" s="3">
        <v>0.48526327000000002</v>
      </c>
      <c r="C10310" s="7">
        <v>121</v>
      </c>
      <c r="F10310" s="2" t="s">
        <v>1682</v>
      </c>
      <c r="G10310" s="2" t="s">
        <v>51</v>
      </c>
      <c r="H10310" s="2" t="s">
        <v>1728</v>
      </c>
      <c r="I10310" s="2" t="s">
        <v>51</v>
      </c>
      <c r="J10310" s="2" t="s">
        <v>50</v>
      </c>
      <c r="K10310" s="2" t="s">
        <v>1688</v>
      </c>
    </row>
    <row r="10311" spans="1:11">
      <c r="A10311" s="79">
        <v>41729</v>
      </c>
      <c r="B10311" s="3">
        <v>4.4932944000000002E-2</v>
      </c>
      <c r="C10311" s="7">
        <v>122</v>
      </c>
      <c r="F10311" s="2" t="s">
        <v>1682</v>
      </c>
      <c r="G10311" s="2" t="s">
        <v>1708</v>
      </c>
      <c r="H10311" s="2" t="s">
        <v>1709</v>
      </c>
      <c r="I10311" s="2" t="s">
        <v>53</v>
      </c>
      <c r="J10311" s="2" t="s">
        <v>52</v>
      </c>
      <c r="K10311" s="2" t="s">
        <v>1710</v>
      </c>
    </row>
    <row r="10312" spans="1:11">
      <c r="A10312" s="79">
        <v>41759</v>
      </c>
      <c r="B10312" s="3">
        <v>7.4919327999999993E-2</v>
      </c>
      <c r="C10312" s="7">
        <v>122</v>
      </c>
      <c r="F10312" s="2" t="s">
        <v>1682</v>
      </c>
      <c r="G10312" s="2" t="s">
        <v>1708</v>
      </c>
      <c r="H10312" s="2" t="s">
        <v>1709</v>
      </c>
      <c r="I10312" s="2" t="s">
        <v>53</v>
      </c>
      <c r="J10312" s="2" t="s">
        <v>52</v>
      </c>
      <c r="K10312" s="2" t="s">
        <v>1710</v>
      </c>
    </row>
    <row r="10313" spans="1:11">
      <c r="A10313" s="79">
        <v>41820</v>
      </c>
      <c r="B10313" s="3">
        <v>8.0111552000000003E-2</v>
      </c>
      <c r="C10313" s="7">
        <v>122</v>
      </c>
      <c r="F10313" s="2" t="s">
        <v>1682</v>
      </c>
      <c r="G10313" s="2" t="s">
        <v>1708</v>
      </c>
      <c r="H10313" s="2" t="s">
        <v>1709</v>
      </c>
      <c r="I10313" s="2" t="s">
        <v>53</v>
      </c>
      <c r="J10313" s="2" t="s">
        <v>52</v>
      </c>
      <c r="K10313" s="2" t="s">
        <v>1710</v>
      </c>
    </row>
    <row r="10314" spans="1:11">
      <c r="A10314" s="79">
        <v>42035</v>
      </c>
      <c r="B10314" s="3">
        <v>1.696636E-2</v>
      </c>
      <c r="C10314" s="7">
        <v>122</v>
      </c>
      <c r="F10314" s="2" t="s">
        <v>1682</v>
      </c>
      <c r="G10314" s="2" t="s">
        <v>1708</v>
      </c>
      <c r="H10314" s="2" t="s">
        <v>1709</v>
      </c>
      <c r="J10314" s="2" t="s">
        <v>52</v>
      </c>
      <c r="K10314" s="2" t="s">
        <v>1711</v>
      </c>
    </row>
    <row r="10315" spans="1:11">
      <c r="A10315" s="79">
        <v>42063</v>
      </c>
      <c r="B10315" s="3">
        <v>4.2336720000000001E-2</v>
      </c>
      <c r="C10315" s="7">
        <v>122</v>
      </c>
      <c r="F10315" s="2" t="s">
        <v>1682</v>
      </c>
      <c r="G10315" s="2" t="s">
        <v>1708</v>
      </c>
      <c r="H10315" s="2" t="s">
        <v>1709</v>
      </c>
      <c r="J10315" s="2" t="s">
        <v>52</v>
      </c>
      <c r="K10315" s="2" t="s">
        <v>1711</v>
      </c>
    </row>
    <row r="10316" spans="1:11">
      <c r="A10316" s="79">
        <v>42094</v>
      </c>
      <c r="B10316" s="3">
        <v>1.8228952E-2</v>
      </c>
      <c r="C10316" s="7">
        <v>122</v>
      </c>
      <c r="F10316" s="2" t="s">
        <v>1682</v>
      </c>
      <c r="G10316" s="2" t="s">
        <v>1708</v>
      </c>
      <c r="H10316" s="2" t="s">
        <v>1709</v>
      </c>
      <c r="J10316" s="2" t="s">
        <v>52</v>
      </c>
      <c r="K10316" s="2" t="s">
        <v>1711</v>
      </c>
    </row>
    <row r="10317" spans="1:11">
      <c r="A10317" s="79">
        <v>42216</v>
      </c>
      <c r="B10317" s="3">
        <v>0.40971523900000001</v>
      </c>
      <c r="C10317" s="7">
        <v>122</v>
      </c>
      <c r="F10317" s="2" t="s">
        <v>1682</v>
      </c>
      <c r="G10317" s="2" t="s">
        <v>53</v>
      </c>
      <c r="H10317" s="2" t="s">
        <v>1707</v>
      </c>
      <c r="I10317" s="2" t="s">
        <v>53</v>
      </c>
      <c r="J10317" s="2" t="s">
        <v>52</v>
      </c>
      <c r="K10317" s="2" t="s">
        <v>1695</v>
      </c>
    </row>
    <row r="10318" spans="1:11">
      <c r="A10318" s="79">
        <v>42216</v>
      </c>
      <c r="B10318" s="3">
        <v>0.14262303100000001</v>
      </c>
      <c r="C10318" s="7">
        <v>123</v>
      </c>
      <c r="F10318" s="2" t="s">
        <v>1682</v>
      </c>
      <c r="G10318" s="2" t="s">
        <v>1726</v>
      </c>
      <c r="H10318" s="2" t="s">
        <v>1727</v>
      </c>
      <c r="I10318" s="2" t="s">
        <v>55</v>
      </c>
      <c r="J10318" s="2" t="s">
        <v>54</v>
      </c>
      <c r="K10318" s="2" t="s">
        <v>1688</v>
      </c>
    </row>
    <row r="10319" spans="1:11">
      <c r="A10319" s="79">
        <v>42094</v>
      </c>
      <c r="B10319" s="3">
        <v>2.3218510000000001E-2</v>
      </c>
      <c r="C10319" s="7">
        <v>127</v>
      </c>
      <c r="F10319" s="2" t="s">
        <v>1682</v>
      </c>
      <c r="G10319" s="2" t="s">
        <v>1689</v>
      </c>
      <c r="H10319" s="2" t="s">
        <v>1690</v>
      </c>
      <c r="I10319" s="2" t="s">
        <v>63</v>
      </c>
      <c r="J10319" s="2" t="s">
        <v>148</v>
      </c>
      <c r="K10319" s="2" t="s">
        <v>1688</v>
      </c>
    </row>
    <row r="10320" spans="1:11">
      <c r="A10320" s="79">
        <v>42094</v>
      </c>
      <c r="B10320" s="3">
        <v>3.0508954000000001E-2</v>
      </c>
      <c r="C10320" s="7">
        <v>127</v>
      </c>
      <c r="F10320" s="2" t="s">
        <v>1682</v>
      </c>
      <c r="G10320" s="2" t="s">
        <v>63</v>
      </c>
      <c r="H10320" s="2" t="s">
        <v>1687</v>
      </c>
      <c r="I10320" s="2" t="s">
        <v>63</v>
      </c>
      <c r="J10320" s="2" t="s">
        <v>148</v>
      </c>
      <c r="K10320" s="2" t="s">
        <v>1688</v>
      </c>
    </row>
    <row r="10321" spans="1:11">
      <c r="A10321" s="79">
        <v>40968</v>
      </c>
      <c r="B10321" s="3">
        <v>2.2922999999999999E-2</v>
      </c>
      <c r="C10321" s="7">
        <v>12002</v>
      </c>
      <c r="F10321" s="2" t="s">
        <v>1682</v>
      </c>
      <c r="G10321" s="2" t="s">
        <v>1756</v>
      </c>
      <c r="H10321" s="2" t="s">
        <v>1757</v>
      </c>
      <c r="I10321" s="2" t="s">
        <v>69</v>
      </c>
      <c r="J10321" s="2" t="s">
        <v>68</v>
      </c>
      <c r="K10321" s="2" t="s">
        <v>1702</v>
      </c>
    </row>
    <row r="10322" spans="1:11">
      <c r="A10322" s="79">
        <v>40968</v>
      </c>
      <c r="B10322" s="3">
        <v>3.2549520999999998E-2</v>
      </c>
      <c r="C10322" s="7">
        <v>12003</v>
      </c>
      <c r="F10322" s="2" t="s">
        <v>1682</v>
      </c>
      <c r="G10322" s="2" t="s">
        <v>1731</v>
      </c>
      <c r="H10322" s="2" t="s">
        <v>1732</v>
      </c>
      <c r="I10322" s="2" t="s">
        <v>70</v>
      </c>
      <c r="J10322" s="2" t="s">
        <v>725</v>
      </c>
      <c r="K10322" s="2" t="s">
        <v>1702</v>
      </c>
    </row>
    <row r="10323" spans="1:11">
      <c r="A10323" s="79">
        <v>41639</v>
      </c>
      <c r="B10323" s="3">
        <v>1.4225396E-2</v>
      </c>
      <c r="C10323" s="7">
        <v>12003</v>
      </c>
      <c r="F10323" s="2" t="s">
        <v>1682</v>
      </c>
      <c r="G10323" s="2" t="s">
        <v>1731</v>
      </c>
      <c r="H10323" s="2" t="s">
        <v>1732</v>
      </c>
      <c r="I10323" s="2" t="s">
        <v>70</v>
      </c>
      <c r="J10323" s="2" t="s">
        <v>725</v>
      </c>
      <c r="K10323" s="2" t="s">
        <v>1721</v>
      </c>
    </row>
    <row r="10324" spans="1:11">
      <c r="A10324" s="79">
        <v>42004</v>
      </c>
      <c r="B10324" s="3">
        <v>1.1313454000000001E-2</v>
      </c>
      <c r="C10324" s="7">
        <v>12003</v>
      </c>
      <c r="F10324" s="2" t="s">
        <v>1682</v>
      </c>
      <c r="G10324" s="2" t="s">
        <v>1731</v>
      </c>
      <c r="H10324" s="2" t="s">
        <v>1732</v>
      </c>
      <c r="I10324" s="2" t="s">
        <v>70</v>
      </c>
      <c r="J10324" s="2" t="s">
        <v>725</v>
      </c>
      <c r="K10324" s="2" t="s">
        <v>1715</v>
      </c>
    </row>
    <row r="10325" spans="1:11">
      <c r="A10325" s="79">
        <v>42004</v>
      </c>
      <c r="B10325" s="3">
        <v>2.1550558000000001E-2</v>
      </c>
      <c r="C10325" s="7">
        <v>12003</v>
      </c>
      <c r="F10325" s="2" t="s">
        <v>1682</v>
      </c>
      <c r="G10325" s="2" t="s">
        <v>1739</v>
      </c>
      <c r="H10325" s="2" t="s">
        <v>1740</v>
      </c>
      <c r="I10325" s="2" t="s">
        <v>70</v>
      </c>
      <c r="J10325" s="2" t="s">
        <v>725</v>
      </c>
      <c r="K10325" s="2" t="s">
        <v>1715</v>
      </c>
    </row>
    <row r="10326" spans="1:11">
      <c r="A10326" s="79">
        <v>42004</v>
      </c>
      <c r="B10326" s="3">
        <v>3.8891372E-2</v>
      </c>
      <c r="C10326" s="7">
        <v>12003</v>
      </c>
      <c r="F10326" s="2" t="s">
        <v>1682</v>
      </c>
      <c r="G10326" s="2" t="s">
        <v>1741</v>
      </c>
      <c r="H10326" s="2" t="s">
        <v>1742</v>
      </c>
      <c r="I10326" s="2" t="s">
        <v>70</v>
      </c>
      <c r="J10326" s="2" t="s">
        <v>725</v>
      </c>
      <c r="K10326" s="2" t="s">
        <v>1715</v>
      </c>
    </row>
    <row r="10327" spans="1:11">
      <c r="A10327" s="79">
        <v>42004</v>
      </c>
      <c r="B10327" s="3">
        <v>4.5024630000000003E-2</v>
      </c>
      <c r="C10327" s="7">
        <v>12003</v>
      </c>
      <c r="F10327" s="2" t="s">
        <v>1682</v>
      </c>
      <c r="G10327" s="2" t="s">
        <v>1733</v>
      </c>
      <c r="H10327" s="2" t="s">
        <v>1734</v>
      </c>
      <c r="I10327" s="2" t="s">
        <v>70</v>
      </c>
      <c r="J10327" s="2" t="s">
        <v>725</v>
      </c>
      <c r="K10327" s="2" t="s">
        <v>1715</v>
      </c>
    </row>
    <row r="10328" spans="1:11">
      <c r="A10328" s="79">
        <v>42035</v>
      </c>
      <c r="B10328" s="3">
        <v>1.002085E-2</v>
      </c>
      <c r="C10328" s="7">
        <v>12003</v>
      </c>
      <c r="F10328" s="2" t="s">
        <v>1682</v>
      </c>
      <c r="G10328" s="2" t="s">
        <v>1733</v>
      </c>
      <c r="H10328" s="2" t="s">
        <v>1734</v>
      </c>
      <c r="I10328" s="2" t="s">
        <v>70</v>
      </c>
      <c r="J10328" s="2" t="s">
        <v>725</v>
      </c>
      <c r="K10328" s="2" t="s">
        <v>1704</v>
      </c>
    </row>
    <row r="10329" spans="1:11">
      <c r="A10329" s="79">
        <v>42124</v>
      </c>
      <c r="B10329" s="3">
        <v>3.7258735000000001E-2</v>
      </c>
      <c r="C10329" s="7">
        <v>12003</v>
      </c>
      <c r="F10329" s="2" t="s">
        <v>1682</v>
      </c>
      <c r="G10329" s="2" t="s">
        <v>1737</v>
      </c>
      <c r="H10329" s="2" t="s">
        <v>1738</v>
      </c>
      <c r="I10329" s="2" t="s">
        <v>443</v>
      </c>
      <c r="J10329" s="2" t="s">
        <v>725</v>
      </c>
      <c r="K10329" s="2" t="s">
        <v>1695</v>
      </c>
    </row>
    <row r="10330" spans="1:11">
      <c r="A10330" s="79">
        <v>42155</v>
      </c>
      <c r="B10330" s="3">
        <v>9.0977300000000001E-3</v>
      </c>
      <c r="C10330" s="7">
        <v>12003</v>
      </c>
      <c r="F10330" s="2" t="s">
        <v>1682</v>
      </c>
      <c r="G10330" s="2" t="s">
        <v>1733</v>
      </c>
      <c r="H10330" s="2" t="s">
        <v>1734</v>
      </c>
      <c r="I10330" s="2" t="s">
        <v>70</v>
      </c>
      <c r="J10330" s="2" t="s">
        <v>725</v>
      </c>
      <c r="K10330" s="2" t="s">
        <v>1704</v>
      </c>
    </row>
    <row r="10331" spans="1:11">
      <c r="A10331" s="79">
        <v>42155</v>
      </c>
      <c r="B10331" s="3">
        <v>1.0038939E-2</v>
      </c>
      <c r="C10331" s="7">
        <v>12003</v>
      </c>
      <c r="F10331" s="2" t="s">
        <v>1682</v>
      </c>
      <c r="G10331" s="2" t="s">
        <v>1749</v>
      </c>
      <c r="H10331" s="2" t="s">
        <v>1750</v>
      </c>
      <c r="I10331" s="2" t="s">
        <v>70</v>
      </c>
      <c r="J10331" s="2" t="s">
        <v>725</v>
      </c>
      <c r="K10331" s="2" t="s">
        <v>1717</v>
      </c>
    </row>
    <row r="10332" spans="1:11">
      <c r="A10332" s="79">
        <v>42155</v>
      </c>
      <c r="B10332" s="3">
        <v>1.0068252E-2</v>
      </c>
      <c r="C10332" s="7">
        <v>12003</v>
      </c>
      <c r="F10332" s="2" t="s">
        <v>1682</v>
      </c>
      <c r="G10332" s="2" t="s">
        <v>1735</v>
      </c>
      <c r="H10332" s="2" t="s">
        <v>1736</v>
      </c>
      <c r="I10332" s="2" t="s">
        <v>70</v>
      </c>
      <c r="J10332" s="2" t="s">
        <v>725</v>
      </c>
      <c r="K10332" s="2" t="s">
        <v>1695</v>
      </c>
    </row>
    <row r="10333" spans="1:11">
      <c r="A10333" s="79">
        <v>42155</v>
      </c>
      <c r="B10333" s="3">
        <v>1.1153385E-2</v>
      </c>
      <c r="C10333" s="7">
        <v>12003</v>
      </c>
      <c r="F10333" s="2" t="s">
        <v>1682</v>
      </c>
      <c r="G10333" s="2" t="s">
        <v>1741</v>
      </c>
      <c r="H10333" s="2" t="s">
        <v>1742</v>
      </c>
      <c r="I10333" s="2" t="s">
        <v>70</v>
      </c>
      <c r="J10333" s="2" t="s">
        <v>725</v>
      </c>
      <c r="K10333" s="2" t="s">
        <v>1688</v>
      </c>
    </row>
    <row r="10334" spans="1:11">
      <c r="A10334" s="79">
        <v>42155</v>
      </c>
      <c r="B10334" s="3">
        <v>1.6173825999999999E-2</v>
      </c>
      <c r="C10334" s="7">
        <v>12003</v>
      </c>
      <c r="F10334" s="2" t="s">
        <v>1682</v>
      </c>
      <c r="G10334" s="2" t="s">
        <v>1749</v>
      </c>
      <c r="H10334" s="2" t="s">
        <v>1750</v>
      </c>
      <c r="I10334" s="2" t="s">
        <v>70</v>
      </c>
      <c r="J10334" s="2" t="s">
        <v>725</v>
      </c>
      <c r="K10334" s="2" t="s">
        <v>1717</v>
      </c>
    </row>
    <row r="10335" spans="1:11">
      <c r="A10335" s="79">
        <v>42155</v>
      </c>
      <c r="B10335" s="3">
        <v>7.7684025000000004E-2</v>
      </c>
      <c r="C10335" s="7">
        <v>12003</v>
      </c>
      <c r="F10335" s="2" t="s">
        <v>1682</v>
      </c>
      <c r="G10335" s="2" t="s">
        <v>1739</v>
      </c>
      <c r="H10335" s="2" t="s">
        <v>1740</v>
      </c>
      <c r="I10335" s="2" t="s">
        <v>70</v>
      </c>
      <c r="J10335" s="2" t="s">
        <v>725</v>
      </c>
      <c r="K10335" s="2" t="s">
        <v>1718</v>
      </c>
    </row>
    <row r="10336" spans="1:11">
      <c r="A10336" s="79">
        <v>42155</v>
      </c>
      <c r="B10336" s="3">
        <v>8.9792617000000005E-2</v>
      </c>
      <c r="C10336" s="7">
        <v>12003</v>
      </c>
      <c r="F10336" s="2" t="s">
        <v>1682</v>
      </c>
      <c r="G10336" s="2" t="s">
        <v>1739</v>
      </c>
      <c r="H10336" s="2" t="s">
        <v>1740</v>
      </c>
      <c r="I10336" s="2" t="s">
        <v>70</v>
      </c>
      <c r="J10336" s="2" t="s">
        <v>725</v>
      </c>
      <c r="K10336" s="2" t="s">
        <v>1717</v>
      </c>
    </row>
    <row r="10337" spans="1:11">
      <c r="A10337" s="79">
        <v>42155</v>
      </c>
      <c r="B10337" s="3">
        <v>0.10258306</v>
      </c>
      <c r="C10337" s="7">
        <v>12003</v>
      </c>
      <c r="F10337" s="2" t="s">
        <v>1682</v>
      </c>
      <c r="G10337" s="2" t="s">
        <v>1739</v>
      </c>
      <c r="H10337" s="2" t="s">
        <v>1740</v>
      </c>
      <c r="I10337" s="2" t="s">
        <v>70</v>
      </c>
      <c r="J10337" s="2" t="s">
        <v>725</v>
      </c>
      <c r="K10337" s="2" t="s">
        <v>1718</v>
      </c>
    </row>
    <row r="10338" spans="1:11">
      <c r="A10338" s="79">
        <v>42155</v>
      </c>
      <c r="B10338" s="3">
        <v>0.10485114299999999</v>
      </c>
      <c r="C10338" s="7">
        <v>12003</v>
      </c>
      <c r="F10338" s="2" t="s">
        <v>1682</v>
      </c>
      <c r="G10338" s="2" t="s">
        <v>1739</v>
      </c>
      <c r="H10338" s="2" t="s">
        <v>1740</v>
      </c>
      <c r="I10338" s="2" t="s">
        <v>70</v>
      </c>
      <c r="J10338" s="2" t="s">
        <v>725</v>
      </c>
      <c r="K10338" s="2" t="s">
        <v>1717</v>
      </c>
    </row>
    <row r="10339" spans="1:11">
      <c r="A10339" s="79">
        <v>42155</v>
      </c>
      <c r="B10339" s="3">
        <v>0.14042881400000001</v>
      </c>
      <c r="C10339" s="7">
        <v>12003</v>
      </c>
      <c r="F10339" s="2" t="s">
        <v>1682</v>
      </c>
      <c r="G10339" s="2" t="s">
        <v>1741</v>
      </c>
      <c r="H10339" s="2" t="s">
        <v>1742</v>
      </c>
      <c r="I10339" s="2" t="s">
        <v>70</v>
      </c>
      <c r="J10339" s="2" t="s">
        <v>725</v>
      </c>
      <c r="K10339" s="2" t="s">
        <v>1718</v>
      </c>
    </row>
    <row r="10340" spans="1:11">
      <c r="A10340" s="79">
        <v>42155</v>
      </c>
      <c r="B10340" s="3">
        <v>0.14333374400000001</v>
      </c>
      <c r="C10340" s="7">
        <v>12003</v>
      </c>
      <c r="F10340" s="2" t="s">
        <v>1682</v>
      </c>
      <c r="G10340" s="2" t="s">
        <v>1741</v>
      </c>
      <c r="H10340" s="2" t="s">
        <v>1742</v>
      </c>
      <c r="I10340" s="2" t="s">
        <v>70</v>
      </c>
      <c r="J10340" s="2" t="s">
        <v>725</v>
      </c>
      <c r="K10340" s="2" t="s">
        <v>1717</v>
      </c>
    </row>
    <row r="10341" spans="1:11">
      <c r="A10341" s="79">
        <v>42155</v>
      </c>
      <c r="B10341" s="3">
        <v>0.150583891</v>
      </c>
      <c r="C10341" s="7">
        <v>12003</v>
      </c>
      <c r="F10341" s="2" t="s">
        <v>1682</v>
      </c>
      <c r="G10341" s="2" t="s">
        <v>1741</v>
      </c>
      <c r="H10341" s="2" t="s">
        <v>1742</v>
      </c>
      <c r="I10341" s="2" t="s">
        <v>70</v>
      </c>
      <c r="J10341" s="2" t="s">
        <v>725</v>
      </c>
      <c r="K10341" s="2" t="s">
        <v>1717</v>
      </c>
    </row>
    <row r="10342" spans="1:11">
      <c r="A10342" s="79">
        <v>42155</v>
      </c>
      <c r="B10342" s="3">
        <v>0.15536851800000001</v>
      </c>
      <c r="C10342" s="7">
        <v>12003</v>
      </c>
      <c r="F10342" s="2" t="s">
        <v>1682</v>
      </c>
      <c r="G10342" s="2" t="s">
        <v>1741</v>
      </c>
      <c r="H10342" s="2" t="s">
        <v>1742</v>
      </c>
      <c r="I10342" s="2" t="s">
        <v>70</v>
      </c>
      <c r="J10342" s="2" t="s">
        <v>725</v>
      </c>
      <c r="K10342" s="2" t="s">
        <v>1718</v>
      </c>
    </row>
    <row r="10343" spans="1:11">
      <c r="A10343" s="79">
        <v>42155</v>
      </c>
      <c r="B10343" s="3">
        <v>0.32961140700000002</v>
      </c>
      <c r="C10343" s="7">
        <v>12003</v>
      </c>
      <c r="F10343" s="2" t="s">
        <v>1682</v>
      </c>
      <c r="G10343" s="2" t="s">
        <v>1733</v>
      </c>
      <c r="H10343" s="2" t="s">
        <v>1734</v>
      </c>
      <c r="I10343" s="2" t="s">
        <v>70</v>
      </c>
      <c r="J10343" s="2" t="s">
        <v>725</v>
      </c>
      <c r="K10343" s="2" t="s">
        <v>1717</v>
      </c>
    </row>
    <row r="10344" spans="1:11">
      <c r="A10344" s="79">
        <v>42155</v>
      </c>
      <c r="B10344" s="3">
        <v>0.35256595899999998</v>
      </c>
      <c r="C10344" s="7">
        <v>12003</v>
      </c>
      <c r="F10344" s="2" t="s">
        <v>1682</v>
      </c>
      <c r="G10344" s="2" t="s">
        <v>1733</v>
      </c>
      <c r="H10344" s="2" t="s">
        <v>1734</v>
      </c>
      <c r="I10344" s="2" t="s">
        <v>70</v>
      </c>
      <c r="J10344" s="2" t="s">
        <v>725</v>
      </c>
      <c r="K10344" s="2" t="s">
        <v>1718</v>
      </c>
    </row>
    <row r="10345" spans="1:11">
      <c r="A10345" s="79">
        <v>42155</v>
      </c>
      <c r="B10345" s="3">
        <v>0.40099985100000002</v>
      </c>
      <c r="C10345" s="7">
        <v>12003</v>
      </c>
      <c r="F10345" s="2" t="s">
        <v>1682</v>
      </c>
      <c r="G10345" s="2" t="s">
        <v>1733</v>
      </c>
      <c r="H10345" s="2" t="s">
        <v>1734</v>
      </c>
      <c r="I10345" s="2" t="s">
        <v>70</v>
      </c>
      <c r="J10345" s="2" t="s">
        <v>725</v>
      </c>
      <c r="K10345" s="2" t="s">
        <v>1717</v>
      </c>
    </row>
    <row r="10346" spans="1:11">
      <c r="A10346" s="79">
        <v>42155</v>
      </c>
      <c r="B10346" s="3">
        <v>0.45614603300000001</v>
      </c>
      <c r="C10346" s="7">
        <v>12003</v>
      </c>
      <c r="F10346" s="2" t="s">
        <v>1682</v>
      </c>
      <c r="G10346" s="2" t="s">
        <v>1733</v>
      </c>
      <c r="H10346" s="2" t="s">
        <v>1734</v>
      </c>
      <c r="I10346" s="2" t="s">
        <v>70</v>
      </c>
      <c r="J10346" s="2" t="s">
        <v>725</v>
      </c>
      <c r="K10346" s="2" t="s">
        <v>1718</v>
      </c>
    </row>
    <row r="10347" spans="1:11">
      <c r="A10347" s="79">
        <v>42155</v>
      </c>
      <c r="B10347" s="3">
        <v>1.1441668620000001</v>
      </c>
      <c r="C10347" s="7">
        <v>12003</v>
      </c>
      <c r="F10347" s="2" t="s">
        <v>1682</v>
      </c>
      <c r="G10347" s="2" t="s">
        <v>1731</v>
      </c>
      <c r="H10347" s="2" t="s">
        <v>1732</v>
      </c>
      <c r="I10347" s="2" t="s">
        <v>70</v>
      </c>
      <c r="J10347" s="2" t="s">
        <v>725</v>
      </c>
      <c r="K10347" s="2" t="s">
        <v>1718</v>
      </c>
    </row>
    <row r="10348" spans="1:11">
      <c r="A10348" s="79">
        <v>42155</v>
      </c>
      <c r="B10348" s="3">
        <v>1.6529811750000001</v>
      </c>
      <c r="C10348" s="7">
        <v>12003</v>
      </c>
      <c r="F10348" s="2" t="s">
        <v>1682</v>
      </c>
      <c r="G10348" s="2" t="s">
        <v>1731</v>
      </c>
      <c r="H10348" s="2" t="s">
        <v>1732</v>
      </c>
      <c r="I10348" s="2" t="s">
        <v>70</v>
      </c>
      <c r="J10348" s="2" t="s">
        <v>725</v>
      </c>
      <c r="K10348" s="2" t="s">
        <v>1717</v>
      </c>
    </row>
    <row r="10349" spans="1:11">
      <c r="A10349" s="79">
        <v>42185</v>
      </c>
      <c r="B10349" s="3">
        <v>9.9594720000000005E-3</v>
      </c>
      <c r="C10349" s="7">
        <v>12003</v>
      </c>
      <c r="F10349" s="2" t="s">
        <v>1682</v>
      </c>
      <c r="G10349" s="2" t="s">
        <v>1731</v>
      </c>
      <c r="H10349" s="2" t="s">
        <v>1732</v>
      </c>
      <c r="I10349" s="2" t="s">
        <v>70</v>
      </c>
      <c r="J10349" s="2" t="s">
        <v>725</v>
      </c>
      <c r="K10349" s="2" t="s">
        <v>1718</v>
      </c>
    </row>
    <row r="10350" spans="1:11">
      <c r="A10350" s="79">
        <v>42185</v>
      </c>
      <c r="B10350" s="3">
        <v>1.5910471999999998E-2</v>
      </c>
      <c r="C10350" s="7">
        <v>12003</v>
      </c>
      <c r="F10350" s="2" t="s">
        <v>1682</v>
      </c>
      <c r="G10350" s="2" t="s">
        <v>1733</v>
      </c>
      <c r="H10350" s="2" t="s">
        <v>1734</v>
      </c>
      <c r="I10350" s="2" t="s">
        <v>70</v>
      </c>
      <c r="J10350" s="2" t="s">
        <v>725</v>
      </c>
      <c r="K10350" s="2" t="s">
        <v>1704</v>
      </c>
    </row>
    <row r="10351" spans="1:11">
      <c r="A10351" s="79">
        <v>42185</v>
      </c>
      <c r="B10351" s="3">
        <v>1.6742027999999999E-2</v>
      </c>
      <c r="C10351" s="7">
        <v>12003</v>
      </c>
      <c r="F10351" s="2" t="s">
        <v>1682</v>
      </c>
      <c r="G10351" s="2" t="s">
        <v>1741</v>
      </c>
      <c r="H10351" s="2" t="s">
        <v>1742</v>
      </c>
      <c r="I10351" s="2" t="s">
        <v>70</v>
      </c>
      <c r="J10351" s="2" t="s">
        <v>725</v>
      </c>
      <c r="K10351" s="2" t="s">
        <v>1688</v>
      </c>
    </row>
    <row r="10352" spans="1:11">
      <c r="A10352" s="79">
        <v>42185</v>
      </c>
      <c r="B10352" s="3">
        <v>3.3462931000000001E-2</v>
      </c>
      <c r="C10352" s="7">
        <v>12003</v>
      </c>
      <c r="F10352" s="2" t="s">
        <v>1682</v>
      </c>
      <c r="G10352" s="2" t="s">
        <v>1731</v>
      </c>
      <c r="H10352" s="2" t="s">
        <v>1732</v>
      </c>
      <c r="I10352" s="2" t="s">
        <v>70</v>
      </c>
      <c r="J10352" s="2" t="s">
        <v>725</v>
      </c>
      <c r="K10352" s="2" t="s">
        <v>1717</v>
      </c>
    </row>
    <row r="10353" spans="1:11">
      <c r="A10353" s="79">
        <v>42185</v>
      </c>
      <c r="B10353" s="3">
        <v>8.5651458E-2</v>
      </c>
      <c r="C10353" s="7">
        <v>12003</v>
      </c>
      <c r="F10353" s="2" t="s">
        <v>1682</v>
      </c>
      <c r="G10353" s="2" t="s">
        <v>1739</v>
      </c>
      <c r="H10353" s="2" t="s">
        <v>1740</v>
      </c>
      <c r="I10353" s="2" t="s">
        <v>70</v>
      </c>
      <c r="J10353" s="2" t="s">
        <v>725</v>
      </c>
      <c r="K10353" s="2" t="s">
        <v>1718</v>
      </c>
    </row>
    <row r="10354" spans="1:11">
      <c r="A10354" s="79">
        <v>42185</v>
      </c>
      <c r="B10354" s="3">
        <v>8.5888190000000003E-2</v>
      </c>
      <c r="C10354" s="7">
        <v>12003</v>
      </c>
      <c r="F10354" s="2" t="s">
        <v>1682</v>
      </c>
      <c r="G10354" s="2" t="s">
        <v>1739</v>
      </c>
      <c r="H10354" s="2" t="s">
        <v>1740</v>
      </c>
      <c r="I10354" s="2" t="s">
        <v>70</v>
      </c>
      <c r="J10354" s="2" t="s">
        <v>725</v>
      </c>
      <c r="K10354" s="2" t="s">
        <v>1717</v>
      </c>
    </row>
    <row r="10355" spans="1:11">
      <c r="A10355" s="79">
        <v>42185</v>
      </c>
      <c r="B10355" s="3">
        <v>0.180266441</v>
      </c>
      <c r="C10355" s="7">
        <v>12003</v>
      </c>
      <c r="F10355" s="2" t="s">
        <v>1682</v>
      </c>
      <c r="G10355" s="2" t="s">
        <v>1741</v>
      </c>
      <c r="H10355" s="2" t="s">
        <v>1742</v>
      </c>
      <c r="I10355" s="2" t="s">
        <v>70</v>
      </c>
      <c r="J10355" s="2" t="s">
        <v>725</v>
      </c>
      <c r="K10355" s="2" t="s">
        <v>1718</v>
      </c>
    </row>
    <row r="10356" spans="1:11">
      <c r="A10356" s="79">
        <v>42185</v>
      </c>
      <c r="B10356" s="3">
        <v>0.28443491399999998</v>
      </c>
      <c r="C10356" s="7">
        <v>12003</v>
      </c>
      <c r="F10356" s="2" t="s">
        <v>1682</v>
      </c>
      <c r="G10356" s="2" t="s">
        <v>1741</v>
      </c>
      <c r="H10356" s="2" t="s">
        <v>1742</v>
      </c>
      <c r="I10356" s="2" t="s">
        <v>70</v>
      </c>
      <c r="J10356" s="2" t="s">
        <v>725</v>
      </c>
      <c r="K10356" s="2" t="s">
        <v>1717</v>
      </c>
    </row>
    <row r="10357" spans="1:11">
      <c r="A10357" s="79">
        <v>42185</v>
      </c>
      <c r="B10357" s="3">
        <v>0.43278724099999999</v>
      </c>
      <c r="C10357" s="7">
        <v>12003</v>
      </c>
      <c r="F10357" s="2" t="s">
        <v>1682</v>
      </c>
      <c r="G10357" s="2" t="s">
        <v>1733</v>
      </c>
      <c r="H10357" s="2" t="s">
        <v>1734</v>
      </c>
      <c r="I10357" s="2" t="s">
        <v>70</v>
      </c>
      <c r="J10357" s="2" t="s">
        <v>725</v>
      </c>
      <c r="K10357" s="2" t="s">
        <v>1717</v>
      </c>
    </row>
    <row r="10358" spans="1:11">
      <c r="A10358" s="79">
        <v>42185</v>
      </c>
      <c r="B10358" s="3">
        <v>0.48303438500000001</v>
      </c>
      <c r="C10358" s="7">
        <v>12003</v>
      </c>
      <c r="F10358" s="2" t="s">
        <v>1682</v>
      </c>
      <c r="G10358" s="2" t="s">
        <v>1733</v>
      </c>
      <c r="H10358" s="2" t="s">
        <v>1734</v>
      </c>
      <c r="I10358" s="2" t="s">
        <v>70</v>
      </c>
      <c r="J10358" s="2" t="s">
        <v>725</v>
      </c>
      <c r="K10358" s="2" t="s">
        <v>1718</v>
      </c>
    </row>
    <row r="10359" spans="1:11">
      <c r="A10359" s="79">
        <v>42185</v>
      </c>
      <c r="B10359" s="3">
        <v>0.84401297900000005</v>
      </c>
      <c r="C10359" s="7">
        <v>12003</v>
      </c>
      <c r="F10359" s="2" t="s">
        <v>1682</v>
      </c>
      <c r="G10359" s="2" t="s">
        <v>1735</v>
      </c>
      <c r="H10359" s="2" t="s">
        <v>1736</v>
      </c>
      <c r="I10359" s="2" t="s">
        <v>70</v>
      </c>
      <c r="J10359" s="2" t="s">
        <v>725</v>
      </c>
      <c r="K10359" s="2" t="s">
        <v>1695</v>
      </c>
    </row>
    <row r="10360" spans="1:11">
      <c r="A10360" s="79">
        <v>42216</v>
      </c>
      <c r="B10360" s="3">
        <v>9.4811630000000008E-3</v>
      </c>
      <c r="C10360" s="7">
        <v>12003</v>
      </c>
      <c r="F10360" s="2" t="s">
        <v>1682</v>
      </c>
      <c r="G10360" s="2" t="s">
        <v>1749</v>
      </c>
      <c r="H10360" s="2" t="s">
        <v>1750</v>
      </c>
      <c r="I10360" s="2" t="s">
        <v>70</v>
      </c>
      <c r="J10360" s="2" t="s">
        <v>725</v>
      </c>
      <c r="K10360" s="2" t="s">
        <v>1717</v>
      </c>
    </row>
    <row r="10361" spans="1:11">
      <c r="A10361" s="79">
        <v>42216</v>
      </c>
      <c r="B10361" s="3">
        <v>1.5751563999999999E-2</v>
      </c>
      <c r="C10361" s="7">
        <v>12003</v>
      </c>
      <c r="F10361" s="2" t="s">
        <v>1682</v>
      </c>
      <c r="G10361" s="2" t="s">
        <v>1733</v>
      </c>
      <c r="H10361" s="2" t="s">
        <v>1734</v>
      </c>
      <c r="I10361" s="2" t="s">
        <v>70</v>
      </c>
      <c r="J10361" s="2" t="s">
        <v>725</v>
      </c>
      <c r="K10361" s="2" t="s">
        <v>1704</v>
      </c>
    </row>
    <row r="10362" spans="1:11">
      <c r="A10362" s="79">
        <v>42216</v>
      </c>
      <c r="B10362" s="3">
        <v>2.8639329000000002E-2</v>
      </c>
      <c r="C10362" s="7">
        <v>12003</v>
      </c>
      <c r="F10362" s="2" t="s">
        <v>1682</v>
      </c>
      <c r="G10362" s="2" t="s">
        <v>1735</v>
      </c>
      <c r="H10362" s="2" t="s">
        <v>1736</v>
      </c>
      <c r="I10362" s="2" t="s">
        <v>70</v>
      </c>
      <c r="J10362" s="2" t="s">
        <v>725</v>
      </c>
      <c r="K10362" s="2" t="s">
        <v>1695</v>
      </c>
    </row>
    <row r="10363" spans="1:11">
      <c r="A10363" s="79">
        <v>42216</v>
      </c>
      <c r="B10363" s="3">
        <v>4.2825865999999997E-2</v>
      </c>
      <c r="C10363" s="7">
        <v>12003</v>
      </c>
      <c r="F10363" s="2" t="s">
        <v>1682</v>
      </c>
      <c r="G10363" s="2" t="s">
        <v>1731</v>
      </c>
      <c r="H10363" s="2" t="s">
        <v>1732</v>
      </c>
      <c r="I10363" s="2" t="s">
        <v>70</v>
      </c>
      <c r="J10363" s="2" t="s">
        <v>725</v>
      </c>
      <c r="K10363" s="2" t="s">
        <v>1718</v>
      </c>
    </row>
    <row r="10364" spans="1:11">
      <c r="A10364" s="79">
        <v>42216</v>
      </c>
      <c r="B10364" s="3">
        <v>0.119514045</v>
      </c>
      <c r="C10364" s="7">
        <v>12003</v>
      </c>
      <c r="F10364" s="2" t="s">
        <v>1682</v>
      </c>
      <c r="G10364" s="2" t="s">
        <v>1739</v>
      </c>
      <c r="H10364" s="2" t="s">
        <v>1740</v>
      </c>
      <c r="I10364" s="2" t="s">
        <v>70</v>
      </c>
      <c r="J10364" s="2" t="s">
        <v>725</v>
      </c>
      <c r="K10364" s="2" t="s">
        <v>1718</v>
      </c>
    </row>
    <row r="10365" spans="1:11">
      <c r="A10365" s="79">
        <v>42216</v>
      </c>
      <c r="B10365" s="3">
        <v>0.162295206</v>
      </c>
      <c r="C10365" s="7">
        <v>12003</v>
      </c>
      <c r="F10365" s="2" t="s">
        <v>1682</v>
      </c>
      <c r="G10365" s="2" t="s">
        <v>1741</v>
      </c>
      <c r="H10365" s="2" t="s">
        <v>1742</v>
      </c>
      <c r="I10365" s="2" t="s">
        <v>70</v>
      </c>
      <c r="J10365" s="2" t="s">
        <v>725</v>
      </c>
      <c r="K10365" s="2" t="s">
        <v>1717</v>
      </c>
    </row>
    <row r="10366" spans="1:11">
      <c r="A10366" s="79">
        <v>42216</v>
      </c>
      <c r="B10366" s="3">
        <v>0.187950119</v>
      </c>
      <c r="C10366" s="7">
        <v>12003</v>
      </c>
      <c r="F10366" s="2" t="s">
        <v>1682</v>
      </c>
      <c r="G10366" s="2" t="s">
        <v>1731</v>
      </c>
      <c r="H10366" s="2" t="s">
        <v>1732</v>
      </c>
      <c r="I10366" s="2" t="s">
        <v>70</v>
      </c>
      <c r="J10366" s="2" t="s">
        <v>725</v>
      </c>
      <c r="K10366" s="2" t="s">
        <v>1717</v>
      </c>
    </row>
    <row r="10367" spans="1:11">
      <c r="A10367" s="79">
        <v>42216</v>
      </c>
      <c r="B10367" s="3">
        <v>0.18923057099999999</v>
      </c>
      <c r="C10367" s="7">
        <v>12003</v>
      </c>
      <c r="F10367" s="2" t="s">
        <v>1682</v>
      </c>
      <c r="G10367" s="2" t="s">
        <v>1741</v>
      </c>
      <c r="H10367" s="2" t="s">
        <v>1742</v>
      </c>
      <c r="I10367" s="2" t="s">
        <v>70</v>
      </c>
      <c r="J10367" s="2" t="s">
        <v>725</v>
      </c>
      <c r="K10367" s="2" t="s">
        <v>1718</v>
      </c>
    </row>
    <row r="10368" spans="1:11">
      <c r="A10368" s="79">
        <v>42216</v>
      </c>
      <c r="B10368" s="3">
        <v>0.228105634</v>
      </c>
      <c r="C10368" s="7">
        <v>12003</v>
      </c>
      <c r="F10368" s="2" t="s">
        <v>1682</v>
      </c>
      <c r="G10368" s="2" t="s">
        <v>1739</v>
      </c>
      <c r="H10368" s="2" t="s">
        <v>1740</v>
      </c>
      <c r="I10368" s="2" t="s">
        <v>70</v>
      </c>
      <c r="J10368" s="2" t="s">
        <v>725</v>
      </c>
      <c r="K10368" s="2" t="s">
        <v>1717</v>
      </c>
    </row>
    <row r="10369" spans="1:11">
      <c r="A10369" s="79">
        <v>42216</v>
      </c>
      <c r="B10369" s="3">
        <v>0.57466336600000001</v>
      </c>
      <c r="C10369" s="7">
        <v>12003</v>
      </c>
      <c r="F10369" s="2" t="s">
        <v>1682</v>
      </c>
      <c r="G10369" s="2" t="s">
        <v>1733</v>
      </c>
      <c r="H10369" s="2" t="s">
        <v>1734</v>
      </c>
      <c r="I10369" s="2" t="s">
        <v>70</v>
      </c>
      <c r="J10369" s="2" t="s">
        <v>725</v>
      </c>
      <c r="K10369" s="2" t="s">
        <v>1718</v>
      </c>
    </row>
    <row r="10370" spans="1:11">
      <c r="A10370" s="79">
        <v>42216</v>
      </c>
      <c r="B10370" s="3">
        <v>0.70104836699999995</v>
      </c>
      <c r="C10370" s="7">
        <v>12003</v>
      </c>
      <c r="F10370" s="2" t="s">
        <v>1682</v>
      </c>
      <c r="G10370" s="2" t="s">
        <v>1733</v>
      </c>
      <c r="H10370" s="2" t="s">
        <v>1734</v>
      </c>
      <c r="I10370" s="2" t="s">
        <v>70</v>
      </c>
      <c r="J10370" s="2" t="s">
        <v>725</v>
      </c>
      <c r="K10370" s="2" t="s">
        <v>1717</v>
      </c>
    </row>
    <row r="10371" spans="1:11">
      <c r="A10371" s="79">
        <v>42247</v>
      </c>
      <c r="B10371" s="3">
        <v>1.3512201600000001E-2</v>
      </c>
      <c r="C10371" s="7">
        <v>12003</v>
      </c>
      <c r="F10371" s="2" t="s">
        <v>1682</v>
      </c>
      <c r="G10371" s="2" t="s">
        <v>1739</v>
      </c>
      <c r="H10371" s="2" t="s">
        <v>1740</v>
      </c>
      <c r="I10371" s="2" t="s">
        <v>70</v>
      </c>
      <c r="J10371" s="2" t="s">
        <v>725</v>
      </c>
      <c r="K10371" s="2" t="s">
        <v>1751</v>
      </c>
    </row>
    <row r="10372" spans="1:11">
      <c r="A10372" s="79">
        <v>42247</v>
      </c>
      <c r="B10372" s="3">
        <v>2.6890793999999999E-2</v>
      </c>
      <c r="C10372" s="7">
        <v>12003</v>
      </c>
      <c r="F10372" s="2" t="s">
        <v>1682</v>
      </c>
      <c r="G10372" s="2" t="s">
        <v>1731</v>
      </c>
      <c r="H10372" s="2" t="s">
        <v>1732</v>
      </c>
      <c r="I10372" s="2" t="s">
        <v>70</v>
      </c>
      <c r="J10372" s="2" t="s">
        <v>725</v>
      </c>
      <c r="K10372" s="2" t="s">
        <v>1718</v>
      </c>
    </row>
    <row r="10373" spans="1:11">
      <c r="A10373" s="79">
        <v>42247</v>
      </c>
      <c r="B10373" s="3">
        <v>3.2621984999999999E-2</v>
      </c>
      <c r="C10373" s="7">
        <v>12003</v>
      </c>
      <c r="F10373" s="2" t="s">
        <v>1682</v>
      </c>
      <c r="G10373" s="2" t="s">
        <v>1744</v>
      </c>
      <c r="H10373" s="2" t="s">
        <v>1745</v>
      </c>
      <c r="I10373" s="2" t="s">
        <v>70</v>
      </c>
      <c r="J10373" s="2" t="s">
        <v>725</v>
      </c>
      <c r="K10373" s="2" t="s">
        <v>1718</v>
      </c>
    </row>
    <row r="10374" spans="1:11">
      <c r="A10374" s="79">
        <v>42247</v>
      </c>
      <c r="B10374" s="3">
        <v>3.4578498999999999E-2</v>
      </c>
      <c r="C10374" s="7">
        <v>12003</v>
      </c>
      <c r="F10374" s="2" t="s">
        <v>1682</v>
      </c>
      <c r="G10374" s="2" t="s">
        <v>1749</v>
      </c>
      <c r="H10374" s="2" t="s">
        <v>1750</v>
      </c>
      <c r="I10374" s="2" t="s">
        <v>70</v>
      </c>
      <c r="J10374" s="2" t="s">
        <v>725</v>
      </c>
      <c r="K10374" s="2" t="s">
        <v>1717</v>
      </c>
    </row>
    <row r="10375" spans="1:11">
      <c r="A10375" s="79">
        <v>42247</v>
      </c>
      <c r="B10375" s="3">
        <v>3.6809370000000001E-2</v>
      </c>
      <c r="C10375" s="7">
        <v>12003</v>
      </c>
      <c r="F10375" s="2" t="s">
        <v>1682</v>
      </c>
      <c r="G10375" s="2" t="s">
        <v>1731</v>
      </c>
      <c r="H10375" s="2" t="s">
        <v>1732</v>
      </c>
      <c r="I10375" s="2" t="s">
        <v>70</v>
      </c>
      <c r="J10375" s="2" t="s">
        <v>725</v>
      </c>
      <c r="K10375" s="2" t="s">
        <v>1717</v>
      </c>
    </row>
    <row r="10376" spans="1:11">
      <c r="A10376" s="79">
        <v>42247</v>
      </c>
      <c r="B10376" s="3">
        <v>3.9973713600000002E-2</v>
      </c>
      <c r="C10376" s="7">
        <v>12003</v>
      </c>
      <c r="F10376" s="2" t="s">
        <v>1682</v>
      </c>
      <c r="G10376" s="2" t="s">
        <v>1733</v>
      </c>
      <c r="H10376" s="2" t="s">
        <v>1734</v>
      </c>
      <c r="I10376" s="2" t="s">
        <v>70</v>
      </c>
      <c r="J10376" s="2" t="s">
        <v>725</v>
      </c>
      <c r="K10376" s="2" t="s">
        <v>1751</v>
      </c>
    </row>
    <row r="10377" spans="1:11">
      <c r="A10377" s="79">
        <v>42247</v>
      </c>
      <c r="B10377" s="3">
        <v>4.6809900000000002E-2</v>
      </c>
      <c r="C10377" s="7">
        <v>12003</v>
      </c>
      <c r="F10377" s="2" t="s">
        <v>1682</v>
      </c>
      <c r="G10377" s="2" t="s">
        <v>1749</v>
      </c>
      <c r="H10377" s="2" t="s">
        <v>1750</v>
      </c>
      <c r="I10377" s="2" t="s">
        <v>70</v>
      </c>
      <c r="J10377" s="2" t="s">
        <v>725</v>
      </c>
      <c r="K10377" s="2" t="s">
        <v>1718</v>
      </c>
    </row>
    <row r="10378" spans="1:11">
      <c r="A10378" s="79">
        <v>42247</v>
      </c>
      <c r="B10378" s="3">
        <v>6.2226289999999997E-2</v>
      </c>
      <c r="C10378" s="7">
        <v>12003</v>
      </c>
      <c r="F10378" s="2" t="s">
        <v>1682</v>
      </c>
      <c r="G10378" s="2" t="s">
        <v>1735</v>
      </c>
      <c r="H10378" s="2" t="s">
        <v>1743</v>
      </c>
      <c r="I10378" s="2" t="s">
        <v>447</v>
      </c>
      <c r="J10378" s="2" t="s">
        <v>725</v>
      </c>
      <c r="K10378" s="2" t="s">
        <v>1748</v>
      </c>
    </row>
    <row r="10379" spans="1:11">
      <c r="A10379" s="79">
        <v>42247</v>
      </c>
      <c r="B10379" s="3">
        <v>6.3740953000000003E-2</v>
      </c>
      <c r="C10379" s="7">
        <v>12003</v>
      </c>
      <c r="F10379" s="2" t="s">
        <v>1682</v>
      </c>
      <c r="G10379" s="2" t="s">
        <v>1735</v>
      </c>
      <c r="H10379" s="2" t="s">
        <v>1743</v>
      </c>
      <c r="I10379" s="2" t="s">
        <v>447</v>
      </c>
      <c r="J10379" s="2" t="s">
        <v>725</v>
      </c>
      <c r="K10379" s="2" t="s">
        <v>1718</v>
      </c>
    </row>
    <row r="10380" spans="1:11">
      <c r="A10380" s="79">
        <v>42247</v>
      </c>
      <c r="B10380" s="3">
        <v>6.5117913999999999E-2</v>
      </c>
      <c r="C10380" s="7">
        <v>12003</v>
      </c>
      <c r="F10380" s="2" t="s">
        <v>1682</v>
      </c>
      <c r="G10380" s="2" t="s">
        <v>1746</v>
      </c>
      <c r="H10380" s="2" t="s">
        <v>1747</v>
      </c>
      <c r="I10380" s="2" t="s">
        <v>447</v>
      </c>
      <c r="J10380" s="2" t="s">
        <v>725</v>
      </c>
      <c r="K10380" s="2" t="s">
        <v>1748</v>
      </c>
    </row>
    <row r="10381" spans="1:11">
      <c r="A10381" s="79">
        <v>42247</v>
      </c>
      <c r="B10381" s="3">
        <v>6.6953255000000003E-2</v>
      </c>
      <c r="C10381" s="7">
        <v>12003</v>
      </c>
      <c r="F10381" s="2" t="s">
        <v>1682</v>
      </c>
      <c r="G10381" s="2" t="s">
        <v>1744</v>
      </c>
      <c r="H10381" s="2" t="s">
        <v>1745</v>
      </c>
      <c r="I10381" s="2" t="s">
        <v>70</v>
      </c>
      <c r="J10381" s="2" t="s">
        <v>725</v>
      </c>
      <c r="K10381" s="2" t="s">
        <v>1717</v>
      </c>
    </row>
    <row r="10382" spans="1:11">
      <c r="A10382" s="79">
        <v>42247</v>
      </c>
      <c r="B10382" s="3">
        <v>9.7042797E-2</v>
      </c>
      <c r="C10382" s="7">
        <v>12003</v>
      </c>
      <c r="F10382" s="2" t="s">
        <v>1682</v>
      </c>
      <c r="G10382" s="2" t="s">
        <v>1735</v>
      </c>
      <c r="H10382" s="2" t="s">
        <v>1743</v>
      </c>
      <c r="I10382" s="2" t="s">
        <v>447</v>
      </c>
      <c r="J10382" s="2" t="s">
        <v>725</v>
      </c>
      <c r="K10382" s="2" t="s">
        <v>1717</v>
      </c>
    </row>
    <row r="10383" spans="1:11">
      <c r="A10383" s="79">
        <v>42247</v>
      </c>
      <c r="B10383" s="3">
        <v>0.112542951</v>
      </c>
      <c r="C10383" s="7">
        <v>12003</v>
      </c>
      <c r="F10383" s="2" t="s">
        <v>1682</v>
      </c>
      <c r="G10383" s="2" t="s">
        <v>1739</v>
      </c>
      <c r="H10383" s="2" t="s">
        <v>1740</v>
      </c>
      <c r="I10383" s="2" t="s">
        <v>70</v>
      </c>
      <c r="J10383" s="2" t="s">
        <v>725</v>
      </c>
      <c r="K10383" s="2" t="s">
        <v>1718</v>
      </c>
    </row>
    <row r="10384" spans="1:11">
      <c r="A10384" s="79">
        <v>42247</v>
      </c>
      <c r="B10384" s="3">
        <v>0.123813337</v>
      </c>
      <c r="C10384" s="7">
        <v>12003</v>
      </c>
      <c r="F10384" s="2" t="s">
        <v>1682</v>
      </c>
      <c r="G10384" s="2" t="s">
        <v>1739</v>
      </c>
      <c r="H10384" s="2" t="s">
        <v>1740</v>
      </c>
      <c r="I10384" s="2" t="s">
        <v>70</v>
      </c>
      <c r="J10384" s="2" t="s">
        <v>725</v>
      </c>
      <c r="K10384" s="2" t="s">
        <v>1717</v>
      </c>
    </row>
    <row r="10385" spans="1:11">
      <c r="A10385" s="79">
        <v>42247</v>
      </c>
      <c r="B10385" s="3">
        <v>0.153372377</v>
      </c>
      <c r="C10385" s="7">
        <v>12003</v>
      </c>
      <c r="F10385" s="2" t="s">
        <v>1682</v>
      </c>
      <c r="G10385" s="2" t="s">
        <v>1741</v>
      </c>
      <c r="H10385" s="2" t="s">
        <v>1742</v>
      </c>
      <c r="I10385" s="2" t="s">
        <v>70</v>
      </c>
      <c r="J10385" s="2" t="s">
        <v>725</v>
      </c>
      <c r="K10385" s="2" t="s">
        <v>1717</v>
      </c>
    </row>
    <row r="10386" spans="1:11">
      <c r="A10386" s="79">
        <v>42247</v>
      </c>
      <c r="B10386" s="3">
        <v>0.18723960000000001</v>
      </c>
      <c r="C10386" s="7">
        <v>12003</v>
      </c>
      <c r="F10386" s="2" t="s">
        <v>1682</v>
      </c>
      <c r="G10386" s="2" t="s">
        <v>1741</v>
      </c>
      <c r="H10386" s="2" t="s">
        <v>1742</v>
      </c>
      <c r="I10386" s="2" t="s">
        <v>70</v>
      </c>
      <c r="J10386" s="2" t="s">
        <v>725</v>
      </c>
      <c r="K10386" s="2" t="s">
        <v>1718</v>
      </c>
    </row>
    <row r="10387" spans="1:11">
      <c r="A10387" s="79">
        <v>42247</v>
      </c>
      <c r="B10387" s="3">
        <v>0.49399383800000002</v>
      </c>
      <c r="C10387" s="7">
        <v>12003</v>
      </c>
      <c r="F10387" s="2" t="s">
        <v>1682</v>
      </c>
      <c r="G10387" s="2" t="s">
        <v>1733</v>
      </c>
      <c r="H10387" s="2" t="s">
        <v>1734</v>
      </c>
      <c r="I10387" s="2" t="s">
        <v>70</v>
      </c>
      <c r="J10387" s="2" t="s">
        <v>725</v>
      </c>
      <c r="K10387" s="2" t="s">
        <v>1718</v>
      </c>
    </row>
    <row r="10388" spans="1:11">
      <c r="A10388" s="79">
        <v>42247</v>
      </c>
      <c r="B10388" s="3">
        <v>0.548236532</v>
      </c>
      <c r="C10388" s="7">
        <v>12003</v>
      </c>
      <c r="F10388" s="2" t="s">
        <v>1682</v>
      </c>
      <c r="G10388" s="2" t="s">
        <v>1733</v>
      </c>
      <c r="H10388" s="2" t="s">
        <v>1734</v>
      </c>
      <c r="I10388" s="2" t="s">
        <v>70</v>
      </c>
      <c r="J10388" s="2" t="s">
        <v>725</v>
      </c>
      <c r="K10388" s="2" t="s">
        <v>1717</v>
      </c>
    </row>
    <row r="10389" spans="1:11">
      <c r="A10389" s="79">
        <v>42277</v>
      </c>
      <c r="B10389" s="3">
        <v>0.01</v>
      </c>
      <c r="C10389" s="7">
        <v>12003</v>
      </c>
      <c r="F10389" s="2" t="s">
        <v>1682</v>
      </c>
      <c r="G10389" s="2" t="s">
        <v>1733</v>
      </c>
      <c r="H10389" s="2" t="s">
        <v>1734</v>
      </c>
      <c r="I10389" s="2" t="s">
        <v>70</v>
      </c>
      <c r="J10389" s="2" t="s">
        <v>725</v>
      </c>
      <c r="K10389" s="2" t="s">
        <v>1751</v>
      </c>
    </row>
    <row r="10390" spans="1:11">
      <c r="A10390" s="79">
        <v>42277</v>
      </c>
      <c r="B10390" s="3">
        <v>2.7886674E-2</v>
      </c>
      <c r="C10390" s="7">
        <v>12003</v>
      </c>
      <c r="F10390" s="2" t="s">
        <v>1682</v>
      </c>
      <c r="G10390" s="2" t="s">
        <v>1749</v>
      </c>
      <c r="H10390" s="2" t="s">
        <v>1750</v>
      </c>
      <c r="I10390" s="2" t="s">
        <v>70</v>
      </c>
      <c r="J10390" s="2" t="s">
        <v>725</v>
      </c>
      <c r="K10390" s="2" t="s">
        <v>1718</v>
      </c>
    </row>
    <row r="10391" spans="1:11">
      <c r="A10391" s="79">
        <v>42277</v>
      </c>
      <c r="B10391" s="3">
        <v>3.0674446000000001E-2</v>
      </c>
      <c r="C10391" s="7">
        <v>12003</v>
      </c>
      <c r="F10391" s="2" t="s">
        <v>1682</v>
      </c>
      <c r="G10391" s="2" t="s">
        <v>1735</v>
      </c>
      <c r="H10391" s="2" t="s">
        <v>1743</v>
      </c>
      <c r="I10391" s="2" t="s">
        <v>447</v>
      </c>
      <c r="J10391" s="2" t="s">
        <v>725</v>
      </c>
      <c r="K10391" s="2" t="s">
        <v>1717</v>
      </c>
    </row>
    <row r="10392" spans="1:11">
      <c r="A10392" s="79">
        <v>42277</v>
      </c>
      <c r="B10392" s="3">
        <v>3.0874532E-2</v>
      </c>
      <c r="C10392" s="7">
        <v>12003</v>
      </c>
      <c r="F10392" s="2" t="s">
        <v>1682</v>
      </c>
      <c r="G10392" s="2" t="s">
        <v>1731</v>
      </c>
      <c r="H10392" s="2" t="s">
        <v>1732</v>
      </c>
      <c r="I10392" s="2" t="s">
        <v>70</v>
      </c>
      <c r="J10392" s="2" t="s">
        <v>725</v>
      </c>
      <c r="K10392" s="2" t="s">
        <v>1718</v>
      </c>
    </row>
    <row r="10393" spans="1:11">
      <c r="A10393" s="79">
        <v>42277</v>
      </c>
      <c r="B10393" s="3">
        <v>3.2905313999999998E-2</v>
      </c>
      <c r="C10393" s="7">
        <v>12003</v>
      </c>
      <c r="F10393" s="2" t="s">
        <v>1682</v>
      </c>
      <c r="G10393" s="2" t="s">
        <v>1749</v>
      </c>
      <c r="H10393" s="2" t="s">
        <v>1750</v>
      </c>
      <c r="I10393" s="2" t="s">
        <v>70</v>
      </c>
      <c r="J10393" s="2" t="s">
        <v>725</v>
      </c>
      <c r="K10393" s="2" t="s">
        <v>1717</v>
      </c>
    </row>
    <row r="10394" spans="1:11">
      <c r="A10394" s="79">
        <v>42277</v>
      </c>
      <c r="B10394" s="3">
        <v>3.6251617999999999E-2</v>
      </c>
      <c r="C10394" s="7">
        <v>12003</v>
      </c>
      <c r="F10394" s="2" t="s">
        <v>1682</v>
      </c>
      <c r="G10394" s="2" t="s">
        <v>1731</v>
      </c>
      <c r="H10394" s="2" t="s">
        <v>1732</v>
      </c>
      <c r="I10394" s="2" t="s">
        <v>70</v>
      </c>
      <c r="J10394" s="2" t="s">
        <v>725</v>
      </c>
      <c r="K10394" s="2" t="s">
        <v>1717</v>
      </c>
    </row>
    <row r="10395" spans="1:11">
      <c r="A10395" s="79">
        <v>42277</v>
      </c>
      <c r="B10395" s="3">
        <v>4.2825963000000002E-2</v>
      </c>
      <c r="C10395" s="7">
        <v>12003</v>
      </c>
      <c r="F10395" s="2" t="s">
        <v>1682</v>
      </c>
      <c r="G10395" s="2" t="s">
        <v>1735</v>
      </c>
      <c r="H10395" s="2" t="s">
        <v>1743</v>
      </c>
      <c r="I10395" s="2" t="s">
        <v>447</v>
      </c>
      <c r="J10395" s="2" t="s">
        <v>725</v>
      </c>
      <c r="K10395" s="2" t="s">
        <v>1718</v>
      </c>
    </row>
    <row r="10396" spans="1:11">
      <c r="A10396" s="79">
        <v>42277</v>
      </c>
      <c r="B10396" s="3">
        <v>0.13744146400000001</v>
      </c>
      <c r="C10396" s="7">
        <v>12003</v>
      </c>
      <c r="F10396" s="2" t="s">
        <v>1682</v>
      </c>
      <c r="G10396" s="2" t="s">
        <v>1739</v>
      </c>
      <c r="H10396" s="2" t="s">
        <v>1740</v>
      </c>
      <c r="I10396" s="2" t="s">
        <v>70</v>
      </c>
      <c r="J10396" s="2" t="s">
        <v>725</v>
      </c>
      <c r="K10396" s="2" t="s">
        <v>1718</v>
      </c>
    </row>
    <row r="10397" spans="1:11">
      <c r="A10397" s="79">
        <v>42277</v>
      </c>
      <c r="B10397" s="3">
        <v>0.13831386500000001</v>
      </c>
      <c r="C10397" s="7">
        <v>12003</v>
      </c>
      <c r="F10397" s="2" t="s">
        <v>1682</v>
      </c>
      <c r="G10397" s="2" t="s">
        <v>1739</v>
      </c>
      <c r="H10397" s="2" t="s">
        <v>1740</v>
      </c>
      <c r="I10397" s="2" t="s">
        <v>70</v>
      </c>
      <c r="J10397" s="2" t="s">
        <v>725</v>
      </c>
      <c r="K10397" s="2" t="s">
        <v>1717</v>
      </c>
    </row>
    <row r="10398" spans="1:11">
      <c r="A10398" s="79">
        <v>42277</v>
      </c>
      <c r="B10398" s="3">
        <v>0.14556418900000001</v>
      </c>
      <c r="C10398" s="7">
        <v>12003</v>
      </c>
      <c r="F10398" s="2" t="s">
        <v>1682</v>
      </c>
      <c r="G10398" s="2" t="s">
        <v>1741</v>
      </c>
      <c r="H10398" s="2" t="s">
        <v>1742</v>
      </c>
      <c r="I10398" s="2" t="s">
        <v>70</v>
      </c>
      <c r="J10398" s="2" t="s">
        <v>725</v>
      </c>
      <c r="K10398" s="2" t="s">
        <v>1717</v>
      </c>
    </row>
    <row r="10399" spans="1:11">
      <c r="A10399" s="79">
        <v>42277</v>
      </c>
      <c r="B10399" s="3">
        <v>0.20815410200000001</v>
      </c>
      <c r="C10399" s="7">
        <v>12003</v>
      </c>
      <c r="F10399" s="2" t="s">
        <v>1682</v>
      </c>
      <c r="G10399" s="2" t="s">
        <v>1741</v>
      </c>
      <c r="H10399" s="2" t="s">
        <v>1742</v>
      </c>
      <c r="I10399" s="2" t="s">
        <v>70</v>
      </c>
      <c r="J10399" s="2" t="s">
        <v>725</v>
      </c>
      <c r="K10399" s="2" t="s">
        <v>1718</v>
      </c>
    </row>
    <row r="10400" spans="1:11">
      <c r="A10400" s="79">
        <v>42277</v>
      </c>
      <c r="B10400" s="3">
        <v>0.57267276700000003</v>
      </c>
      <c r="C10400" s="7">
        <v>12003</v>
      </c>
      <c r="F10400" s="2" t="s">
        <v>1682</v>
      </c>
      <c r="G10400" s="2" t="s">
        <v>1733</v>
      </c>
      <c r="H10400" s="2" t="s">
        <v>1734</v>
      </c>
      <c r="I10400" s="2" t="s">
        <v>70</v>
      </c>
      <c r="J10400" s="2" t="s">
        <v>725</v>
      </c>
      <c r="K10400" s="2" t="s">
        <v>1718</v>
      </c>
    </row>
    <row r="10401" spans="1:11">
      <c r="A10401" s="79">
        <v>42277</v>
      </c>
      <c r="B10401" s="3">
        <v>0.58281447200000003</v>
      </c>
      <c r="C10401" s="7">
        <v>12003</v>
      </c>
      <c r="F10401" s="2" t="s">
        <v>1682</v>
      </c>
      <c r="G10401" s="2" t="s">
        <v>1733</v>
      </c>
      <c r="H10401" s="2" t="s">
        <v>1734</v>
      </c>
      <c r="I10401" s="2" t="s">
        <v>70</v>
      </c>
      <c r="J10401" s="2" t="s">
        <v>725</v>
      </c>
      <c r="K10401" s="2" t="s">
        <v>1717</v>
      </c>
    </row>
    <row r="10402" spans="1:11">
      <c r="A10402" s="79">
        <v>42308</v>
      </c>
      <c r="B10402" s="3">
        <v>1.2947398400000001E-2</v>
      </c>
      <c r="C10402" s="7">
        <v>12003</v>
      </c>
      <c r="F10402" s="2" t="s">
        <v>1682</v>
      </c>
      <c r="G10402" s="2" t="s">
        <v>1735</v>
      </c>
      <c r="H10402" s="2" t="s">
        <v>1743</v>
      </c>
      <c r="I10402" s="2" t="s">
        <v>447</v>
      </c>
      <c r="J10402" s="2" t="s">
        <v>725</v>
      </c>
      <c r="K10402" s="2" t="s">
        <v>1718</v>
      </c>
    </row>
    <row r="10403" spans="1:11">
      <c r="A10403" s="79">
        <v>42308</v>
      </c>
      <c r="B10403" s="3">
        <v>1.50583704E-2</v>
      </c>
      <c r="C10403" s="7">
        <v>12003</v>
      </c>
      <c r="F10403" s="2" t="s">
        <v>1682</v>
      </c>
      <c r="G10403" s="2" t="s">
        <v>1735</v>
      </c>
      <c r="H10403" s="2" t="s">
        <v>1743</v>
      </c>
      <c r="I10403" s="2" t="s">
        <v>447</v>
      </c>
      <c r="J10403" s="2" t="s">
        <v>725</v>
      </c>
      <c r="K10403" s="2" t="s">
        <v>1717</v>
      </c>
    </row>
    <row r="10404" spans="1:11">
      <c r="A10404" s="79">
        <v>42308</v>
      </c>
      <c r="B10404" s="3">
        <v>1.6731523200000001E-2</v>
      </c>
      <c r="C10404" s="7">
        <v>12003</v>
      </c>
      <c r="F10404" s="2" t="s">
        <v>1682</v>
      </c>
      <c r="G10404" s="2" t="s">
        <v>1749</v>
      </c>
      <c r="H10404" s="2" t="s">
        <v>1750</v>
      </c>
      <c r="I10404" s="2" t="s">
        <v>70</v>
      </c>
      <c r="J10404" s="2" t="s">
        <v>725</v>
      </c>
      <c r="K10404" s="2" t="s">
        <v>1717</v>
      </c>
    </row>
    <row r="10405" spans="1:11">
      <c r="A10405" s="79">
        <v>42308</v>
      </c>
      <c r="B10405" s="3">
        <v>1.6931212800000001E-2</v>
      </c>
      <c r="C10405" s="7">
        <v>12003</v>
      </c>
      <c r="F10405" s="2" t="s">
        <v>1682</v>
      </c>
      <c r="G10405" s="2" t="s">
        <v>1749</v>
      </c>
      <c r="H10405" s="2" t="s">
        <v>1750</v>
      </c>
      <c r="I10405" s="2" t="s">
        <v>70</v>
      </c>
      <c r="J10405" s="2" t="s">
        <v>725</v>
      </c>
      <c r="K10405" s="2" t="s">
        <v>1718</v>
      </c>
    </row>
    <row r="10406" spans="1:11">
      <c r="A10406" s="79">
        <v>42308</v>
      </c>
      <c r="B10406" s="3">
        <v>3.06744592E-2</v>
      </c>
      <c r="C10406" s="7">
        <v>12003</v>
      </c>
      <c r="F10406" s="2" t="s">
        <v>1682</v>
      </c>
      <c r="G10406" s="2" t="s">
        <v>1731</v>
      </c>
      <c r="H10406" s="2" t="s">
        <v>1732</v>
      </c>
      <c r="I10406" s="2" t="s">
        <v>70</v>
      </c>
      <c r="J10406" s="2" t="s">
        <v>725</v>
      </c>
      <c r="K10406" s="2" t="s">
        <v>1717</v>
      </c>
    </row>
    <row r="10407" spans="1:11">
      <c r="A10407" s="79">
        <v>42308</v>
      </c>
      <c r="B10407" s="3">
        <v>0.1873930576</v>
      </c>
      <c r="C10407" s="7">
        <v>12003</v>
      </c>
      <c r="F10407" s="2" t="s">
        <v>1682</v>
      </c>
      <c r="G10407" s="2" t="s">
        <v>1741</v>
      </c>
      <c r="H10407" s="2" t="s">
        <v>1742</v>
      </c>
      <c r="I10407" s="2" t="s">
        <v>70</v>
      </c>
      <c r="J10407" s="2" t="s">
        <v>725</v>
      </c>
      <c r="K10407" s="2" t="s">
        <v>1717</v>
      </c>
    </row>
    <row r="10408" spans="1:11">
      <c r="A10408" s="79">
        <v>42308</v>
      </c>
      <c r="B10408" s="3">
        <v>0.21014623199999999</v>
      </c>
      <c r="C10408" s="7">
        <v>12003</v>
      </c>
      <c r="F10408" s="2" t="s">
        <v>1682</v>
      </c>
      <c r="G10408" s="2" t="s">
        <v>1741</v>
      </c>
      <c r="H10408" s="2" t="s">
        <v>1742</v>
      </c>
      <c r="I10408" s="2" t="s">
        <v>70</v>
      </c>
      <c r="J10408" s="2" t="s">
        <v>725</v>
      </c>
      <c r="K10408" s="2" t="s">
        <v>1718</v>
      </c>
    </row>
    <row r="10409" spans="1:11">
      <c r="A10409" s="79">
        <v>42308</v>
      </c>
      <c r="B10409" s="3">
        <v>0.21750979919999999</v>
      </c>
      <c r="C10409" s="7">
        <v>12003</v>
      </c>
      <c r="F10409" s="2" t="s">
        <v>1682</v>
      </c>
      <c r="G10409" s="2" t="s">
        <v>1739</v>
      </c>
      <c r="H10409" s="2" t="s">
        <v>1740</v>
      </c>
      <c r="I10409" s="2" t="s">
        <v>70</v>
      </c>
      <c r="J10409" s="2" t="s">
        <v>725</v>
      </c>
      <c r="K10409" s="2" t="s">
        <v>1717</v>
      </c>
    </row>
    <row r="10410" spans="1:11">
      <c r="A10410" s="79">
        <v>42308</v>
      </c>
      <c r="B10410" s="3">
        <v>0.27488322240000002</v>
      </c>
      <c r="C10410" s="7">
        <v>12003</v>
      </c>
      <c r="F10410" s="2" t="s">
        <v>1682</v>
      </c>
      <c r="G10410" s="2" t="s">
        <v>1739</v>
      </c>
      <c r="H10410" s="2" t="s">
        <v>1740</v>
      </c>
      <c r="I10410" s="2" t="s">
        <v>70</v>
      </c>
      <c r="J10410" s="2" t="s">
        <v>725</v>
      </c>
      <c r="K10410" s="2" t="s">
        <v>1718</v>
      </c>
    </row>
    <row r="10411" spans="1:11">
      <c r="A10411" s="79">
        <v>42308</v>
      </c>
      <c r="B10411" s="3">
        <v>0.56669765839999997</v>
      </c>
      <c r="C10411" s="7">
        <v>12003</v>
      </c>
      <c r="F10411" s="2" t="s">
        <v>1682</v>
      </c>
      <c r="G10411" s="2" t="s">
        <v>1733</v>
      </c>
      <c r="H10411" s="2" t="s">
        <v>1734</v>
      </c>
      <c r="I10411" s="2" t="s">
        <v>70</v>
      </c>
      <c r="J10411" s="2" t="s">
        <v>725</v>
      </c>
      <c r="K10411" s="2" t="s">
        <v>1718</v>
      </c>
    </row>
    <row r="10412" spans="1:11">
      <c r="A10412" s="79">
        <v>42308</v>
      </c>
      <c r="B10412" s="3">
        <v>0.59118048000000001</v>
      </c>
      <c r="C10412" s="7">
        <v>12003</v>
      </c>
      <c r="F10412" s="2" t="s">
        <v>1682</v>
      </c>
      <c r="G10412" s="2" t="s">
        <v>1733</v>
      </c>
      <c r="H10412" s="2" t="s">
        <v>1734</v>
      </c>
      <c r="I10412" s="2" t="s">
        <v>70</v>
      </c>
      <c r="J10412" s="2" t="s">
        <v>725</v>
      </c>
      <c r="K10412" s="2" t="s">
        <v>1717</v>
      </c>
    </row>
    <row r="10413" spans="1:11">
      <c r="A10413" s="79">
        <v>42338</v>
      </c>
      <c r="B10413" s="3">
        <v>1.064E-2</v>
      </c>
      <c r="C10413" s="7">
        <v>12003</v>
      </c>
      <c r="F10413" s="2" t="s">
        <v>1682</v>
      </c>
      <c r="G10413" s="2" t="s">
        <v>1733</v>
      </c>
      <c r="H10413" s="2" t="s">
        <v>1734</v>
      </c>
      <c r="I10413" s="2" t="s">
        <v>70</v>
      </c>
      <c r="J10413" s="2" t="s">
        <v>725</v>
      </c>
      <c r="K10413" s="2" t="s">
        <v>1751</v>
      </c>
    </row>
    <row r="10414" spans="1:11">
      <c r="A10414" s="79">
        <v>42338</v>
      </c>
      <c r="B10414" s="3">
        <v>1.8984000000000001E-2</v>
      </c>
      <c r="C10414" s="7">
        <v>12003</v>
      </c>
      <c r="F10414" s="2" t="s">
        <v>1682</v>
      </c>
      <c r="G10414" s="2" t="s">
        <v>1735</v>
      </c>
      <c r="H10414" s="2" t="s">
        <v>1743</v>
      </c>
      <c r="J10414" s="2" t="s">
        <v>725</v>
      </c>
      <c r="K10414" s="2" t="s">
        <v>1716</v>
      </c>
    </row>
    <row r="10415" spans="1:11">
      <c r="A10415" s="79">
        <v>42338</v>
      </c>
      <c r="B10415" s="3">
        <v>2.5115999999999999E-2</v>
      </c>
      <c r="C10415" s="7">
        <v>12003</v>
      </c>
      <c r="F10415" s="2" t="s">
        <v>1682</v>
      </c>
      <c r="G10415" s="2" t="s">
        <v>1749</v>
      </c>
      <c r="H10415" s="2" t="s">
        <v>1750</v>
      </c>
      <c r="I10415" s="2" t="s">
        <v>70</v>
      </c>
      <c r="J10415" s="2" t="s">
        <v>725</v>
      </c>
      <c r="K10415" s="2" t="s">
        <v>1716</v>
      </c>
    </row>
    <row r="10416" spans="1:11">
      <c r="A10416" s="79">
        <v>42338</v>
      </c>
      <c r="B10416" s="3">
        <v>4.7964E-2</v>
      </c>
      <c r="C10416" s="7">
        <v>12003</v>
      </c>
      <c r="F10416" s="2" t="s">
        <v>1682</v>
      </c>
      <c r="G10416" s="2" t="s">
        <v>1731</v>
      </c>
      <c r="H10416" s="2" t="s">
        <v>1732</v>
      </c>
      <c r="I10416" s="2" t="s">
        <v>70</v>
      </c>
      <c r="J10416" s="2" t="s">
        <v>725</v>
      </c>
      <c r="K10416" s="2" t="s">
        <v>1716</v>
      </c>
    </row>
    <row r="10417" spans="1:11">
      <c r="A10417" s="79">
        <v>42338</v>
      </c>
      <c r="B10417" s="3">
        <v>0.31903199999999998</v>
      </c>
      <c r="C10417" s="7">
        <v>12003</v>
      </c>
      <c r="F10417" s="2" t="s">
        <v>1682</v>
      </c>
      <c r="G10417" s="2" t="s">
        <v>1741</v>
      </c>
      <c r="H10417" s="2" t="s">
        <v>1742</v>
      </c>
      <c r="I10417" s="2" t="s">
        <v>70</v>
      </c>
      <c r="J10417" s="2" t="s">
        <v>725</v>
      </c>
      <c r="K10417" s="2" t="s">
        <v>1716</v>
      </c>
    </row>
    <row r="10418" spans="1:11">
      <c r="A10418" s="79">
        <v>42338</v>
      </c>
      <c r="B10418" s="3">
        <v>0.35187600000000002</v>
      </c>
      <c r="C10418" s="7">
        <v>12003</v>
      </c>
      <c r="F10418" s="2" t="s">
        <v>1682</v>
      </c>
      <c r="G10418" s="2" t="s">
        <v>1739</v>
      </c>
      <c r="H10418" s="2" t="s">
        <v>1740</v>
      </c>
      <c r="I10418" s="2" t="s">
        <v>70</v>
      </c>
      <c r="J10418" s="2" t="s">
        <v>725</v>
      </c>
      <c r="K10418" s="2" t="s">
        <v>1716</v>
      </c>
    </row>
    <row r="10419" spans="1:11">
      <c r="A10419" s="79">
        <v>42338</v>
      </c>
      <c r="B10419" s="3">
        <v>1.4196420000000001</v>
      </c>
      <c r="C10419" s="7">
        <v>12003</v>
      </c>
      <c r="F10419" s="2" t="s">
        <v>1682</v>
      </c>
      <c r="G10419" s="2" t="s">
        <v>1733</v>
      </c>
      <c r="H10419" s="2" t="s">
        <v>1734</v>
      </c>
      <c r="I10419" s="2" t="s">
        <v>70</v>
      </c>
      <c r="J10419" s="2" t="s">
        <v>725</v>
      </c>
      <c r="K10419" s="2" t="s">
        <v>1716</v>
      </c>
    </row>
    <row r="10420" spans="1:11">
      <c r="A10420" s="79">
        <v>42369</v>
      </c>
      <c r="B10420" s="3">
        <v>1.6240000000000001E-2</v>
      </c>
      <c r="C10420" s="7">
        <v>12003</v>
      </c>
      <c r="F10420" s="2" t="s">
        <v>1682</v>
      </c>
      <c r="G10420" s="2" t="s">
        <v>1733</v>
      </c>
      <c r="H10420" s="2" t="s">
        <v>1734</v>
      </c>
      <c r="I10420" s="2" t="s">
        <v>70</v>
      </c>
      <c r="J10420" s="2" t="s">
        <v>725</v>
      </c>
      <c r="K10420" s="2" t="s">
        <v>1751</v>
      </c>
    </row>
    <row r="10421" spans="1:11">
      <c r="A10421" s="79">
        <v>42369</v>
      </c>
      <c r="B10421" s="3">
        <v>2.4444E-2</v>
      </c>
      <c r="C10421" s="7">
        <v>12003</v>
      </c>
      <c r="F10421" s="2" t="s">
        <v>1682</v>
      </c>
      <c r="G10421" s="2" t="s">
        <v>1735</v>
      </c>
      <c r="H10421" s="2" t="s">
        <v>1736</v>
      </c>
      <c r="I10421" s="2" t="s">
        <v>70</v>
      </c>
      <c r="J10421" s="2" t="s">
        <v>725</v>
      </c>
      <c r="K10421" s="2" t="s">
        <v>1716</v>
      </c>
    </row>
    <row r="10422" spans="1:11">
      <c r="A10422" s="79">
        <v>42369</v>
      </c>
      <c r="B10422" s="3">
        <v>3.0197999999999999E-2</v>
      </c>
      <c r="C10422" s="7">
        <v>12003</v>
      </c>
      <c r="F10422" s="2" t="s">
        <v>1682</v>
      </c>
      <c r="G10422" s="2" t="s">
        <v>1739</v>
      </c>
      <c r="H10422" s="2" t="s">
        <v>1740</v>
      </c>
      <c r="I10422" s="2" t="s">
        <v>70</v>
      </c>
      <c r="J10422" s="2" t="s">
        <v>725</v>
      </c>
      <c r="K10422" s="2" t="s">
        <v>1697</v>
      </c>
    </row>
    <row r="10423" spans="1:11">
      <c r="A10423" s="79">
        <v>42369</v>
      </c>
      <c r="B10423" s="3">
        <v>3.2171999999999999E-2</v>
      </c>
      <c r="C10423" s="7">
        <v>12003</v>
      </c>
      <c r="F10423" s="2" t="s">
        <v>1682</v>
      </c>
      <c r="G10423" s="2" t="s">
        <v>1731</v>
      </c>
      <c r="H10423" s="2" t="s">
        <v>1732</v>
      </c>
      <c r="I10423" s="2" t="s">
        <v>70</v>
      </c>
      <c r="J10423" s="2" t="s">
        <v>725</v>
      </c>
      <c r="K10423" s="2" t="s">
        <v>1716</v>
      </c>
    </row>
    <row r="10424" spans="1:11">
      <c r="A10424" s="79">
        <v>42369</v>
      </c>
      <c r="B10424" s="3">
        <v>4.2042000000000003E-2</v>
      </c>
      <c r="C10424" s="7">
        <v>12003</v>
      </c>
      <c r="F10424" s="2" t="s">
        <v>1682</v>
      </c>
      <c r="G10424" s="2" t="s">
        <v>1749</v>
      </c>
      <c r="H10424" s="2" t="s">
        <v>1750</v>
      </c>
      <c r="I10424" s="2" t="s">
        <v>70</v>
      </c>
      <c r="J10424" s="2" t="s">
        <v>725</v>
      </c>
      <c r="K10424" s="2" t="s">
        <v>1716</v>
      </c>
    </row>
    <row r="10425" spans="1:11">
      <c r="A10425" s="79">
        <v>42369</v>
      </c>
      <c r="B10425" s="3">
        <v>0.28488599999999997</v>
      </c>
      <c r="C10425" s="7">
        <v>12003</v>
      </c>
      <c r="F10425" s="2" t="s">
        <v>1682</v>
      </c>
      <c r="G10425" s="2" t="s">
        <v>1741</v>
      </c>
      <c r="H10425" s="2" t="s">
        <v>1742</v>
      </c>
      <c r="I10425" s="2" t="s">
        <v>70</v>
      </c>
      <c r="J10425" s="2" t="s">
        <v>725</v>
      </c>
      <c r="K10425" s="2" t="s">
        <v>1716</v>
      </c>
    </row>
    <row r="10426" spans="1:11">
      <c r="A10426" s="79">
        <v>42369</v>
      </c>
      <c r="B10426" s="3">
        <v>0.35334599999999999</v>
      </c>
      <c r="C10426" s="7">
        <v>12003</v>
      </c>
      <c r="F10426" s="2" t="s">
        <v>1682</v>
      </c>
      <c r="G10426" s="2" t="s">
        <v>1739</v>
      </c>
      <c r="H10426" s="2" t="s">
        <v>1740</v>
      </c>
      <c r="I10426" s="2" t="s">
        <v>70</v>
      </c>
      <c r="J10426" s="2" t="s">
        <v>725</v>
      </c>
      <c r="K10426" s="2" t="s">
        <v>1716</v>
      </c>
    </row>
    <row r="10427" spans="1:11">
      <c r="A10427" s="79">
        <v>42369</v>
      </c>
      <c r="B10427" s="3">
        <v>0.83004599999999995</v>
      </c>
      <c r="C10427" s="7">
        <v>12003</v>
      </c>
      <c r="F10427" s="2" t="s">
        <v>1682</v>
      </c>
      <c r="G10427" s="2" t="s">
        <v>1737</v>
      </c>
      <c r="H10427" s="2" t="s">
        <v>1738</v>
      </c>
      <c r="I10427" s="2" t="s">
        <v>443</v>
      </c>
      <c r="J10427" s="2" t="s">
        <v>725</v>
      </c>
      <c r="K10427" s="2" t="s">
        <v>1698</v>
      </c>
    </row>
    <row r="10428" spans="1:11">
      <c r="A10428" s="79">
        <v>42369</v>
      </c>
      <c r="B10428" s="3">
        <v>1.3808339999999999</v>
      </c>
      <c r="C10428" s="7">
        <v>12003</v>
      </c>
      <c r="F10428" s="2" t="s">
        <v>1682</v>
      </c>
      <c r="G10428" s="2" t="s">
        <v>1733</v>
      </c>
      <c r="H10428" s="2" t="s">
        <v>1734</v>
      </c>
      <c r="I10428" s="2" t="s">
        <v>70</v>
      </c>
      <c r="J10428" s="2" t="s">
        <v>725</v>
      </c>
      <c r="K10428" s="2" t="s">
        <v>1716</v>
      </c>
    </row>
    <row r="10429" spans="1:11">
      <c r="A10429" s="79">
        <v>40877</v>
      </c>
      <c r="B10429" s="3">
        <v>1.73788E-2</v>
      </c>
      <c r="C10429" s="7">
        <v>12004</v>
      </c>
      <c r="F10429" s="2" t="s">
        <v>1682</v>
      </c>
      <c r="G10429" s="2" t="s">
        <v>23</v>
      </c>
      <c r="H10429" s="2" t="s">
        <v>1696</v>
      </c>
      <c r="I10429" s="2" t="s">
        <v>434</v>
      </c>
      <c r="J10429" s="2" t="s">
        <v>21</v>
      </c>
      <c r="K10429" s="2" t="s">
        <v>1702</v>
      </c>
    </row>
    <row r="10430" spans="1:11">
      <c r="A10430" s="79">
        <v>41639</v>
      </c>
      <c r="B10430" s="3">
        <v>2.3506105999999999E-2</v>
      </c>
      <c r="C10430" s="7">
        <v>12004</v>
      </c>
      <c r="F10430" s="2" t="s">
        <v>1682</v>
      </c>
      <c r="G10430" s="2" t="s">
        <v>23</v>
      </c>
      <c r="H10430" s="2" t="s">
        <v>1696</v>
      </c>
      <c r="I10430" s="2" t="s">
        <v>434</v>
      </c>
      <c r="J10430" s="2" t="s">
        <v>21</v>
      </c>
      <c r="K10430" s="2" t="s">
        <v>1701</v>
      </c>
    </row>
    <row r="10431" spans="1:11">
      <c r="A10431" s="79">
        <v>42004</v>
      </c>
      <c r="B10431" s="3">
        <v>9.21662E-3</v>
      </c>
      <c r="C10431" s="7">
        <v>12004</v>
      </c>
      <c r="F10431" s="2" t="s">
        <v>1682</v>
      </c>
      <c r="G10431" s="2" t="s">
        <v>434</v>
      </c>
      <c r="H10431" s="2" t="s">
        <v>1694</v>
      </c>
      <c r="I10431" s="2" t="s">
        <v>434</v>
      </c>
      <c r="J10431" s="2" t="s">
        <v>21</v>
      </c>
      <c r="K10431" s="2" t="s">
        <v>1703</v>
      </c>
    </row>
    <row r="10432" spans="1:11">
      <c r="A10432" s="79">
        <v>42035</v>
      </c>
      <c r="B10432" s="3">
        <v>1.0061486E-2</v>
      </c>
      <c r="C10432" s="7">
        <v>12004</v>
      </c>
      <c r="F10432" s="2" t="s">
        <v>1682</v>
      </c>
      <c r="G10432" s="2" t="s">
        <v>434</v>
      </c>
      <c r="H10432" s="2" t="s">
        <v>1694</v>
      </c>
      <c r="I10432" s="2" t="s">
        <v>434</v>
      </c>
      <c r="J10432" s="2" t="s">
        <v>21</v>
      </c>
      <c r="K10432" s="2" t="s">
        <v>1704</v>
      </c>
    </row>
    <row r="10433" spans="1:11">
      <c r="A10433" s="79">
        <v>42155</v>
      </c>
      <c r="B10433" s="3">
        <v>8.4054349999999993E-3</v>
      </c>
      <c r="C10433" s="7">
        <v>12004</v>
      </c>
      <c r="F10433" s="2" t="s">
        <v>1682</v>
      </c>
      <c r="G10433" s="2" t="s">
        <v>1705</v>
      </c>
      <c r="H10433" s="2" t="s">
        <v>1706</v>
      </c>
      <c r="I10433" s="2" t="s">
        <v>434</v>
      </c>
      <c r="J10433" s="2" t="s">
        <v>21</v>
      </c>
      <c r="K10433" s="2" t="s">
        <v>1695</v>
      </c>
    </row>
    <row r="10434" spans="1:11">
      <c r="A10434" s="79">
        <v>42155</v>
      </c>
      <c r="B10434" s="3">
        <v>1.1236075E-2</v>
      </c>
      <c r="C10434" s="7">
        <v>12004</v>
      </c>
      <c r="F10434" s="2" t="s">
        <v>1682</v>
      </c>
      <c r="G10434" s="2" t="s">
        <v>1691</v>
      </c>
      <c r="H10434" s="2" t="s">
        <v>1692</v>
      </c>
      <c r="I10434" s="2" t="s">
        <v>434</v>
      </c>
      <c r="J10434" s="2" t="s">
        <v>21</v>
      </c>
      <c r="K10434" s="2" t="s">
        <v>1695</v>
      </c>
    </row>
    <row r="10435" spans="1:11">
      <c r="A10435" s="79">
        <v>42155</v>
      </c>
      <c r="B10435" s="3">
        <v>1.1711054E-2</v>
      </c>
      <c r="C10435" s="7">
        <v>12004</v>
      </c>
      <c r="F10435" s="2" t="s">
        <v>1682</v>
      </c>
      <c r="G10435" s="2" t="s">
        <v>434</v>
      </c>
      <c r="H10435" s="2" t="s">
        <v>1694</v>
      </c>
      <c r="I10435" s="2" t="s">
        <v>434</v>
      </c>
      <c r="J10435" s="2" t="s">
        <v>21</v>
      </c>
      <c r="K10435" s="2" t="s">
        <v>1688</v>
      </c>
    </row>
    <row r="10436" spans="1:11">
      <c r="A10436" s="79">
        <v>42155</v>
      </c>
      <c r="B10436" s="3">
        <v>1.2945573E-2</v>
      </c>
      <c r="C10436" s="7">
        <v>12004</v>
      </c>
      <c r="F10436" s="2" t="s">
        <v>1682</v>
      </c>
      <c r="G10436" s="2" t="s">
        <v>434</v>
      </c>
      <c r="H10436" s="2" t="s">
        <v>1694</v>
      </c>
      <c r="I10436" s="2" t="s">
        <v>434</v>
      </c>
      <c r="J10436" s="2" t="s">
        <v>21</v>
      </c>
      <c r="K10436" s="2" t="s">
        <v>1703</v>
      </c>
    </row>
    <row r="10437" spans="1:11">
      <c r="A10437" s="79">
        <v>42155</v>
      </c>
      <c r="B10437" s="3">
        <v>0.188517457</v>
      </c>
      <c r="C10437" s="7">
        <v>12004</v>
      </c>
      <c r="F10437" s="2" t="s">
        <v>1682</v>
      </c>
      <c r="G10437" s="2" t="s">
        <v>1691</v>
      </c>
      <c r="H10437" s="2" t="s">
        <v>1692</v>
      </c>
      <c r="I10437" s="2" t="s">
        <v>434</v>
      </c>
      <c r="J10437" s="2" t="s">
        <v>21</v>
      </c>
      <c r="K10437" s="2" t="s">
        <v>1693</v>
      </c>
    </row>
    <row r="10438" spans="1:11">
      <c r="A10438" s="79">
        <v>42155</v>
      </c>
      <c r="B10438" s="3">
        <v>0.28106935300000002</v>
      </c>
      <c r="C10438" s="7">
        <v>12004</v>
      </c>
      <c r="F10438" s="2" t="s">
        <v>1682</v>
      </c>
      <c r="G10438" s="2" t="s">
        <v>1691</v>
      </c>
      <c r="H10438" s="2" t="s">
        <v>1692</v>
      </c>
      <c r="I10438" s="2" t="s">
        <v>434</v>
      </c>
      <c r="J10438" s="2" t="s">
        <v>21</v>
      </c>
      <c r="K10438" s="2" t="s">
        <v>1693</v>
      </c>
    </row>
    <row r="10439" spans="1:11">
      <c r="A10439" s="79">
        <v>42155</v>
      </c>
      <c r="B10439" s="3">
        <v>0.68412532299999995</v>
      </c>
      <c r="C10439" s="7">
        <v>12004</v>
      </c>
      <c r="F10439" s="2" t="s">
        <v>1682</v>
      </c>
      <c r="G10439" s="2" t="s">
        <v>434</v>
      </c>
      <c r="H10439" s="2" t="s">
        <v>1694</v>
      </c>
      <c r="I10439" s="2" t="s">
        <v>434</v>
      </c>
      <c r="J10439" s="2" t="s">
        <v>21</v>
      </c>
      <c r="K10439" s="2" t="s">
        <v>1695</v>
      </c>
    </row>
    <row r="10440" spans="1:11">
      <c r="A10440" s="79">
        <v>42185</v>
      </c>
      <c r="B10440" s="3">
        <v>9.9924991000000005E-2</v>
      </c>
      <c r="C10440" s="7">
        <v>12004</v>
      </c>
      <c r="F10440" s="2" t="s">
        <v>1682</v>
      </c>
      <c r="G10440" s="2" t="s">
        <v>23</v>
      </c>
      <c r="H10440" s="2" t="s">
        <v>1696</v>
      </c>
      <c r="I10440" s="2" t="s">
        <v>434</v>
      </c>
      <c r="J10440" s="2" t="s">
        <v>21</v>
      </c>
      <c r="K10440" s="2" t="s">
        <v>1697</v>
      </c>
    </row>
    <row r="10441" spans="1:11">
      <c r="A10441" s="79">
        <v>42185</v>
      </c>
      <c r="B10441" s="3">
        <v>0.19664227200000001</v>
      </c>
      <c r="C10441" s="7">
        <v>12004</v>
      </c>
      <c r="F10441" s="2" t="s">
        <v>1682</v>
      </c>
      <c r="G10441" s="2" t="s">
        <v>1691</v>
      </c>
      <c r="H10441" s="2" t="s">
        <v>1692</v>
      </c>
      <c r="I10441" s="2" t="s">
        <v>434</v>
      </c>
      <c r="J10441" s="2" t="s">
        <v>21</v>
      </c>
      <c r="K10441" s="2" t="s">
        <v>1693</v>
      </c>
    </row>
    <row r="10442" spans="1:11">
      <c r="A10442" s="79">
        <v>42216</v>
      </c>
      <c r="B10442" s="3">
        <v>1.099459E-2</v>
      </c>
      <c r="C10442" s="7">
        <v>12004</v>
      </c>
      <c r="F10442" s="2" t="s">
        <v>1682</v>
      </c>
      <c r="G10442" s="2" t="s">
        <v>434</v>
      </c>
      <c r="H10442" s="2" t="s">
        <v>1694</v>
      </c>
      <c r="I10442" s="2" t="s">
        <v>434</v>
      </c>
      <c r="J10442" s="2" t="s">
        <v>21</v>
      </c>
      <c r="K10442" s="2" t="s">
        <v>1698</v>
      </c>
    </row>
    <row r="10443" spans="1:11">
      <c r="A10443" s="79">
        <v>42216</v>
      </c>
      <c r="B10443" s="3">
        <v>1.557565E-2</v>
      </c>
      <c r="C10443" s="7">
        <v>12004</v>
      </c>
      <c r="F10443" s="2" t="s">
        <v>1682</v>
      </c>
      <c r="G10443" s="2" t="s">
        <v>1699</v>
      </c>
      <c r="H10443" s="2" t="s">
        <v>1700</v>
      </c>
      <c r="I10443" s="2" t="s">
        <v>434</v>
      </c>
      <c r="J10443" s="2" t="s">
        <v>21</v>
      </c>
      <c r="K10443" s="2" t="s">
        <v>1698</v>
      </c>
    </row>
    <row r="10444" spans="1:11">
      <c r="A10444" s="79">
        <v>42216</v>
      </c>
      <c r="B10444" s="3">
        <v>0.542437434</v>
      </c>
      <c r="C10444" s="7">
        <v>12004</v>
      </c>
      <c r="F10444" s="2" t="s">
        <v>1682</v>
      </c>
      <c r="G10444" s="2" t="s">
        <v>23</v>
      </c>
      <c r="H10444" s="2" t="s">
        <v>1696</v>
      </c>
      <c r="I10444" s="2" t="s">
        <v>434</v>
      </c>
      <c r="J10444" s="2" t="s">
        <v>21</v>
      </c>
      <c r="K10444" s="2" t="s">
        <v>1688</v>
      </c>
    </row>
    <row r="10445" spans="1:11">
      <c r="A10445" s="79">
        <v>42247</v>
      </c>
      <c r="B10445" s="3">
        <v>8.2458979999999998E-3</v>
      </c>
      <c r="C10445" s="7">
        <v>12004</v>
      </c>
      <c r="F10445" s="2" t="s">
        <v>1682</v>
      </c>
      <c r="G10445" s="2" t="s">
        <v>1699</v>
      </c>
      <c r="H10445" s="2" t="s">
        <v>1700</v>
      </c>
      <c r="I10445" s="2" t="s">
        <v>434</v>
      </c>
      <c r="J10445" s="2" t="s">
        <v>21</v>
      </c>
      <c r="K10445" s="2" t="s">
        <v>1698</v>
      </c>
    </row>
    <row r="10446" spans="1:11">
      <c r="A10446" s="79">
        <v>42247</v>
      </c>
      <c r="B10446" s="3">
        <v>8.2459019999999994E-3</v>
      </c>
      <c r="C10446" s="7">
        <v>12004</v>
      </c>
      <c r="F10446" s="2" t="s">
        <v>1682</v>
      </c>
      <c r="G10446" s="2" t="s">
        <v>23</v>
      </c>
      <c r="H10446" s="2" t="s">
        <v>1696</v>
      </c>
      <c r="I10446" s="2" t="s">
        <v>434</v>
      </c>
      <c r="J10446" s="2" t="s">
        <v>21</v>
      </c>
      <c r="K10446" s="2" t="s">
        <v>1698</v>
      </c>
    </row>
    <row r="10447" spans="1:11">
      <c r="A10447" s="79">
        <v>42247</v>
      </c>
      <c r="B10447" s="3">
        <v>0.44335308000000001</v>
      </c>
      <c r="C10447" s="7">
        <v>12004</v>
      </c>
      <c r="F10447" s="2" t="s">
        <v>1682</v>
      </c>
      <c r="G10447" s="2" t="s">
        <v>1691</v>
      </c>
      <c r="H10447" s="2" t="s">
        <v>1692</v>
      </c>
      <c r="I10447" s="2" t="s">
        <v>434</v>
      </c>
      <c r="J10447" s="2" t="s">
        <v>21</v>
      </c>
      <c r="K10447" s="2" t="s">
        <v>1693</v>
      </c>
    </row>
    <row r="10448" spans="1:11">
      <c r="A10448" s="79">
        <v>42277</v>
      </c>
      <c r="B10448" s="3">
        <v>1.7408249000000001E-2</v>
      </c>
      <c r="C10448" s="7">
        <v>12004</v>
      </c>
      <c r="F10448" s="2" t="s">
        <v>1682</v>
      </c>
      <c r="G10448" s="2" t="s">
        <v>434</v>
      </c>
      <c r="H10448" s="2" t="s">
        <v>1694</v>
      </c>
      <c r="I10448" s="2" t="s">
        <v>434</v>
      </c>
      <c r="J10448" s="2" t="s">
        <v>21</v>
      </c>
      <c r="K10448" s="2" t="s">
        <v>1698</v>
      </c>
    </row>
    <row r="10449" spans="1:11">
      <c r="A10449" s="79">
        <v>42277</v>
      </c>
      <c r="B10449" s="3">
        <v>6.3173260800000006E-2</v>
      </c>
      <c r="C10449" s="7">
        <v>12004</v>
      </c>
      <c r="F10449" s="2" t="s">
        <v>1682</v>
      </c>
      <c r="G10449" s="2" t="s">
        <v>23</v>
      </c>
      <c r="H10449" s="2" t="s">
        <v>1696</v>
      </c>
      <c r="I10449" s="2" t="s">
        <v>434</v>
      </c>
      <c r="J10449" s="2" t="s">
        <v>21</v>
      </c>
      <c r="K10449" s="2" t="s">
        <v>1697</v>
      </c>
    </row>
    <row r="10450" spans="1:11">
      <c r="A10450" s="79">
        <v>42277</v>
      </c>
      <c r="B10450" s="3">
        <v>0.71641774899999999</v>
      </c>
      <c r="C10450" s="7">
        <v>12004</v>
      </c>
      <c r="F10450" s="2" t="s">
        <v>1682</v>
      </c>
      <c r="G10450" s="2" t="s">
        <v>1691</v>
      </c>
      <c r="H10450" s="2" t="s">
        <v>1692</v>
      </c>
      <c r="I10450" s="2" t="s">
        <v>434</v>
      </c>
      <c r="J10450" s="2" t="s">
        <v>21</v>
      </c>
      <c r="K10450" s="2" t="s">
        <v>1693</v>
      </c>
    </row>
    <row r="10451" spans="1:11">
      <c r="A10451" s="79">
        <v>42308</v>
      </c>
      <c r="B10451" s="3">
        <v>1.46597672E-2</v>
      </c>
      <c r="C10451" s="7">
        <v>12004</v>
      </c>
      <c r="F10451" s="2" t="s">
        <v>1682</v>
      </c>
      <c r="G10451" s="2" t="s">
        <v>1699</v>
      </c>
      <c r="H10451" s="2" t="s">
        <v>1700</v>
      </c>
      <c r="I10451" s="2" t="s">
        <v>434</v>
      </c>
      <c r="J10451" s="2" t="s">
        <v>21</v>
      </c>
      <c r="K10451" s="2" t="s">
        <v>1698</v>
      </c>
    </row>
    <row r="10452" spans="1:11">
      <c r="A10452" s="79">
        <v>42308</v>
      </c>
      <c r="B10452" s="3">
        <v>2.38221224E-2</v>
      </c>
      <c r="C10452" s="7">
        <v>12004</v>
      </c>
      <c r="F10452" s="2" t="s">
        <v>1682</v>
      </c>
      <c r="G10452" s="2" t="s">
        <v>434</v>
      </c>
      <c r="H10452" s="2" t="s">
        <v>1694</v>
      </c>
      <c r="I10452" s="2" t="s">
        <v>434</v>
      </c>
      <c r="J10452" s="2" t="s">
        <v>21</v>
      </c>
      <c r="K10452" s="2" t="s">
        <v>1698</v>
      </c>
    </row>
    <row r="10453" spans="1:11">
      <c r="A10453" s="79">
        <v>42308</v>
      </c>
      <c r="B10453" s="3">
        <v>0.7016</v>
      </c>
      <c r="C10453" s="7">
        <v>12004</v>
      </c>
      <c r="F10453" s="2" t="s">
        <v>1682</v>
      </c>
      <c r="G10453" s="2" t="s">
        <v>1691</v>
      </c>
      <c r="H10453" s="2" t="s">
        <v>1692</v>
      </c>
      <c r="I10453" s="2" t="s">
        <v>434</v>
      </c>
      <c r="J10453" s="2" t="s">
        <v>21</v>
      </c>
      <c r="K10453" s="2" t="s">
        <v>1693</v>
      </c>
    </row>
    <row r="10454" spans="1:11">
      <c r="A10454" s="79">
        <v>42338</v>
      </c>
      <c r="B10454" s="3">
        <v>2.2008E-2</v>
      </c>
      <c r="C10454" s="7">
        <v>12004</v>
      </c>
      <c r="F10454" s="2" t="s">
        <v>1682</v>
      </c>
      <c r="G10454" s="2" t="s">
        <v>1699</v>
      </c>
      <c r="H10454" s="2" t="s">
        <v>1700</v>
      </c>
      <c r="I10454" s="2" t="s">
        <v>434</v>
      </c>
      <c r="J10454" s="2" t="s">
        <v>21</v>
      </c>
      <c r="K10454" s="2" t="s">
        <v>1698</v>
      </c>
    </row>
    <row r="10455" spans="1:11">
      <c r="A10455" s="79">
        <v>42338</v>
      </c>
      <c r="B10455" s="3">
        <v>2.3813999999999998E-2</v>
      </c>
      <c r="C10455" s="7">
        <v>12004</v>
      </c>
      <c r="F10455" s="2" t="s">
        <v>1682</v>
      </c>
      <c r="G10455" s="2" t="s">
        <v>434</v>
      </c>
      <c r="H10455" s="2" t="s">
        <v>1694</v>
      </c>
      <c r="I10455" s="2" t="s">
        <v>434</v>
      </c>
      <c r="J10455" s="2" t="s">
        <v>21</v>
      </c>
      <c r="K10455" s="2" t="s">
        <v>1698</v>
      </c>
    </row>
    <row r="10456" spans="1:11">
      <c r="A10456" s="79">
        <v>42338</v>
      </c>
      <c r="B10456" s="3">
        <v>0.62512000000000001</v>
      </c>
      <c r="C10456" s="7">
        <v>12004</v>
      </c>
      <c r="F10456" s="2" t="s">
        <v>1682</v>
      </c>
      <c r="G10456" s="2" t="s">
        <v>1691</v>
      </c>
      <c r="H10456" s="2" t="s">
        <v>1692</v>
      </c>
      <c r="I10456" s="2" t="s">
        <v>434</v>
      </c>
      <c r="J10456" s="2" t="s">
        <v>21</v>
      </c>
      <c r="K10456" s="2" t="s">
        <v>1693</v>
      </c>
    </row>
    <row r="10457" spans="1:11">
      <c r="A10457" s="79">
        <v>42369</v>
      </c>
      <c r="B10457" s="3">
        <v>2.3813999999999998E-2</v>
      </c>
      <c r="C10457" s="7">
        <v>12004</v>
      </c>
      <c r="F10457" s="2" t="s">
        <v>1682</v>
      </c>
      <c r="G10457" s="2" t="s">
        <v>1699</v>
      </c>
      <c r="H10457" s="2" t="s">
        <v>1700</v>
      </c>
      <c r="I10457" s="2" t="s">
        <v>434</v>
      </c>
      <c r="J10457" s="2" t="s">
        <v>21</v>
      </c>
      <c r="K10457" s="2" t="s">
        <v>1698</v>
      </c>
    </row>
    <row r="10458" spans="1:11">
      <c r="A10458" s="79">
        <v>42369</v>
      </c>
      <c r="B10458" s="3">
        <v>2.7467999999999999E-2</v>
      </c>
      <c r="C10458" s="7">
        <v>12004</v>
      </c>
      <c r="F10458" s="2" t="s">
        <v>1682</v>
      </c>
      <c r="G10458" s="2" t="s">
        <v>434</v>
      </c>
      <c r="H10458" s="2" t="s">
        <v>1694</v>
      </c>
      <c r="I10458" s="2" t="s">
        <v>434</v>
      </c>
      <c r="J10458" s="2" t="s">
        <v>21</v>
      </c>
      <c r="K10458" s="2" t="s">
        <v>1698</v>
      </c>
    </row>
    <row r="10459" spans="1:11">
      <c r="A10459" s="79">
        <v>42369</v>
      </c>
      <c r="B10459" s="3">
        <v>0.58208000000000004</v>
      </c>
      <c r="C10459" s="7">
        <v>12004</v>
      </c>
      <c r="F10459" s="2" t="s">
        <v>1682</v>
      </c>
      <c r="G10459" s="2" t="s">
        <v>1691</v>
      </c>
      <c r="H10459" s="2" t="s">
        <v>1692</v>
      </c>
      <c r="I10459" s="2" t="s">
        <v>434</v>
      </c>
      <c r="J10459" s="2" t="s">
        <v>21</v>
      </c>
      <c r="K10459" s="2" t="s">
        <v>1693</v>
      </c>
    </row>
    <row r="10460" spans="1:11">
      <c r="A10460" s="79">
        <v>42185</v>
      </c>
      <c r="B10460" s="3">
        <v>8.339796E-3</v>
      </c>
      <c r="C10460" s="7">
        <v>12005</v>
      </c>
      <c r="F10460" s="2" t="s">
        <v>1682</v>
      </c>
      <c r="G10460" s="2" t="s">
        <v>1754</v>
      </c>
      <c r="H10460" s="2" t="s">
        <v>1755</v>
      </c>
      <c r="I10460" s="2" t="s">
        <v>441</v>
      </c>
      <c r="J10460" s="2" t="s">
        <v>736</v>
      </c>
      <c r="K10460" s="2" t="s">
        <v>1695</v>
      </c>
    </row>
    <row r="10461" spans="1:11">
      <c r="A10461" s="79">
        <v>42155</v>
      </c>
      <c r="B10461" s="3">
        <v>10.2165</v>
      </c>
      <c r="C10461" s="7">
        <v>101</v>
      </c>
      <c r="D10461" s="7">
        <v>3</v>
      </c>
      <c r="E10461" s="7">
        <v>45</v>
      </c>
      <c r="F10461" s="2" t="s">
        <v>172</v>
      </c>
      <c r="G10461" s="8" t="s">
        <v>358</v>
      </c>
      <c r="H10461" s="2" t="s">
        <v>213</v>
      </c>
    </row>
    <row r="10462" spans="1:11">
      <c r="A10462" s="79">
        <v>42156</v>
      </c>
      <c r="B10462" s="3">
        <v>10.2165</v>
      </c>
      <c r="C10462" s="7">
        <v>101</v>
      </c>
      <c r="D10462" s="7">
        <v>3</v>
      </c>
      <c r="E10462" s="7">
        <v>45</v>
      </c>
      <c r="F10462" s="2" t="s">
        <v>172</v>
      </c>
      <c r="G10462" s="2" t="s">
        <v>235</v>
      </c>
      <c r="H10462" s="2" t="s">
        <v>213</v>
      </c>
    </row>
    <row r="10463" spans="1:11">
      <c r="A10463" s="79">
        <v>42171</v>
      </c>
      <c r="B10463" s="3">
        <v>3.4055</v>
      </c>
      <c r="C10463" s="7">
        <v>101</v>
      </c>
      <c r="D10463" s="7">
        <v>1</v>
      </c>
      <c r="E10463" s="7">
        <v>45</v>
      </c>
      <c r="F10463" s="2" t="s">
        <v>172</v>
      </c>
      <c r="G10463" s="2" t="s">
        <v>233</v>
      </c>
      <c r="H10463" s="2" t="s">
        <v>213</v>
      </c>
      <c r="J10463" s="21"/>
    </row>
    <row r="10464" spans="1:11">
      <c r="A10464" s="79">
        <v>42174</v>
      </c>
      <c r="B10464" s="3">
        <v>3.4055</v>
      </c>
      <c r="C10464" s="7">
        <v>101</v>
      </c>
      <c r="D10464" s="7">
        <v>1</v>
      </c>
      <c r="E10464" s="7">
        <v>45</v>
      </c>
      <c r="F10464" s="2" t="s">
        <v>172</v>
      </c>
      <c r="G10464" s="2" t="s">
        <v>231</v>
      </c>
      <c r="H10464" s="2" t="s">
        <v>213</v>
      </c>
      <c r="J10464" s="21"/>
    </row>
    <row r="10465" spans="1:10">
      <c r="A10465" s="79">
        <v>42177</v>
      </c>
      <c r="B10465" s="3">
        <v>3.4055</v>
      </c>
      <c r="C10465" s="7">
        <v>101</v>
      </c>
      <c r="D10465" s="7">
        <v>1</v>
      </c>
      <c r="E10465" s="7">
        <v>45</v>
      </c>
      <c r="F10465" s="2" t="s">
        <v>172</v>
      </c>
      <c r="G10465" s="2" t="s">
        <v>244</v>
      </c>
      <c r="H10465" s="2" t="s">
        <v>213</v>
      </c>
      <c r="J10465" s="21"/>
    </row>
    <row r="10466" spans="1:10">
      <c r="A10466" s="79">
        <v>42184</v>
      </c>
      <c r="B10466" s="3">
        <v>3.4055</v>
      </c>
      <c r="C10466" s="7">
        <v>101</v>
      </c>
      <c r="D10466" s="7">
        <v>1</v>
      </c>
      <c r="E10466" s="7">
        <v>45</v>
      </c>
      <c r="F10466" s="2" t="s">
        <v>172</v>
      </c>
      <c r="G10466" s="2" t="s">
        <v>231</v>
      </c>
      <c r="H10466" s="2" t="s">
        <v>213</v>
      </c>
      <c r="J10466" s="21"/>
    </row>
    <row r="10467" spans="1:10">
      <c r="A10467" s="79">
        <v>42185</v>
      </c>
      <c r="B10467" s="3">
        <v>3.4055</v>
      </c>
      <c r="C10467" s="7">
        <v>101</v>
      </c>
      <c r="D10467" s="7">
        <v>1</v>
      </c>
      <c r="E10467" s="7">
        <v>45</v>
      </c>
      <c r="F10467" s="2" t="s">
        <v>172</v>
      </c>
      <c r="G10467" s="2" t="s">
        <v>242</v>
      </c>
      <c r="H10467" s="2" t="s">
        <v>213</v>
      </c>
      <c r="J10467" s="21"/>
    </row>
    <row r="10468" spans="1:10">
      <c r="A10468" s="79">
        <v>42195</v>
      </c>
      <c r="B10468" s="3">
        <v>10.2165</v>
      </c>
      <c r="C10468" s="7">
        <v>101</v>
      </c>
      <c r="D10468" s="7">
        <v>3</v>
      </c>
      <c r="E10468" s="7">
        <v>45</v>
      </c>
      <c r="F10468" s="2" t="s">
        <v>172</v>
      </c>
      <c r="G10468" s="2" t="s">
        <v>241</v>
      </c>
      <c r="H10468" s="2" t="s">
        <v>213</v>
      </c>
      <c r="J10468" s="21"/>
    </row>
    <row r="10469" spans="1:10">
      <c r="A10469" s="79">
        <v>42212</v>
      </c>
      <c r="B10469" s="3">
        <v>3.4055</v>
      </c>
      <c r="C10469" s="7">
        <v>101</v>
      </c>
      <c r="D10469" s="7">
        <v>1</v>
      </c>
      <c r="E10469" s="7">
        <v>45</v>
      </c>
      <c r="F10469" s="2" t="s">
        <v>172</v>
      </c>
      <c r="G10469" s="2" t="s">
        <v>249</v>
      </c>
      <c r="H10469" s="2" t="s">
        <v>213</v>
      </c>
      <c r="J10469" s="21"/>
    </row>
    <row r="10470" spans="1:10">
      <c r="A10470" s="79">
        <v>42214</v>
      </c>
      <c r="B10470" s="3">
        <v>3.4055</v>
      </c>
      <c r="C10470" s="7">
        <v>101</v>
      </c>
      <c r="D10470" s="7">
        <v>1</v>
      </c>
      <c r="E10470" s="7">
        <v>45</v>
      </c>
      <c r="F10470" s="2" t="s">
        <v>172</v>
      </c>
      <c r="G10470" s="2" t="s">
        <v>231</v>
      </c>
      <c r="H10470" s="2" t="s">
        <v>213</v>
      </c>
      <c r="J10470" s="21"/>
    </row>
    <row r="10471" spans="1:10">
      <c r="A10471" s="79">
        <v>42233</v>
      </c>
      <c r="B10471" s="3">
        <v>3.4055</v>
      </c>
      <c r="C10471" s="7">
        <v>101</v>
      </c>
      <c r="D10471" s="7">
        <v>1</v>
      </c>
      <c r="E10471" s="7">
        <v>45</v>
      </c>
      <c r="F10471" s="2" t="s">
        <v>172</v>
      </c>
      <c r="G10471" s="2" t="s">
        <v>231</v>
      </c>
      <c r="H10471" s="2" t="s">
        <v>213</v>
      </c>
      <c r="J10471" s="21"/>
    </row>
    <row r="10472" spans="1:10">
      <c r="A10472" s="79">
        <v>42265</v>
      </c>
      <c r="B10472" s="3">
        <v>3.4055</v>
      </c>
      <c r="C10472" s="7">
        <v>101</v>
      </c>
      <c r="D10472" s="7">
        <v>1</v>
      </c>
      <c r="E10472" s="7">
        <v>45</v>
      </c>
      <c r="F10472" s="2" t="s">
        <v>172</v>
      </c>
      <c r="G10472" s="2" t="s">
        <v>231</v>
      </c>
      <c r="H10472" s="2" t="s">
        <v>213</v>
      </c>
      <c r="J10472" s="21"/>
    </row>
    <row r="10473" spans="1:10">
      <c r="A10473" s="79">
        <v>42297</v>
      </c>
      <c r="B10473" s="3">
        <v>3.4055</v>
      </c>
      <c r="C10473" s="7">
        <v>101</v>
      </c>
      <c r="D10473" s="7">
        <v>1</v>
      </c>
      <c r="E10473" s="7">
        <v>45</v>
      </c>
      <c r="F10473" s="2" t="s">
        <v>172</v>
      </c>
      <c r="G10473" s="2" t="s">
        <v>373</v>
      </c>
      <c r="H10473" s="2" t="s">
        <v>213</v>
      </c>
    </row>
    <row r="10474" spans="1:10">
      <c r="A10474" s="79">
        <v>42300</v>
      </c>
      <c r="B10474" s="3">
        <v>3.4055</v>
      </c>
      <c r="C10474" s="7">
        <v>101</v>
      </c>
      <c r="D10474" s="7">
        <v>1</v>
      </c>
      <c r="E10474" s="7">
        <v>45</v>
      </c>
      <c r="F10474" s="2" t="s">
        <v>172</v>
      </c>
      <c r="G10474" s="2" t="s">
        <v>372</v>
      </c>
      <c r="H10474" s="2" t="s">
        <v>213</v>
      </c>
    </row>
    <row r="10475" spans="1:10">
      <c r="A10475" s="79">
        <v>42304</v>
      </c>
      <c r="B10475" s="3">
        <v>6.8109999999999999</v>
      </c>
      <c r="C10475" s="7">
        <v>101</v>
      </c>
      <c r="D10475" s="7">
        <v>2</v>
      </c>
      <c r="E10475" s="7">
        <v>45</v>
      </c>
      <c r="F10475" s="2" t="s">
        <v>172</v>
      </c>
      <c r="G10475" s="2" t="s">
        <v>358</v>
      </c>
      <c r="H10475" s="2" t="s">
        <v>213</v>
      </c>
    </row>
    <row r="10476" spans="1:10">
      <c r="A10476" s="79">
        <v>42318</v>
      </c>
      <c r="B10476" s="3">
        <v>3.4055</v>
      </c>
      <c r="C10476" s="7">
        <v>101</v>
      </c>
      <c r="D10476" s="7">
        <v>1</v>
      </c>
      <c r="E10476" s="7">
        <v>45</v>
      </c>
      <c r="F10476" s="2" t="s">
        <v>172</v>
      </c>
      <c r="G10476" s="2" t="s">
        <v>373</v>
      </c>
      <c r="H10476" s="2" t="s">
        <v>455</v>
      </c>
      <c r="I10476" s="2" t="s">
        <v>213</v>
      </c>
    </row>
    <row r="10477" spans="1:10">
      <c r="A10477" s="79">
        <v>42324</v>
      </c>
      <c r="B10477" s="3">
        <v>3.4055</v>
      </c>
      <c r="C10477" s="7">
        <v>101</v>
      </c>
      <c r="D10477" s="7">
        <v>1</v>
      </c>
      <c r="E10477" s="7">
        <v>45</v>
      </c>
      <c r="F10477" s="2" t="s">
        <v>172</v>
      </c>
      <c r="G10477" s="2" t="s">
        <v>453</v>
      </c>
      <c r="H10477" s="2" t="s">
        <v>454</v>
      </c>
      <c r="I10477" s="2" t="s">
        <v>213</v>
      </c>
    </row>
    <row r="10478" spans="1:10">
      <c r="A10478" s="79">
        <v>42342</v>
      </c>
      <c r="B10478" s="3">
        <v>3.4055</v>
      </c>
      <c r="C10478" s="7">
        <v>101</v>
      </c>
      <c r="D10478" s="7">
        <v>1</v>
      </c>
      <c r="E10478" s="7">
        <v>45</v>
      </c>
      <c r="F10478" s="2" t="s">
        <v>172</v>
      </c>
      <c r="G10478" s="2" t="s">
        <v>372</v>
      </c>
      <c r="H10478" s="2" t="s">
        <v>676</v>
      </c>
      <c r="I10478" s="2" t="s">
        <v>213</v>
      </c>
    </row>
    <row r="10479" spans="1:10">
      <c r="A10479" s="79">
        <v>42348</v>
      </c>
      <c r="B10479" s="3">
        <v>3.4055</v>
      </c>
      <c r="C10479" s="7">
        <v>101</v>
      </c>
      <c r="D10479" s="7">
        <v>1</v>
      </c>
      <c r="E10479" s="7">
        <v>45</v>
      </c>
      <c r="F10479" s="2" t="s">
        <v>172</v>
      </c>
      <c r="G10479" s="2" t="s">
        <v>674</v>
      </c>
      <c r="H10479" s="2" t="s">
        <v>675</v>
      </c>
      <c r="I10479" s="2" t="s">
        <v>213</v>
      </c>
    </row>
    <row r="10480" spans="1:10">
      <c r="A10480" s="79">
        <v>42170</v>
      </c>
      <c r="B10480" s="3">
        <v>6.8109999999999999</v>
      </c>
      <c r="C10480" s="7">
        <v>102</v>
      </c>
      <c r="D10480" s="7">
        <v>2</v>
      </c>
      <c r="E10480" s="7">
        <v>45</v>
      </c>
      <c r="F10480" s="2" t="s">
        <v>172</v>
      </c>
      <c r="G10480" s="2" t="s">
        <v>248</v>
      </c>
      <c r="H10480" s="2" t="s">
        <v>243</v>
      </c>
    </row>
    <row r="10481" spans="1:12">
      <c r="A10481" s="79">
        <v>42171</v>
      </c>
      <c r="B10481" s="3">
        <v>6.8109999999999999</v>
      </c>
      <c r="C10481" s="7">
        <v>102</v>
      </c>
      <c r="D10481" s="7">
        <v>2</v>
      </c>
      <c r="E10481" s="7">
        <v>45</v>
      </c>
      <c r="F10481" s="2" t="s">
        <v>172</v>
      </c>
      <c r="G10481" s="2" t="s">
        <v>233</v>
      </c>
      <c r="H10481" s="2" t="s">
        <v>243</v>
      </c>
      <c r="J10481" s="21"/>
    </row>
    <row r="10482" spans="1:12">
      <c r="A10482" s="79">
        <v>42185</v>
      </c>
      <c r="B10482" s="3">
        <v>3.4055</v>
      </c>
      <c r="C10482" s="7">
        <v>102</v>
      </c>
      <c r="D10482" s="7">
        <v>1</v>
      </c>
      <c r="E10482" s="7">
        <v>45</v>
      </c>
      <c r="F10482" s="2" t="s">
        <v>172</v>
      </c>
      <c r="G10482" s="2" t="s">
        <v>242</v>
      </c>
      <c r="H10482" s="2" t="s">
        <v>243</v>
      </c>
      <c r="J10482" s="21"/>
    </row>
    <row r="10483" spans="1:12">
      <c r="A10483" s="79">
        <v>42389</v>
      </c>
      <c r="B10483" s="3">
        <v>6.8109999999999999</v>
      </c>
      <c r="C10483" s="7">
        <v>102</v>
      </c>
      <c r="D10483" s="7">
        <v>2</v>
      </c>
      <c r="E10483" s="7">
        <v>45</v>
      </c>
      <c r="F10483" s="2" t="s">
        <v>172</v>
      </c>
      <c r="G10483" s="2" t="s">
        <v>468</v>
      </c>
      <c r="H10483" s="2" t="s">
        <v>914</v>
      </c>
      <c r="I10483" s="2" t="s">
        <v>243</v>
      </c>
      <c r="L10483" s="21"/>
    </row>
    <row r="10484" spans="1:12">
      <c r="A10484" s="79">
        <v>42400</v>
      </c>
      <c r="B10484" s="3">
        <v>10.2165</v>
      </c>
      <c r="C10484" s="7">
        <v>102</v>
      </c>
      <c r="D10484" s="7">
        <v>3</v>
      </c>
      <c r="E10484" s="7">
        <v>45</v>
      </c>
      <c r="F10484" s="2" t="s">
        <v>172</v>
      </c>
      <c r="G10484" s="2" t="s">
        <v>1161</v>
      </c>
      <c r="H10484" s="2" t="s">
        <v>1162</v>
      </c>
      <c r="I10484" s="2" t="s">
        <v>243</v>
      </c>
      <c r="L10484" s="21"/>
    </row>
    <row r="10485" spans="1:12">
      <c r="A10485" s="79">
        <v>42402</v>
      </c>
      <c r="B10485" s="3">
        <v>3.4055</v>
      </c>
      <c r="C10485" s="7">
        <v>102</v>
      </c>
      <c r="D10485" s="7">
        <v>1</v>
      </c>
      <c r="E10485" s="7">
        <v>45</v>
      </c>
      <c r="F10485" s="2" t="s">
        <v>172</v>
      </c>
      <c r="G10485" s="2" t="s">
        <v>486</v>
      </c>
      <c r="H10485" s="2" t="s">
        <v>1131</v>
      </c>
      <c r="I10485" s="2" t="s">
        <v>243</v>
      </c>
      <c r="L10485" s="21"/>
    </row>
    <row r="10486" spans="1:12">
      <c r="A10486" s="79">
        <v>42402</v>
      </c>
      <c r="B10486" s="3">
        <v>3.4055</v>
      </c>
      <c r="C10486" s="7">
        <v>102</v>
      </c>
      <c r="D10486" s="7">
        <v>1</v>
      </c>
      <c r="E10486" s="7">
        <v>45</v>
      </c>
      <c r="F10486" s="2" t="s">
        <v>172</v>
      </c>
      <c r="G10486" s="2" t="s">
        <v>1136</v>
      </c>
      <c r="H10486" s="2" t="s">
        <v>1137</v>
      </c>
      <c r="I10486" s="2" t="s">
        <v>243</v>
      </c>
      <c r="L10486" s="21"/>
    </row>
    <row r="10487" spans="1:12">
      <c r="A10487" s="79">
        <v>42416</v>
      </c>
      <c r="B10487" s="3">
        <v>3.4055</v>
      </c>
      <c r="C10487" s="7">
        <v>102</v>
      </c>
      <c r="D10487" s="7">
        <v>1</v>
      </c>
      <c r="E10487" s="7">
        <v>45</v>
      </c>
      <c r="F10487" s="2" t="s">
        <v>172</v>
      </c>
      <c r="G10487" s="2" t="s">
        <v>1118</v>
      </c>
      <c r="H10487" s="2" t="s">
        <v>1119</v>
      </c>
      <c r="I10487" s="2" t="s">
        <v>243</v>
      </c>
      <c r="L10487" s="21"/>
    </row>
    <row r="10488" spans="1:12">
      <c r="A10488" s="79">
        <v>42466</v>
      </c>
      <c r="B10488" s="3">
        <v>3.4055</v>
      </c>
      <c r="C10488" s="7">
        <v>102</v>
      </c>
      <c r="D10488" s="7">
        <v>1</v>
      </c>
      <c r="E10488" s="7">
        <v>45</v>
      </c>
      <c r="F10488" s="2" t="s">
        <v>172</v>
      </c>
      <c r="G10488" s="2" t="s">
        <v>1536</v>
      </c>
      <c r="H10488" s="2" t="s">
        <v>1537</v>
      </c>
      <c r="I10488" s="2" t="s">
        <v>243</v>
      </c>
    </row>
    <row r="10489" spans="1:12">
      <c r="A10489" s="79">
        <v>42523</v>
      </c>
      <c r="B10489" s="3">
        <v>3.3931700507614213</v>
      </c>
      <c r="C10489" s="7">
        <v>102</v>
      </c>
      <c r="D10489" s="7">
        <v>1</v>
      </c>
      <c r="E10489" s="7">
        <v>45</v>
      </c>
      <c r="F10489" s="2" t="s">
        <v>172</v>
      </c>
      <c r="G10489" s="2" t="s">
        <v>243</v>
      </c>
      <c r="H10489" s="2" t="s">
        <v>2043</v>
      </c>
      <c r="K10489" s="2" t="s">
        <v>2044</v>
      </c>
    </row>
    <row r="10490" spans="1:12">
      <c r="A10490" s="79">
        <v>42530</v>
      </c>
      <c r="B10490" s="3">
        <v>6.7856178861788621</v>
      </c>
      <c r="C10490" s="7">
        <v>102</v>
      </c>
      <c r="D10490" s="7">
        <v>2</v>
      </c>
      <c r="E10490" s="7">
        <v>45</v>
      </c>
      <c r="F10490" s="2" t="s">
        <v>172</v>
      </c>
      <c r="G10490" s="2" t="s">
        <v>243</v>
      </c>
      <c r="H10490" s="2" t="s">
        <v>2051</v>
      </c>
      <c r="K10490" s="2" t="s">
        <v>2052</v>
      </c>
    </row>
    <row r="10491" spans="1:12">
      <c r="A10491" s="79">
        <v>42540</v>
      </c>
      <c r="B10491" s="3">
        <v>3.3932500000000001</v>
      </c>
      <c r="C10491" s="7">
        <v>102</v>
      </c>
      <c r="D10491" s="7">
        <v>1</v>
      </c>
      <c r="E10491" s="7">
        <v>45</v>
      </c>
      <c r="F10491" s="2" t="s">
        <v>172</v>
      </c>
      <c r="G10491" s="2" t="s">
        <v>243</v>
      </c>
      <c r="H10491" s="2" t="s">
        <v>671</v>
      </c>
      <c r="K10491" s="2" t="s">
        <v>1997</v>
      </c>
    </row>
    <row r="10492" spans="1:12">
      <c r="A10492" s="79">
        <v>42587</v>
      </c>
      <c r="B10492" s="3">
        <v>3.3888225806451615</v>
      </c>
      <c r="C10492" s="7">
        <v>102</v>
      </c>
      <c r="D10492" s="7">
        <v>1</v>
      </c>
      <c r="E10492" s="7">
        <v>45</v>
      </c>
      <c r="F10492" s="2" t="s">
        <v>172</v>
      </c>
      <c r="G10492" s="2" t="s">
        <v>393</v>
      </c>
      <c r="H10492" s="2" t="s">
        <v>2159</v>
      </c>
      <c r="I10492" s="2" t="s">
        <v>243</v>
      </c>
    </row>
    <row r="10493" spans="1:12">
      <c r="A10493" s="79">
        <v>42625</v>
      </c>
      <c r="B10493" s="3">
        <v>3.3973788040576616</v>
      </c>
      <c r="C10493" s="7">
        <v>102</v>
      </c>
      <c r="D10493" s="7">
        <v>1</v>
      </c>
      <c r="E10493" s="7">
        <v>45</v>
      </c>
      <c r="F10493" s="2" t="s">
        <v>172</v>
      </c>
      <c r="G10493" s="2" t="s">
        <v>393</v>
      </c>
      <c r="H10493" s="2" t="s">
        <v>2158</v>
      </c>
      <c r="I10493" s="2" t="s">
        <v>243</v>
      </c>
    </row>
    <row r="10494" spans="1:12">
      <c r="A10494" s="79">
        <v>42649</v>
      </c>
      <c r="B10494" s="3">
        <v>3.3945526315789474</v>
      </c>
      <c r="C10494" s="7">
        <v>102</v>
      </c>
      <c r="D10494" s="7">
        <v>1</v>
      </c>
      <c r="E10494" s="7">
        <v>45</v>
      </c>
      <c r="F10494" s="2" t="s">
        <v>172</v>
      </c>
      <c r="G10494" s="2" t="s">
        <v>243</v>
      </c>
      <c r="H10494" s="2" t="s">
        <v>393</v>
      </c>
    </row>
    <row r="10495" spans="1:12">
      <c r="A10495" s="79">
        <v>42738</v>
      </c>
      <c r="B10495" s="3">
        <v>6.7938109339407742</v>
      </c>
      <c r="C10495" s="7">
        <v>102</v>
      </c>
      <c r="D10495" s="7">
        <v>2</v>
      </c>
      <c r="E10495" s="7">
        <v>45</v>
      </c>
      <c r="F10495" s="2" t="s">
        <v>172</v>
      </c>
      <c r="G10495" s="2" t="s">
        <v>393</v>
      </c>
      <c r="I10495" s="2" t="s">
        <v>235</v>
      </c>
      <c r="J10495" s="2" t="s">
        <v>3455</v>
      </c>
    </row>
    <row r="10496" spans="1:12">
      <c r="A10496" s="79">
        <v>42760</v>
      </c>
      <c r="B10496" s="3">
        <v>10.187545454545454</v>
      </c>
      <c r="C10496" s="7">
        <v>102</v>
      </c>
      <c r="D10496" s="7">
        <v>3</v>
      </c>
      <c r="E10496" s="7">
        <v>45</v>
      </c>
      <c r="F10496" s="2" t="s">
        <v>172</v>
      </c>
      <c r="G10496" s="2" t="s">
        <v>393</v>
      </c>
      <c r="I10496" s="2" t="s">
        <v>235</v>
      </c>
      <c r="J10496" s="2" t="s">
        <v>3454</v>
      </c>
    </row>
    <row r="10497" spans="1:10">
      <c r="A10497" s="79">
        <v>42785</v>
      </c>
      <c r="B10497" s="3">
        <v>3.3920384615384616</v>
      </c>
      <c r="C10497" s="7">
        <v>102</v>
      </c>
      <c r="D10497" s="7">
        <v>1</v>
      </c>
      <c r="E10497" s="7">
        <v>45</v>
      </c>
      <c r="F10497" s="2" t="s">
        <v>172</v>
      </c>
      <c r="G10497" s="2" t="s">
        <v>2655</v>
      </c>
      <c r="J10497" s="2" t="s">
        <v>3453</v>
      </c>
    </row>
    <row r="10498" spans="1:10">
      <c r="A10498" s="79">
        <v>42859</v>
      </c>
      <c r="B10498" s="3">
        <v>3.3937914798206279</v>
      </c>
      <c r="C10498" s="7">
        <v>102</v>
      </c>
      <c r="D10498" s="7">
        <v>1</v>
      </c>
      <c r="E10498" s="7">
        <v>45</v>
      </c>
      <c r="F10498" s="2" t="s">
        <v>172</v>
      </c>
      <c r="G10498" s="2" t="s">
        <v>243</v>
      </c>
    </row>
    <row r="10499" spans="1:10">
      <c r="A10499" s="79">
        <v>42894</v>
      </c>
      <c r="B10499" s="3">
        <v>3.389448275862069</v>
      </c>
      <c r="C10499" s="7">
        <v>102</v>
      </c>
      <c r="D10499" s="7">
        <v>1</v>
      </c>
      <c r="E10499" s="7">
        <v>45</v>
      </c>
      <c r="F10499" s="2" t="s">
        <v>172</v>
      </c>
      <c r="G10499" s="2" t="s">
        <v>243</v>
      </c>
    </row>
    <row r="10500" spans="1:10">
      <c r="A10500" s="79">
        <v>42286</v>
      </c>
      <c r="B10500" s="3">
        <v>13.1355</v>
      </c>
      <c r="C10500" s="7">
        <v>104</v>
      </c>
      <c r="D10500" s="7">
        <v>4</v>
      </c>
      <c r="E10500" s="7">
        <v>45</v>
      </c>
      <c r="F10500" s="2" t="s">
        <v>172</v>
      </c>
      <c r="G10500" s="2" t="s">
        <v>384</v>
      </c>
      <c r="H10500" s="2" t="s">
        <v>385</v>
      </c>
    </row>
    <row r="10501" spans="1:10">
      <c r="A10501" s="79">
        <v>42289</v>
      </c>
      <c r="B10501" s="3">
        <v>8.7569999999999997</v>
      </c>
      <c r="C10501" s="7">
        <v>104</v>
      </c>
      <c r="D10501" s="7">
        <v>2</v>
      </c>
      <c r="E10501" s="7">
        <v>45</v>
      </c>
      <c r="F10501" s="2" t="s">
        <v>172</v>
      </c>
      <c r="G10501" s="2" t="s">
        <v>382</v>
      </c>
      <c r="H10501" s="2" t="s">
        <v>383</v>
      </c>
    </row>
    <row r="10502" spans="1:10">
      <c r="A10502" s="79">
        <v>42290</v>
      </c>
      <c r="B10502" s="3">
        <v>21.892499999999998</v>
      </c>
      <c r="C10502" s="7">
        <v>104</v>
      </c>
      <c r="D10502" s="7">
        <v>6</v>
      </c>
      <c r="E10502" s="7">
        <v>45</v>
      </c>
      <c r="F10502" s="2" t="s">
        <v>172</v>
      </c>
      <c r="G10502" s="2" t="s">
        <v>379</v>
      </c>
      <c r="H10502" s="2" t="s">
        <v>380</v>
      </c>
    </row>
    <row r="10503" spans="1:10">
      <c r="A10503" s="79">
        <v>42290</v>
      </c>
      <c r="B10503" s="3">
        <v>13.1355</v>
      </c>
      <c r="C10503" s="7">
        <v>104</v>
      </c>
      <c r="D10503" s="7">
        <v>4</v>
      </c>
      <c r="E10503" s="7">
        <v>45</v>
      </c>
      <c r="F10503" s="2" t="s">
        <v>172</v>
      </c>
      <c r="G10503" s="2" t="s">
        <v>381</v>
      </c>
      <c r="H10503" s="2" t="s">
        <v>380</v>
      </c>
    </row>
    <row r="10504" spans="1:10">
      <c r="A10504" s="79">
        <v>42293</v>
      </c>
      <c r="B10504" s="3">
        <v>8.7569999999999997</v>
      </c>
      <c r="C10504" s="7">
        <v>104</v>
      </c>
      <c r="D10504" s="7">
        <v>2</v>
      </c>
      <c r="E10504" s="7">
        <v>45</v>
      </c>
      <c r="F10504" s="2" t="s">
        <v>172</v>
      </c>
      <c r="G10504" s="2" t="s">
        <v>378</v>
      </c>
      <c r="H10504" s="2" t="s">
        <v>377</v>
      </c>
    </row>
    <row r="10505" spans="1:10">
      <c r="A10505" s="79">
        <v>42297</v>
      </c>
      <c r="B10505" s="3">
        <v>13.1355</v>
      </c>
      <c r="C10505" s="7">
        <v>104</v>
      </c>
      <c r="D10505" s="7">
        <v>4</v>
      </c>
      <c r="E10505" s="7">
        <v>45</v>
      </c>
      <c r="F10505" s="2" t="s">
        <v>172</v>
      </c>
      <c r="G10505" s="2" t="s">
        <v>373</v>
      </c>
      <c r="H10505" s="2" t="s">
        <v>377</v>
      </c>
    </row>
    <row r="10506" spans="1:10">
      <c r="A10506" s="79">
        <v>42297</v>
      </c>
      <c r="B10506" s="3">
        <v>43.784999999999997</v>
      </c>
      <c r="C10506" s="7">
        <v>104</v>
      </c>
      <c r="D10506" s="7">
        <v>3</v>
      </c>
      <c r="E10506" s="7">
        <v>45</v>
      </c>
      <c r="F10506" s="2" t="s">
        <v>172</v>
      </c>
      <c r="G10506" s="2" t="s">
        <v>247</v>
      </c>
      <c r="H10506" s="2" t="s">
        <v>376</v>
      </c>
    </row>
    <row r="10507" spans="1:10">
      <c r="A10507" s="79">
        <v>42310</v>
      </c>
      <c r="B10507" s="3">
        <v>21.892499999999998</v>
      </c>
      <c r="C10507" s="7">
        <v>104</v>
      </c>
      <c r="D10507" s="7">
        <v>6</v>
      </c>
      <c r="E10507" s="7">
        <v>45</v>
      </c>
      <c r="F10507" s="2" t="s">
        <v>172</v>
      </c>
      <c r="G10507" s="2" t="s">
        <v>490</v>
      </c>
      <c r="H10507" s="2" t="s">
        <v>491</v>
      </c>
      <c r="I10507" s="2" t="s">
        <v>376</v>
      </c>
    </row>
    <row r="10508" spans="1:10">
      <c r="A10508" s="79">
        <v>42310</v>
      </c>
      <c r="B10508" s="3">
        <v>13.1355</v>
      </c>
      <c r="C10508" s="7">
        <v>104</v>
      </c>
      <c r="D10508" s="7">
        <v>4</v>
      </c>
      <c r="E10508" s="7">
        <v>45</v>
      </c>
      <c r="F10508" s="2" t="s">
        <v>172</v>
      </c>
      <c r="G10508" s="2" t="s">
        <v>461</v>
      </c>
      <c r="H10508" s="2" t="s">
        <v>462</v>
      </c>
      <c r="I10508" s="2" t="s">
        <v>376</v>
      </c>
    </row>
    <row r="10509" spans="1:10">
      <c r="A10509" s="79">
        <v>42310</v>
      </c>
      <c r="B10509" s="3">
        <v>43.784999999999997</v>
      </c>
      <c r="C10509" s="7">
        <v>104</v>
      </c>
      <c r="D10509" s="7">
        <v>3</v>
      </c>
      <c r="E10509" s="7">
        <v>45</v>
      </c>
      <c r="F10509" s="2" t="s">
        <v>172</v>
      </c>
      <c r="G10509" s="2" t="s">
        <v>486</v>
      </c>
      <c r="H10509" s="2" t="s">
        <v>487</v>
      </c>
      <c r="I10509" s="2" t="s">
        <v>376</v>
      </c>
    </row>
    <row r="10510" spans="1:10">
      <c r="A10510" s="79">
        <v>42311</v>
      </c>
      <c r="B10510" s="3">
        <v>21.892499999999998</v>
      </c>
      <c r="C10510" s="7">
        <v>104</v>
      </c>
      <c r="D10510" s="7">
        <v>6</v>
      </c>
      <c r="E10510" s="7">
        <v>45</v>
      </c>
      <c r="F10510" s="2" t="s">
        <v>172</v>
      </c>
      <c r="G10510" s="2" t="s">
        <v>488</v>
      </c>
      <c r="H10510" s="2" t="s">
        <v>489</v>
      </c>
      <c r="I10510" s="2" t="s">
        <v>376</v>
      </c>
    </row>
    <row r="10511" spans="1:10">
      <c r="A10511" s="79">
        <v>42313</v>
      </c>
      <c r="B10511" s="3">
        <v>21.892499999999998</v>
      </c>
      <c r="C10511" s="7">
        <v>104</v>
      </c>
      <c r="D10511" s="7">
        <v>6</v>
      </c>
      <c r="E10511" s="7">
        <v>45</v>
      </c>
      <c r="F10511" s="2" t="s">
        <v>172</v>
      </c>
      <c r="G10511" s="2" t="s">
        <v>466</v>
      </c>
      <c r="H10511" s="2" t="s">
        <v>467</v>
      </c>
      <c r="I10511" s="2" t="s">
        <v>376</v>
      </c>
    </row>
    <row r="10512" spans="1:10">
      <c r="A10512" s="79">
        <v>42314</v>
      </c>
      <c r="B10512" s="3">
        <v>21.892499999999998</v>
      </c>
      <c r="C10512" s="7">
        <v>104</v>
      </c>
      <c r="D10512" s="7">
        <v>6</v>
      </c>
      <c r="E10512" s="7">
        <v>45</v>
      </c>
      <c r="F10512" s="2" t="s">
        <v>172</v>
      </c>
      <c r="G10512" s="2" t="s">
        <v>484</v>
      </c>
      <c r="H10512" s="2" t="s">
        <v>485</v>
      </c>
      <c r="I10512" s="2" t="s">
        <v>385</v>
      </c>
    </row>
    <row r="10513" spans="1:12">
      <c r="A10513" s="79">
        <v>42317</v>
      </c>
      <c r="B10513" s="3">
        <v>43.784999999999997</v>
      </c>
      <c r="C10513" s="7">
        <v>104</v>
      </c>
      <c r="D10513" s="7">
        <v>3</v>
      </c>
      <c r="E10513" s="7">
        <v>45</v>
      </c>
      <c r="F10513" s="2" t="s">
        <v>172</v>
      </c>
      <c r="G10513" s="2" t="s">
        <v>479</v>
      </c>
      <c r="H10513" s="2" t="s">
        <v>480</v>
      </c>
      <c r="I10513" s="2" t="s">
        <v>385</v>
      </c>
    </row>
    <row r="10514" spans="1:12">
      <c r="A10514" s="79">
        <v>42317</v>
      </c>
      <c r="B10514" s="3">
        <v>8.7569999999999997</v>
      </c>
      <c r="C10514" s="7">
        <v>104</v>
      </c>
      <c r="D10514" s="7">
        <v>2</v>
      </c>
      <c r="E10514" s="7">
        <v>45</v>
      </c>
      <c r="F10514" s="2" t="s">
        <v>172</v>
      </c>
      <c r="G10514" s="2" t="s">
        <v>472</v>
      </c>
      <c r="H10514" s="2" t="s">
        <v>473</v>
      </c>
      <c r="I10514" s="2" t="s">
        <v>385</v>
      </c>
    </row>
    <row r="10515" spans="1:12">
      <c r="A10515" s="79">
        <v>42318</v>
      </c>
      <c r="B10515" s="3">
        <v>8.7569999999999997</v>
      </c>
      <c r="C10515" s="7">
        <v>104</v>
      </c>
      <c r="D10515" s="7">
        <v>2</v>
      </c>
      <c r="E10515" s="7">
        <v>45</v>
      </c>
      <c r="F10515" s="2" t="s">
        <v>172</v>
      </c>
      <c r="G10515" s="2" t="s">
        <v>457</v>
      </c>
      <c r="H10515" s="2" t="s">
        <v>458</v>
      </c>
      <c r="I10515" s="2" t="s">
        <v>377</v>
      </c>
    </row>
    <row r="10516" spans="1:12">
      <c r="A10516" s="79">
        <v>42319</v>
      </c>
      <c r="B10516" s="3">
        <v>68.11</v>
      </c>
      <c r="C10516" s="7">
        <v>104</v>
      </c>
      <c r="D10516" s="7">
        <v>20</v>
      </c>
      <c r="E10516" s="7">
        <v>45</v>
      </c>
      <c r="F10516" s="2" t="s">
        <v>172</v>
      </c>
      <c r="G10516" s="2" t="s">
        <v>393</v>
      </c>
      <c r="H10516" s="2" t="s">
        <v>456</v>
      </c>
      <c r="I10516" s="2" t="s">
        <v>385</v>
      </c>
    </row>
    <row r="10517" spans="1:12">
      <c r="A10517" s="79">
        <v>42319</v>
      </c>
      <c r="B10517" s="3">
        <v>35.027999999999999</v>
      </c>
      <c r="C10517" s="7">
        <v>104</v>
      </c>
      <c r="D10517" s="7">
        <v>10</v>
      </c>
      <c r="E10517" s="7">
        <v>45</v>
      </c>
      <c r="F10517" s="2" t="s">
        <v>172</v>
      </c>
      <c r="G10517" s="2" t="s">
        <v>464</v>
      </c>
      <c r="H10517" s="2" t="s">
        <v>465</v>
      </c>
      <c r="I10517" s="2" t="s">
        <v>481</v>
      </c>
    </row>
    <row r="10518" spans="1:12">
      <c r="A10518" s="79">
        <v>42319</v>
      </c>
      <c r="B10518" s="3">
        <v>21.892499999999998</v>
      </c>
      <c r="C10518" s="7">
        <v>104</v>
      </c>
      <c r="D10518" s="7">
        <v>6</v>
      </c>
      <c r="E10518" s="7">
        <v>45</v>
      </c>
      <c r="F10518" s="2" t="s">
        <v>172</v>
      </c>
      <c r="G10518" s="2" t="s">
        <v>372</v>
      </c>
      <c r="H10518" s="2" t="s">
        <v>463</v>
      </c>
      <c r="I10518" s="2" t="s">
        <v>478</v>
      </c>
    </row>
    <row r="10519" spans="1:12">
      <c r="A10519" s="79">
        <v>42319</v>
      </c>
      <c r="B10519" s="3">
        <v>43.784999999999997</v>
      </c>
      <c r="C10519" s="7">
        <v>104</v>
      </c>
      <c r="D10519" s="7">
        <v>3</v>
      </c>
      <c r="E10519" s="7">
        <v>45</v>
      </c>
      <c r="F10519" s="2" t="s">
        <v>172</v>
      </c>
      <c r="G10519" s="2" t="s">
        <v>459</v>
      </c>
      <c r="H10519" s="2" t="s">
        <v>460</v>
      </c>
      <c r="I10519" s="2" t="s">
        <v>385</v>
      </c>
    </row>
    <row r="10520" spans="1:12">
      <c r="A10520" s="79">
        <v>42324</v>
      </c>
      <c r="B10520" s="3">
        <v>17.513999999999999</v>
      </c>
      <c r="C10520" s="7">
        <v>104</v>
      </c>
      <c r="D10520" s="7">
        <v>5</v>
      </c>
      <c r="E10520" s="7">
        <v>45</v>
      </c>
      <c r="F10520" s="2" t="s">
        <v>172</v>
      </c>
      <c r="G10520" s="2" t="s">
        <v>453</v>
      </c>
      <c r="H10520" s="2" t="s">
        <v>454</v>
      </c>
      <c r="I10520" s="2" t="s">
        <v>478</v>
      </c>
    </row>
    <row r="10521" spans="1:12">
      <c r="A10521" s="79">
        <v>42324</v>
      </c>
      <c r="B10521" s="3">
        <v>13.1355</v>
      </c>
      <c r="C10521" s="7">
        <v>104</v>
      </c>
      <c r="D10521" s="7">
        <v>4</v>
      </c>
      <c r="E10521" s="7">
        <v>45</v>
      </c>
      <c r="F10521" s="2" t="s">
        <v>172</v>
      </c>
      <c r="G10521" s="2" t="s">
        <v>470</v>
      </c>
      <c r="H10521" s="2" t="s">
        <v>471</v>
      </c>
      <c r="I10521" s="2" t="s">
        <v>385</v>
      </c>
    </row>
    <row r="10522" spans="1:12">
      <c r="A10522" s="79">
        <v>42331</v>
      </c>
      <c r="B10522" s="3">
        <v>17.513999999999999</v>
      </c>
      <c r="C10522" s="7">
        <v>104</v>
      </c>
      <c r="D10522" s="7">
        <v>5</v>
      </c>
      <c r="E10522" s="7">
        <v>45</v>
      </c>
      <c r="F10522" s="2" t="s">
        <v>172</v>
      </c>
      <c r="G10522" s="2" t="s">
        <v>474</v>
      </c>
      <c r="H10522" s="2" t="s">
        <v>475</v>
      </c>
      <c r="I10522" s="2" t="s">
        <v>477</v>
      </c>
    </row>
    <row r="10523" spans="1:12">
      <c r="A10523" s="79">
        <v>42333</v>
      </c>
      <c r="B10523" s="3">
        <v>26.271000000000001</v>
      </c>
      <c r="C10523" s="7">
        <v>104</v>
      </c>
      <c r="D10523" s="7">
        <v>8</v>
      </c>
      <c r="E10523" s="7">
        <v>45</v>
      </c>
      <c r="F10523" s="2" t="s">
        <v>172</v>
      </c>
      <c r="G10523" s="2" t="s">
        <v>482</v>
      </c>
      <c r="H10523" s="2" t="s">
        <v>483</v>
      </c>
      <c r="I10523" s="2" t="s">
        <v>385</v>
      </c>
    </row>
    <row r="10524" spans="1:12">
      <c r="A10524" s="79">
        <v>42342</v>
      </c>
      <c r="B10524" s="3">
        <v>68.11</v>
      </c>
      <c r="C10524" s="7">
        <v>104</v>
      </c>
      <c r="D10524" s="7">
        <v>20</v>
      </c>
      <c r="E10524" s="7">
        <v>45</v>
      </c>
      <c r="F10524" s="8" t="s">
        <v>172</v>
      </c>
      <c r="G10524" s="2" t="s">
        <v>393</v>
      </c>
      <c r="H10524" s="2" t="s">
        <v>677</v>
      </c>
      <c r="I10524" s="2" t="s">
        <v>385</v>
      </c>
    </row>
    <row r="10525" spans="1:12">
      <c r="A10525" s="79">
        <v>42375</v>
      </c>
      <c r="B10525" s="3">
        <v>6.8109999999999999</v>
      </c>
      <c r="C10525" s="7">
        <v>104</v>
      </c>
      <c r="D10525" s="7">
        <v>2</v>
      </c>
      <c r="E10525" s="7">
        <v>45</v>
      </c>
      <c r="F10525" s="2" t="s">
        <v>172</v>
      </c>
      <c r="G10525" s="2" t="s">
        <v>372</v>
      </c>
      <c r="H10525" s="2" t="s">
        <v>910</v>
      </c>
      <c r="I10525" s="2" t="s">
        <v>385</v>
      </c>
      <c r="L10525" s="21"/>
    </row>
    <row r="10526" spans="1:12">
      <c r="A10526" s="79">
        <v>42376</v>
      </c>
      <c r="B10526" s="3">
        <v>43.784999999999997</v>
      </c>
      <c r="C10526" s="7">
        <v>104</v>
      </c>
      <c r="D10526" s="7">
        <v>3</v>
      </c>
      <c r="E10526" s="7">
        <v>45</v>
      </c>
      <c r="F10526" s="2" t="s">
        <v>172</v>
      </c>
      <c r="G10526" s="2" t="s">
        <v>911</v>
      </c>
      <c r="H10526" s="2" t="s">
        <v>912</v>
      </c>
      <c r="I10526" s="2" t="s">
        <v>376</v>
      </c>
      <c r="L10526" s="21"/>
    </row>
    <row r="10527" spans="1:12">
      <c r="A10527" s="79">
        <v>42400</v>
      </c>
      <c r="B10527" s="3">
        <v>10.2165</v>
      </c>
      <c r="C10527" s="7">
        <v>104</v>
      </c>
      <c r="D10527" s="7">
        <v>3</v>
      </c>
      <c r="E10527" s="7">
        <v>45</v>
      </c>
      <c r="F10527" s="2" t="s">
        <v>172</v>
      </c>
      <c r="G10527" s="2" t="s">
        <v>1161</v>
      </c>
      <c r="H10527" s="2" t="s">
        <v>1162</v>
      </c>
      <c r="I10527" s="2" t="s">
        <v>385</v>
      </c>
      <c r="L10527" s="21"/>
    </row>
    <row r="10528" spans="1:12">
      <c r="A10528" s="79">
        <v>42400</v>
      </c>
      <c r="B10528" s="3">
        <v>3.4055</v>
      </c>
      <c r="C10528" s="7">
        <v>104</v>
      </c>
      <c r="D10528" s="7">
        <v>1</v>
      </c>
      <c r="E10528" s="7">
        <v>45</v>
      </c>
      <c r="F10528" s="2" t="s">
        <v>172</v>
      </c>
      <c r="G10528" s="2" t="s">
        <v>671</v>
      </c>
      <c r="H10528" s="2" t="s">
        <v>1160</v>
      </c>
      <c r="I10528" s="2" t="s">
        <v>385</v>
      </c>
      <c r="L10528" s="21"/>
    </row>
    <row r="10529" spans="1:12">
      <c r="A10529" s="79">
        <v>42402</v>
      </c>
      <c r="B10529" s="3">
        <v>6.8109999999999999</v>
      </c>
      <c r="C10529" s="7">
        <v>104</v>
      </c>
      <c r="D10529" s="7">
        <v>2</v>
      </c>
      <c r="E10529" s="7">
        <v>45</v>
      </c>
      <c r="F10529" s="2" t="s">
        <v>172</v>
      </c>
      <c r="G10529" s="2" t="s">
        <v>1136</v>
      </c>
      <c r="H10529" s="2" t="s">
        <v>1137</v>
      </c>
      <c r="I10529" s="2" t="s">
        <v>385</v>
      </c>
      <c r="L10529" s="21"/>
    </row>
    <row r="10530" spans="1:12">
      <c r="A10530" s="79">
        <v>42402</v>
      </c>
      <c r="B10530" s="3">
        <v>6.8109999999999999</v>
      </c>
      <c r="C10530" s="7">
        <v>104</v>
      </c>
      <c r="D10530" s="7">
        <v>2</v>
      </c>
      <c r="E10530" s="7">
        <v>45</v>
      </c>
      <c r="F10530" s="2" t="s">
        <v>172</v>
      </c>
      <c r="G10530" s="2" t="s">
        <v>1138</v>
      </c>
      <c r="H10530" s="2" t="s">
        <v>1139</v>
      </c>
      <c r="I10530" s="2" t="s">
        <v>385</v>
      </c>
      <c r="L10530" s="21"/>
    </row>
    <row r="10531" spans="1:12">
      <c r="A10531" s="79">
        <v>42402</v>
      </c>
      <c r="B10531" s="3">
        <v>3.4055</v>
      </c>
      <c r="C10531" s="7">
        <v>104</v>
      </c>
      <c r="D10531" s="7">
        <v>1</v>
      </c>
      <c r="E10531" s="7">
        <v>45</v>
      </c>
      <c r="F10531" s="2" t="s">
        <v>172</v>
      </c>
      <c r="G10531" s="2" t="s">
        <v>486</v>
      </c>
      <c r="H10531" s="2" t="s">
        <v>1131</v>
      </c>
      <c r="I10531" s="2" t="s">
        <v>385</v>
      </c>
      <c r="L10531" s="21"/>
    </row>
    <row r="10532" spans="1:12">
      <c r="A10532" s="79">
        <v>42404</v>
      </c>
      <c r="B10532" s="3">
        <v>3.4055</v>
      </c>
      <c r="C10532" s="7">
        <v>104</v>
      </c>
      <c r="D10532" s="7">
        <v>1</v>
      </c>
      <c r="E10532" s="7">
        <v>45</v>
      </c>
      <c r="F10532" s="2" t="s">
        <v>172</v>
      </c>
      <c r="G10532" s="2" t="s">
        <v>1151</v>
      </c>
      <c r="H10532" s="2" t="s">
        <v>1152</v>
      </c>
      <c r="I10532" s="2" t="s">
        <v>385</v>
      </c>
      <c r="L10532" s="21"/>
    </row>
    <row r="10533" spans="1:12">
      <c r="A10533" s="79">
        <v>42408</v>
      </c>
      <c r="B10533" s="3">
        <v>6.8109999999999999</v>
      </c>
      <c r="C10533" s="7">
        <v>104</v>
      </c>
      <c r="D10533" s="7">
        <v>2</v>
      </c>
      <c r="E10533" s="7">
        <v>45</v>
      </c>
      <c r="F10533" s="2" t="s">
        <v>172</v>
      </c>
      <c r="G10533" s="2" t="s">
        <v>372</v>
      </c>
      <c r="H10533" s="2" t="s">
        <v>1149</v>
      </c>
      <c r="I10533" s="2" t="s">
        <v>385</v>
      </c>
      <c r="L10533" s="21"/>
    </row>
    <row r="10534" spans="1:12">
      <c r="A10534" s="79">
        <v>42416</v>
      </c>
      <c r="B10534" s="3">
        <v>3.4055</v>
      </c>
      <c r="C10534" s="7">
        <v>104</v>
      </c>
      <c r="D10534" s="7">
        <v>1</v>
      </c>
      <c r="E10534" s="7">
        <v>45</v>
      </c>
      <c r="F10534" s="2" t="s">
        <v>172</v>
      </c>
      <c r="G10534" s="2" t="s">
        <v>1118</v>
      </c>
      <c r="H10534" s="2" t="s">
        <v>1119</v>
      </c>
      <c r="I10534" s="2" t="s">
        <v>385</v>
      </c>
      <c r="L10534" s="21"/>
    </row>
    <row r="10535" spans="1:12">
      <c r="A10535" s="79">
        <v>42424</v>
      </c>
      <c r="B10535" s="3">
        <v>3.4055</v>
      </c>
      <c r="C10535" s="7">
        <v>104</v>
      </c>
      <c r="D10535" s="7">
        <v>1</v>
      </c>
      <c r="E10535" s="7">
        <v>45</v>
      </c>
      <c r="F10535" s="2" t="s">
        <v>172</v>
      </c>
      <c r="G10535" s="2" t="s">
        <v>1126</v>
      </c>
      <c r="H10535" s="2" t="s">
        <v>1127</v>
      </c>
      <c r="I10535" s="2" t="s">
        <v>385</v>
      </c>
      <c r="L10535" s="21"/>
    </row>
    <row r="10536" spans="1:12">
      <c r="A10536" s="79">
        <v>42444</v>
      </c>
      <c r="B10536" s="3">
        <v>10.2165</v>
      </c>
      <c r="C10536" s="7">
        <v>104</v>
      </c>
      <c r="D10536" s="7">
        <v>3</v>
      </c>
      <c r="E10536" s="7">
        <v>45</v>
      </c>
      <c r="F10536" s="2" t="s">
        <v>172</v>
      </c>
      <c r="G10536" s="2" t="s">
        <v>1161</v>
      </c>
      <c r="H10536" s="2" t="s">
        <v>385</v>
      </c>
      <c r="L10536" s="21"/>
    </row>
    <row r="10537" spans="1:12">
      <c r="A10537" s="79">
        <v>42462</v>
      </c>
      <c r="B10537" s="3">
        <v>6.8109999999999999</v>
      </c>
      <c r="C10537" s="7">
        <v>104</v>
      </c>
      <c r="D10537" s="7">
        <v>2</v>
      </c>
      <c r="E10537" s="7">
        <v>45</v>
      </c>
      <c r="F10537" s="2" t="s">
        <v>172</v>
      </c>
      <c r="G10537" s="2" t="s">
        <v>459</v>
      </c>
      <c r="H10537" s="2" t="s">
        <v>1546</v>
      </c>
      <c r="I10537" s="2" t="s">
        <v>385</v>
      </c>
    </row>
    <row r="10538" spans="1:12">
      <c r="A10538" s="79">
        <v>42464</v>
      </c>
      <c r="B10538" s="3">
        <v>10.2165</v>
      </c>
      <c r="C10538" s="7">
        <v>104</v>
      </c>
      <c r="D10538" s="7">
        <v>3</v>
      </c>
      <c r="E10538" s="7">
        <v>45</v>
      </c>
      <c r="F10538" s="2" t="s">
        <v>172</v>
      </c>
      <c r="G10538" s="2" t="s">
        <v>1544</v>
      </c>
      <c r="H10538" s="2" t="s">
        <v>1545</v>
      </c>
      <c r="I10538" s="2" t="s">
        <v>385</v>
      </c>
    </row>
    <row r="10539" spans="1:12">
      <c r="A10539" s="79">
        <v>42467</v>
      </c>
      <c r="B10539" s="3">
        <v>6.8109999999999999</v>
      </c>
      <c r="C10539" s="7">
        <v>104</v>
      </c>
      <c r="D10539" s="7">
        <v>2</v>
      </c>
      <c r="E10539" s="7">
        <v>45</v>
      </c>
      <c r="F10539" s="2" t="s">
        <v>172</v>
      </c>
      <c r="G10539" s="2" t="s">
        <v>372</v>
      </c>
      <c r="H10539" s="2" t="s">
        <v>1547</v>
      </c>
      <c r="I10539" s="2" t="s">
        <v>385</v>
      </c>
    </row>
    <row r="10540" spans="1:12">
      <c r="A10540" s="79">
        <v>42468</v>
      </c>
      <c r="B10540" s="3">
        <v>3.4055</v>
      </c>
      <c r="C10540" s="7">
        <v>104</v>
      </c>
      <c r="D10540" s="7">
        <v>1</v>
      </c>
      <c r="E10540" s="7">
        <v>45</v>
      </c>
      <c r="F10540" s="2" t="s">
        <v>172</v>
      </c>
      <c r="G10540" s="2" t="s">
        <v>1542</v>
      </c>
      <c r="H10540" s="2" t="s">
        <v>1543</v>
      </c>
      <c r="I10540" s="2" t="s">
        <v>385</v>
      </c>
    </row>
    <row r="10541" spans="1:12">
      <c r="A10541" s="79">
        <v>42473</v>
      </c>
      <c r="B10541" s="3">
        <v>3.4055</v>
      </c>
      <c r="C10541" s="7">
        <v>104</v>
      </c>
      <c r="D10541" s="7">
        <v>1</v>
      </c>
      <c r="E10541" s="7">
        <v>45</v>
      </c>
      <c r="F10541" s="2" t="s">
        <v>172</v>
      </c>
      <c r="G10541" s="2" t="s">
        <v>1540</v>
      </c>
      <c r="H10541" s="2" t="s">
        <v>1541</v>
      </c>
      <c r="I10541" s="2" t="s">
        <v>385</v>
      </c>
    </row>
    <row r="10542" spans="1:12">
      <c r="A10542" s="79">
        <v>42480</v>
      </c>
      <c r="B10542" s="3">
        <v>3.4055</v>
      </c>
      <c r="C10542" s="7">
        <v>104</v>
      </c>
      <c r="D10542" s="7">
        <v>1</v>
      </c>
      <c r="E10542" s="7">
        <v>45</v>
      </c>
      <c r="F10542" s="2" t="s">
        <v>172</v>
      </c>
      <c r="G10542" s="2" t="s">
        <v>533</v>
      </c>
      <c r="H10542" s="2" t="s">
        <v>1539</v>
      </c>
      <c r="I10542" s="2" t="s">
        <v>385</v>
      </c>
    </row>
    <row r="10543" spans="1:12">
      <c r="A10543" s="79">
        <v>42486</v>
      </c>
      <c r="B10543" s="3">
        <v>3.4055</v>
      </c>
      <c r="C10543" s="7">
        <v>104</v>
      </c>
      <c r="D10543" s="7">
        <v>1</v>
      </c>
      <c r="E10543" s="7">
        <v>45</v>
      </c>
      <c r="F10543" s="2" t="s">
        <v>172</v>
      </c>
      <c r="G10543" s="2" t="s">
        <v>1113</v>
      </c>
      <c r="H10543" s="2" t="s">
        <v>1538</v>
      </c>
      <c r="I10543" s="2" t="s">
        <v>385</v>
      </c>
    </row>
    <row r="10544" spans="1:12">
      <c r="A10544" s="79">
        <v>42506</v>
      </c>
      <c r="B10544" s="3">
        <v>3.3719808053691276</v>
      </c>
      <c r="C10544" s="7">
        <v>104</v>
      </c>
      <c r="D10544" s="7">
        <v>1</v>
      </c>
      <c r="E10544" s="7">
        <v>45</v>
      </c>
      <c r="F10544" s="2" t="s">
        <v>172</v>
      </c>
      <c r="G10544" s="2" t="s">
        <v>385</v>
      </c>
      <c r="H10544" s="2" t="s">
        <v>372</v>
      </c>
      <c r="I10544" s="2" t="s">
        <v>1767</v>
      </c>
    </row>
    <row r="10545" spans="1:11">
      <c r="A10545" s="79">
        <v>42523</v>
      </c>
      <c r="B10545" s="3">
        <v>6.7835384615384617</v>
      </c>
      <c r="C10545" s="7">
        <v>104</v>
      </c>
      <c r="D10545" s="7">
        <v>2</v>
      </c>
      <c r="E10545" s="7">
        <v>45</v>
      </c>
      <c r="F10545" s="2" t="s">
        <v>172</v>
      </c>
      <c r="G10545" s="2" t="s">
        <v>385</v>
      </c>
      <c r="H10545" s="2" t="s">
        <v>1161</v>
      </c>
      <c r="I10545" s="2" t="s">
        <v>2040</v>
      </c>
      <c r="J10545" s="2" t="s">
        <v>358</v>
      </c>
      <c r="K10545" s="2" t="s">
        <v>2041</v>
      </c>
    </row>
    <row r="10546" spans="1:11">
      <c r="A10546" s="79">
        <v>42523</v>
      </c>
      <c r="B10546" s="3">
        <v>3.3931700507614213</v>
      </c>
      <c r="C10546" s="7">
        <v>104</v>
      </c>
      <c r="D10546" s="7">
        <v>1</v>
      </c>
      <c r="E10546" s="7">
        <v>45</v>
      </c>
      <c r="F10546" s="2" t="s">
        <v>172</v>
      </c>
      <c r="G10546" s="2" t="s">
        <v>385</v>
      </c>
      <c r="H10546" s="2" t="s">
        <v>2043</v>
      </c>
      <c r="K10546" s="2" t="s">
        <v>2044</v>
      </c>
    </row>
    <row r="10547" spans="1:11">
      <c r="A10547" s="79">
        <v>42530</v>
      </c>
      <c r="B10547" s="3">
        <v>6.7856178861788621</v>
      </c>
      <c r="C10547" s="7">
        <v>104</v>
      </c>
      <c r="D10547" s="7">
        <v>2</v>
      </c>
      <c r="E10547" s="7">
        <v>45</v>
      </c>
      <c r="F10547" s="2" t="s">
        <v>172</v>
      </c>
      <c r="G10547" s="2" t="s">
        <v>385</v>
      </c>
      <c r="H10547" s="2" t="s">
        <v>2051</v>
      </c>
      <c r="K10547" s="2" t="s">
        <v>2052</v>
      </c>
    </row>
    <row r="10548" spans="1:11">
      <c r="A10548" s="79">
        <v>42536</v>
      </c>
      <c r="B10548" s="3">
        <v>6.7881949685534595</v>
      </c>
      <c r="C10548" s="7">
        <v>104</v>
      </c>
      <c r="D10548" s="7">
        <v>2</v>
      </c>
      <c r="E10548" s="7">
        <v>45</v>
      </c>
      <c r="F10548" s="2" t="s">
        <v>172</v>
      </c>
      <c r="G10548" s="2" t="s">
        <v>385</v>
      </c>
      <c r="H10548" s="2" t="s">
        <v>2008</v>
      </c>
      <c r="K10548" s="2" t="s">
        <v>2009</v>
      </c>
    </row>
    <row r="10549" spans="1:11">
      <c r="A10549" s="79">
        <v>42536</v>
      </c>
      <c r="B10549" s="3">
        <v>4.3615821114369497</v>
      </c>
      <c r="C10549" s="7">
        <v>104</v>
      </c>
      <c r="D10549" s="7">
        <v>1</v>
      </c>
      <c r="E10549" s="7">
        <v>45</v>
      </c>
      <c r="F10549" s="2" t="s">
        <v>172</v>
      </c>
      <c r="G10549" s="2" t="s">
        <v>385</v>
      </c>
      <c r="H10549" s="2" t="s">
        <v>2032</v>
      </c>
      <c r="K10549" s="2" t="s">
        <v>2033</v>
      </c>
    </row>
    <row r="10550" spans="1:11">
      <c r="A10550" s="79">
        <v>42545</v>
      </c>
      <c r="B10550" s="3">
        <v>3.3946748633879782</v>
      </c>
      <c r="C10550" s="7">
        <v>104</v>
      </c>
      <c r="D10550" s="7">
        <v>1</v>
      </c>
      <c r="E10550" s="7">
        <v>45</v>
      </c>
      <c r="F10550" s="2" t="s">
        <v>172</v>
      </c>
      <c r="G10550" s="2" t="s">
        <v>385</v>
      </c>
      <c r="H10550" s="2" t="s">
        <v>372</v>
      </c>
      <c r="I10550" s="2" t="s">
        <v>1921</v>
      </c>
      <c r="J10550" s="2" t="s">
        <v>231</v>
      </c>
      <c r="K10550" s="2" t="s">
        <v>1995</v>
      </c>
    </row>
    <row r="10551" spans="1:11">
      <c r="A10551" s="79">
        <v>42548</v>
      </c>
      <c r="B10551" s="3">
        <v>3.3936162790697675</v>
      </c>
      <c r="C10551" s="7">
        <v>104</v>
      </c>
      <c r="D10551" s="7">
        <v>1</v>
      </c>
      <c r="E10551" s="7">
        <v>45</v>
      </c>
      <c r="F10551" s="2" t="s">
        <v>172</v>
      </c>
      <c r="G10551" s="2" t="s">
        <v>385</v>
      </c>
      <c r="H10551" s="2" t="s">
        <v>1960</v>
      </c>
      <c r="K10551" s="2" t="s">
        <v>1961</v>
      </c>
    </row>
    <row r="10552" spans="1:11">
      <c r="A10552" s="79">
        <v>42550</v>
      </c>
      <c r="B10552" s="3">
        <v>6.7850341880341878</v>
      </c>
      <c r="C10552" s="7">
        <v>104</v>
      </c>
      <c r="D10552" s="7">
        <v>2</v>
      </c>
      <c r="E10552" s="7">
        <v>45</v>
      </c>
      <c r="F10552" s="2" t="s">
        <v>172</v>
      </c>
      <c r="G10552" s="2" t="s">
        <v>385</v>
      </c>
      <c r="H10552" s="2" t="s">
        <v>482</v>
      </c>
      <c r="K10552" s="2" t="s">
        <v>1954</v>
      </c>
    </row>
    <row r="10553" spans="1:11">
      <c r="A10553" s="79">
        <v>42553</v>
      </c>
      <c r="B10553" s="3">
        <v>3.3945282936793131</v>
      </c>
      <c r="C10553" s="7">
        <v>104</v>
      </c>
      <c r="D10553" s="7">
        <v>1</v>
      </c>
      <c r="E10553" s="7">
        <v>45</v>
      </c>
      <c r="F10553" s="2" t="s">
        <v>172</v>
      </c>
      <c r="G10553" s="2" t="s">
        <v>911</v>
      </c>
      <c r="H10553" s="2" t="s">
        <v>2166</v>
      </c>
      <c r="I10553" s="2" t="s">
        <v>385</v>
      </c>
    </row>
    <row r="10554" spans="1:11">
      <c r="A10554" s="79">
        <v>42565</v>
      </c>
      <c r="B10554" s="3">
        <v>6.7731850759809484</v>
      </c>
      <c r="C10554" s="7">
        <v>104</v>
      </c>
      <c r="D10554" s="7">
        <v>2</v>
      </c>
      <c r="E10554" s="7">
        <v>45</v>
      </c>
      <c r="F10554" s="2" t="s">
        <v>172</v>
      </c>
      <c r="G10554" s="2" t="s">
        <v>372</v>
      </c>
      <c r="H10554" s="2" t="s">
        <v>2165</v>
      </c>
      <c r="I10554" s="2" t="s">
        <v>385</v>
      </c>
    </row>
    <row r="10555" spans="1:11">
      <c r="A10555" s="79">
        <v>42611</v>
      </c>
      <c r="B10555" s="3">
        <v>3.3912835051546391</v>
      </c>
      <c r="C10555" s="7">
        <v>104</v>
      </c>
      <c r="D10555" s="7">
        <v>1</v>
      </c>
      <c r="E10555" s="7">
        <v>45</v>
      </c>
      <c r="F10555" s="2" t="s">
        <v>172</v>
      </c>
      <c r="G10555" s="2" t="s">
        <v>1776</v>
      </c>
      <c r="H10555" s="2" t="s">
        <v>2164</v>
      </c>
      <c r="I10555" s="2" t="s">
        <v>385</v>
      </c>
    </row>
    <row r="10556" spans="1:11">
      <c r="A10556" s="79">
        <v>42623</v>
      </c>
      <c r="B10556" s="3">
        <v>3.3927779291553133</v>
      </c>
      <c r="C10556" s="7">
        <v>104</v>
      </c>
      <c r="D10556" s="7">
        <v>1</v>
      </c>
      <c r="E10556" s="7">
        <v>45</v>
      </c>
      <c r="F10556" s="2" t="s">
        <v>172</v>
      </c>
      <c r="G10556" s="2" t="s">
        <v>1960</v>
      </c>
      <c r="H10556" s="2" t="s">
        <v>2163</v>
      </c>
      <c r="I10556" s="2" t="s">
        <v>385</v>
      </c>
    </row>
    <row r="10557" spans="1:11">
      <c r="A10557" s="79">
        <v>42628</v>
      </c>
      <c r="B10557" s="3">
        <v>3.392359649122807</v>
      </c>
      <c r="C10557" s="7">
        <v>104</v>
      </c>
      <c r="D10557" s="7">
        <v>1</v>
      </c>
      <c r="E10557" s="7">
        <v>45</v>
      </c>
      <c r="F10557" s="2" t="s">
        <v>172</v>
      </c>
      <c r="G10557" s="2" t="s">
        <v>1958</v>
      </c>
      <c r="H10557" s="2" t="s">
        <v>2160</v>
      </c>
      <c r="I10557" s="2" t="s">
        <v>385</v>
      </c>
    </row>
    <row r="10558" spans="1:11">
      <c r="A10558" s="79">
        <v>42631</v>
      </c>
      <c r="B10558" s="3">
        <v>6.7859182058047489</v>
      </c>
      <c r="C10558" s="7">
        <v>104</v>
      </c>
      <c r="D10558" s="7">
        <v>2</v>
      </c>
      <c r="E10558" s="7">
        <v>45</v>
      </c>
      <c r="F10558" s="2" t="s">
        <v>172</v>
      </c>
      <c r="G10558" s="2" t="s">
        <v>2161</v>
      </c>
      <c r="H10558" s="2" t="s">
        <v>2162</v>
      </c>
      <c r="I10558" s="2" t="s">
        <v>385</v>
      </c>
    </row>
    <row r="10559" spans="1:11">
      <c r="A10559" s="79">
        <v>42661</v>
      </c>
      <c r="B10559" s="3">
        <v>6.79059756097561</v>
      </c>
      <c r="C10559" s="7">
        <v>104</v>
      </c>
      <c r="D10559" s="7">
        <v>2</v>
      </c>
      <c r="E10559" s="7">
        <v>45</v>
      </c>
      <c r="F10559" s="2" t="s">
        <v>172</v>
      </c>
      <c r="G10559" s="2" t="s">
        <v>385</v>
      </c>
      <c r="H10559" s="2" t="s">
        <v>372</v>
      </c>
    </row>
    <row r="10560" spans="1:11">
      <c r="A10560" s="79">
        <v>42705</v>
      </c>
      <c r="B10560" s="3">
        <v>3.3920779816513762</v>
      </c>
      <c r="C10560" s="7">
        <v>104</v>
      </c>
      <c r="D10560" s="7">
        <v>1</v>
      </c>
      <c r="E10560" s="7">
        <v>45</v>
      </c>
      <c r="F10560" s="2" t="s">
        <v>172</v>
      </c>
      <c r="G10560" s="2" t="s">
        <v>385</v>
      </c>
      <c r="H10560" s="2" t="s">
        <v>1136</v>
      </c>
    </row>
    <row r="10561" spans="1:10">
      <c r="A10561" s="79">
        <v>42710</v>
      </c>
      <c r="B10561" s="3">
        <v>3.3880646988670247</v>
      </c>
      <c r="C10561" s="7">
        <v>104</v>
      </c>
      <c r="D10561" s="7">
        <v>1</v>
      </c>
      <c r="E10561" s="7">
        <v>45</v>
      </c>
      <c r="F10561" s="2" t="s">
        <v>172</v>
      </c>
      <c r="G10561" s="2" t="s">
        <v>385</v>
      </c>
      <c r="H10561" s="2" t="s">
        <v>373</v>
      </c>
    </row>
    <row r="10562" spans="1:10">
      <c r="A10562" s="79">
        <v>42741</v>
      </c>
      <c r="B10562" s="3">
        <v>3.3930312499999999</v>
      </c>
      <c r="C10562" s="7">
        <v>104</v>
      </c>
      <c r="D10562" s="7">
        <v>1</v>
      </c>
      <c r="E10562" s="7">
        <v>45</v>
      </c>
      <c r="F10562" s="2" t="s">
        <v>172</v>
      </c>
      <c r="G10562" s="2" t="s">
        <v>2655</v>
      </c>
      <c r="J10562" s="2" t="s">
        <v>3466</v>
      </c>
    </row>
    <row r="10563" spans="1:10">
      <c r="A10563" s="79">
        <v>42744</v>
      </c>
      <c r="B10563" s="3">
        <v>3.3935471698113209</v>
      </c>
      <c r="C10563" s="7">
        <v>104</v>
      </c>
      <c r="D10563" s="7">
        <v>1</v>
      </c>
      <c r="E10563" s="7">
        <v>45</v>
      </c>
      <c r="F10563" s="2" t="s">
        <v>172</v>
      </c>
      <c r="G10563" s="2" t="s">
        <v>3463</v>
      </c>
      <c r="J10563" s="2" t="s">
        <v>3464</v>
      </c>
    </row>
    <row r="10564" spans="1:10">
      <c r="A10564" s="79">
        <v>42745</v>
      </c>
      <c r="B10564" s="3">
        <v>6.7928208955223877</v>
      </c>
      <c r="C10564" s="7">
        <v>104</v>
      </c>
      <c r="D10564" s="7">
        <v>2</v>
      </c>
      <c r="E10564" s="7">
        <v>45</v>
      </c>
      <c r="F10564" s="2" t="s">
        <v>172</v>
      </c>
      <c r="G10564" s="2" t="s">
        <v>372</v>
      </c>
      <c r="H10564" s="2" t="s">
        <v>1921</v>
      </c>
      <c r="I10564" s="2" t="s">
        <v>231</v>
      </c>
      <c r="J10564" s="2" t="s">
        <v>3467</v>
      </c>
    </row>
    <row r="10565" spans="1:10">
      <c r="A10565" s="79">
        <v>42746</v>
      </c>
      <c r="B10565" s="3">
        <v>3.395438775510204</v>
      </c>
      <c r="C10565" s="7">
        <v>104</v>
      </c>
      <c r="D10565" s="7">
        <v>1</v>
      </c>
      <c r="E10565" s="7">
        <v>45</v>
      </c>
      <c r="F10565" s="2" t="s">
        <v>172</v>
      </c>
      <c r="G10565" s="2" t="s">
        <v>3468</v>
      </c>
      <c r="J10565" s="2" t="s">
        <v>3469</v>
      </c>
    </row>
    <row r="10566" spans="1:10">
      <c r="A10566" s="79">
        <v>42755</v>
      </c>
      <c r="B10566" s="3">
        <v>6.7938421052631579</v>
      </c>
      <c r="C10566" s="7">
        <v>104</v>
      </c>
      <c r="D10566" s="7">
        <v>2</v>
      </c>
      <c r="E10566" s="7">
        <v>45</v>
      </c>
      <c r="F10566" s="2" t="s">
        <v>172</v>
      </c>
      <c r="G10566" s="2" t="s">
        <v>393</v>
      </c>
      <c r="I10566" s="2" t="s">
        <v>235</v>
      </c>
      <c r="J10566" s="2" t="s">
        <v>3462</v>
      </c>
    </row>
    <row r="10567" spans="1:10">
      <c r="A10567" s="79">
        <v>42760</v>
      </c>
      <c r="B10567" s="3">
        <v>10.187545454545454</v>
      </c>
      <c r="C10567" s="7">
        <v>104</v>
      </c>
      <c r="D10567" s="7">
        <v>3</v>
      </c>
      <c r="E10567" s="7">
        <v>45</v>
      </c>
      <c r="F10567" s="2" t="s">
        <v>172</v>
      </c>
      <c r="G10567" s="2" t="s">
        <v>393</v>
      </c>
      <c r="I10567" s="2" t="s">
        <v>235</v>
      </c>
      <c r="J10567" s="2" t="s">
        <v>3454</v>
      </c>
    </row>
    <row r="10568" spans="1:10">
      <c r="A10568" s="79">
        <v>42771</v>
      </c>
      <c r="B10568" s="3">
        <v>10.191225915875169</v>
      </c>
      <c r="C10568" s="7">
        <v>104</v>
      </c>
      <c r="D10568" s="7">
        <v>3</v>
      </c>
      <c r="E10568" s="7">
        <v>45</v>
      </c>
      <c r="F10568" s="2" t="s">
        <v>172</v>
      </c>
      <c r="G10568" s="2" t="s">
        <v>3460</v>
      </c>
      <c r="J10568" s="2" t="s">
        <v>3461</v>
      </c>
    </row>
    <row r="10569" spans="1:10">
      <c r="A10569" s="79">
        <v>42779</v>
      </c>
      <c r="B10569" s="3">
        <v>6.7899292929292931</v>
      </c>
      <c r="C10569" s="7">
        <v>104</v>
      </c>
      <c r="D10569" s="7">
        <v>2</v>
      </c>
      <c r="E10569" s="7">
        <v>45</v>
      </c>
      <c r="F10569" s="2" t="s">
        <v>172</v>
      </c>
      <c r="G10569" s="2" t="s">
        <v>393</v>
      </c>
      <c r="I10569" s="2" t="s">
        <v>235</v>
      </c>
      <c r="J10569" s="2" t="s">
        <v>3459</v>
      </c>
    </row>
    <row r="10570" spans="1:10">
      <c r="A10570" s="79">
        <v>42779</v>
      </c>
      <c r="B10570" s="3">
        <v>3.3939935622317599</v>
      </c>
      <c r="C10570" s="7">
        <v>104</v>
      </c>
      <c r="D10570" s="7">
        <v>1</v>
      </c>
      <c r="E10570" s="7">
        <v>45</v>
      </c>
      <c r="F10570" s="2" t="s">
        <v>172</v>
      </c>
      <c r="G10570" s="2" t="s">
        <v>1960</v>
      </c>
      <c r="J10570" s="2" t="s">
        <v>3465</v>
      </c>
    </row>
    <row r="10571" spans="1:10">
      <c r="A10571" s="79">
        <v>42796</v>
      </c>
      <c r="B10571" s="3">
        <v>33.94469289827255</v>
      </c>
      <c r="C10571" s="7">
        <v>104</v>
      </c>
      <c r="D10571" s="7">
        <v>10</v>
      </c>
      <c r="E10571" s="7">
        <v>45</v>
      </c>
      <c r="F10571" s="2" t="s">
        <v>172</v>
      </c>
      <c r="G10571" s="2" t="s">
        <v>3456</v>
      </c>
      <c r="J10571" s="2" t="s">
        <v>3457</v>
      </c>
    </row>
    <row r="10572" spans="1:10">
      <c r="A10572" s="79">
        <v>42797</v>
      </c>
      <c r="B10572" s="3">
        <v>3.3862622377622378</v>
      </c>
      <c r="C10572" s="7">
        <v>104</v>
      </c>
      <c r="D10572" s="7">
        <v>1</v>
      </c>
      <c r="E10572" s="7">
        <v>45</v>
      </c>
      <c r="F10572" s="2" t="s">
        <v>172</v>
      </c>
      <c r="G10572" s="2" t="s">
        <v>372</v>
      </c>
      <c r="H10572" s="2" t="s">
        <v>1921</v>
      </c>
      <c r="I10572" s="2" t="s">
        <v>231</v>
      </c>
      <c r="J10572" s="2" t="s">
        <v>3458</v>
      </c>
    </row>
    <row r="10573" spans="1:10">
      <c r="A10573" s="79">
        <v>42832</v>
      </c>
      <c r="B10573" s="3">
        <v>3.3913808732795445</v>
      </c>
      <c r="C10573" s="7">
        <v>104</v>
      </c>
      <c r="D10573" s="7">
        <v>1</v>
      </c>
      <c r="E10573" s="7">
        <v>45</v>
      </c>
      <c r="F10573" s="2" t="s">
        <v>172</v>
      </c>
      <c r="G10573" s="2" t="s">
        <v>385</v>
      </c>
    </row>
    <row r="10574" spans="1:10">
      <c r="A10574" s="79">
        <v>42839</v>
      </c>
      <c r="B10574" s="3">
        <v>3.3936724137931034</v>
      </c>
      <c r="C10574" s="7">
        <v>104</v>
      </c>
      <c r="D10574" s="7">
        <v>1</v>
      </c>
      <c r="E10574" s="7">
        <v>45</v>
      </c>
      <c r="F10574" s="2" t="s">
        <v>172</v>
      </c>
      <c r="G10574" s="2" t="s">
        <v>385</v>
      </c>
    </row>
    <row r="10575" spans="1:10">
      <c r="A10575" s="79">
        <v>42859</v>
      </c>
      <c r="B10575" s="3">
        <v>3.3937914798206279</v>
      </c>
      <c r="C10575" s="7">
        <v>104</v>
      </c>
      <c r="D10575" s="7">
        <v>1</v>
      </c>
      <c r="E10575" s="7">
        <v>45</v>
      </c>
      <c r="F10575" s="2" t="s">
        <v>172</v>
      </c>
      <c r="G10575" s="2" t="s">
        <v>385</v>
      </c>
    </row>
    <row r="10576" spans="1:10">
      <c r="A10576" s="79">
        <v>42874</v>
      </c>
      <c r="B10576" s="3">
        <v>3.3914765886287626</v>
      </c>
      <c r="C10576" s="7">
        <v>104</v>
      </c>
      <c r="D10576" s="7">
        <v>1</v>
      </c>
      <c r="E10576" s="7">
        <v>45</v>
      </c>
      <c r="F10576" s="2" t="s">
        <v>172</v>
      </c>
      <c r="G10576" s="2" t="s">
        <v>385</v>
      </c>
    </row>
    <row r="10577" spans="1:12">
      <c r="A10577" s="79">
        <v>42894</v>
      </c>
      <c r="B10577" s="3">
        <v>3.3940882352941175</v>
      </c>
      <c r="C10577" s="7">
        <v>104</v>
      </c>
      <c r="D10577" s="7">
        <v>1</v>
      </c>
      <c r="E10577" s="7">
        <v>45</v>
      </c>
      <c r="F10577" s="2" t="s">
        <v>172</v>
      </c>
      <c r="G10577" s="2" t="s">
        <v>385</v>
      </c>
    </row>
    <row r="10578" spans="1:12">
      <c r="A10578" s="79">
        <v>42352</v>
      </c>
      <c r="B10578" s="3">
        <v>34.055</v>
      </c>
      <c r="C10578" s="7">
        <v>105</v>
      </c>
      <c r="D10578" s="7">
        <v>10</v>
      </c>
      <c r="E10578" s="7">
        <v>45</v>
      </c>
      <c r="F10578" s="8" t="s">
        <v>172</v>
      </c>
      <c r="G10578" s="2" t="s">
        <v>393</v>
      </c>
      <c r="H10578" s="2" t="s">
        <v>661</v>
      </c>
      <c r="I10578" s="2" t="s">
        <v>662</v>
      </c>
      <c r="J10578" s="2" t="s">
        <v>268</v>
      </c>
    </row>
    <row r="10579" spans="1:12">
      <c r="A10579" s="79">
        <v>42354</v>
      </c>
      <c r="B10579" s="3">
        <v>6.8109999999999999</v>
      </c>
      <c r="C10579" s="7">
        <v>105</v>
      </c>
      <c r="D10579" s="7">
        <v>2</v>
      </c>
      <c r="E10579" s="7">
        <v>45</v>
      </c>
      <c r="F10579" s="8" t="s">
        <v>172</v>
      </c>
      <c r="G10579" s="2" t="s">
        <v>372</v>
      </c>
      <c r="H10579" s="2" t="s">
        <v>664</v>
      </c>
      <c r="I10579" s="2" t="s">
        <v>662</v>
      </c>
      <c r="J10579" s="2" t="s">
        <v>228</v>
      </c>
    </row>
    <row r="10580" spans="1:12">
      <c r="A10580" s="79">
        <v>42383</v>
      </c>
      <c r="B10580" s="3">
        <v>3.4055</v>
      </c>
      <c r="C10580" s="7">
        <v>105</v>
      </c>
      <c r="D10580" s="7">
        <v>1</v>
      </c>
      <c r="E10580" s="7">
        <v>45</v>
      </c>
      <c r="F10580" s="2" t="s">
        <v>172</v>
      </c>
      <c r="G10580" s="2" t="s">
        <v>372</v>
      </c>
      <c r="H10580" s="2" t="s">
        <v>907</v>
      </c>
      <c r="I10580" s="2" t="s">
        <v>662</v>
      </c>
      <c r="L10580" s="21"/>
    </row>
    <row r="10581" spans="1:12">
      <c r="A10581" s="79">
        <v>42400</v>
      </c>
      <c r="B10581" s="3">
        <v>10.2165</v>
      </c>
      <c r="C10581" s="7">
        <v>105</v>
      </c>
      <c r="D10581" s="7">
        <v>3</v>
      </c>
      <c r="E10581" s="7">
        <v>45</v>
      </c>
      <c r="F10581" s="2" t="s">
        <v>172</v>
      </c>
      <c r="G10581" s="2" t="s">
        <v>1161</v>
      </c>
      <c r="H10581" s="2" t="s">
        <v>1162</v>
      </c>
      <c r="I10581" s="2" t="s">
        <v>662</v>
      </c>
      <c r="L10581" s="21"/>
    </row>
    <row r="10582" spans="1:12">
      <c r="A10582" s="79">
        <v>42400</v>
      </c>
      <c r="B10582" s="3">
        <v>3.4055</v>
      </c>
      <c r="C10582" s="7">
        <v>105</v>
      </c>
      <c r="D10582" s="7">
        <v>1</v>
      </c>
      <c r="E10582" s="7">
        <v>45</v>
      </c>
      <c r="F10582" s="2" t="s">
        <v>172</v>
      </c>
      <c r="G10582" s="2" t="s">
        <v>671</v>
      </c>
      <c r="H10582" s="2" t="s">
        <v>1160</v>
      </c>
      <c r="I10582" s="2" t="s">
        <v>662</v>
      </c>
      <c r="L10582" s="21"/>
    </row>
    <row r="10583" spans="1:12">
      <c r="A10583" s="79">
        <v>42401</v>
      </c>
      <c r="B10583" s="3">
        <v>10.2165</v>
      </c>
      <c r="C10583" s="7">
        <v>105</v>
      </c>
      <c r="D10583" s="7">
        <v>3</v>
      </c>
      <c r="E10583" s="7">
        <v>45</v>
      </c>
      <c r="F10583" s="2" t="s">
        <v>172</v>
      </c>
      <c r="G10583" s="2" t="s">
        <v>1157</v>
      </c>
      <c r="H10583" s="2" t="s">
        <v>1158</v>
      </c>
      <c r="I10583" s="2" t="s">
        <v>662</v>
      </c>
      <c r="L10583" s="21"/>
    </row>
    <row r="10584" spans="1:12">
      <c r="A10584" s="79">
        <v>42402</v>
      </c>
      <c r="B10584" s="3">
        <v>6.8109999999999999</v>
      </c>
      <c r="C10584" s="7">
        <v>105</v>
      </c>
      <c r="D10584" s="7">
        <v>2</v>
      </c>
      <c r="E10584" s="7">
        <v>45</v>
      </c>
      <c r="F10584" s="2" t="s">
        <v>172</v>
      </c>
      <c r="G10584" s="2" t="s">
        <v>1138</v>
      </c>
      <c r="H10584" s="2" t="s">
        <v>1139</v>
      </c>
      <c r="I10584" s="2" t="s">
        <v>662</v>
      </c>
      <c r="L10584" s="21"/>
    </row>
    <row r="10585" spans="1:12">
      <c r="A10585" s="79">
        <v>42402</v>
      </c>
      <c r="B10585" s="3">
        <v>3.4055</v>
      </c>
      <c r="C10585" s="7">
        <v>105</v>
      </c>
      <c r="D10585" s="7">
        <v>1</v>
      </c>
      <c r="E10585" s="7">
        <v>45</v>
      </c>
      <c r="F10585" s="2" t="s">
        <v>172</v>
      </c>
      <c r="G10585" s="2" t="s">
        <v>1136</v>
      </c>
      <c r="H10585" s="2" t="s">
        <v>1137</v>
      </c>
      <c r="I10585" s="2" t="s">
        <v>662</v>
      </c>
      <c r="K10585" s="14"/>
      <c r="L10585" s="21"/>
    </row>
    <row r="10586" spans="1:12">
      <c r="A10586" s="79">
        <v>42404</v>
      </c>
      <c r="B10586" s="3">
        <v>3.4055</v>
      </c>
      <c r="C10586" s="7">
        <v>105</v>
      </c>
      <c r="D10586" s="7">
        <v>1</v>
      </c>
      <c r="E10586" s="7">
        <v>45</v>
      </c>
      <c r="F10586" s="2" t="s">
        <v>172</v>
      </c>
      <c r="G10586" s="2" t="s">
        <v>1151</v>
      </c>
      <c r="H10586" s="2" t="s">
        <v>1152</v>
      </c>
      <c r="I10586" s="2" t="s">
        <v>662</v>
      </c>
      <c r="L10586" s="21"/>
    </row>
    <row r="10587" spans="1:12">
      <c r="A10587" s="79">
        <v>42424</v>
      </c>
      <c r="B10587" s="3">
        <v>3.4055</v>
      </c>
      <c r="C10587" s="7">
        <v>105</v>
      </c>
      <c r="D10587" s="7">
        <v>1</v>
      </c>
      <c r="E10587" s="7">
        <v>45</v>
      </c>
      <c r="F10587" s="2" t="s">
        <v>172</v>
      </c>
      <c r="G10587" s="2" t="s">
        <v>1126</v>
      </c>
      <c r="H10587" s="2" t="s">
        <v>1127</v>
      </c>
      <c r="I10587" s="2" t="s">
        <v>662</v>
      </c>
      <c r="L10587" s="21"/>
    </row>
    <row r="10588" spans="1:12">
      <c r="A10588" s="79">
        <v>42438</v>
      </c>
      <c r="B10588" s="3">
        <v>3.4055</v>
      </c>
      <c r="C10588" s="7">
        <v>105</v>
      </c>
      <c r="D10588" s="7">
        <v>1</v>
      </c>
      <c r="E10588" s="7">
        <v>45</v>
      </c>
      <c r="F10588" s="2" t="s">
        <v>172</v>
      </c>
      <c r="G10588" s="2" t="s">
        <v>372</v>
      </c>
      <c r="H10588" s="2" t="s">
        <v>662</v>
      </c>
      <c r="L10588" s="21"/>
    </row>
    <row r="10589" spans="1:12">
      <c r="A10589" s="79">
        <v>42444</v>
      </c>
      <c r="B10589" s="3">
        <v>17.0275</v>
      </c>
      <c r="C10589" s="7">
        <v>105</v>
      </c>
      <c r="D10589" s="7">
        <v>5</v>
      </c>
      <c r="E10589" s="7">
        <v>45</v>
      </c>
      <c r="F10589" s="2" t="s">
        <v>172</v>
      </c>
      <c r="G10589" s="2" t="s">
        <v>1161</v>
      </c>
      <c r="H10589" s="2" t="s">
        <v>662</v>
      </c>
    </row>
    <row r="10590" spans="1:12">
      <c r="A10590" s="79">
        <v>42462</v>
      </c>
      <c r="B10590" s="3">
        <v>6.8109999999999999</v>
      </c>
      <c r="C10590" s="7">
        <v>105</v>
      </c>
      <c r="D10590" s="7">
        <v>2</v>
      </c>
      <c r="E10590" s="7">
        <v>45</v>
      </c>
      <c r="F10590" s="2" t="s">
        <v>172</v>
      </c>
      <c r="G10590" s="2" t="s">
        <v>459</v>
      </c>
      <c r="H10590" s="2" t="s">
        <v>1546</v>
      </c>
      <c r="I10590" s="2" t="s">
        <v>662</v>
      </c>
    </row>
    <row r="10591" spans="1:12">
      <c r="A10591" s="79">
        <v>42463</v>
      </c>
      <c r="B10591" s="3">
        <v>6.8109999999999999</v>
      </c>
      <c r="C10591" s="7">
        <v>105</v>
      </c>
      <c r="D10591" s="7">
        <v>2</v>
      </c>
      <c r="E10591" s="7">
        <v>45</v>
      </c>
      <c r="F10591" s="2" t="s">
        <v>172</v>
      </c>
      <c r="G10591" s="2" t="s">
        <v>486</v>
      </c>
      <c r="H10591" s="2" t="s">
        <v>1549</v>
      </c>
      <c r="I10591" s="2" t="s">
        <v>662</v>
      </c>
    </row>
    <row r="10592" spans="1:12">
      <c r="A10592" s="79">
        <v>42464</v>
      </c>
      <c r="B10592" s="3">
        <v>10.2165</v>
      </c>
      <c r="C10592" s="7">
        <v>105</v>
      </c>
      <c r="D10592" s="7">
        <v>3</v>
      </c>
      <c r="E10592" s="7">
        <v>45</v>
      </c>
      <c r="F10592" s="2" t="s">
        <v>172</v>
      </c>
      <c r="G10592" s="2" t="s">
        <v>1544</v>
      </c>
      <c r="H10592" s="2" t="s">
        <v>1545</v>
      </c>
      <c r="I10592" s="2" t="s">
        <v>662</v>
      </c>
    </row>
    <row r="10593" spans="1:11">
      <c r="A10593" s="79">
        <v>42467</v>
      </c>
      <c r="B10593" s="3">
        <v>3.4055</v>
      </c>
      <c r="C10593" s="7">
        <v>105</v>
      </c>
      <c r="D10593" s="7">
        <v>1</v>
      </c>
      <c r="E10593" s="7">
        <v>45</v>
      </c>
      <c r="F10593" s="2" t="s">
        <v>172</v>
      </c>
      <c r="G10593" s="2" t="s">
        <v>372</v>
      </c>
      <c r="H10593" s="2" t="s">
        <v>1547</v>
      </c>
      <c r="I10593" s="2" t="s">
        <v>662</v>
      </c>
    </row>
    <row r="10594" spans="1:11">
      <c r="A10594" s="79">
        <v>42468</v>
      </c>
      <c r="B10594" s="3">
        <v>3.4055</v>
      </c>
      <c r="C10594" s="7">
        <v>105</v>
      </c>
      <c r="D10594" s="7">
        <v>1</v>
      </c>
      <c r="E10594" s="7">
        <v>45</v>
      </c>
      <c r="F10594" s="2" t="s">
        <v>172</v>
      </c>
      <c r="G10594" s="2" t="s">
        <v>1542</v>
      </c>
      <c r="H10594" s="2" t="s">
        <v>1543</v>
      </c>
      <c r="I10594" s="2" t="s">
        <v>662</v>
      </c>
    </row>
    <row r="10595" spans="1:11">
      <c r="A10595" s="79">
        <v>42473</v>
      </c>
      <c r="B10595" s="3">
        <v>3.4055</v>
      </c>
      <c r="C10595" s="7">
        <v>105</v>
      </c>
      <c r="D10595" s="7">
        <v>1</v>
      </c>
      <c r="E10595" s="7">
        <v>45</v>
      </c>
      <c r="F10595" s="2" t="s">
        <v>172</v>
      </c>
      <c r="G10595" s="2" t="s">
        <v>1540</v>
      </c>
      <c r="H10595" s="2" t="s">
        <v>1541</v>
      </c>
      <c r="I10595" s="2" t="s">
        <v>662</v>
      </c>
    </row>
    <row r="10596" spans="1:11">
      <c r="A10596" s="79">
        <v>42474</v>
      </c>
      <c r="B10596" s="3">
        <v>17.0275</v>
      </c>
      <c r="C10596" s="7">
        <v>105</v>
      </c>
      <c r="D10596" s="7">
        <v>5</v>
      </c>
      <c r="E10596" s="7">
        <v>45</v>
      </c>
      <c r="F10596" s="2" t="s">
        <v>172</v>
      </c>
      <c r="G10596" s="2" t="s">
        <v>393</v>
      </c>
      <c r="H10596" s="2" t="s">
        <v>1550</v>
      </c>
      <c r="I10596" s="2" t="s">
        <v>662</v>
      </c>
    </row>
    <row r="10597" spans="1:11">
      <c r="A10597" s="79">
        <v>42480</v>
      </c>
      <c r="B10597" s="3">
        <v>3.4055</v>
      </c>
      <c r="C10597" s="7">
        <v>105</v>
      </c>
      <c r="D10597" s="7">
        <v>1</v>
      </c>
      <c r="E10597" s="7">
        <v>45</v>
      </c>
      <c r="F10597" s="2" t="s">
        <v>172</v>
      </c>
      <c r="G10597" s="2" t="s">
        <v>533</v>
      </c>
      <c r="H10597" s="2" t="s">
        <v>1539</v>
      </c>
      <c r="I10597" s="2" t="s">
        <v>662</v>
      </c>
    </row>
    <row r="10598" spans="1:11">
      <c r="A10598" s="79">
        <v>42485</v>
      </c>
      <c r="B10598" s="3">
        <v>6.8109999999999999</v>
      </c>
      <c r="C10598" s="7">
        <v>105</v>
      </c>
      <c r="D10598" s="7">
        <v>2</v>
      </c>
      <c r="E10598" s="7">
        <v>45</v>
      </c>
      <c r="F10598" s="2" t="s">
        <v>172</v>
      </c>
      <c r="G10598" s="2" t="s">
        <v>372</v>
      </c>
      <c r="H10598" s="2" t="s">
        <v>1548</v>
      </c>
      <c r="I10598" s="2" t="s">
        <v>662</v>
      </c>
    </row>
    <row r="10599" spans="1:11">
      <c r="A10599" s="79">
        <v>42486</v>
      </c>
      <c r="B10599" s="3">
        <v>3.4055</v>
      </c>
      <c r="C10599" s="7">
        <v>105</v>
      </c>
      <c r="D10599" s="7">
        <v>1</v>
      </c>
      <c r="E10599" s="7">
        <v>45</v>
      </c>
      <c r="F10599" s="2" t="s">
        <v>172</v>
      </c>
      <c r="G10599" s="2" t="s">
        <v>1113</v>
      </c>
      <c r="H10599" s="2" t="s">
        <v>1538</v>
      </c>
      <c r="I10599" s="2" t="s">
        <v>662</v>
      </c>
    </row>
    <row r="10600" spans="1:11">
      <c r="A10600" s="79">
        <v>42506</v>
      </c>
      <c r="B10600" s="3">
        <v>3.3719808053691276</v>
      </c>
      <c r="C10600" s="7">
        <v>105</v>
      </c>
      <c r="D10600" s="7">
        <v>1</v>
      </c>
      <c r="E10600" s="7">
        <v>45</v>
      </c>
      <c r="F10600" s="2" t="s">
        <v>172</v>
      </c>
      <c r="G10600" s="2" t="s">
        <v>662</v>
      </c>
      <c r="H10600" s="2" t="s">
        <v>372</v>
      </c>
      <c r="I10600" s="2" t="s">
        <v>1767</v>
      </c>
    </row>
    <row r="10601" spans="1:11">
      <c r="A10601" s="79">
        <v>42523</v>
      </c>
      <c r="B10601" s="3">
        <v>6.7835384615384617</v>
      </c>
      <c r="C10601" s="7">
        <v>105</v>
      </c>
      <c r="D10601" s="7">
        <v>2</v>
      </c>
      <c r="E10601" s="7">
        <v>45</v>
      </c>
      <c r="F10601" s="2" t="s">
        <v>172</v>
      </c>
      <c r="G10601" s="2" t="s">
        <v>662</v>
      </c>
      <c r="H10601" s="2" t="s">
        <v>1161</v>
      </c>
      <c r="I10601" s="2" t="s">
        <v>2040</v>
      </c>
      <c r="J10601" s="2" t="s">
        <v>358</v>
      </c>
      <c r="K10601" s="2" t="s">
        <v>2041</v>
      </c>
    </row>
    <row r="10602" spans="1:11">
      <c r="A10602" s="79">
        <v>42523</v>
      </c>
      <c r="B10602" s="3">
        <v>3.3931700507614213</v>
      </c>
      <c r="C10602" s="7">
        <v>105</v>
      </c>
      <c r="D10602" s="7">
        <v>1</v>
      </c>
      <c r="E10602" s="7">
        <v>45</v>
      </c>
      <c r="F10602" s="2" t="s">
        <v>172</v>
      </c>
      <c r="G10602" s="2" t="s">
        <v>662</v>
      </c>
      <c r="H10602" s="2" t="s">
        <v>2043</v>
      </c>
      <c r="K10602" s="2" t="s">
        <v>2044</v>
      </c>
    </row>
    <row r="10603" spans="1:11">
      <c r="A10603" s="79">
        <v>42527</v>
      </c>
      <c r="B10603" s="3">
        <v>3.3854419226464372</v>
      </c>
      <c r="C10603" s="7">
        <v>105</v>
      </c>
      <c r="D10603" s="7">
        <v>1</v>
      </c>
      <c r="E10603" s="7">
        <v>45</v>
      </c>
      <c r="F10603" s="2" t="s">
        <v>172</v>
      </c>
      <c r="G10603" s="2" t="s">
        <v>662</v>
      </c>
      <c r="H10603" s="2" t="s">
        <v>372</v>
      </c>
      <c r="I10603" s="2" t="s">
        <v>1921</v>
      </c>
      <c r="J10603" s="2" t="s">
        <v>231</v>
      </c>
      <c r="K10603" s="2" t="s">
        <v>2049</v>
      </c>
    </row>
    <row r="10604" spans="1:11">
      <c r="A10604" s="79">
        <v>42530</v>
      </c>
      <c r="B10604" s="3">
        <v>6.7856178861788621</v>
      </c>
      <c r="C10604" s="7">
        <v>105</v>
      </c>
      <c r="D10604" s="7">
        <v>2</v>
      </c>
      <c r="E10604" s="7">
        <v>45</v>
      </c>
      <c r="F10604" s="2" t="s">
        <v>172</v>
      </c>
      <c r="G10604" s="2" t="s">
        <v>662</v>
      </c>
      <c r="H10604" s="2" t="s">
        <v>2051</v>
      </c>
      <c r="K10604" s="2" t="s">
        <v>2052</v>
      </c>
    </row>
    <row r="10605" spans="1:11">
      <c r="A10605" s="79">
        <v>42536</v>
      </c>
      <c r="B10605" s="3">
        <v>6.7881949685534595</v>
      </c>
      <c r="C10605" s="7">
        <v>105</v>
      </c>
      <c r="D10605" s="7">
        <v>2</v>
      </c>
      <c r="E10605" s="7">
        <v>45</v>
      </c>
      <c r="F10605" s="2" t="s">
        <v>172</v>
      </c>
      <c r="G10605" s="2" t="s">
        <v>662</v>
      </c>
      <c r="H10605" s="2" t="s">
        <v>2008</v>
      </c>
      <c r="K10605" s="2" t="s">
        <v>2009</v>
      </c>
    </row>
    <row r="10606" spans="1:11">
      <c r="A10606" s="79">
        <v>42536</v>
      </c>
      <c r="B10606" s="3">
        <v>4.3615821114369497</v>
      </c>
      <c r="C10606" s="7">
        <v>105</v>
      </c>
      <c r="D10606" s="7">
        <v>1</v>
      </c>
      <c r="E10606" s="7">
        <v>45</v>
      </c>
      <c r="F10606" s="2" t="s">
        <v>172</v>
      </c>
      <c r="G10606" s="2" t="s">
        <v>662</v>
      </c>
      <c r="H10606" s="2" t="s">
        <v>2032</v>
      </c>
      <c r="K10606" s="2" t="s">
        <v>2033</v>
      </c>
    </row>
    <row r="10607" spans="1:11">
      <c r="A10607" s="79">
        <v>42550</v>
      </c>
      <c r="B10607" s="3">
        <v>3.3925170940170939</v>
      </c>
      <c r="C10607" s="7">
        <v>105</v>
      </c>
      <c r="D10607" s="7">
        <v>1</v>
      </c>
      <c r="E10607" s="7">
        <v>45</v>
      </c>
      <c r="F10607" s="2" t="s">
        <v>172</v>
      </c>
      <c r="G10607" s="2" t="s">
        <v>662</v>
      </c>
      <c r="H10607" s="2" t="s">
        <v>482</v>
      </c>
      <c r="K10607" s="2" t="s">
        <v>1954</v>
      </c>
    </row>
    <row r="10608" spans="1:11">
      <c r="A10608" s="79">
        <v>42553</v>
      </c>
      <c r="B10608" s="3">
        <v>3.3945282936793131</v>
      </c>
      <c r="C10608" s="7">
        <v>105</v>
      </c>
      <c r="D10608" s="7">
        <v>1</v>
      </c>
      <c r="E10608" s="7">
        <v>45</v>
      </c>
      <c r="F10608" s="2" t="s">
        <v>172</v>
      </c>
      <c r="G10608" s="2" t="s">
        <v>911</v>
      </c>
      <c r="H10608" s="2" t="s">
        <v>2166</v>
      </c>
      <c r="I10608" s="2" t="s">
        <v>662</v>
      </c>
    </row>
    <row r="10609" spans="1:10">
      <c r="A10609" s="79">
        <v>42611</v>
      </c>
      <c r="B10609" s="3">
        <v>3.3912835051546391</v>
      </c>
      <c r="C10609" s="7">
        <v>105</v>
      </c>
      <c r="D10609" s="7">
        <v>1</v>
      </c>
      <c r="E10609" s="7">
        <v>45</v>
      </c>
      <c r="F10609" s="2" t="s">
        <v>172</v>
      </c>
      <c r="G10609" s="2" t="s">
        <v>1776</v>
      </c>
      <c r="H10609" s="2" t="s">
        <v>2164</v>
      </c>
      <c r="I10609" s="2" t="s">
        <v>662</v>
      </c>
    </row>
    <row r="10610" spans="1:10">
      <c r="A10610" s="79">
        <v>42615</v>
      </c>
      <c r="B10610" s="3">
        <v>3.388485693848355</v>
      </c>
      <c r="C10610" s="7">
        <v>105</v>
      </c>
      <c r="D10610" s="7">
        <v>1</v>
      </c>
      <c r="E10610" s="7">
        <v>45</v>
      </c>
      <c r="F10610" s="2" t="s">
        <v>172</v>
      </c>
      <c r="G10610" s="2" t="s">
        <v>372</v>
      </c>
      <c r="H10610" s="2" t="s">
        <v>2167</v>
      </c>
      <c r="I10610" s="2" t="s">
        <v>662</v>
      </c>
    </row>
    <row r="10611" spans="1:10">
      <c r="A10611" s="79">
        <v>42623</v>
      </c>
      <c r="B10611" s="3">
        <v>3.3927779291553133</v>
      </c>
      <c r="C10611" s="7">
        <v>105</v>
      </c>
      <c r="D10611" s="7">
        <v>1</v>
      </c>
      <c r="E10611" s="7">
        <v>45</v>
      </c>
      <c r="F10611" s="2" t="s">
        <v>172</v>
      </c>
      <c r="G10611" s="2" t="s">
        <v>1960</v>
      </c>
      <c r="H10611" s="2" t="s">
        <v>2163</v>
      </c>
      <c r="I10611" s="2" t="s">
        <v>662</v>
      </c>
    </row>
    <row r="10612" spans="1:10">
      <c r="A10612" s="79">
        <v>42628</v>
      </c>
      <c r="B10612" s="3">
        <v>3.392359649122807</v>
      </c>
      <c r="C10612" s="7">
        <v>105</v>
      </c>
      <c r="D10612" s="7">
        <v>1</v>
      </c>
      <c r="E10612" s="7">
        <v>45</v>
      </c>
      <c r="F10612" s="2" t="s">
        <v>172</v>
      </c>
      <c r="G10612" s="2" t="s">
        <v>1958</v>
      </c>
      <c r="H10612" s="2" t="s">
        <v>2160</v>
      </c>
      <c r="I10612" s="2" t="s">
        <v>662</v>
      </c>
    </row>
    <row r="10613" spans="1:10">
      <c r="A10613" s="79">
        <v>42631</v>
      </c>
      <c r="B10613" s="3">
        <v>6.7859182058047489</v>
      </c>
      <c r="C10613" s="7">
        <v>105</v>
      </c>
      <c r="D10613" s="7">
        <v>2</v>
      </c>
      <c r="E10613" s="7">
        <v>45</v>
      </c>
      <c r="F10613" s="2" t="s">
        <v>172</v>
      </c>
      <c r="G10613" s="2" t="s">
        <v>2161</v>
      </c>
      <c r="H10613" s="2" t="s">
        <v>2162</v>
      </c>
      <c r="I10613" s="2" t="s">
        <v>662</v>
      </c>
    </row>
    <row r="10614" spans="1:10">
      <c r="A10614" s="79">
        <v>42690</v>
      </c>
      <c r="B10614" s="3">
        <v>3.3971874999999998</v>
      </c>
      <c r="C10614" s="7">
        <v>105</v>
      </c>
      <c r="D10614" s="7">
        <v>1</v>
      </c>
      <c r="E10614" s="7">
        <v>45</v>
      </c>
      <c r="F10614" s="2" t="s">
        <v>172</v>
      </c>
      <c r="G10614" s="2" t="s">
        <v>662</v>
      </c>
      <c r="H10614" s="2" t="s">
        <v>393</v>
      </c>
    </row>
    <row r="10615" spans="1:10">
      <c r="A10615" s="79">
        <v>42705</v>
      </c>
      <c r="B10615" s="3">
        <v>3.3920779816513762</v>
      </c>
      <c r="C10615" s="7">
        <v>105</v>
      </c>
      <c r="D10615" s="7">
        <v>1</v>
      </c>
      <c r="E10615" s="7">
        <v>45</v>
      </c>
      <c r="F10615" s="2" t="s">
        <v>172</v>
      </c>
      <c r="G10615" s="2" t="s">
        <v>662</v>
      </c>
      <c r="H10615" s="2" t="s">
        <v>1136</v>
      </c>
    </row>
    <row r="10616" spans="1:10">
      <c r="A10616" s="79">
        <v>42745</v>
      </c>
      <c r="B10616" s="3">
        <v>3.3964104477611938</v>
      </c>
      <c r="C10616" s="7">
        <v>105</v>
      </c>
      <c r="D10616" s="7">
        <v>1</v>
      </c>
      <c r="E10616" s="7">
        <v>45</v>
      </c>
      <c r="F10616" s="2" t="s">
        <v>172</v>
      </c>
      <c r="G10616" s="2" t="s">
        <v>372</v>
      </c>
      <c r="H10616" s="2" t="s">
        <v>1921</v>
      </c>
      <c r="I10616" s="2" t="s">
        <v>231</v>
      </c>
      <c r="J10616" s="2" t="s">
        <v>3467</v>
      </c>
    </row>
    <row r="10617" spans="1:10">
      <c r="A10617" s="79">
        <v>42746</v>
      </c>
      <c r="B10617" s="3">
        <v>3.395438775510204</v>
      </c>
      <c r="C10617" s="7">
        <v>105</v>
      </c>
      <c r="D10617" s="7">
        <v>1</v>
      </c>
      <c r="E10617" s="7">
        <v>45</v>
      </c>
      <c r="F10617" s="2" t="s">
        <v>172</v>
      </c>
      <c r="G10617" s="2" t="s">
        <v>3468</v>
      </c>
      <c r="J10617" s="2" t="s">
        <v>3469</v>
      </c>
    </row>
    <row r="10618" spans="1:10">
      <c r="A10618" s="79">
        <v>42771</v>
      </c>
      <c r="B10618" s="3">
        <v>6.7941506105834462</v>
      </c>
      <c r="C10618" s="7">
        <v>105</v>
      </c>
      <c r="D10618" s="7">
        <v>2</v>
      </c>
      <c r="E10618" s="7">
        <v>45</v>
      </c>
      <c r="F10618" s="2" t="s">
        <v>172</v>
      </c>
      <c r="G10618" s="2" t="s">
        <v>3460</v>
      </c>
      <c r="J10618" s="2" t="s">
        <v>3461</v>
      </c>
    </row>
    <row r="10619" spans="1:10">
      <c r="A10619" s="79">
        <v>42779</v>
      </c>
      <c r="B10619" s="3">
        <v>3.3939935622317599</v>
      </c>
      <c r="C10619" s="7">
        <v>105</v>
      </c>
      <c r="D10619" s="7">
        <v>1</v>
      </c>
      <c r="E10619" s="7">
        <v>45</v>
      </c>
      <c r="F10619" s="2" t="s">
        <v>172</v>
      </c>
      <c r="G10619" s="2" t="s">
        <v>1960</v>
      </c>
      <c r="J10619" s="2" t="s">
        <v>3465</v>
      </c>
    </row>
    <row r="10620" spans="1:10">
      <c r="A10620" s="79">
        <v>42779</v>
      </c>
      <c r="B10620" s="3">
        <v>3.3949646464646466</v>
      </c>
      <c r="C10620" s="7">
        <v>105</v>
      </c>
      <c r="D10620" s="7">
        <v>1</v>
      </c>
      <c r="E10620" s="7">
        <v>45</v>
      </c>
      <c r="F10620" s="2" t="s">
        <v>172</v>
      </c>
      <c r="G10620" s="2" t="s">
        <v>393</v>
      </c>
      <c r="I10620" s="2" t="s">
        <v>235</v>
      </c>
      <c r="J10620" s="2" t="s">
        <v>3459</v>
      </c>
    </row>
    <row r="10621" spans="1:10">
      <c r="A10621" s="79">
        <v>42796</v>
      </c>
      <c r="B10621" s="3">
        <v>13.577877159309022</v>
      </c>
      <c r="C10621" s="7">
        <v>105</v>
      </c>
      <c r="D10621" s="7">
        <v>4</v>
      </c>
      <c r="E10621" s="7">
        <v>45</v>
      </c>
      <c r="F10621" s="2" t="s">
        <v>172</v>
      </c>
      <c r="G10621" s="2" t="s">
        <v>3456</v>
      </c>
      <c r="J10621" s="2" t="s">
        <v>3457</v>
      </c>
    </row>
    <row r="10622" spans="1:10">
      <c r="A10622" s="79">
        <v>42839</v>
      </c>
      <c r="B10622" s="3">
        <v>3.3936724137931034</v>
      </c>
      <c r="C10622" s="7">
        <v>105</v>
      </c>
      <c r="D10622" s="7">
        <v>1</v>
      </c>
      <c r="E10622" s="7">
        <v>45</v>
      </c>
      <c r="F10622" s="2" t="s">
        <v>172</v>
      </c>
      <c r="G10622" s="2" t="s">
        <v>662</v>
      </c>
    </row>
    <row r="10623" spans="1:10">
      <c r="A10623" s="79">
        <v>42859</v>
      </c>
      <c r="B10623" s="3">
        <v>3.3937914798206279</v>
      </c>
      <c r="C10623" s="7">
        <v>105</v>
      </c>
      <c r="D10623" s="7">
        <v>1</v>
      </c>
      <c r="E10623" s="7">
        <v>45</v>
      </c>
      <c r="F10623" s="2" t="s">
        <v>172</v>
      </c>
      <c r="G10623" s="2" t="s">
        <v>662</v>
      </c>
    </row>
    <row r="10624" spans="1:10">
      <c r="A10624" s="79">
        <v>42863</v>
      </c>
      <c r="B10624" s="3">
        <v>6.794224058162591</v>
      </c>
      <c r="C10624" s="7">
        <v>105</v>
      </c>
      <c r="D10624" s="7">
        <v>2</v>
      </c>
      <c r="E10624" s="7">
        <v>45</v>
      </c>
      <c r="F10624" s="2" t="s">
        <v>172</v>
      </c>
      <c r="G10624" s="2" t="s">
        <v>662</v>
      </c>
    </row>
    <row r="10625" spans="1:10">
      <c r="A10625" s="79">
        <v>42894</v>
      </c>
      <c r="B10625" s="3">
        <v>3.3940882352941175</v>
      </c>
      <c r="C10625" s="7">
        <v>105</v>
      </c>
      <c r="D10625" s="7">
        <v>1</v>
      </c>
      <c r="E10625" s="7">
        <v>45</v>
      </c>
      <c r="F10625" s="2" t="s">
        <v>172</v>
      </c>
      <c r="G10625" s="2" t="s">
        <v>662</v>
      </c>
    </row>
    <row r="10626" spans="1:10">
      <c r="A10626" s="79">
        <v>42212</v>
      </c>
      <c r="B10626" s="3">
        <v>3.4055</v>
      </c>
      <c r="C10626" s="7">
        <v>108</v>
      </c>
      <c r="D10626" s="7">
        <v>1</v>
      </c>
      <c r="E10626" s="7">
        <v>45</v>
      </c>
      <c r="F10626" s="2" t="s">
        <v>172</v>
      </c>
      <c r="G10626" s="2" t="s">
        <v>236</v>
      </c>
      <c r="H10626" s="2" t="s">
        <v>214</v>
      </c>
      <c r="J10626" s="21"/>
    </row>
    <row r="10627" spans="1:10">
      <c r="A10627" s="79">
        <v>42214</v>
      </c>
      <c r="B10627" s="3">
        <v>3.4055</v>
      </c>
      <c r="C10627" s="7">
        <v>108</v>
      </c>
      <c r="D10627" s="7">
        <v>1</v>
      </c>
      <c r="E10627" s="7">
        <v>45</v>
      </c>
      <c r="F10627" s="2" t="s">
        <v>172</v>
      </c>
      <c r="G10627" s="2" t="s">
        <v>231</v>
      </c>
      <c r="H10627" s="2" t="s">
        <v>214</v>
      </c>
      <c r="J10627" s="21"/>
    </row>
    <row r="10628" spans="1:10">
      <c r="A10628" s="79">
        <v>42233</v>
      </c>
      <c r="B10628" s="3">
        <v>3.4055</v>
      </c>
      <c r="C10628" s="7">
        <v>108</v>
      </c>
      <c r="D10628" s="7">
        <v>1</v>
      </c>
      <c r="E10628" s="7">
        <v>45</v>
      </c>
      <c r="F10628" s="2" t="s">
        <v>172</v>
      </c>
      <c r="G10628" s="2" t="s">
        <v>231</v>
      </c>
      <c r="H10628" s="2" t="s">
        <v>214</v>
      </c>
      <c r="J10628" s="21"/>
    </row>
    <row r="10629" spans="1:10">
      <c r="A10629" s="79">
        <v>42249</v>
      </c>
      <c r="B10629" s="3">
        <v>3.4055</v>
      </c>
      <c r="C10629" s="7">
        <v>108</v>
      </c>
      <c r="D10629" s="7">
        <v>1</v>
      </c>
      <c r="E10629" s="7">
        <v>45</v>
      </c>
      <c r="F10629" s="2" t="s">
        <v>172</v>
      </c>
      <c r="G10629" s="2" t="s">
        <v>236</v>
      </c>
      <c r="H10629" s="2" t="s">
        <v>214</v>
      </c>
      <c r="J10629" s="21"/>
    </row>
    <row r="10630" spans="1:10">
      <c r="A10630" s="79">
        <v>42265</v>
      </c>
      <c r="B10630" s="3">
        <v>3.4055</v>
      </c>
      <c r="C10630" s="7">
        <v>108</v>
      </c>
      <c r="D10630" s="7">
        <v>1</v>
      </c>
      <c r="E10630" s="7">
        <v>45</v>
      </c>
      <c r="F10630" s="2" t="s">
        <v>172</v>
      </c>
      <c r="G10630" s="2" t="s">
        <v>231</v>
      </c>
      <c r="H10630" s="2" t="s">
        <v>214</v>
      </c>
      <c r="J10630" s="21"/>
    </row>
    <row r="10631" spans="1:10">
      <c r="A10631" s="79">
        <v>42283</v>
      </c>
      <c r="B10631" s="3">
        <v>3.4055</v>
      </c>
      <c r="C10631" s="7">
        <v>108</v>
      </c>
      <c r="D10631" s="7">
        <v>1</v>
      </c>
      <c r="E10631" s="7">
        <v>45</v>
      </c>
      <c r="F10631" s="2" t="s">
        <v>172</v>
      </c>
      <c r="G10631" s="2" t="s">
        <v>372</v>
      </c>
      <c r="H10631" s="2" t="s">
        <v>214</v>
      </c>
    </row>
    <row r="10632" spans="1:10">
      <c r="A10632" s="79">
        <v>42289</v>
      </c>
      <c r="B10632" s="3">
        <v>3.4055</v>
      </c>
      <c r="C10632" s="7">
        <v>108</v>
      </c>
      <c r="D10632" s="7">
        <v>1</v>
      </c>
      <c r="E10632" s="7">
        <v>45</v>
      </c>
      <c r="F10632" s="2" t="s">
        <v>172</v>
      </c>
      <c r="G10632" s="2" t="s">
        <v>382</v>
      </c>
      <c r="H10632" s="2" t="s">
        <v>214</v>
      </c>
    </row>
    <row r="10633" spans="1:10">
      <c r="A10633" s="79">
        <v>42297</v>
      </c>
      <c r="B10633" s="3">
        <v>3.4055</v>
      </c>
      <c r="C10633" s="7">
        <v>108</v>
      </c>
      <c r="D10633" s="7">
        <v>1</v>
      </c>
      <c r="E10633" s="7">
        <v>45</v>
      </c>
      <c r="F10633" s="2" t="s">
        <v>172</v>
      </c>
      <c r="G10633" s="2" t="s">
        <v>373</v>
      </c>
      <c r="H10633" s="2" t="s">
        <v>214</v>
      </c>
    </row>
    <row r="10634" spans="1:10">
      <c r="A10634" s="79">
        <v>42300</v>
      </c>
      <c r="B10634" s="3">
        <v>3.4055</v>
      </c>
      <c r="C10634" s="7">
        <v>108</v>
      </c>
      <c r="D10634" s="7">
        <v>1</v>
      </c>
      <c r="E10634" s="7">
        <v>45</v>
      </c>
      <c r="F10634" s="2" t="s">
        <v>172</v>
      </c>
      <c r="G10634" s="2" t="s">
        <v>372</v>
      </c>
      <c r="H10634" s="2" t="s">
        <v>214</v>
      </c>
    </row>
    <row r="10635" spans="1:10">
      <c r="A10635" s="79">
        <v>42304</v>
      </c>
      <c r="B10635" s="3">
        <v>10.2165</v>
      </c>
      <c r="C10635" s="7">
        <v>108</v>
      </c>
      <c r="D10635" s="7">
        <v>3</v>
      </c>
      <c r="E10635" s="7">
        <v>45</v>
      </c>
      <c r="F10635" s="2" t="s">
        <v>172</v>
      </c>
      <c r="G10635" s="2" t="s">
        <v>358</v>
      </c>
      <c r="H10635" s="2" t="s">
        <v>214</v>
      </c>
    </row>
    <row r="10636" spans="1:10">
      <c r="A10636" s="79">
        <v>42310</v>
      </c>
      <c r="B10636" s="3">
        <v>3.4055</v>
      </c>
      <c r="C10636" s="7">
        <v>108</v>
      </c>
      <c r="D10636" s="7">
        <v>1</v>
      </c>
      <c r="E10636" s="7">
        <v>45</v>
      </c>
      <c r="F10636" s="2" t="s">
        <v>172</v>
      </c>
      <c r="G10636" s="2" t="s">
        <v>461</v>
      </c>
      <c r="H10636" s="2" t="s">
        <v>462</v>
      </c>
      <c r="I10636" s="2" t="s">
        <v>214</v>
      </c>
    </row>
    <row r="10637" spans="1:10">
      <c r="A10637" s="79">
        <v>42318</v>
      </c>
      <c r="B10637" s="3">
        <v>6.8109999999999999</v>
      </c>
      <c r="C10637" s="7">
        <v>108</v>
      </c>
      <c r="D10637" s="7">
        <v>2</v>
      </c>
      <c r="E10637" s="7">
        <v>45</v>
      </c>
      <c r="F10637" s="2" t="s">
        <v>172</v>
      </c>
      <c r="G10637" s="2" t="s">
        <v>457</v>
      </c>
      <c r="H10637" s="2" t="s">
        <v>458</v>
      </c>
      <c r="I10637" s="2" t="s">
        <v>214</v>
      </c>
    </row>
    <row r="10638" spans="1:10">
      <c r="A10638" s="79">
        <v>42318</v>
      </c>
      <c r="B10638" s="3">
        <v>3.4055</v>
      </c>
      <c r="C10638" s="7">
        <v>108</v>
      </c>
      <c r="D10638" s="7">
        <v>1</v>
      </c>
      <c r="E10638" s="7">
        <v>45</v>
      </c>
      <c r="F10638" s="2" t="s">
        <v>172</v>
      </c>
      <c r="G10638" s="2" t="s">
        <v>373</v>
      </c>
      <c r="H10638" s="2" t="s">
        <v>455</v>
      </c>
      <c r="I10638" s="2" t="s">
        <v>214</v>
      </c>
    </row>
    <row r="10639" spans="1:10">
      <c r="A10639" s="79">
        <v>42319</v>
      </c>
      <c r="B10639" s="3">
        <v>17.0275</v>
      </c>
      <c r="C10639" s="7">
        <v>108</v>
      </c>
      <c r="D10639" s="7">
        <v>5</v>
      </c>
      <c r="E10639" s="7">
        <v>45</v>
      </c>
      <c r="F10639" s="2" t="s">
        <v>172</v>
      </c>
      <c r="G10639" s="2" t="s">
        <v>393</v>
      </c>
      <c r="H10639" s="2" t="s">
        <v>456</v>
      </c>
      <c r="I10639" s="2" t="s">
        <v>214</v>
      </c>
    </row>
    <row r="10640" spans="1:10">
      <c r="A10640" s="79">
        <v>42319</v>
      </c>
      <c r="B10640" s="3">
        <v>6.8109999999999999</v>
      </c>
      <c r="C10640" s="7">
        <v>108</v>
      </c>
      <c r="D10640" s="7">
        <v>2</v>
      </c>
      <c r="E10640" s="7">
        <v>45</v>
      </c>
      <c r="F10640" s="2" t="s">
        <v>172</v>
      </c>
      <c r="G10640" s="2" t="s">
        <v>459</v>
      </c>
      <c r="H10640" s="2" t="s">
        <v>460</v>
      </c>
      <c r="I10640" s="2" t="s">
        <v>214</v>
      </c>
    </row>
    <row r="10641" spans="1:12">
      <c r="A10641" s="79">
        <v>42342</v>
      </c>
      <c r="B10641" s="3">
        <v>3.4055</v>
      </c>
      <c r="C10641" s="7">
        <v>108</v>
      </c>
      <c r="D10641" s="7">
        <v>1</v>
      </c>
      <c r="E10641" s="7">
        <v>45</v>
      </c>
      <c r="F10641" s="8" t="s">
        <v>172</v>
      </c>
      <c r="G10641" s="2" t="s">
        <v>671</v>
      </c>
      <c r="H10641" s="2" t="s">
        <v>672</v>
      </c>
      <c r="I10641" s="2" t="s">
        <v>214</v>
      </c>
    </row>
    <row r="10642" spans="1:12">
      <c r="A10642" s="79">
        <v>42342</v>
      </c>
      <c r="B10642" s="3">
        <v>3.4055</v>
      </c>
      <c r="C10642" s="7">
        <v>108</v>
      </c>
      <c r="D10642" s="7">
        <v>1</v>
      </c>
      <c r="E10642" s="7">
        <v>45</v>
      </c>
      <c r="F10642" s="8" t="s">
        <v>172</v>
      </c>
      <c r="G10642" s="2" t="s">
        <v>372</v>
      </c>
      <c r="H10642" s="2" t="s">
        <v>676</v>
      </c>
      <c r="I10642" s="2" t="s">
        <v>214</v>
      </c>
    </row>
    <row r="10643" spans="1:12">
      <c r="A10643" s="79">
        <v>42354</v>
      </c>
      <c r="B10643" s="3">
        <v>3.4055</v>
      </c>
      <c r="C10643" s="7">
        <v>108</v>
      </c>
      <c r="D10643" s="7">
        <v>1</v>
      </c>
      <c r="E10643" s="7">
        <v>45</v>
      </c>
      <c r="F10643" s="8" t="s">
        <v>172</v>
      </c>
      <c r="G10643" s="2" t="s">
        <v>372</v>
      </c>
      <c r="H10643" s="2" t="s">
        <v>664</v>
      </c>
      <c r="I10643" s="2" t="s">
        <v>214</v>
      </c>
      <c r="J10643" s="2" t="s">
        <v>228</v>
      </c>
    </row>
    <row r="10644" spans="1:12">
      <c r="A10644" s="79">
        <v>42375</v>
      </c>
      <c r="B10644" s="3">
        <v>3.4055</v>
      </c>
      <c r="C10644" s="7">
        <v>108</v>
      </c>
      <c r="D10644" s="7">
        <v>1</v>
      </c>
      <c r="E10644" s="7">
        <v>45</v>
      </c>
      <c r="F10644" s="2" t="s">
        <v>172</v>
      </c>
      <c r="G10644" s="2" t="s">
        <v>372</v>
      </c>
      <c r="H10644" s="2" t="s">
        <v>910</v>
      </c>
      <c r="I10644" s="2" t="s">
        <v>214</v>
      </c>
      <c r="L10644" s="21"/>
    </row>
    <row r="10645" spans="1:12">
      <c r="A10645" s="79">
        <v>42383</v>
      </c>
      <c r="B10645" s="3">
        <v>3.4055</v>
      </c>
      <c r="C10645" s="7">
        <v>108</v>
      </c>
      <c r="D10645" s="7">
        <v>1</v>
      </c>
      <c r="E10645" s="7">
        <v>45</v>
      </c>
      <c r="F10645" s="2" t="s">
        <v>172</v>
      </c>
      <c r="G10645" s="2" t="s">
        <v>372</v>
      </c>
      <c r="H10645" s="2" t="s">
        <v>907</v>
      </c>
      <c r="I10645" s="2" t="s">
        <v>214</v>
      </c>
      <c r="L10645" s="21"/>
    </row>
    <row r="10646" spans="1:12">
      <c r="A10646" s="79">
        <v>42401</v>
      </c>
      <c r="B10646" s="3">
        <v>10.2165</v>
      </c>
      <c r="C10646" s="7">
        <v>108</v>
      </c>
      <c r="D10646" s="7">
        <v>3</v>
      </c>
      <c r="E10646" s="7">
        <v>45</v>
      </c>
      <c r="F10646" s="2" t="s">
        <v>172</v>
      </c>
      <c r="G10646" s="2" t="s">
        <v>1157</v>
      </c>
      <c r="H10646" s="2" t="s">
        <v>1158</v>
      </c>
      <c r="I10646" s="2" t="s">
        <v>214</v>
      </c>
      <c r="L10646" s="21"/>
    </row>
    <row r="10647" spans="1:12">
      <c r="A10647" s="79">
        <v>42402</v>
      </c>
      <c r="B10647" s="3">
        <v>10.2165</v>
      </c>
      <c r="C10647" s="7">
        <v>108</v>
      </c>
      <c r="D10647" s="7">
        <v>3</v>
      </c>
      <c r="E10647" s="7">
        <v>45</v>
      </c>
      <c r="F10647" s="2" t="s">
        <v>172</v>
      </c>
      <c r="G10647" s="2" t="s">
        <v>486</v>
      </c>
      <c r="H10647" s="2" t="s">
        <v>1131</v>
      </c>
      <c r="I10647" s="2" t="s">
        <v>214</v>
      </c>
      <c r="L10647" s="21"/>
    </row>
    <row r="10648" spans="1:12">
      <c r="A10648" s="79">
        <v>42402</v>
      </c>
      <c r="B10648" s="3">
        <v>6.8109999999999999</v>
      </c>
      <c r="C10648" s="7">
        <v>108</v>
      </c>
      <c r="D10648" s="7">
        <v>2</v>
      </c>
      <c r="E10648" s="7">
        <v>45</v>
      </c>
      <c r="F10648" s="2" t="s">
        <v>172</v>
      </c>
      <c r="G10648" s="2" t="s">
        <v>1136</v>
      </c>
      <c r="H10648" s="2" t="s">
        <v>1137</v>
      </c>
      <c r="I10648" s="2" t="s">
        <v>214</v>
      </c>
      <c r="L10648" s="21"/>
    </row>
    <row r="10649" spans="1:12">
      <c r="A10649" s="79">
        <v>42402</v>
      </c>
      <c r="B10649" s="3">
        <v>6.8109999999999999</v>
      </c>
      <c r="C10649" s="7">
        <v>108</v>
      </c>
      <c r="D10649" s="7">
        <v>2</v>
      </c>
      <c r="E10649" s="7">
        <v>45</v>
      </c>
      <c r="F10649" s="2" t="s">
        <v>172</v>
      </c>
      <c r="G10649" s="2" t="s">
        <v>1138</v>
      </c>
      <c r="H10649" s="2" t="s">
        <v>1139</v>
      </c>
      <c r="I10649" s="2" t="s">
        <v>214</v>
      </c>
      <c r="L10649" s="21"/>
    </row>
    <row r="10650" spans="1:12">
      <c r="A10650" s="79">
        <v>42402</v>
      </c>
      <c r="B10650" s="3">
        <v>3.4055</v>
      </c>
      <c r="C10650" s="7">
        <v>108</v>
      </c>
      <c r="D10650" s="7">
        <v>1</v>
      </c>
      <c r="E10650" s="7">
        <v>45</v>
      </c>
      <c r="F10650" s="2" t="s">
        <v>172</v>
      </c>
      <c r="G10650" s="2" t="s">
        <v>393</v>
      </c>
      <c r="H10650" s="2" t="s">
        <v>1159</v>
      </c>
      <c r="I10650" s="2" t="s">
        <v>214</v>
      </c>
      <c r="L10650" s="21"/>
    </row>
    <row r="10651" spans="1:12">
      <c r="A10651" s="79">
        <v>42404</v>
      </c>
      <c r="B10651" s="3">
        <v>3.4055</v>
      </c>
      <c r="C10651" s="7">
        <v>108</v>
      </c>
      <c r="D10651" s="7">
        <v>1</v>
      </c>
      <c r="E10651" s="7">
        <v>45</v>
      </c>
      <c r="F10651" s="2" t="s">
        <v>172</v>
      </c>
      <c r="G10651" s="2" t="s">
        <v>1151</v>
      </c>
      <c r="H10651" s="2" t="s">
        <v>1152</v>
      </c>
      <c r="I10651" s="2" t="s">
        <v>214</v>
      </c>
      <c r="L10651" s="21"/>
    </row>
    <row r="10652" spans="1:12">
      <c r="A10652" s="79">
        <v>42408</v>
      </c>
      <c r="B10652" s="3">
        <v>3.4055</v>
      </c>
      <c r="C10652" s="7">
        <v>108</v>
      </c>
      <c r="D10652" s="7">
        <v>1</v>
      </c>
      <c r="E10652" s="7">
        <v>45</v>
      </c>
      <c r="F10652" s="2" t="s">
        <v>172</v>
      </c>
      <c r="G10652" s="2" t="s">
        <v>372</v>
      </c>
      <c r="H10652" s="2" t="s">
        <v>1149</v>
      </c>
      <c r="I10652" s="2" t="s">
        <v>214</v>
      </c>
      <c r="L10652" s="21"/>
    </row>
    <row r="10653" spans="1:12">
      <c r="A10653" s="79">
        <v>42411</v>
      </c>
      <c r="B10653" s="3">
        <v>6.8109999999999999</v>
      </c>
      <c r="C10653" s="7">
        <v>108</v>
      </c>
      <c r="D10653" s="7">
        <v>2</v>
      </c>
      <c r="E10653" s="7">
        <v>45</v>
      </c>
      <c r="F10653" s="2" t="s">
        <v>172</v>
      </c>
      <c r="G10653" s="2" t="s">
        <v>393</v>
      </c>
      <c r="H10653" s="2" t="s">
        <v>1115</v>
      </c>
      <c r="I10653" s="2" t="s">
        <v>214</v>
      </c>
      <c r="L10653" s="21"/>
    </row>
    <row r="10654" spans="1:12">
      <c r="A10654" s="79">
        <v>42431</v>
      </c>
      <c r="B10654" s="3">
        <v>6.8109999999999999</v>
      </c>
      <c r="C10654" s="7">
        <v>108</v>
      </c>
      <c r="D10654" s="7">
        <v>2</v>
      </c>
      <c r="E10654" s="7">
        <v>45</v>
      </c>
      <c r="F10654" s="2" t="s">
        <v>172</v>
      </c>
      <c r="G10654" s="2" t="s">
        <v>393</v>
      </c>
      <c r="H10654" s="2" t="s">
        <v>214</v>
      </c>
      <c r="L10654" s="21"/>
    </row>
    <row r="10655" spans="1:12">
      <c r="A10655" s="79">
        <v>42438</v>
      </c>
      <c r="B10655" s="3">
        <v>3.4055</v>
      </c>
      <c r="C10655" s="7">
        <v>108</v>
      </c>
      <c r="D10655" s="7">
        <v>1</v>
      </c>
      <c r="E10655" s="7">
        <v>45</v>
      </c>
      <c r="F10655" s="2" t="s">
        <v>172</v>
      </c>
      <c r="G10655" s="2" t="s">
        <v>372</v>
      </c>
      <c r="H10655" s="2" t="s">
        <v>214</v>
      </c>
      <c r="L10655" s="21"/>
    </row>
    <row r="10656" spans="1:12">
      <c r="A10656" s="79">
        <v>42459</v>
      </c>
      <c r="B10656" s="3">
        <v>3.4055</v>
      </c>
      <c r="C10656" s="7">
        <v>108</v>
      </c>
      <c r="D10656" s="7">
        <v>1</v>
      </c>
      <c r="E10656" s="7">
        <v>45</v>
      </c>
      <c r="F10656" s="2" t="s">
        <v>172</v>
      </c>
      <c r="G10656" s="2" t="s">
        <v>457</v>
      </c>
      <c r="H10656" s="2" t="s">
        <v>214</v>
      </c>
    </row>
    <row r="10657" spans="1:11">
      <c r="A10657" s="79">
        <v>42466</v>
      </c>
      <c r="B10657" s="3">
        <v>3.4055</v>
      </c>
      <c r="C10657" s="7">
        <v>108</v>
      </c>
      <c r="D10657" s="7">
        <v>1</v>
      </c>
      <c r="E10657" s="7">
        <v>45</v>
      </c>
      <c r="F10657" s="2" t="s">
        <v>172</v>
      </c>
      <c r="G10657" s="2" t="s">
        <v>1536</v>
      </c>
      <c r="H10657" s="2" t="s">
        <v>1537</v>
      </c>
      <c r="I10657" s="2" t="s">
        <v>214</v>
      </c>
    </row>
    <row r="10658" spans="1:11">
      <c r="A10658" s="79">
        <v>42467</v>
      </c>
      <c r="B10658" s="3">
        <v>3.4055</v>
      </c>
      <c r="C10658" s="7">
        <v>108</v>
      </c>
      <c r="D10658" s="7">
        <v>1</v>
      </c>
      <c r="E10658" s="7">
        <v>45</v>
      </c>
      <c r="F10658" s="2" t="s">
        <v>172</v>
      </c>
      <c r="G10658" s="2" t="s">
        <v>372</v>
      </c>
      <c r="H10658" s="2" t="s">
        <v>1547</v>
      </c>
      <c r="I10658" s="2" t="s">
        <v>214</v>
      </c>
    </row>
    <row r="10659" spans="1:11">
      <c r="A10659" s="79">
        <v>42468</v>
      </c>
      <c r="B10659" s="3">
        <v>3.4055</v>
      </c>
      <c r="C10659" s="7">
        <v>108</v>
      </c>
      <c r="D10659" s="7">
        <v>1</v>
      </c>
      <c r="E10659" s="7">
        <v>45</v>
      </c>
      <c r="F10659" s="2" t="s">
        <v>172</v>
      </c>
      <c r="G10659" s="2" t="s">
        <v>1542</v>
      </c>
      <c r="H10659" s="2" t="s">
        <v>1543</v>
      </c>
      <c r="I10659" s="2" t="s">
        <v>214</v>
      </c>
    </row>
    <row r="10660" spans="1:11">
      <c r="A10660" s="79">
        <v>42473</v>
      </c>
      <c r="B10660" s="3">
        <v>3.4055</v>
      </c>
      <c r="C10660" s="7">
        <v>108</v>
      </c>
      <c r="D10660" s="7">
        <v>1</v>
      </c>
      <c r="E10660" s="7">
        <v>45</v>
      </c>
      <c r="F10660" s="2" t="s">
        <v>172</v>
      </c>
      <c r="G10660" s="2" t="s">
        <v>1540</v>
      </c>
      <c r="H10660" s="2" t="s">
        <v>1541</v>
      </c>
      <c r="I10660" s="2" t="s">
        <v>214</v>
      </c>
    </row>
    <row r="10661" spans="1:11">
      <c r="A10661" s="79">
        <v>42474</v>
      </c>
      <c r="B10661" s="3">
        <v>6.8109999999999999</v>
      </c>
      <c r="C10661" s="7">
        <v>108</v>
      </c>
      <c r="D10661" s="7">
        <v>2</v>
      </c>
      <c r="E10661" s="7">
        <v>45</v>
      </c>
      <c r="F10661" s="2" t="s">
        <v>172</v>
      </c>
      <c r="G10661" s="2" t="s">
        <v>393</v>
      </c>
      <c r="H10661" s="2" t="s">
        <v>1550</v>
      </c>
      <c r="I10661" s="2" t="s">
        <v>214</v>
      </c>
    </row>
    <row r="10662" spans="1:11">
      <c r="A10662" s="79">
        <v>42479</v>
      </c>
      <c r="B10662" s="3">
        <v>6.8109999999999999</v>
      </c>
      <c r="C10662" s="7">
        <v>108</v>
      </c>
      <c r="D10662" s="7">
        <v>2</v>
      </c>
      <c r="E10662" s="7">
        <v>45</v>
      </c>
      <c r="F10662" s="2" t="s">
        <v>172</v>
      </c>
      <c r="G10662" s="2" t="s">
        <v>671</v>
      </c>
      <c r="H10662" s="2" t="s">
        <v>1551</v>
      </c>
      <c r="I10662" s="2" t="s">
        <v>214</v>
      </c>
    </row>
    <row r="10663" spans="1:11">
      <c r="A10663" s="79">
        <v>42480</v>
      </c>
      <c r="B10663" s="3">
        <v>3.4055</v>
      </c>
      <c r="C10663" s="7">
        <v>108</v>
      </c>
      <c r="D10663" s="7">
        <v>1</v>
      </c>
      <c r="E10663" s="7">
        <v>45</v>
      </c>
      <c r="F10663" s="2" t="s">
        <v>172</v>
      </c>
      <c r="G10663" s="2" t="s">
        <v>533</v>
      </c>
      <c r="H10663" s="2" t="s">
        <v>1539</v>
      </c>
      <c r="I10663" s="2" t="s">
        <v>214</v>
      </c>
    </row>
    <row r="10664" spans="1:11">
      <c r="A10664" s="79">
        <v>42485</v>
      </c>
      <c r="B10664" s="3">
        <v>3.4055</v>
      </c>
      <c r="C10664" s="7">
        <v>108</v>
      </c>
      <c r="D10664" s="7">
        <v>1</v>
      </c>
      <c r="E10664" s="7">
        <v>45</v>
      </c>
      <c r="F10664" s="2" t="s">
        <v>172</v>
      </c>
      <c r="G10664" s="2" t="s">
        <v>372</v>
      </c>
      <c r="H10664" s="2" t="s">
        <v>1548</v>
      </c>
      <c r="I10664" s="2" t="s">
        <v>214</v>
      </c>
    </row>
    <row r="10665" spans="1:11">
      <c r="A10665" s="79">
        <v>42506</v>
      </c>
      <c r="B10665" s="3">
        <v>3.3719808053691276</v>
      </c>
      <c r="C10665" s="7">
        <v>108</v>
      </c>
      <c r="D10665" s="7">
        <v>1</v>
      </c>
      <c r="E10665" s="7">
        <v>45</v>
      </c>
      <c r="F10665" s="2" t="s">
        <v>172</v>
      </c>
      <c r="G10665" s="2" t="s">
        <v>214</v>
      </c>
      <c r="H10665" s="2" t="s">
        <v>372</v>
      </c>
      <c r="I10665" s="2" t="s">
        <v>1767</v>
      </c>
    </row>
    <row r="10666" spans="1:11">
      <c r="A10666" s="79">
        <v>42509</v>
      </c>
      <c r="B10666" s="3">
        <v>6.7132258064516126</v>
      </c>
      <c r="C10666" s="7">
        <v>108</v>
      </c>
      <c r="D10666" s="7">
        <v>2</v>
      </c>
      <c r="E10666" s="7">
        <v>45</v>
      </c>
      <c r="F10666" s="2" t="s">
        <v>172</v>
      </c>
      <c r="G10666" s="2" t="s">
        <v>214</v>
      </c>
      <c r="H10666" s="2" t="s">
        <v>393</v>
      </c>
      <c r="I10666" s="2" t="s">
        <v>1768</v>
      </c>
    </row>
    <row r="10667" spans="1:11">
      <c r="A10667" s="79">
        <v>42520</v>
      </c>
      <c r="B10667" s="3">
        <v>10.105421125827815</v>
      </c>
      <c r="C10667" s="7">
        <v>108</v>
      </c>
      <c r="D10667" s="7">
        <v>3</v>
      </c>
      <c r="E10667" s="7">
        <v>45</v>
      </c>
      <c r="F10667" s="2" t="s">
        <v>172</v>
      </c>
      <c r="G10667" s="2" t="s">
        <v>214</v>
      </c>
      <c r="H10667" s="2" t="s">
        <v>1776</v>
      </c>
      <c r="I10667" s="2" t="s">
        <v>1771</v>
      </c>
    </row>
    <row r="10668" spans="1:11">
      <c r="A10668" s="79">
        <v>42523</v>
      </c>
      <c r="B10668" s="3">
        <v>6.7863401015228426</v>
      </c>
      <c r="C10668" s="7">
        <v>108</v>
      </c>
      <c r="D10668" s="7">
        <v>2</v>
      </c>
      <c r="E10668" s="7">
        <v>45</v>
      </c>
      <c r="F10668" s="2" t="s">
        <v>172</v>
      </c>
      <c r="G10668" s="2" t="s">
        <v>214</v>
      </c>
      <c r="H10668" s="2" t="s">
        <v>2043</v>
      </c>
      <c r="K10668" s="2" t="s">
        <v>2044</v>
      </c>
    </row>
    <row r="10669" spans="1:11">
      <c r="A10669" s="79">
        <v>42527</v>
      </c>
      <c r="B10669" s="3">
        <v>3.3854419226464372</v>
      </c>
      <c r="C10669" s="7">
        <v>108</v>
      </c>
      <c r="D10669" s="7">
        <v>1</v>
      </c>
      <c r="E10669" s="7">
        <v>45</v>
      </c>
      <c r="F10669" s="2" t="s">
        <v>172</v>
      </c>
      <c r="G10669" s="2" t="s">
        <v>214</v>
      </c>
      <c r="H10669" s="2" t="s">
        <v>372</v>
      </c>
      <c r="I10669" s="2" t="s">
        <v>1921</v>
      </c>
      <c r="J10669" s="2" t="s">
        <v>231</v>
      </c>
      <c r="K10669" s="2" t="s">
        <v>2049</v>
      </c>
    </row>
    <row r="10670" spans="1:11">
      <c r="A10670" s="79">
        <v>42530</v>
      </c>
      <c r="B10670" s="3">
        <v>10.178426829268293</v>
      </c>
      <c r="C10670" s="7">
        <v>108</v>
      </c>
      <c r="D10670" s="7">
        <v>3</v>
      </c>
      <c r="E10670" s="7">
        <v>45</v>
      </c>
      <c r="F10670" s="2" t="s">
        <v>172</v>
      </c>
      <c r="G10670" s="2" t="s">
        <v>214</v>
      </c>
      <c r="H10670" s="2" t="s">
        <v>2051</v>
      </c>
      <c r="K10670" s="2" t="s">
        <v>2052</v>
      </c>
    </row>
    <row r="10671" spans="1:11">
      <c r="A10671" s="79">
        <v>42535</v>
      </c>
      <c r="B10671" s="3">
        <v>3.3912835051546391</v>
      </c>
      <c r="C10671" s="7">
        <v>108</v>
      </c>
      <c r="D10671" s="7">
        <v>1</v>
      </c>
      <c r="E10671" s="7">
        <v>45</v>
      </c>
      <c r="F10671" s="2" t="s">
        <v>172</v>
      </c>
      <c r="G10671" s="2" t="s">
        <v>214</v>
      </c>
      <c r="H10671" s="2" t="s">
        <v>2010</v>
      </c>
      <c r="K10671" s="2" t="s">
        <v>2011</v>
      </c>
    </row>
    <row r="10672" spans="1:11">
      <c r="A10672" s="79">
        <v>42536</v>
      </c>
      <c r="B10672" s="3">
        <v>6.7881949685534595</v>
      </c>
      <c r="C10672" s="7">
        <v>108</v>
      </c>
      <c r="D10672" s="7">
        <v>2</v>
      </c>
      <c r="E10672" s="7">
        <v>45</v>
      </c>
      <c r="F10672" s="2" t="s">
        <v>172</v>
      </c>
      <c r="G10672" s="2" t="s">
        <v>214</v>
      </c>
      <c r="H10672" s="2" t="s">
        <v>2008</v>
      </c>
      <c r="K10672" s="2" t="s">
        <v>2009</v>
      </c>
    </row>
    <row r="10673" spans="1:11">
      <c r="A10673" s="79">
        <v>42536</v>
      </c>
      <c r="B10673" s="3">
        <v>4.3615821114369497</v>
      </c>
      <c r="C10673" s="7">
        <v>108</v>
      </c>
      <c r="D10673" s="7">
        <v>1</v>
      </c>
      <c r="E10673" s="7">
        <v>45</v>
      </c>
      <c r="F10673" s="2" t="s">
        <v>172</v>
      </c>
      <c r="G10673" s="2" t="s">
        <v>214</v>
      </c>
      <c r="H10673" s="2" t="s">
        <v>2032</v>
      </c>
      <c r="K10673" s="2" t="s">
        <v>2033</v>
      </c>
    </row>
    <row r="10674" spans="1:11">
      <c r="A10674" s="79">
        <v>42550</v>
      </c>
      <c r="B10674" s="3">
        <v>3.3925170940170939</v>
      </c>
      <c r="C10674" s="7">
        <v>108</v>
      </c>
      <c r="D10674" s="7">
        <v>1</v>
      </c>
      <c r="E10674" s="7">
        <v>45</v>
      </c>
      <c r="F10674" s="2" t="s">
        <v>172</v>
      </c>
      <c r="G10674" s="2" t="s">
        <v>214</v>
      </c>
      <c r="H10674" s="2" t="s">
        <v>482</v>
      </c>
      <c r="K10674" s="2" t="s">
        <v>1954</v>
      </c>
    </row>
    <row r="10675" spans="1:11">
      <c r="A10675" s="79">
        <v>42553</v>
      </c>
      <c r="B10675" s="3">
        <v>3.3945282936793131</v>
      </c>
      <c r="C10675" s="7">
        <v>108</v>
      </c>
      <c r="D10675" s="7">
        <v>1</v>
      </c>
      <c r="E10675" s="7">
        <v>45</v>
      </c>
      <c r="F10675" s="2" t="s">
        <v>172</v>
      </c>
      <c r="G10675" s="2" t="s">
        <v>911</v>
      </c>
      <c r="H10675" s="2" t="s">
        <v>2166</v>
      </c>
      <c r="I10675" s="2" t="s">
        <v>214</v>
      </c>
    </row>
    <row r="10676" spans="1:11">
      <c r="A10676" s="79">
        <v>42565</v>
      </c>
      <c r="B10676" s="3">
        <v>3.3847745098039215</v>
      </c>
      <c r="C10676" s="7">
        <v>108</v>
      </c>
      <c r="D10676" s="7">
        <v>1</v>
      </c>
      <c r="E10676" s="7">
        <v>45</v>
      </c>
      <c r="F10676" s="2" t="s">
        <v>172</v>
      </c>
      <c r="G10676" s="2" t="s">
        <v>2172</v>
      </c>
      <c r="H10676" s="2" t="s">
        <v>2173</v>
      </c>
      <c r="I10676" s="2" t="s">
        <v>214</v>
      </c>
    </row>
    <row r="10677" spans="1:11">
      <c r="A10677" s="79">
        <v>42565</v>
      </c>
      <c r="B10677" s="3">
        <v>3.3865925379904742</v>
      </c>
      <c r="C10677" s="7">
        <v>108</v>
      </c>
      <c r="D10677" s="7">
        <v>1</v>
      </c>
      <c r="E10677" s="7">
        <v>45</v>
      </c>
      <c r="F10677" s="2" t="s">
        <v>172</v>
      </c>
      <c r="G10677" s="2" t="s">
        <v>372</v>
      </c>
      <c r="H10677" s="2" t="s">
        <v>2165</v>
      </c>
      <c r="I10677" s="2" t="s">
        <v>214</v>
      </c>
    </row>
    <row r="10678" spans="1:11">
      <c r="A10678" s="79">
        <v>42570</v>
      </c>
      <c r="B10678" s="3">
        <v>3.3829444444444445</v>
      </c>
      <c r="C10678" s="7">
        <v>108</v>
      </c>
      <c r="D10678" s="7">
        <v>1</v>
      </c>
      <c r="E10678" s="7">
        <v>45</v>
      </c>
      <c r="F10678" s="2" t="s">
        <v>172</v>
      </c>
      <c r="G10678" s="2" t="s">
        <v>1126</v>
      </c>
      <c r="H10678" s="2" t="s">
        <v>2171</v>
      </c>
      <c r="I10678" s="2" t="s">
        <v>214</v>
      </c>
    </row>
    <row r="10679" spans="1:11">
      <c r="A10679" s="79">
        <v>42587</v>
      </c>
      <c r="B10679" s="3">
        <v>6.777645161290323</v>
      </c>
      <c r="C10679" s="7">
        <v>108</v>
      </c>
      <c r="D10679" s="7">
        <v>2</v>
      </c>
      <c r="E10679" s="7">
        <v>45</v>
      </c>
      <c r="F10679" s="2" t="s">
        <v>172</v>
      </c>
      <c r="G10679" s="2" t="s">
        <v>393</v>
      </c>
      <c r="H10679" s="2" t="s">
        <v>2159</v>
      </c>
      <c r="I10679" s="2" t="s">
        <v>214</v>
      </c>
    </row>
    <row r="10680" spans="1:11">
      <c r="A10680" s="79">
        <v>42605</v>
      </c>
      <c r="B10680" s="3">
        <v>20.349688524590164</v>
      </c>
      <c r="C10680" s="7">
        <v>108</v>
      </c>
      <c r="D10680" s="7">
        <v>6</v>
      </c>
      <c r="E10680" s="7">
        <v>45</v>
      </c>
      <c r="F10680" s="2" t="s">
        <v>172</v>
      </c>
      <c r="G10680" s="2" t="s">
        <v>393</v>
      </c>
      <c r="H10680" s="2" t="s">
        <v>2170</v>
      </c>
      <c r="I10680" s="2" t="s">
        <v>214</v>
      </c>
    </row>
    <row r="10681" spans="1:11">
      <c r="A10681" s="79">
        <v>42615</v>
      </c>
      <c r="B10681" s="3">
        <v>3.388485693848355</v>
      </c>
      <c r="C10681" s="7">
        <v>108</v>
      </c>
      <c r="D10681" s="7">
        <v>1</v>
      </c>
      <c r="E10681" s="7">
        <v>45</v>
      </c>
      <c r="F10681" s="2" t="s">
        <v>172</v>
      </c>
      <c r="G10681" s="2" t="s">
        <v>372</v>
      </c>
      <c r="H10681" s="2" t="s">
        <v>2167</v>
      </c>
      <c r="I10681" s="2" t="s">
        <v>214</v>
      </c>
    </row>
    <row r="10682" spans="1:11">
      <c r="A10682" s="79">
        <v>42623</v>
      </c>
      <c r="B10682" s="3">
        <v>3.3927779291553133</v>
      </c>
      <c r="C10682" s="7">
        <v>108</v>
      </c>
      <c r="D10682" s="7">
        <v>1</v>
      </c>
      <c r="E10682" s="7">
        <v>45</v>
      </c>
      <c r="F10682" s="2" t="s">
        <v>172</v>
      </c>
      <c r="G10682" s="2" t="s">
        <v>1960</v>
      </c>
      <c r="H10682" s="2" t="s">
        <v>2163</v>
      </c>
      <c r="I10682" s="2" t="s">
        <v>214</v>
      </c>
    </row>
    <row r="10683" spans="1:11">
      <c r="A10683" s="79">
        <v>42628</v>
      </c>
      <c r="B10683" s="3">
        <v>3.392359649122807</v>
      </c>
      <c r="C10683" s="7">
        <v>108</v>
      </c>
      <c r="D10683" s="7">
        <v>1</v>
      </c>
      <c r="E10683" s="7">
        <v>45</v>
      </c>
      <c r="F10683" s="2" t="s">
        <v>172</v>
      </c>
      <c r="G10683" s="2" t="s">
        <v>1958</v>
      </c>
      <c r="H10683" s="2" t="s">
        <v>2160</v>
      </c>
      <c r="I10683" s="2" t="s">
        <v>214</v>
      </c>
    </row>
    <row r="10684" spans="1:11">
      <c r="A10684" s="79">
        <v>42629</v>
      </c>
      <c r="B10684" s="3">
        <v>3.3898309114927345</v>
      </c>
      <c r="C10684" s="7">
        <v>108</v>
      </c>
      <c r="D10684" s="7">
        <v>1</v>
      </c>
      <c r="E10684" s="7">
        <v>45</v>
      </c>
      <c r="F10684" s="2" t="s">
        <v>172</v>
      </c>
      <c r="G10684" s="2" t="s">
        <v>484</v>
      </c>
      <c r="H10684" s="2" t="s">
        <v>2168</v>
      </c>
      <c r="I10684" s="2" t="s">
        <v>214</v>
      </c>
    </row>
    <row r="10685" spans="1:11">
      <c r="A10685" s="79">
        <v>42631</v>
      </c>
      <c r="B10685" s="3">
        <v>6.7859182058047489</v>
      </c>
      <c r="C10685" s="7">
        <v>108</v>
      </c>
      <c r="D10685" s="7">
        <v>2</v>
      </c>
      <c r="E10685" s="7">
        <v>45</v>
      </c>
      <c r="F10685" s="2" t="s">
        <v>172</v>
      </c>
      <c r="G10685" s="2" t="s">
        <v>2161</v>
      </c>
      <c r="H10685" s="2" t="s">
        <v>2162</v>
      </c>
      <c r="I10685" s="2" t="s">
        <v>214</v>
      </c>
    </row>
    <row r="10686" spans="1:11">
      <c r="A10686" s="79">
        <v>42636</v>
      </c>
      <c r="B10686" s="3">
        <v>3.3676176470588235</v>
      </c>
      <c r="C10686" s="7">
        <v>108</v>
      </c>
      <c r="D10686" s="7">
        <v>1</v>
      </c>
      <c r="E10686" s="7">
        <v>45</v>
      </c>
      <c r="F10686" s="2" t="s">
        <v>172</v>
      </c>
      <c r="G10686" s="2" t="s">
        <v>373</v>
      </c>
      <c r="H10686" s="2" t="s">
        <v>2169</v>
      </c>
      <c r="I10686" s="2" t="s">
        <v>214</v>
      </c>
    </row>
    <row r="10687" spans="1:11">
      <c r="A10687" s="79">
        <v>42671</v>
      </c>
      <c r="B10687" s="3">
        <v>3.3915000000000002</v>
      </c>
      <c r="C10687" s="7">
        <v>108</v>
      </c>
      <c r="D10687" s="7">
        <v>1</v>
      </c>
      <c r="E10687" s="7">
        <v>45</v>
      </c>
      <c r="F10687" s="2" t="s">
        <v>172</v>
      </c>
      <c r="G10687" s="2" t="s">
        <v>214</v>
      </c>
      <c r="H10687" s="2" t="s">
        <v>2651</v>
      </c>
    </row>
    <row r="10688" spans="1:11">
      <c r="A10688" s="79">
        <v>42744</v>
      </c>
      <c r="B10688" s="3">
        <v>10.183431034482759</v>
      </c>
      <c r="C10688" s="7">
        <v>108</v>
      </c>
      <c r="D10688" s="7">
        <v>3</v>
      </c>
      <c r="E10688" s="7">
        <v>45</v>
      </c>
      <c r="F10688" s="2" t="s">
        <v>172</v>
      </c>
      <c r="G10688" s="2" t="s">
        <v>393</v>
      </c>
      <c r="I10688" s="2" t="s">
        <v>235</v>
      </c>
      <c r="J10688" s="2" t="s">
        <v>3476</v>
      </c>
    </row>
    <row r="10689" spans="1:10">
      <c r="A10689" s="79">
        <v>42744</v>
      </c>
      <c r="B10689" s="3">
        <v>3.3935471698113209</v>
      </c>
      <c r="C10689" s="7">
        <v>108</v>
      </c>
      <c r="D10689" s="7">
        <v>1</v>
      </c>
      <c r="E10689" s="7">
        <v>45</v>
      </c>
      <c r="F10689" s="2" t="s">
        <v>172</v>
      </c>
      <c r="G10689" s="2" t="s">
        <v>3463</v>
      </c>
      <c r="J10689" s="2" t="s">
        <v>3464</v>
      </c>
    </row>
    <row r="10690" spans="1:10">
      <c r="A10690" s="79">
        <v>42746</v>
      </c>
      <c r="B10690" s="3">
        <v>6.790877551020408</v>
      </c>
      <c r="C10690" s="7">
        <v>108</v>
      </c>
      <c r="D10690" s="7">
        <v>2</v>
      </c>
      <c r="E10690" s="7">
        <v>45</v>
      </c>
      <c r="F10690" s="2" t="s">
        <v>172</v>
      </c>
      <c r="G10690" s="2" t="s">
        <v>3468</v>
      </c>
      <c r="J10690" s="2" t="s">
        <v>3469</v>
      </c>
    </row>
    <row r="10691" spans="1:10">
      <c r="A10691" s="79">
        <v>42746</v>
      </c>
      <c r="B10691" s="3">
        <v>3.3925000000000001</v>
      </c>
      <c r="C10691" s="7">
        <v>108</v>
      </c>
      <c r="D10691" s="7">
        <v>1</v>
      </c>
      <c r="E10691" s="7">
        <v>45</v>
      </c>
      <c r="F10691" s="2" t="s">
        <v>172</v>
      </c>
      <c r="G10691" s="2" t="s">
        <v>457</v>
      </c>
      <c r="J10691" s="2" t="s">
        <v>3473</v>
      </c>
    </row>
    <row r="10692" spans="1:10">
      <c r="A10692" s="79">
        <v>42755</v>
      </c>
      <c r="B10692" s="3">
        <v>3.396921052631579</v>
      </c>
      <c r="C10692" s="7">
        <v>108</v>
      </c>
      <c r="D10692" s="7">
        <v>1</v>
      </c>
      <c r="E10692" s="7">
        <v>45</v>
      </c>
      <c r="F10692" s="2" t="s">
        <v>172</v>
      </c>
      <c r="G10692" s="2" t="s">
        <v>393</v>
      </c>
      <c r="I10692" s="2" t="s">
        <v>235</v>
      </c>
      <c r="J10692" s="2" t="s">
        <v>3462</v>
      </c>
    </row>
    <row r="10693" spans="1:10">
      <c r="A10693" s="79">
        <v>42758</v>
      </c>
      <c r="B10693" s="3">
        <v>3.3848636363636362</v>
      </c>
      <c r="C10693" s="7">
        <v>108</v>
      </c>
      <c r="D10693" s="7">
        <v>1</v>
      </c>
      <c r="E10693" s="7">
        <v>45</v>
      </c>
      <c r="F10693" s="2" t="s">
        <v>172</v>
      </c>
      <c r="G10693" s="2" t="s">
        <v>372</v>
      </c>
      <c r="H10693" s="2" t="s">
        <v>1921</v>
      </c>
      <c r="I10693" s="2" t="s">
        <v>231</v>
      </c>
      <c r="J10693" s="2" t="s">
        <v>3472</v>
      </c>
    </row>
    <row r="10694" spans="1:10">
      <c r="A10694" s="79">
        <v>42767</v>
      </c>
      <c r="B10694" s="3">
        <v>6.7843873873873877</v>
      </c>
      <c r="C10694" s="7">
        <v>108</v>
      </c>
      <c r="D10694" s="7">
        <v>2</v>
      </c>
      <c r="E10694" s="7">
        <v>45</v>
      </c>
      <c r="F10694" s="2" t="s">
        <v>172</v>
      </c>
      <c r="G10694" s="2" t="s">
        <v>3474</v>
      </c>
      <c r="J10694" s="2" t="s">
        <v>3475</v>
      </c>
    </row>
    <row r="10695" spans="1:10">
      <c r="A10695" s="79">
        <v>42785</v>
      </c>
      <c r="B10695" s="3">
        <v>3.3920384615384616</v>
      </c>
      <c r="C10695" s="7">
        <v>108</v>
      </c>
      <c r="D10695" s="7">
        <v>1</v>
      </c>
      <c r="E10695" s="7">
        <v>45</v>
      </c>
      <c r="F10695" s="2" t="s">
        <v>172</v>
      </c>
      <c r="G10695" s="2" t="s">
        <v>2655</v>
      </c>
      <c r="J10695" s="2" t="s">
        <v>3453</v>
      </c>
    </row>
    <row r="10696" spans="1:10">
      <c r="A10696" s="79">
        <v>42790</v>
      </c>
      <c r="B10696" s="3">
        <v>3.3912586206896553</v>
      </c>
      <c r="C10696" s="7">
        <v>108</v>
      </c>
      <c r="D10696" s="7">
        <v>1</v>
      </c>
      <c r="E10696" s="7">
        <v>45</v>
      </c>
      <c r="F10696" s="2" t="s">
        <v>172</v>
      </c>
      <c r="G10696" s="2" t="s">
        <v>372</v>
      </c>
      <c r="H10696" s="2" t="s">
        <v>1921</v>
      </c>
      <c r="I10696" s="2" t="s">
        <v>231</v>
      </c>
      <c r="J10696" s="2" t="s">
        <v>3471</v>
      </c>
    </row>
    <row r="10697" spans="1:10">
      <c r="A10697" s="79">
        <v>42800</v>
      </c>
      <c r="B10697" s="3">
        <v>3.3933148148148149</v>
      </c>
      <c r="C10697" s="7">
        <v>108</v>
      </c>
      <c r="D10697" s="7">
        <v>1</v>
      </c>
      <c r="E10697" s="7">
        <v>45</v>
      </c>
      <c r="F10697" s="2" t="s">
        <v>172</v>
      </c>
      <c r="G10697" s="2" t="s">
        <v>2651</v>
      </c>
      <c r="J10697" s="2" t="s">
        <v>3470</v>
      </c>
    </row>
    <row r="10698" spans="1:10">
      <c r="A10698" s="79">
        <v>42859</v>
      </c>
      <c r="B10698" s="3">
        <v>3.3917907348242813</v>
      </c>
      <c r="C10698" s="7">
        <v>108</v>
      </c>
      <c r="D10698" s="7">
        <v>1</v>
      </c>
      <c r="E10698" s="7">
        <v>45</v>
      </c>
      <c r="F10698" s="2" t="s">
        <v>172</v>
      </c>
      <c r="G10698" s="2" t="s">
        <v>214</v>
      </c>
    </row>
    <row r="10699" spans="1:10">
      <c r="A10699" s="79">
        <v>42859</v>
      </c>
      <c r="B10699" s="3">
        <v>3.3937914798206279</v>
      </c>
      <c r="C10699" s="7">
        <v>108</v>
      </c>
      <c r="D10699" s="7">
        <v>1</v>
      </c>
      <c r="E10699" s="7">
        <v>45</v>
      </c>
      <c r="F10699" s="2" t="s">
        <v>172</v>
      </c>
      <c r="G10699" s="2" t="s">
        <v>214</v>
      </c>
    </row>
    <row r="10700" spans="1:10">
      <c r="A10700" s="79">
        <v>42894</v>
      </c>
      <c r="B10700" s="3">
        <v>3.3940882352941175</v>
      </c>
      <c r="C10700" s="7">
        <v>108</v>
      </c>
      <c r="D10700" s="7">
        <v>1</v>
      </c>
      <c r="E10700" s="7">
        <v>45</v>
      </c>
      <c r="F10700" s="2" t="s">
        <v>172</v>
      </c>
      <c r="G10700" s="2" t="s">
        <v>214</v>
      </c>
    </row>
    <row r="10701" spans="1:10">
      <c r="A10701" s="79">
        <v>42177</v>
      </c>
      <c r="B10701" s="3">
        <v>3.4055</v>
      </c>
      <c r="C10701" s="7">
        <v>109</v>
      </c>
      <c r="D10701" s="7">
        <v>1</v>
      </c>
      <c r="E10701" s="17">
        <v>45</v>
      </c>
      <c r="F10701" s="2" t="s">
        <v>172</v>
      </c>
      <c r="G10701" s="2" t="s">
        <v>244</v>
      </c>
      <c r="H10701" s="2" t="s">
        <v>215</v>
      </c>
      <c r="J10701" s="21"/>
    </row>
    <row r="10702" spans="1:10">
      <c r="A10702" s="79">
        <v>42185</v>
      </c>
      <c r="B10702" s="3">
        <v>3.4055</v>
      </c>
      <c r="C10702" s="7">
        <v>109</v>
      </c>
      <c r="D10702" s="7">
        <v>1</v>
      </c>
      <c r="E10702" s="17">
        <v>45</v>
      </c>
      <c r="F10702" s="2" t="s">
        <v>172</v>
      </c>
      <c r="G10702" s="2" t="s">
        <v>242</v>
      </c>
      <c r="H10702" s="2" t="s">
        <v>215</v>
      </c>
      <c r="J10702" s="21"/>
    </row>
    <row r="10703" spans="1:10">
      <c r="A10703" s="79">
        <v>42195</v>
      </c>
      <c r="B10703" s="3">
        <v>10.2165</v>
      </c>
      <c r="C10703" s="7">
        <v>109</v>
      </c>
      <c r="D10703" s="7">
        <v>3</v>
      </c>
      <c r="E10703" s="17">
        <v>45</v>
      </c>
      <c r="F10703" s="2" t="s">
        <v>172</v>
      </c>
      <c r="G10703" s="2" t="s">
        <v>241</v>
      </c>
      <c r="H10703" s="2" t="s">
        <v>215</v>
      </c>
      <c r="J10703" s="21"/>
    </row>
    <row r="10704" spans="1:10">
      <c r="A10704" s="79">
        <v>42212</v>
      </c>
      <c r="B10704" s="3">
        <v>3.4055</v>
      </c>
      <c r="C10704" s="7">
        <v>109</v>
      </c>
      <c r="D10704" s="7">
        <v>1</v>
      </c>
      <c r="E10704" s="17">
        <v>45</v>
      </c>
      <c r="F10704" s="2" t="s">
        <v>172</v>
      </c>
      <c r="G10704" s="2" t="s">
        <v>236</v>
      </c>
      <c r="H10704" s="2" t="s">
        <v>215</v>
      </c>
      <c r="J10704" s="21"/>
    </row>
    <row r="10705" spans="1:12">
      <c r="A10705" s="79">
        <v>42297</v>
      </c>
      <c r="B10705" s="3">
        <v>3.4055</v>
      </c>
      <c r="C10705" s="7">
        <v>109</v>
      </c>
      <c r="D10705" s="7">
        <v>1</v>
      </c>
      <c r="E10705" s="17">
        <v>45</v>
      </c>
      <c r="F10705" s="2" t="s">
        <v>172</v>
      </c>
      <c r="G10705" s="2" t="s">
        <v>373</v>
      </c>
      <c r="H10705" s="2" t="s">
        <v>215</v>
      </c>
    </row>
    <row r="10706" spans="1:12">
      <c r="A10706" s="79">
        <v>42304</v>
      </c>
      <c r="B10706" s="3">
        <v>10.2165</v>
      </c>
      <c r="C10706" s="7">
        <v>109</v>
      </c>
      <c r="D10706" s="7">
        <v>3</v>
      </c>
      <c r="E10706" s="17">
        <v>45</v>
      </c>
      <c r="F10706" s="2" t="s">
        <v>172</v>
      </c>
      <c r="G10706" s="2" t="s">
        <v>358</v>
      </c>
      <c r="H10706" s="2" t="s">
        <v>215</v>
      </c>
    </row>
    <row r="10707" spans="1:12">
      <c r="A10707" s="79">
        <v>42318</v>
      </c>
      <c r="B10707" s="3">
        <v>6.8109999999999999</v>
      </c>
      <c r="C10707" s="7">
        <v>109</v>
      </c>
      <c r="D10707" s="7">
        <v>2</v>
      </c>
      <c r="E10707" s="17">
        <v>45</v>
      </c>
      <c r="F10707" s="2" t="s">
        <v>172</v>
      </c>
      <c r="G10707" s="2" t="s">
        <v>457</v>
      </c>
      <c r="H10707" s="2" t="s">
        <v>458</v>
      </c>
      <c r="I10707" s="2" t="s">
        <v>215</v>
      </c>
    </row>
    <row r="10708" spans="1:12">
      <c r="A10708" s="79">
        <v>42318</v>
      </c>
      <c r="B10708" s="3">
        <v>3.4055</v>
      </c>
      <c r="C10708" s="7">
        <v>109</v>
      </c>
      <c r="D10708" s="7">
        <v>1</v>
      </c>
      <c r="E10708" s="17">
        <v>45</v>
      </c>
      <c r="F10708" s="2" t="s">
        <v>172</v>
      </c>
      <c r="G10708" s="2" t="s">
        <v>373</v>
      </c>
      <c r="H10708" s="2" t="s">
        <v>455</v>
      </c>
      <c r="I10708" s="2" t="s">
        <v>215</v>
      </c>
    </row>
    <row r="10709" spans="1:12">
      <c r="A10709" s="79">
        <v>42319</v>
      </c>
      <c r="B10709" s="3">
        <v>17.0275</v>
      </c>
      <c r="C10709" s="7">
        <v>109</v>
      </c>
      <c r="D10709" s="7">
        <v>5</v>
      </c>
      <c r="E10709" s="17">
        <v>45</v>
      </c>
      <c r="F10709" s="2" t="s">
        <v>172</v>
      </c>
      <c r="G10709" s="2" t="s">
        <v>393</v>
      </c>
      <c r="H10709" s="2" t="s">
        <v>456</v>
      </c>
      <c r="I10709" s="2" t="s">
        <v>215</v>
      </c>
    </row>
    <row r="10710" spans="1:12">
      <c r="A10710" s="79">
        <v>42319</v>
      </c>
      <c r="B10710" s="3">
        <v>3.4055</v>
      </c>
      <c r="C10710" s="7">
        <v>109</v>
      </c>
      <c r="D10710" s="7">
        <v>1</v>
      </c>
      <c r="E10710" s="17">
        <v>45</v>
      </c>
      <c r="F10710" s="2" t="s">
        <v>172</v>
      </c>
      <c r="G10710" s="2" t="s">
        <v>372</v>
      </c>
      <c r="H10710" s="2" t="s">
        <v>463</v>
      </c>
      <c r="I10710" s="2" t="s">
        <v>215</v>
      </c>
    </row>
    <row r="10711" spans="1:12">
      <c r="A10711" s="79">
        <v>42324</v>
      </c>
      <c r="B10711" s="3">
        <v>3.4055</v>
      </c>
      <c r="C10711" s="7">
        <v>109</v>
      </c>
      <c r="D10711" s="7">
        <v>1</v>
      </c>
      <c r="E10711" s="17">
        <v>45</v>
      </c>
      <c r="F10711" s="2" t="s">
        <v>172</v>
      </c>
      <c r="G10711" s="2" t="s">
        <v>453</v>
      </c>
      <c r="H10711" s="2" t="s">
        <v>454</v>
      </c>
      <c r="I10711" s="2" t="s">
        <v>215</v>
      </c>
    </row>
    <row r="10712" spans="1:12">
      <c r="A10712" s="79">
        <v>42342</v>
      </c>
      <c r="B10712" s="3">
        <v>6.8109999999999999</v>
      </c>
      <c r="C10712" s="7">
        <v>109</v>
      </c>
      <c r="D10712" s="7">
        <v>2</v>
      </c>
      <c r="E10712" s="17">
        <v>45</v>
      </c>
      <c r="F10712" s="8" t="s">
        <v>172</v>
      </c>
      <c r="G10712" s="2" t="s">
        <v>671</v>
      </c>
      <c r="H10712" s="2" t="s">
        <v>672</v>
      </c>
      <c r="I10712" s="2" t="s">
        <v>215</v>
      </c>
    </row>
    <row r="10713" spans="1:12">
      <c r="A10713" s="79">
        <v>42342</v>
      </c>
      <c r="B10713" s="3">
        <v>3.4055</v>
      </c>
      <c r="C10713" s="7">
        <v>109</v>
      </c>
      <c r="D10713" s="7">
        <v>1</v>
      </c>
      <c r="E10713" s="17">
        <v>45</v>
      </c>
      <c r="F10713" s="8" t="s">
        <v>172</v>
      </c>
      <c r="G10713" s="2" t="s">
        <v>372</v>
      </c>
      <c r="H10713" s="2" t="s">
        <v>676</v>
      </c>
      <c r="I10713" s="2" t="s">
        <v>215</v>
      </c>
    </row>
    <row r="10714" spans="1:12">
      <c r="A10714" s="79">
        <v>42348</v>
      </c>
      <c r="B10714" s="3">
        <v>3.4055</v>
      </c>
      <c r="C10714" s="7">
        <v>109</v>
      </c>
      <c r="D10714" s="7">
        <v>1</v>
      </c>
      <c r="E10714" s="17">
        <v>45</v>
      </c>
      <c r="F10714" s="8" t="s">
        <v>172</v>
      </c>
      <c r="G10714" s="2" t="s">
        <v>674</v>
      </c>
      <c r="H10714" s="2" t="s">
        <v>675</v>
      </c>
      <c r="I10714" s="2" t="s">
        <v>215</v>
      </c>
    </row>
    <row r="10715" spans="1:12">
      <c r="A10715" s="79">
        <v>42354</v>
      </c>
      <c r="B10715" s="3">
        <v>3.4055</v>
      </c>
      <c r="C10715" s="7">
        <v>109</v>
      </c>
      <c r="D10715" s="7">
        <v>1</v>
      </c>
      <c r="E10715" s="17">
        <v>45</v>
      </c>
      <c r="F10715" s="8" t="s">
        <v>172</v>
      </c>
      <c r="G10715" s="2" t="s">
        <v>372</v>
      </c>
      <c r="H10715" s="2" t="s">
        <v>664</v>
      </c>
      <c r="I10715" s="2" t="s">
        <v>215</v>
      </c>
      <c r="J10715" s="2" t="s">
        <v>227</v>
      </c>
    </row>
    <row r="10716" spans="1:12">
      <c r="A10716" s="79">
        <v>42357</v>
      </c>
      <c r="B10716" s="3">
        <v>6.8109999999999999</v>
      </c>
      <c r="C10716" s="7">
        <v>109</v>
      </c>
      <c r="D10716" s="7">
        <v>2</v>
      </c>
      <c r="E10716" s="17">
        <v>45</v>
      </c>
      <c r="F10716" s="8" t="s">
        <v>172</v>
      </c>
      <c r="G10716" s="2" t="s">
        <v>653</v>
      </c>
      <c r="H10716" s="2" t="s">
        <v>654</v>
      </c>
      <c r="I10716" s="2" t="s">
        <v>215</v>
      </c>
      <c r="J10716" s="2" t="s">
        <v>220</v>
      </c>
    </row>
    <row r="10717" spans="1:12">
      <c r="A10717" s="79">
        <v>42400</v>
      </c>
      <c r="B10717" s="3">
        <v>6.8109999999999999</v>
      </c>
      <c r="C10717" s="7">
        <v>109</v>
      </c>
      <c r="D10717" s="7">
        <v>2</v>
      </c>
      <c r="E10717" s="17">
        <v>45</v>
      </c>
      <c r="F10717" s="2" t="s">
        <v>172</v>
      </c>
      <c r="G10717" s="2" t="s">
        <v>1161</v>
      </c>
      <c r="H10717" s="2" t="s">
        <v>1162</v>
      </c>
      <c r="I10717" s="2" t="s">
        <v>215</v>
      </c>
      <c r="L10717" s="21"/>
    </row>
    <row r="10718" spans="1:12">
      <c r="A10718" s="79">
        <v>42402</v>
      </c>
      <c r="B10718" s="3">
        <v>17.0275</v>
      </c>
      <c r="C10718" s="7">
        <v>109</v>
      </c>
      <c r="D10718" s="7">
        <v>5</v>
      </c>
      <c r="E10718" s="17">
        <v>45</v>
      </c>
      <c r="F10718" s="2" t="s">
        <v>172</v>
      </c>
      <c r="G10718" s="2" t="s">
        <v>393</v>
      </c>
      <c r="H10718" s="2" t="s">
        <v>1159</v>
      </c>
      <c r="I10718" s="2" t="s">
        <v>215</v>
      </c>
      <c r="L10718" s="21"/>
    </row>
    <row r="10719" spans="1:12">
      <c r="A10719" s="79">
        <v>42402</v>
      </c>
      <c r="B10719" s="3">
        <v>3.4055</v>
      </c>
      <c r="C10719" s="7">
        <v>109</v>
      </c>
      <c r="D10719" s="7">
        <v>1</v>
      </c>
      <c r="E10719" s="17">
        <v>45</v>
      </c>
      <c r="F10719" s="2" t="s">
        <v>172</v>
      </c>
      <c r="G10719" s="2" t="s">
        <v>1136</v>
      </c>
      <c r="H10719" s="2" t="s">
        <v>1137</v>
      </c>
      <c r="I10719" s="2" t="s">
        <v>215</v>
      </c>
      <c r="L10719" s="21"/>
    </row>
    <row r="10720" spans="1:12">
      <c r="A10720" s="79">
        <v>42404</v>
      </c>
      <c r="B10720" s="3">
        <v>3.4055</v>
      </c>
      <c r="C10720" s="7">
        <v>109</v>
      </c>
      <c r="D10720" s="7">
        <v>1</v>
      </c>
      <c r="E10720" s="17">
        <v>45</v>
      </c>
      <c r="F10720" s="2" t="s">
        <v>172</v>
      </c>
      <c r="G10720" s="2" t="s">
        <v>1151</v>
      </c>
      <c r="H10720" s="2" t="s">
        <v>1152</v>
      </c>
      <c r="I10720" s="2" t="s">
        <v>215</v>
      </c>
      <c r="L10720" s="21"/>
    </row>
    <row r="10721" spans="1:12">
      <c r="A10721" s="79">
        <v>42408</v>
      </c>
      <c r="B10721" s="3">
        <v>3.4055</v>
      </c>
      <c r="C10721" s="7">
        <v>109</v>
      </c>
      <c r="D10721" s="7">
        <v>1</v>
      </c>
      <c r="E10721" s="17">
        <v>45</v>
      </c>
      <c r="F10721" s="2" t="s">
        <v>172</v>
      </c>
      <c r="G10721" s="2" t="s">
        <v>372</v>
      </c>
      <c r="H10721" s="2" t="s">
        <v>1149</v>
      </c>
      <c r="I10721" s="2" t="s">
        <v>215</v>
      </c>
      <c r="L10721" s="21"/>
    </row>
    <row r="10722" spans="1:12">
      <c r="A10722" s="79">
        <v>42459</v>
      </c>
      <c r="B10722" s="3">
        <v>3.4055</v>
      </c>
      <c r="C10722" s="7">
        <v>109</v>
      </c>
      <c r="D10722" s="7">
        <v>1</v>
      </c>
      <c r="E10722" s="17">
        <v>45</v>
      </c>
      <c r="F10722" s="2" t="s">
        <v>172</v>
      </c>
      <c r="G10722" s="2" t="s">
        <v>457</v>
      </c>
      <c r="H10722" s="2" t="s">
        <v>215</v>
      </c>
    </row>
    <row r="10723" spans="1:12">
      <c r="A10723" s="79">
        <v>42473</v>
      </c>
      <c r="B10723" s="3">
        <v>3.4055</v>
      </c>
      <c r="C10723" s="7">
        <v>109</v>
      </c>
      <c r="D10723" s="7">
        <v>1</v>
      </c>
      <c r="E10723" s="17">
        <v>45</v>
      </c>
      <c r="F10723" s="2" t="s">
        <v>172</v>
      </c>
      <c r="G10723" s="2" t="s">
        <v>1540</v>
      </c>
      <c r="H10723" s="2" t="s">
        <v>1541</v>
      </c>
      <c r="I10723" s="2" t="s">
        <v>215</v>
      </c>
    </row>
    <row r="10724" spans="1:12">
      <c r="A10724" s="79">
        <v>42480</v>
      </c>
      <c r="B10724" s="3">
        <v>3.4055</v>
      </c>
      <c r="C10724" s="7">
        <v>109</v>
      </c>
      <c r="D10724" s="7">
        <v>1</v>
      </c>
      <c r="E10724" s="17">
        <v>45</v>
      </c>
      <c r="F10724" s="2" t="s">
        <v>172</v>
      </c>
      <c r="G10724" s="2" t="s">
        <v>533</v>
      </c>
      <c r="H10724" s="2" t="s">
        <v>1539</v>
      </c>
      <c r="I10724" s="2" t="s">
        <v>215</v>
      </c>
    </row>
    <row r="10725" spans="1:12">
      <c r="A10725" s="79">
        <v>42486</v>
      </c>
      <c r="B10725" s="3">
        <v>3.4055</v>
      </c>
      <c r="C10725" s="7">
        <v>109</v>
      </c>
      <c r="D10725" s="7">
        <v>1</v>
      </c>
      <c r="E10725" s="17">
        <v>45</v>
      </c>
      <c r="F10725" s="2" t="s">
        <v>172</v>
      </c>
      <c r="G10725" s="2" t="s">
        <v>1113</v>
      </c>
      <c r="H10725" s="2" t="s">
        <v>1538</v>
      </c>
      <c r="I10725" s="2" t="s">
        <v>215</v>
      </c>
    </row>
    <row r="10726" spans="1:12">
      <c r="A10726" s="79">
        <v>42509</v>
      </c>
      <c r="B10726" s="3">
        <v>6.7132258064516126</v>
      </c>
      <c r="C10726" s="7">
        <v>109</v>
      </c>
      <c r="D10726" s="7">
        <v>2</v>
      </c>
      <c r="E10726" s="17">
        <v>45</v>
      </c>
      <c r="F10726" s="2" t="s">
        <v>172</v>
      </c>
      <c r="G10726" s="2" t="s">
        <v>215</v>
      </c>
      <c r="H10726" s="2" t="s">
        <v>393</v>
      </c>
      <c r="I10726" s="2" t="s">
        <v>1768</v>
      </c>
    </row>
    <row r="10727" spans="1:12">
      <c r="A10727" s="79">
        <v>42523</v>
      </c>
      <c r="B10727" s="3">
        <v>3.3931700507614213</v>
      </c>
      <c r="C10727" s="7">
        <v>109</v>
      </c>
      <c r="D10727" s="7">
        <v>1</v>
      </c>
      <c r="E10727" s="17">
        <v>45</v>
      </c>
      <c r="F10727" s="2" t="s">
        <v>172</v>
      </c>
      <c r="G10727" s="2" t="s">
        <v>215</v>
      </c>
      <c r="H10727" s="2" t="s">
        <v>2043</v>
      </c>
      <c r="K10727" s="2" t="s">
        <v>2044</v>
      </c>
    </row>
    <row r="10728" spans="1:12">
      <c r="A10728" s="79">
        <v>42536</v>
      </c>
      <c r="B10728" s="3">
        <v>4.3615821114369497</v>
      </c>
      <c r="C10728" s="7">
        <v>109</v>
      </c>
      <c r="D10728" s="7">
        <v>1</v>
      </c>
      <c r="E10728" s="17">
        <v>45</v>
      </c>
      <c r="F10728" s="2" t="s">
        <v>172</v>
      </c>
      <c r="G10728" s="2" t="s">
        <v>215</v>
      </c>
      <c r="H10728" s="2" t="s">
        <v>2032</v>
      </c>
      <c r="K10728" s="2" t="s">
        <v>2033</v>
      </c>
    </row>
    <row r="10729" spans="1:12">
      <c r="A10729" s="79">
        <v>42553</v>
      </c>
      <c r="B10729" s="3">
        <v>3.3945282936793131</v>
      </c>
      <c r="C10729" s="7">
        <v>109</v>
      </c>
      <c r="D10729" s="7">
        <v>1</v>
      </c>
      <c r="E10729" s="17">
        <v>45</v>
      </c>
      <c r="F10729" s="2" t="s">
        <v>172</v>
      </c>
      <c r="G10729" s="2" t="s">
        <v>911</v>
      </c>
      <c r="H10729" s="2" t="s">
        <v>2166</v>
      </c>
      <c r="I10729" s="2" t="s">
        <v>215</v>
      </c>
    </row>
    <row r="10730" spans="1:12">
      <c r="A10730" s="79">
        <v>42689</v>
      </c>
      <c r="B10730" s="3">
        <v>33.925170940170943</v>
      </c>
      <c r="C10730" s="7">
        <v>109</v>
      </c>
      <c r="D10730" s="7">
        <v>10</v>
      </c>
      <c r="E10730" s="17">
        <v>45</v>
      </c>
      <c r="F10730" s="2" t="s">
        <v>172</v>
      </c>
      <c r="G10730" s="2" t="s">
        <v>215</v>
      </c>
      <c r="H10730" s="2" t="s">
        <v>1157</v>
      </c>
    </row>
    <row r="10731" spans="1:12">
      <c r="A10731" s="79">
        <v>42689</v>
      </c>
      <c r="B10731" s="3">
        <v>20.360856459330144</v>
      </c>
      <c r="C10731" s="7">
        <v>109</v>
      </c>
      <c r="D10731" s="7">
        <v>6</v>
      </c>
      <c r="E10731" s="7">
        <v>45</v>
      </c>
      <c r="F10731" s="2" t="s">
        <v>172</v>
      </c>
      <c r="G10731" s="2" t="s">
        <v>215</v>
      </c>
      <c r="H10731" s="2" t="s">
        <v>1944</v>
      </c>
    </row>
    <row r="10732" spans="1:12">
      <c r="A10732" s="79">
        <v>42689</v>
      </c>
      <c r="B10732" s="3">
        <v>6.783363636363636</v>
      </c>
      <c r="C10732" s="7">
        <v>109</v>
      </c>
      <c r="D10732" s="7">
        <v>2</v>
      </c>
      <c r="E10732" s="17">
        <v>45</v>
      </c>
      <c r="F10732" s="2" t="s">
        <v>172</v>
      </c>
      <c r="G10732" s="2" t="s">
        <v>215</v>
      </c>
      <c r="H10732" s="2" t="s">
        <v>2655</v>
      </c>
    </row>
    <row r="10733" spans="1:12">
      <c r="A10733" s="79">
        <v>42690</v>
      </c>
      <c r="B10733" s="3">
        <v>33.971874999999997</v>
      </c>
      <c r="C10733" s="7">
        <v>109</v>
      </c>
      <c r="D10733" s="7">
        <v>10</v>
      </c>
      <c r="E10733" s="17">
        <v>45</v>
      </c>
      <c r="F10733" s="2" t="s">
        <v>172</v>
      </c>
      <c r="G10733" s="2" t="s">
        <v>2656</v>
      </c>
      <c r="H10733" s="2" t="s">
        <v>393</v>
      </c>
    </row>
    <row r="10734" spans="1:12">
      <c r="A10734" s="79">
        <v>42690</v>
      </c>
      <c r="B10734" s="3">
        <v>16.954060989896032</v>
      </c>
      <c r="C10734" s="7">
        <v>109</v>
      </c>
      <c r="D10734" s="7">
        <v>5</v>
      </c>
      <c r="E10734" s="17">
        <v>45</v>
      </c>
      <c r="F10734" s="2" t="s">
        <v>172</v>
      </c>
      <c r="G10734" s="2" t="s">
        <v>215</v>
      </c>
      <c r="H10734" s="2" t="s">
        <v>459</v>
      </c>
    </row>
    <row r="10735" spans="1:12">
      <c r="A10735" s="79">
        <v>42690</v>
      </c>
      <c r="B10735" s="3">
        <v>10.175174796747967</v>
      </c>
      <c r="C10735" s="7">
        <v>109</v>
      </c>
      <c r="D10735" s="7">
        <v>3</v>
      </c>
      <c r="E10735" s="17">
        <v>45</v>
      </c>
      <c r="F10735" s="2" t="s">
        <v>172</v>
      </c>
      <c r="G10735" s="2" t="s">
        <v>215</v>
      </c>
      <c r="H10735" s="2" t="s">
        <v>671</v>
      </c>
    </row>
    <row r="10736" spans="1:12">
      <c r="A10736" s="79">
        <v>42690</v>
      </c>
      <c r="B10736" s="3">
        <v>6.7943749999999996</v>
      </c>
      <c r="C10736" s="7">
        <v>109</v>
      </c>
      <c r="D10736" s="7">
        <v>2</v>
      </c>
      <c r="E10736" s="17">
        <v>45</v>
      </c>
      <c r="F10736" s="2" t="s">
        <v>172</v>
      </c>
      <c r="G10736" s="2" t="s">
        <v>2657</v>
      </c>
      <c r="H10736" s="2" t="s">
        <v>393</v>
      </c>
    </row>
    <row r="10737" spans="1:8">
      <c r="A10737" s="79">
        <v>42691</v>
      </c>
      <c r="B10737" s="3">
        <v>27.110879177377893</v>
      </c>
      <c r="C10737" s="7">
        <v>109</v>
      </c>
      <c r="D10737" s="7">
        <v>8</v>
      </c>
      <c r="E10737" s="17">
        <v>45</v>
      </c>
      <c r="F10737" s="2" t="s">
        <v>172</v>
      </c>
      <c r="G10737" s="2" t="s">
        <v>215</v>
      </c>
      <c r="H10737" s="2" t="s">
        <v>453</v>
      </c>
    </row>
    <row r="10738" spans="1:8">
      <c r="A10738" s="79">
        <v>42691</v>
      </c>
      <c r="B10738" s="3">
        <v>13.547992770292474</v>
      </c>
      <c r="C10738" s="7">
        <v>109</v>
      </c>
      <c r="D10738" s="7">
        <v>4</v>
      </c>
      <c r="E10738" s="17">
        <v>45</v>
      </c>
      <c r="F10738" s="2" t="s">
        <v>172</v>
      </c>
      <c r="G10738" s="2" t="s">
        <v>215</v>
      </c>
      <c r="H10738" s="2" t="s">
        <v>2654</v>
      </c>
    </row>
    <row r="10739" spans="1:8">
      <c r="A10739" s="79">
        <v>42691</v>
      </c>
      <c r="B10739" s="3">
        <v>10.171643592850652</v>
      </c>
      <c r="C10739" s="7">
        <v>109</v>
      </c>
      <c r="D10739" s="7">
        <v>3</v>
      </c>
      <c r="E10739" s="17">
        <v>45</v>
      </c>
      <c r="F10739" s="2" t="s">
        <v>172</v>
      </c>
      <c r="G10739" s="2" t="s">
        <v>215</v>
      </c>
      <c r="H10739" s="2" t="s">
        <v>486</v>
      </c>
    </row>
    <row r="10740" spans="1:8">
      <c r="A10740" s="79">
        <v>42691</v>
      </c>
      <c r="B10740" s="3">
        <v>6.7697979274611395</v>
      </c>
      <c r="C10740" s="7">
        <v>109</v>
      </c>
      <c r="D10740" s="7">
        <v>2</v>
      </c>
      <c r="E10740" s="17">
        <v>45</v>
      </c>
      <c r="F10740" s="2" t="s">
        <v>172</v>
      </c>
      <c r="G10740" s="2" t="s">
        <v>215</v>
      </c>
      <c r="H10740" s="2" t="s">
        <v>2029</v>
      </c>
    </row>
    <row r="10741" spans="1:8">
      <c r="A10741" s="79">
        <v>42692</v>
      </c>
      <c r="B10741" s="3">
        <v>10.150945544554455</v>
      </c>
      <c r="C10741" s="7">
        <v>109</v>
      </c>
      <c r="D10741" s="7">
        <v>3</v>
      </c>
      <c r="E10741" s="17">
        <v>45</v>
      </c>
      <c r="F10741" s="2" t="s">
        <v>172</v>
      </c>
      <c r="G10741" s="2" t="s">
        <v>215</v>
      </c>
      <c r="H10741" s="2" t="s">
        <v>1952</v>
      </c>
    </row>
    <row r="10742" spans="1:8">
      <c r="A10742" s="79">
        <v>42695</v>
      </c>
      <c r="B10742" s="3">
        <v>13.539126731120982</v>
      </c>
      <c r="C10742" s="7">
        <v>109</v>
      </c>
      <c r="D10742" s="7">
        <v>4</v>
      </c>
      <c r="E10742" s="17">
        <v>45</v>
      </c>
      <c r="F10742" s="2" t="s">
        <v>172</v>
      </c>
      <c r="G10742" s="2" t="s">
        <v>215</v>
      </c>
      <c r="H10742" s="2" t="s">
        <v>484</v>
      </c>
    </row>
    <row r="10743" spans="1:8">
      <c r="A10743" s="79">
        <v>42695</v>
      </c>
      <c r="B10743" s="3">
        <v>13.577938814531549</v>
      </c>
      <c r="C10743" s="7">
        <v>109</v>
      </c>
      <c r="D10743" s="7">
        <v>4</v>
      </c>
      <c r="E10743" s="17">
        <v>45</v>
      </c>
      <c r="F10743" s="2" t="s">
        <v>172</v>
      </c>
      <c r="G10743" s="2" t="s">
        <v>215</v>
      </c>
      <c r="H10743" s="2" t="s">
        <v>372</v>
      </c>
    </row>
    <row r="10744" spans="1:8">
      <c r="A10744" s="79">
        <v>42695</v>
      </c>
      <c r="B10744" s="3">
        <v>6.775165938864629</v>
      </c>
      <c r="C10744" s="7">
        <v>109</v>
      </c>
      <c r="D10744" s="7">
        <v>2</v>
      </c>
      <c r="E10744" s="17">
        <v>45</v>
      </c>
      <c r="F10744" s="2" t="s">
        <v>172</v>
      </c>
      <c r="G10744" s="2" t="s">
        <v>215</v>
      </c>
      <c r="H10744" s="2" t="s">
        <v>461</v>
      </c>
    </row>
    <row r="10745" spans="1:8">
      <c r="A10745" s="79">
        <v>42695</v>
      </c>
      <c r="B10745" s="3">
        <v>6.7773315538072492</v>
      </c>
      <c r="C10745" s="7">
        <v>109</v>
      </c>
      <c r="D10745" s="7">
        <v>2</v>
      </c>
      <c r="E10745" s="17">
        <v>45</v>
      </c>
      <c r="F10745" s="2" t="s">
        <v>172</v>
      </c>
      <c r="G10745" s="2" t="s">
        <v>215</v>
      </c>
      <c r="H10745" s="2" t="s">
        <v>674</v>
      </c>
    </row>
    <row r="10746" spans="1:8">
      <c r="A10746" s="79">
        <v>42695</v>
      </c>
      <c r="B10746" s="3">
        <v>6.7789027921406415</v>
      </c>
      <c r="C10746" s="7">
        <v>109</v>
      </c>
      <c r="D10746" s="7">
        <v>2</v>
      </c>
      <c r="E10746" s="17">
        <v>45</v>
      </c>
      <c r="F10746" s="2" t="s">
        <v>172</v>
      </c>
      <c r="G10746" s="2" t="s">
        <v>215</v>
      </c>
      <c r="H10746" s="2" t="s">
        <v>2651</v>
      </c>
    </row>
    <row r="10747" spans="1:8">
      <c r="A10747" s="79">
        <v>42695</v>
      </c>
      <c r="B10747" s="3">
        <v>6.7790005142710212</v>
      </c>
      <c r="C10747" s="7">
        <v>109</v>
      </c>
      <c r="D10747" s="7">
        <v>2</v>
      </c>
      <c r="E10747" s="17">
        <v>45</v>
      </c>
      <c r="F10747" s="2" t="s">
        <v>172</v>
      </c>
      <c r="G10747" s="2" t="s">
        <v>215</v>
      </c>
      <c r="H10747" s="2" t="s">
        <v>1540</v>
      </c>
    </row>
    <row r="10748" spans="1:8">
      <c r="A10748" s="79">
        <v>42697</v>
      </c>
      <c r="B10748" s="3">
        <v>13.558470010997377</v>
      </c>
      <c r="C10748" s="7">
        <v>109</v>
      </c>
      <c r="D10748" s="7">
        <v>4</v>
      </c>
      <c r="E10748" s="17">
        <v>45</v>
      </c>
      <c r="F10748" s="2" t="s">
        <v>172</v>
      </c>
      <c r="G10748" s="2" t="s">
        <v>215</v>
      </c>
      <c r="H10748" s="2" t="s">
        <v>1113</v>
      </c>
    </row>
    <row r="10749" spans="1:8">
      <c r="A10749" s="79">
        <v>42697</v>
      </c>
      <c r="B10749" s="3">
        <v>6.7778429118773946</v>
      </c>
      <c r="C10749" s="7">
        <v>109</v>
      </c>
      <c r="D10749" s="7">
        <v>2</v>
      </c>
      <c r="E10749" s="17">
        <v>45</v>
      </c>
      <c r="F10749" s="2" t="s">
        <v>172</v>
      </c>
      <c r="G10749" s="2" t="s">
        <v>215</v>
      </c>
      <c r="H10749" s="2" t="s">
        <v>2000</v>
      </c>
    </row>
    <row r="10750" spans="1:8">
      <c r="A10750" s="79">
        <v>42699</v>
      </c>
      <c r="B10750" s="3">
        <v>10.163185679113665</v>
      </c>
      <c r="C10750" s="7">
        <v>109</v>
      </c>
      <c r="D10750" s="7">
        <v>3</v>
      </c>
      <c r="E10750" s="17">
        <v>45</v>
      </c>
      <c r="F10750" s="2" t="s">
        <v>172</v>
      </c>
      <c r="G10750" s="2" t="s">
        <v>215</v>
      </c>
      <c r="H10750" s="2" t="s">
        <v>2652</v>
      </c>
    </row>
    <row r="10751" spans="1:8">
      <c r="A10751" s="79">
        <v>42702</v>
      </c>
      <c r="B10751" s="3">
        <v>6.7564124468496329</v>
      </c>
      <c r="C10751" s="7">
        <v>109</v>
      </c>
      <c r="D10751" s="7">
        <v>2</v>
      </c>
      <c r="E10751" s="17">
        <v>45</v>
      </c>
      <c r="F10751" s="2" t="s">
        <v>172</v>
      </c>
      <c r="G10751" s="2" t="s">
        <v>215</v>
      </c>
      <c r="H10751" s="2" t="s">
        <v>2653</v>
      </c>
    </row>
    <row r="10752" spans="1:8">
      <c r="A10752" s="79">
        <v>42703</v>
      </c>
      <c r="B10752" s="3">
        <v>10.164441037270755</v>
      </c>
      <c r="C10752" s="7">
        <v>109</v>
      </c>
      <c r="D10752" s="7">
        <v>3</v>
      </c>
      <c r="E10752" s="17">
        <v>45</v>
      </c>
      <c r="F10752" s="2" t="s">
        <v>172</v>
      </c>
      <c r="G10752" s="2" t="s">
        <v>215</v>
      </c>
      <c r="H10752" s="2" t="s">
        <v>2043</v>
      </c>
    </row>
    <row r="10753" spans="1:10">
      <c r="A10753" s="79">
        <v>42705</v>
      </c>
      <c r="B10753" s="3">
        <v>6.7841559633027524</v>
      </c>
      <c r="C10753" s="7">
        <v>109</v>
      </c>
      <c r="D10753" s="7">
        <v>2</v>
      </c>
      <c r="E10753" s="17">
        <v>45</v>
      </c>
      <c r="F10753" s="2" t="s">
        <v>172</v>
      </c>
      <c r="G10753" s="2" t="s">
        <v>215</v>
      </c>
      <c r="H10753" s="2" t="s">
        <v>1136</v>
      </c>
    </row>
    <row r="10754" spans="1:10">
      <c r="A10754" s="79">
        <v>42710</v>
      </c>
      <c r="B10754" s="3">
        <v>10.164194096601074</v>
      </c>
      <c r="C10754" s="7">
        <v>109</v>
      </c>
      <c r="D10754" s="7">
        <v>3</v>
      </c>
      <c r="E10754" s="17">
        <v>45</v>
      </c>
      <c r="F10754" s="2" t="s">
        <v>172</v>
      </c>
      <c r="G10754" s="2" t="s">
        <v>215</v>
      </c>
      <c r="H10754" s="2" t="s">
        <v>373</v>
      </c>
    </row>
    <row r="10755" spans="1:10">
      <c r="A10755" s="79">
        <v>42733</v>
      </c>
      <c r="B10755" s="3">
        <v>6.7691854304635761</v>
      </c>
      <c r="C10755" s="7">
        <v>109</v>
      </c>
      <c r="D10755" s="7">
        <v>2</v>
      </c>
      <c r="E10755" s="17">
        <v>45</v>
      </c>
      <c r="F10755" s="2" t="s">
        <v>172</v>
      </c>
      <c r="G10755" s="2" t="s">
        <v>215</v>
      </c>
      <c r="H10755" s="2" t="s">
        <v>464</v>
      </c>
    </row>
    <row r="10756" spans="1:10">
      <c r="A10756" s="79">
        <v>42738</v>
      </c>
      <c r="B10756" s="3">
        <v>3.3856339296654823</v>
      </c>
      <c r="C10756" s="7">
        <v>109</v>
      </c>
      <c r="D10756" s="7">
        <v>1</v>
      </c>
      <c r="E10756" s="17">
        <v>45</v>
      </c>
      <c r="F10756" s="2" t="s">
        <v>172</v>
      </c>
      <c r="G10756" s="2" t="s">
        <v>1118</v>
      </c>
      <c r="J10756" s="2" t="s">
        <v>3477</v>
      </c>
    </row>
    <row r="10757" spans="1:10">
      <c r="A10757" s="79">
        <v>42817</v>
      </c>
      <c r="B10757" s="3">
        <v>10.163347300193937</v>
      </c>
      <c r="C10757" s="7">
        <v>109</v>
      </c>
      <c r="D10757" s="7">
        <v>3</v>
      </c>
      <c r="E10757" s="17">
        <v>45</v>
      </c>
      <c r="F10757" s="2" t="s">
        <v>172</v>
      </c>
      <c r="G10757" s="2" t="s">
        <v>1126</v>
      </c>
      <c r="J10757" s="2" t="s">
        <v>3478</v>
      </c>
    </row>
    <row r="10758" spans="1:10">
      <c r="A10758" s="79">
        <v>42133</v>
      </c>
      <c r="B10758" s="3">
        <v>6.8109999999999999</v>
      </c>
      <c r="C10758" s="7">
        <v>110</v>
      </c>
      <c r="D10758" s="7">
        <v>2</v>
      </c>
      <c r="E10758" s="17">
        <v>45</v>
      </c>
      <c r="F10758" s="2" t="s">
        <v>172</v>
      </c>
      <c r="G10758" s="2" t="s">
        <v>358</v>
      </c>
      <c r="H10758" s="2" t="s">
        <v>209</v>
      </c>
    </row>
    <row r="10759" spans="1:10">
      <c r="A10759" s="79">
        <v>42155</v>
      </c>
      <c r="B10759" s="3">
        <v>20.433</v>
      </c>
      <c r="C10759" s="7">
        <v>110</v>
      </c>
      <c r="D10759" s="7">
        <v>6</v>
      </c>
      <c r="E10759" s="7">
        <v>45</v>
      </c>
      <c r="F10759" s="2" t="s">
        <v>172</v>
      </c>
      <c r="G10759" s="8" t="s">
        <v>358</v>
      </c>
      <c r="H10759" s="2" t="s">
        <v>209</v>
      </c>
    </row>
    <row r="10760" spans="1:10">
      <c r="A10760" s="79">
        <v>42160</v>
      </c>
      <c r="B10760" s="3">
        <v>17.0275</v>
      </c>
      <c r="C10760" s="7">
        <v>110</v>
      </c>
      <c r="D10760" s="7">
        <v>5</v>
      </c>
      <c r="E10760" s="17">
        <v>45</v>
      </c>
      <c r="F10760" s="2" t="s">
        <v>172</v>
      </c>
      <c r="G10760" s="2" t="s">
        <v>251</v>
      </c>
      <c r="H10760" s="2" t="s">
        <v>209</v>
      </c>
    </row>
    <row r="10761" spans="1:10">
      <c r="A10761" s="79">
        <v>42170</v>
      </c>
      <c r="B10761" s="3">
        <v>3.4055</v>
      </c>
      <c r="C10761" s="7">
        <v>110</v>
      </c>
      <c r="D10761" s="7">
        <v>1</v>
      </c>
      <c r="E10761" s="17">
        <v>45</v>
      </c>
      <c r="F10761" s="2" t="s">
        <v>172</v>
      </c>
      <c r="G10761" s="2" t="s">
        <v>248</v>
      </c>
      <c r="H10761" s="2" t="s">
        <v>209</v>
      </c>
    </row>
    <row r="10762" spans="1:10">
      <c r="A10762" s="79">
        <v>42171</v>
      </c>
      <c r="B10762" s="3">
        <v>6.8109999999999999</v>
      </c>
      <c r="C10762" s="7">
        <v>110</v>
      </c>
      <c r="D10762" s="7">
        <v>2</v>
      </c>
      <c r="E10762" s="17">
        <v>45</v>
      </c>
      <c r="F10762" s="2" t="s">
        <v>172</v>
      </c>
      <c r="G10762" s="2" t="s">
        <v>233</v>
      </c>
      <c r="H10762" s="2" t="s">
        <v>209</v>
      </c>
      <c r="J10762" s="21"/>
    </row>
    <row r="10763" spans="1:10">
      <c r="A10763" s="79">
        <v>42174</v>
      </c>
      <c r="B10763" s="3">
        <v>3.4055</v>
      </c>
      <c r="C10763" s="7">
        <v>110</v>
      </c>
      <c r="D10763" s="7">
        <v>1</v>
      </c>
      <c r="E10763" s="17">
        <v>45</v>
      </c>
      <c r="F10763" s="2" t="s">
        <v>172</v>
      </c>
      <c r="G10763" s="2" t="s">
        <v>231</v>
      </c>
      <c r="H10763" s="2" t="s">
        <v>209</v>
      </c>
      <c r="J10763" s="21"/>
    </row>
    <row r="10764" spans="1:10">
      <c r="A10764" s="79">
        <v>42184</v>
      </c>
      <c r="B10764" s="3">
        <v>3.4055</v>
      </c>
      <c r="C10764" s="7">
        <v>110</v>
      </c>
      <c r="D10764" s="7">
        <v>1</v>
      </c>
      <c r="E10764" s="17">
        <v>45</v>
      </c>
      <c r="F10764" s="2" t="s">
        <v>172</v>
      </c>
      <c r="G10764" s="2" t="s">
        <v>231</v>
      </c>
      <c r="H10764" s="2" t="s">
        <v>209</v>
      </c>
      <c r="J10764" s="21"/>
    </row>
    <row r="10765" spans="1:10">
      <c r="A10765" s="79">
        <v>42185</v>
      </c>
      <c r="B10765" s="3">
        <v>3.4055</v>
      </c>
      <c r="C10765" s="7">
        <v>110</v>
      </c>
      <c r="D10765" s="7">
        <v>1</v>
      </c>
      <c r="E10765" s="17">
        <v>45</v>
      </c>
      <c r="F10765" s="2" t="s">
        <v>172</v>
      </c>
      <c r="G10765" s="2" t="s">
        <v>242</v>
      </c>
      <c r="H10765" s="2" t="s">
        <v>209</v>
      </c>
      <c r="J10765" s="21"/>
    </row>
    <row r="10766" spans="1:10">
      <c r="A10766" s="79">
        <v>42195</v>
      </c>
      <c r="B10766" s="3">
        <v>10.2165</v>
      </c>
      <c r="C10766" s="7">
        <v>110</v>
      </c>
      <c r="D10766" s="7">
        <v>3</v>
      </c>
      <c r="E10766" s="17">
        <v>45</v>
      </c>
      <c r="F10766" s="2" t="s">
        <v>172</v>
      </c>
      <c r="G10766" s="2" t="s">
        <v>241</v>
      </c>
      <c r="H10766" s="2" t="s">
        <v>209</v>
      </c>
      <c r="J10766" s="21"/>
    </row>
    <row r="10767" spans="1:10">
      <c r="A10767" s="79">
        <v>42212</v>
      </c>
      <c r="B10767" s="3">
        <v>3.4055</v>
      </c>
      <c r="C10767" s="7">
        <v>110</v>
      </c>
      <c r="D10767" s="7">
        <v>1</v>
      </c>
      <c r="E10767" s="17">
        <v>45</v>
      </c>
      <c r="F10767" s="2" t="s">
        <v>172</v>
      </c>
      <c r="G10767" s="2" t="s">
        <v>236</v>
      </c>
      <c r="H10767" s="2" t="s">
        <v>209</v>
      </c>
      <c r="J10767" s="21"/>
    </row>
    <row r="10768" spans="1:10">
      <c r="A10768" s="79">
        <v>42214</v>
      </c>
      <c r="B10768" s="3">
        <v>3.4055</v>
      </c>
      <c r="C10768" s="7">
        <v>110</v>
      </c>
      <c r="D10768" s="7">
        <v>1</v>
      </c>
      <c r="E10768" s="17">
        <v>45</v>
      </c>
      <c r="F10768" s="2" t="s">
        <v>172</v>
      </c>
      <c r="G10768" s="2" t="s">
        <v>231</v>
      </c>
      <c r="H10768" s="2" t="s">
        <v>209</v>
      </c>
      <c r="J10768" s="21"/>
    </row>
    <row r="10769" spans="1:12">
      <c r="A10769" s="79">
        <v>42249</v>
      </c>
      <c r="B10769" s="3">
        <v>17.0275</v>
      </c>
      <c r="C10769" s="7">
        <v>110</v>
      </c>
      <c r="D10769" s="7">
        <v>5</v>
      </c>
      <c r="E10769" s="17">
        <v>45</v>
      </c>
      <c r="F10769" s="2" t="s">
        <v>172</v>
      </c>
      <c r="G10769" s="2" t="s">
        <v>236</v>
      </c>
      <c r="H10769" s="2" t="s">
        <v>209</v>
      </c>
      <c r="J10769" s="21"/>
    </row>
    <row r="10770" spans="1:12">
      <c r="A10770" s="79">
        <v>42265</v>
      </c>
      <c r="B10770" s="3">
        <v>3.4055</v>
      </c>
      <c r="C10770" s="7">
        <v>110</v>
      </c>
      <c r="D10770" s="7">
        <v>1</v>
      </c>
      <c r="E10770" s="17">
        <v>45</v>
      </c>
      <c r="F10770" s="2" t="s">
        <v>172</v>
      </c>
      <c r="G10770" s="2" t="s">
        <v>231</v>
      </c>
      <c r="H10770" s="2" t="s">
        <v>209</v>
      </c>
      <c r="J10770" s="21"/>
    </row>
    <row r="10771" spans="1:12">
      <c r="A10771" s="79">
        <v>42273</v>
      </c>
      <c r="B10771" s="3">
        <v>2.919</v>
      </c>
      <c r="C10771" s="7">
        <v>110</v>
      </c>
      <c r="D10771" s="7">
        <v>1</v>
      </c>
      <c r="E10771" s="17">
        <v>45</v>
      </c>
      <c r="F10771" s="2" t="s">
        <v>172</v>
      </c>
      <c r="G10771" s="2" t="s">
        <v>206</v>
      </c>
      <c r="H10771" s="2" t="s">
        <v>209</v>
      </c>
    </row>
    <row r="10772" spans="1:12">
      <c r="A10772" s="79">
        <v>42283</v>
      </c>
      <c r="B10772" s="3">
        <v>3.4055</v>
      </c>
      <c r="C10772" s="7">
        <v>110</v>
      </c>
      <c r="D10772" s="7">
        <v>1</v>
      </c>
      <c r="E10772" s="17">
        <v>45</v>
      </c>
      <c r="F10772" s="2" t="s">
        <v>172</v>
      </c>
      <c r="G10772" s="2" t="s">
        <v>372</v>
      </c>
      <c r="H10772" s="2" t="s">
        <v>209</v>
      </c>
    </row>
    <row r="10773" spans="1:12">
      <c r="A10773" s="79">
        <v>42289</v>
      </c>
      <c r="B10773" s="3">
        <v>3.4055</v>
      </c>
      <c r="C10773" s="7">
        <v>110</v>
      </c>
      <c r="D10773" s="7">
        <v>1</v>
      </c>
      <c r="E10773" s="17">
        <v>45</v>
      </c>
      <c r="F10773" s="2" t="s">
        <v>172</v>
      </c>
      <c r="G10773" s="2" t="s">
        <v>382</v>
      </c>
      <c r="H10773" s="2" t="s">
        <v>209</v>
      </c>
    </row>
    <row r="10774" spans="1:12">
      <c r="A10774" s="79">
        <v>42290</v>
      </c>
      <c r="B10774" s="3">
        <v>3.4055</v>
      </c>
      <c r="C10774" s="7">
        <v>110</v>
      </c>
      <c r="D10774" s="7">
        <v>1</v>
      </c>
      <c r="E10774" s="17">
        <v>45</v>
      </c>
      <c r="F10774" s="2" t="s">
        <v>172</v>
      </c>
      <c r="G10774" s="2" t="s">
        <v>379</v>
      </c>
      <c r="H10774" s="2" t="s">
        <v>209</v>
      </c>
    </row>
    <row r="10775" spans="1:12">
      <c r="A10775" s="79">
        <v>42297</v>
      </c>
      <c r="B10775" s="3">
        <v>3.4055</v>
      </c>
      <c r="C10775" s="7">
        <v>110</v>
      </c>
      <c r="D10775" s="7">
        <v>1</v>
      </c>
      <c r="E10775" s="17">
        <v>45</v>
      </c>
      <c r="F10775" s="2" t="s">
        <v>172</v>
      </c>
      <c r="G10775" s="2" t="s">
        <v>373</v>
      </c>
      <c r="H10775" s="2" t="s">
        <v>209</v>
      </c>
    </row>
    <row r="10776" spans="1:12">
      <c r="A10776" s="79">
        <v>42304</v>
      </c>
      <c r="B10776" s="3">
        <v>10.2165</v>
      </c>
      <c r="C10776" s="7">
        <v>110</v>
      </c>
      <c r="D10776" s="7">
        <v>3</v>
      </c>
      <c r="E10776" s="17">
        <v>45</v>
      </c>
      <c r="F10776" s="2" t="s">
        <v>172</v>
      </c>
      <c r="G10776" s="2" t="s">
        <v>358</v>
      </c>
      <c r="H10776" s="2" t="s">
        <v>209</v>
      </c>
    </row>
    <row r="10777" spans="1:12">
      <c r="A10777" s="79">
        <v>42305</v>
      </c>
      <c r="B10777" s="3">
        <v>3.4055</v>
      </c>
      <c r="C10777" s="7">
        <v>110</v>
      </c>
      <c r="D10777" s="7">
        <v>1</v>
      </c>
      <c r="E10777" s="17">
        <v>45</v>
      </c>
      <c r="F10777" s="2" t="s">
        <v>172</v>
      </c>
      <c r="G10777" s="2" t="s">
        <v>248</v>
      </c>
      <c r="H10777" s="2" t="s">
        <v>209</v>
      </c>
    </row>
    <row r="10778" spans="1:12">
      <c r="A10778" s="79">
        <v>42313</v>
      </c>
      <c r="B10778" s="3">
        <v>3.4055</v>
      </c>
      <c r="C10778" s="7">
        <v>110</v>
      </c>
      <c r="D10778" s="7">
        <v>1</v>
      </c>
      <c r="E10778" s="17">
        <v>45</v>
      </c>
      <c r="F10778" s="2" t="s">
        <v>172</v>
      </c>
      <c r="G10778" s="2" t="s">
        <v>466</v>
      </c>
      <c r="H10778" s="2" t="s">
        <v>467</v>
      </c>
      <c r="I10778" s="2" t="s">
        <v>209</v>
      </c>
    </row>
    <row r="10779" spans="1:12">
      <c r="A10779" s="79">
        <v>42318</v>
      </c>
      <c r="B10779" s="3">
        <v>6.8109999999999999</v>
      </c>
      <c r="C10779" s="7">
        <v>110</v>
      </c>
      <c r="D10779" s="7">
        <v>2</v>
      </c>
      <c r="E10779" s="17">
        <v>45</v>
      </c>
      <c r="F10779" s="2" t="s">
        <v>172</v>
      </c>
      <c r="G10779" s="2" t="s">
        <v>457</v>
      </c>
      <c r="H10779" s="2" t="s">
        <v>458</v>
      </c>
      <c r="I10779" s="2" t="s">
        <v>209</v>
      </c>
    </row>
    <row r="10780" spans="1:12">
      <c r="A10780" s="79">
        <v>42318</v>
      </c>
      <c r="B10780" s="3">
        <v>3.4055</v>
      </c>
      <c r="C10780" s="7">
        <v>110</v>
      </c>
      <c r="D10780" s="7">
        <v>1</v>
      </c>
      <c r="E10780" s="17">
        <v>45</v>
      </c>
      <c r="F10780" s="2" t="s">
        <v>172</v>
      </c>
      <c r="G10780" s="2" t="s">
        <v>373</v>
      </c>
      <c r="H10780" s="2" t="s">
        <v>455</v>
      </c>
      <c r="I10780" s="2" t="s">
        <v>209</v>
      </c>
    </row>
    <row r="10781" spans="1:12">
      <c r="A10781" s="79">
        <v>42319</v>
      </c>
      <c r="B10781" s="3">
        <v>6.8109999999999999</v>
      </c>
      <c r="C10781" s="7">
        <v>110</v>
      </c>
      <c r="D10781" s="7">
        <v>2</v>
      </c>
      <c r="E10781" s="17">
        <v>45</v>
      </c>
      <c r="F10781" s="2" t="s">
        <v>172</v>
      </c>
      <c r="G10781" s="2" t="s">
        <v>464</v>
      </c>
      <c r="H10781" s="2" t="s">
        <v>465</v>
      </c>
      <c r="I10781" s="2" t="s">
        <v>209</v>
      </c>
    </row>
    <row r="10782" spans="1:12">
      <c r="A10782" s="79">
        <v>42319</v>
      </c>
      <c r="B10782" s="3">
        <v>3.4055</v>
      </c>
      <c r="C10782" s="7">
        <v>110</v>
      </c>
      <c r="D10782" s="7">
        <v>1</v>
      </c>
      <c r="E10782" s="17">
        <v>45</v>
      </c>
      <c r="F10782" s="2" t="s">
        <v>172</v>
      </c>
      <c r="G10782" s="2" t="s">
        <v>372</v>
      </c>
      <c r="H10782" s="2" t="s">
        <v>463</v>
      </c>
      <c r="I10782" s="2" t="s">
        <v>209</v>
      </c>
    </row>
    <row r="10783" spans="1:12">
      <c r="A10783" s="79">
        <v>42335</v>
      </c>
      <c r="B10783" s="3">
        <v>3.4055</v>
      </c>
      <c r="C10783" s="7">
        <v>110</v>
      </c>
      <c r="D10783" s="7">
        <v>1</v>
      </c>
      <c r="E10783" s="17">
        <v>45</v>
      </c>
      <c r="F10783" s="2" t="s">
        <v>172</v>
      </c>
      <c r="G10783" s="2" t="s">
        <v>468</v>
      </c>
      <c r="H10783" s="2" t="s">
        <v>469</v>
      </c>
      <c r="I10783" s="2" t="s">
        <v>209</v>
      </c>
    </row>
    <row r="10784" spans="1:12">
      <c r="A10784" s="79">
        <v>42383</v>
      </c>
      <c r="B10784" s="3">
        <v>3.4055</v>
      </c>
      <c r="C10784" s="7">
        <v>110</v>
      </c>
      <c r="D10784" s="7">
        <v>1</v>
      </c>
      <c r="E10784" s="17">
        <v>45</v>
      </c>
      <c r="F10784" s="2" t="s">
        <v>172</v>
      </c>
      <c r="G10784" s="2" t="s">
        <v>372</v>
      </c>
      <c r="H10784" s="2" t="s">
        <v>907</v>
      </c>
      <c r="I10784" s="2" t="s">
        <v>209</v>
      </c>
      <c r="L10784" s="21"/>
    </row>
    <row r="10785" spans="1:12">
      <c r="A10785" s="79">
        <v>42389</v>
      </c>
      <c r="B10785" s="3">
        <v>3.4055</v>
      </c>
      <c r="C10785" s="7">
        <v>110</v>
      </c>
      <c r="D10785" s="7">
        <v>1</v>
      </c>
      <c r="E10785" s="17">
        <v>45</v>
      </c>
      <c r="F10785" s="2" t="s">
        <v>172</v>
      </c>
      <c r="G10785" s="2" t="s">
        <v>468</v>
      </c>
      <c r="H10785" s="2" t="s">
        <v>469</v>
      </c>
      <c r="I10785" s="2" t="s">
        <v>209</v>
      </c>
      <c r="L10785" s="21"/>
    </row>
    <row r="10786" spans="1:12">
      <c r="A10786" s="79">
        <v>42389</v>
      </c>
      <c r="B10786" s="3">
        <v>3.4055</v>
      </c>
      <c r="C10786" s="7">
        <v>110</v>
      </c>
      <c r="D10786" s="7">
        <v>1</v>
      </c>
      <c r="E10786" s="17">
        <v>45</v>
      </c>
      <c r="F10786" s="2" t="s">
        <v>172</v>
      </c>
      <c r="G10786" s="2" t="s">
        <v>468</v>
      </c>
      <c r="H10786" s="2" t="s">
        <v>914</v>
      </c>
      <c r="I10786" s="2" t="s">
        <v>209</v>
      </c>
      <c r="L10786" s="21"/>
    </row>
    <row r="10787" spans="1:12">
      <c r="A10787" s="79">
        <v>42400</v>
      </c>
      <c r="B10787" s="3">
        <v>17.0275</v>
      </c>
      <c r="C10787" s="7">
        <v>110</v>
      </c>
      <c r="D10787" s="7">
        <v>5</v>
      </c>
      <c r="E10787" s="17">
        <v>45</v>
      </c>
      <c r="F10787" s="2" t="s">
        <v>172</v>
      </c>
      <c r="G10787" s="2" t="s">
        <v>1161</v>
      </c>
      <c r="H10787" s="2" t="s">
        <v>1162</v>
      </c>
      <c r="I10787" s="2" t="s">
        <v>209</v>
      </c>
      <c r="L10787" s="21"/>
    </row>
    <row r="10788" spans="1:12">
      <c r="A10788" s="79">
        <v>42401</v>
      </c>
      <c r="B10788" s="3">
        <v>10.2165</v>
      </c>
      <c r="C10788" s="7">
        <v>110</v>
      </c>
      <c r="D10788" s="7">
        <v>3</v>
      </c>
      <c r="E10788" s="17">
        <v>45</v>
      </c>
      <c r="F10788" s="2" t="s">
        <v>172</v>
      </c>
      <c r="G10788" s="2" t="s">
        <v>1157</v>
      </c>
      <c r="H10788" s="2" t="s">
        <v>1158</v>
      </c>
      <c r="I10788" s="2" t="s">
        <v>209</v>
      </c>
      <c r="L10788" s="21"/>
    </row>
    <row r="10789" spans="1:12">
      <c r="A10789" s="79">
        <v>42402</v>
      </c>
      <c r="B10789" s="3">
        <v>6.8109999999999999</v>
      </c>
      <c r="C10789" s="7">
        <v>110</v>
      </c>
      <c r="D10789" s="7">
        <v>2</v>
      </c>
      <c r="E10789" s="17">
        <v>45</v>
      </c>
      <c r="F10789" s="2" t="s">
        <v>172</v>
      </c>
      <c r="G10789" s="2" t="s">
        <v>1138</v>
      </c>
      <c r="H10789" s="2" t="s">
        <v>1139</v>
      </c>
      <c r="I10789" s="2" t="s">
        <v>209</v>
      </c>
      <c r="L10789" s="21"/>
    </row>
    <row r="10790" spans="1:12">
      <c r="A10790" s="79">
        <v>42402</v>
      </c>
      <c r="B10790" s="3">
        <v>3.4055</v>
      </c>
      <c r="C10790" s="7">
        <v>110</v>
      </c>
      <c r="D10790" s="7">
        <v>1</v>
      </c>
      <c r="E10790" s="17">
        <v>45</v>
      </c>
      <c r="F10790" s="2" t="s">
        <v>172</v>
      </c>
      <c r="G10790" s="2" t="s">
        <v>1136</v>
      </c>
      <c r="H10790" s="2" t="s">
        <v>1137</v>
      </c>
      <c r="I10790" s="2" t="s">
        <v>209</v>
      </c>
      <c r="L10790" s="21"/>
    </row>
    <row r="10791" spans="1:12">
      <c r="A10791" s="79">
        <v>42404</v>
      </c>
      <c r="B10791" s="3">
        <v>3.4055</v>
      </c>
      <c r="C10791" s="7">
        <v>110</v>
      </c>
      <c r="D10791" s="7">
        <v>1</v>
      </c>
      <c r="E10791" s="17">
        <v>45</v>
      </c>
      <c r="F10791" s="2" t="s">
        <v>172</v>
      </c>
      <c r="G10791" s="2" t="s">
        <v>1151</v>
      </c>
      <c r="H10791" s="2" t="s">
        <v>1152</v>
      </c>
      <c r="I10791" s="2" t="s">
        <v>209</v>
      </c>
      <c r="L10791" s="21"/>
    </row>
    <row r="10792" spans="1:12">
      <c r="A10792" s="79">
        <v>42438</v>
      </c>
      <c r="B10792" s="3">
        <v>3.4055</v>
      </c>
      <c r="C10792" s="7">
        <v>110</v>
      </c>
      <c r="D10792" s="7">
        <v>1</v>
      </c>
      <c r="E10792" s="17">
        <v>45</v>
      </c>
      <c r="F10792" s="2" t="s">
        <v>172</v>
      </c>
      <c r="G10792" s="2" t="s">
        <v>372</v>
      </c>
      <c r="H10792" s="2" t="s">
        <v>209</v>
      </c>
      <c r="L10792" s="21"/>
    </row>
    <row r="10793" spans="1:12">
      <c r="A10793" s="79">
        <v>42459</v>
      </c>
      <c r="B10793" s="3">
        <v>10.2165</v>
      </c>
      <c r="C10793" s="7">
        <v>110</v>
      </c>
      <c r="D10793" s="7">
        <v>3</v>
      </c>
      <c r="E10793" s="17">
        <v>45</v>
      </c>
      <c r="F10793" s="2" t="s">
        <v>172</v>
      </c>
      <c r="G10793" s="2" t="s">
        <v>457</v>
      </c>
      <c r="H10793" s="2" t="s">
        <v>209</v>
      </c>
    </row>
    <row r="10794" spans="1:12">
      <c r="A10794" s="79">
        <v>42467</v>
      </c>
      <c r="B10794" s="3">
        <v>3.4055</v>
      </c>
      <c r="C10794" s="7">
        <v>110</v>
      </c>
      <c r="D10794" s="7">
        <v>1</v>
      </c>
      <c r="E10794" s="17">
        <v>45</v>
      </c>
      <c r="F10794" s="2" t="s">
        <v>172</v>
      </c>
      <c r="G10794" s="2" t="s">
        <v>372</v>
      </c>
      <c r="H10794" s="2" t="s">
        <v>1547</v>
      </c>
      <c r="I10794" s="2" t="s">
        <v>209</v>
      </c>
    </row>
    <row r="10795" spans="1:12">
      <c r="A10795" s="79">
        <v>42468</v>
      </c>
      <c r="B10795" s="3">
        <v>17.0275</v>
      </c>
      <c r="C10795" s="7">
        <v>110</v>
      </c>
      <c r="D10795" s="7">
        <v>5</v>
      </c>
      <c r="E10795" s="17">
        <v>45</v>
      </c>
      <c r="F10795" s="2" t="s">
        <v>172</v>
      </c>
      <c r="G10795" s="2" t="s">
        <v>1161</v>
      </c>
      <c r="H10795" s="2" t="s">
        <v>1552</v>
      </c>
      <c r="I10795" s="2" t="s">
        <v>209</v>
      </c>
    </row>
    <row r="10796" spans="1:12">
      <c r="A10796" s="79">
        <v>42473</v>
      </c>
      <c r="B10796" s="3">
        <v>10.2165</v>
      </c>
      <c r="C10796" s="7">
        <v>110</v>
      </c>
      <c r="D10796" s="7">
        <v>3</v>
      </c>
      <c r="E10796" s="17">
        <v>45</v>
      </c>
      <c r="F10796" s="2" t="s">
        <v>172</v>
      </c>
      <c r="G10796" s="2" t="s">
        <v>1540</v>
      </c>
      <c r="H10796" s="2" t="s">
        <v>1541</v>
      </c>
      <c r="I10796" s="2" t="s">
        <v>209</v>
      </c>
    </row>
    <row r="10797" spans="1:12">
      <c r="A10797" s="79">
        <v>42480</v>
      </c>
      <c r="B10797" s="3">
        <v>10.2165</v>
      </c>
      <c r="C10797" s="7">
        <v>110</v>
      </c>
      <c r="D10797" s="7">
        <v>3</v>
      </c>
      <c r="E10797" s="17">
        <v>45</v>
      </c>
      <c r="F10797" s="2" t="s">
        <v>172</v>
      </c>
      <c r="G10797" s="2" t="s">
        <v>533</v>
      </c>
      <c r="H10797" s="2" t="s">
        <v>1539</v>
      </c>
      <c r="I10797" s="2" t="s">
        <v>209</v>
      </c>
    </row>
    <row r="10798" spans="1:12">
      <c r="A10798" s="79">
        <v>42485</v>
      </c>
      <c r="B10798" s="3">
        <v>3.4055</v>
      </c>
      <c r="C10798" s="7">
        <v>110</v>
      </c>
      <c r="D10798" s="7">
        <v>1</v>
      </c>
      <c r="E10798" s="17">
        <v>45</v>
      </c>
      <c r="F10798" s="2" t="s">
        <v>172</v>
      </c>
      <c r="G10798" s="2" t="s">
        <v>372</v>
      </c>
      <c r="H10798" s="2" t="s">
        <v>1548</v>
      </c>
      <c r="I10798" s="2" t="s">
        <v>209</v>
      </c>
    </row>
    <row r="10799" spans="1:12">
      <c r="A10799" s="79">
        <v>42486</v>
      </c>
      <c r="B10799" s="3">
        <v>3.4055</v>
      </c>
      <c r="C10799" s="7">
        <v>110</v>
      </c>
      <c r="D10799" s="7">
        <v>1</v>
      </c>
      <c r="E10799" s="17">
        <v>45</v>
      </c>
      <c r="F10799" s="2" t="s">
        <v>172</v>
      </c>
      <c r="G10799" s="2" t="s">
        <v>1113</v>
      </c>
      <c r="H10799" s="2" t="s">
        <v>1538</v>
      </c>
      <c r="I10799" s="2" t="s">
        <v>209</v>
      </c>
    </row>
    <row r="10800" spans="1:12">
      <c r="A10800" s="79">
        <v>42506</v>
      </c>
      <c r="B10800" s="3">
        <v>3.3719808053691276</v>
      </c>
      <c r="C10800" s="7">
        <v>110</v>
      </c>
      <c r="D10800" s="7">
        <v>1</v>
      </c>
      <c r="E10800" s="17">
        <v>45</v>
      </c>
      <c r="F10800" s="2" t="s">
        <v>172</v>
      </c>
      <c r="G10800" s="2" t="s">
        <v>209</v>
      </c>
      <c r="H10800" s="2" t="s">
        <v>372</v>
      </c>
      <c r="I10800" s="2" t="s">
        <v>1767</v>
      </c>
    </row>
    <row r="10801" spans="1:11">
      <c r="A10801" s="79">
        <v>42523</v>
      </c>
      <c r="B10801" s="3">
        <v>3.3931700507614213</v>
      </c>
      <c r="C10801" s="7">
        <v>110</v>
      </c>
      <c r="D10801" s="7">
        <v>1</v>
      </c>
      <c r="E10801" s="17">
        <v>45</v>
      </c>
      <c r="F10801" s="2" t="s">
        <v>172</v>
      </c>
      <c r="G10801" s="2" t="s">
        <v>209</v>
      </c>
      <c r="H10801" s="2" t="s">
        <v>2043</v>
      </c>
      <c r="K10801" s="2" t="s">
        <v>2044</v>
      </c>
    </row>
    <row r="10802" spans="1:11">
      <c r="A10802" s="79">
        <v>42527</v>
      </c>
      <c r="B10802" s="3">
        <v>3.3854419226464372</v>
      </c>
      <c r="C10802" s="7">
        <v>110</v>
      </c>
      <c r="D10802" s="7">
        <v>1</v>
      </c>
      <c r="E10802" s="17">
        <v>45</v>
      </c>
      <c r="F10802" s="2" t="s">
        <v>172</v>
      </c>
      <c r="G10802" s="2" t="s">
        <v>209</v>
      </c>
      <c r="H10802" s="2" t="s">
        <v>372</v>
      </c>
      <c r="I10802" s="2" t="s">
        <v>1921</v>
      </c>
      <c r="J10802" s="2" t="s">
        <v>231</v>
      </c>
      <c r="K10802" s="2" t="s">
        <v>2049</v>
      </c>
    </row>
    <row r="10803" spans="1:11">
      <c r="A10803" s="79">
        <v>42530</v>
      </c>
      <c r="B10803" s="3">
        <v>10.178426829268293</v>
      </c>
      <c r="C10803" s="7">
        <v>110</v>
      </c>
      <c r="D10803" s="7">
        <v>3</v>
      </c>
      <c r="E10803" s="17">
        <v>45</v>
      </c>
      <c r="F10803" s="2" t="s">
        <v>172</v>
      </c>
      <c r="G10803" s="2" t="s">
        <v>209</v>
      </c>
      <c r="H10803" s="2" t="s">
        <v>2051</v>
      </c>
      <c r="K10803" s="2" t="s">
        <v>2052</v>
      </c>
    </row>
    <row r="10804" spans="1:11">
      <c r="A10804" s="79">
        <v>42536</v>
      </c>
      <c r="B10804" s="3">
        <v>6.7881949685534595</v>
      </c>
      <c r="C10804" s="7">
        <v>110</v>
      </c>
      <c r="D10804" s="7">
        <v>2</v>
      </c>
      <c r="E10804" s="17">
        <v>45</v>
      </c>
      <c r="F10804" s="2" t="s">
        <v>172</v>
      </c>
      <c r="G10804" s="2" t="s">
        <v>209</v>
      </c>
      <c r="H10804" s="2" t="s">
        <v>2008</v>
      </c>
      <c r="K10804" s="2" t="s">
        <v>2009</v>
      </c>
    </row>
    <row r="10805" spans="1:11">
      <c r="A10805" s="79">
        <v>42536</v>
      </c>
      <c r="B10805" s="3">
        <v>4.3615821114369497</v>
      </c>
      <c r="C10805" s="7">
        <v>110</v>
      </c>
      <c r="D10805" s="7">
        <v>1</v>
      </c>
      <c r="E10805" s="17">
        <v>45</v>
      </c>
      <c r="F10805" s="2" t="s">
        <v>172</v>
      </c>
      <c r="G10805" s="2" t="s">
        <v>209</v>
      </c>
      <c r="H10805" s="2" t="s">
        <v>2032</v>
      </c>
      <c r="K10805" s="2" t="s">
        <v>2033</v>
      </c>
    </row>
    <row r="10806" spans="1:11">
      <c r="A10806" s="79">
        <v>42540</v>
      </c>
      <c r="B10806" s="3">
        <v>6.7865000000000002</v>
      </c>
      <c r="C10806" s="7">
        <v>110</v>
      </c>
      <c r="D10806" s="7">
        <v>2</v>
      </c>
      <c r="E10806" s="17">
        <v>45</v>
      </c>
      <c r="F10806" s="2" t="s">
        <v>172</v>
      </c>
      <c r="G10806" s="2" t="s">
        <v>209</v>
      </c>
      <c r="H10806" s="2" t="s">
        <v>671</v>
      </c>
      <c r="K10806" s="2" t="s">
        <v>1997</v>
      </c>
    </row>
    <row r="10807" spans="1:11">
      <c r="A10807" s="79">
        <v>42548</v>
      </c>
      <c r="B10807" s="3">
        <v>3.3936162790697675</v>
      </c>
      <c r="C10807" s="7">
        <v>110</v>
      </c>
      <c r="D10807" s="7">
        <v>1</v>
      </c>
      <c r="E10807" s="17">
        <v>45</v>
      </c>
      <c r="F10807" s="2" t="s">
        <v>172</v>
      </c>
      <c r="G10807" s="2" t="s">
        <v>209</v>
      </c>
      <c r="H10807" s="2" t="s">
        <v>1960</v>
      </c>
      <c r="K10807" s="2" t="s">
        <v>1961</v>
      </c>
    </row>
    <row r="10808" spans="1:11">
      <c r="A10808" s="79">
        <v>42553</v>
      </c>
      <c r="B10808" s="3">
        <v>3.3945282936793131</v>
      </c>
      <c r="C10808" s="7">
        <v>110</v>
      </c>
      <c r="D10808" s="7">
        <v>1</v>
      </c>
      <c r="E10808" s="17">
        <v>45</v>
      </c>
      <c r="F10808" s="2" t="s">
        <v>172</v>
      </c>
      <c r="G10808" s="2" t="s">
        <v>911</v>
      </c>
      <c r="H10808" s="2" t="s">
        <v>2166</v>
      </c>
      <c r="I10808" s="2" t="s">
        <v>209</v>
      </c>
    </row>
    <row r="10809" spans="1:11">
      <c r="A10809" s="79">
        <v>42556</v>
      </c>
      <c r="B10809" s="3">
        <v>3.3895691502934424</v>
      </c>
      <c r="C10809" s="7">
        <v>110</v>
      </c>
      <c r="D10809" s="7">
        <v>1</v>
      </c>
      <c r="E10809" s="17">
        <v>45</v>
      </c>
      <c r="F10809" s="2" t="s">
        <v>172</v>
      </c>
      <c r="G10809" s="2" t="s">
        <v>372</v>
      </c>
      <c r="H10809" s="2" t="s">
        <v>2176</v>
      </c>
      <c r="I10809" s="2" t="s">
        <v>209</v>
      </c>
    </row>
    <row r="10810" spans="1:11">
      <c r="A10810" s="79">
        <v>42565</v>
      </c>
      <c r="B10810" s="3">
        <v>3.3865925379904742</v>
      </c>
      <c r="C10810" s="7">
        <v>110</v>
      </c>
      <c r="D10810" s="7">
        <v>1</v>
      </c>
      <c r="E10810" s="17">
        <v>45</v>
      </c>
      <c r="F10810" s="2" t="s">
        <v>172</v>
      </c>
      <c r="G10810" s="2" t="s">
        <v>372</v>
      </c>
      <c r="H10810" s="2" t="s">
        <v>2165</v>
      </c>
      <c r="I10810" s="2" t="s">
        <v>209</v>
      </c>
    </row>
    <row r="10811" spans="1:11">
      <c r="A10811" s="79">
        <v>42615</v>
      </c>
      <c r="B10811" s="3">
        <v>3.388485693848355</v>
      </c>
      <c r="C10811" s="7">
        <v>110</v>
      </c>
      <c r="D10811" s="7">
        <v>1</v>
      </c>
      <c r="E10811" s="17">
        <v>45</v>
      </c>
      <c r="F10811" s="2" t="s">
        <v>172</v>
      </c>
      <c r="G10811" s="2" t="s">
        <v>372</v>
      </c>
      <c r="H10811" s="2" t="s">
        <v>2167</v>
      </c>
      <c r="I10811" s="2" t="s">
        <v>209</v>
      </c>
    </row>
    <row r="10812" spans="1:11">
      <c r="A10812" s="79">
        <v>42622</v>
      </c>
      <c r="B10812" s="3">
        <v>6.7796446280991738</v>
      </c>
      <c r="C10812" s="7">
        <v>110</v>
      </c>
      <c r="D10812" s="7">
        <v>2</v>
      </c>
      <c r="E10812" s="17">
        <v>45</v>
      </c>
      <c r="F10812" s="2" t="s">
        <v>172</v>
      </c>
      <c r="G10812" s="2" t="s">
        <v>1157</v>
      </c>
      <c r="H10812" s="2" t="s">
        <v>2175</v>
      </c>
      <c r="I10812" s="2" t="s">
        <v>209</v>
      </c>
    </row>
    <row r="10813" spans="1:11">
      <c r="A10813" s="79">
        <v>42623</v>
      </c>
      <c r="B10813" s="3">
        <v>3.3927779291553133</v>
      </c>
      <c r="C10813" s="7">
        <v>110</v>
      </c>
      <c r="D10813" s="7">
        <v>1</v>
      </c>
      <c r="E10813" s="17">
        <v>45</v>
      </c>
      <c r="F10813" s="2" t="s">
        <v>172</v>
      </c>
      <c r="G10813" s="2" t="s">
        <v>1960</v>
      </c>
      <c r="H10813" s="2" t="s">
        <v>2163</v>
      </c>
      <c r="I10813" s="2" t="s">
        <v>209</v>
      </c>
    </row>
    <row r="10814" spans="1:11">
      <c r="A10814" s="79">
        <v>42628</v>
      </c>
      <c r="B10814" s="3">
        <v>3.392359649122807</v>
      </c>
      <c r="C10814" s="7">
        <v>110</v>
      </c>
      <c r="D10814" s="7">
        <v>1</v>
      </c>
      <c r="E10814" s="17">
        <v>45</v>
      </c>
      <c r="F10814" s="2" t="s">
        <v>172</v>
      </c>
      <c r="G10814" s="2" t="s">
        <v>1958</v>
      </c>
      <c r="H10814" s="2" t="s">
        <v>2160</v>
      </c>
      <c r="I10814" s="2" t="s">
        <v>209</v>
      </c>
    </row>
    <row r="10815" spans="1:11">
      <c r="A10815" s="79">
        <v>42629</v>
      </c>
      <c r="B10815" s="3">
        <v>6.7899883138564272</v>
      </c>
      <c r="C10815" s="7">
        <v>110</v>
      </c>
      <c r="D10815" s="7">
        <v>2</v>
      </c>
      <c r="E10815" s="17">
        <v>45</v>
      </c>
      <c r="F10815" s="2" t="s">
        <v>172</v>
      </c>
      <c r="G10815" s="2" t="s">
        <v>2008</v>
      </c>
      <c r="H10815" s="2" t="s">
        <v>2174</v>
      </c>
      <c r="I10815" s="2" t="s">
        <v>209</v>
      </c>
    </row>
    <row r="10816" spans="1:11">
      <c r="A10816" s="79">
        <v>42661</v>
      </c>
      <c r="B10816" s="3">
        <v>3.395298780487805</v>
      </c>
      <c r="C10816" s="7">
        <v>110</v>
      </c>
      <c r="D10816" s="7">
        <v>1</v>
      </c>
      <c r="E10816" s="17">
        <v>45</v>
      </c>
      <c r="F10816" s="2" t="s">
        <v>172</v>
      </c>
      <c r="G10816" s="2" t="s">
        <v>209</v>
      </c>
      <c r="H10816" s="2" t="s">
        <v>372</v>
      </c>
    </row>
    <row r="10817" spans="1:10">
      <c r="A10817" s="79">
        <v>42689</v>
      </c>
      <c r="B10817" s="3">
        <v>3.3925170940170939</v>
      </c>
      <c r="C10817" s="7">
        <v>110</v>
      </c>
      <c r="D10817" s="7">
        <v>1</v>
      </c>
      <c r="E10817" s="17">
        <v>45</v>
      </c>
      <c r="F10817" s="2" t="s">
        <v>172</v>
      </c>
      <c r="G10817" s="2" t="s">
        <v>209</v>
      </c>
      <c r="H10817" s="2" t="s">
        <v>1157</v>
      </c>
    </row>
    <row r="10818" spans="1:10">
      <c r="A10818" s="79">
        <v>42695</v>
      </c>
      <c r="B10818" s="3">
        <v>6.7889694072657747</v>
      </c>
      <c r="C10818" s="7">
        <v>110</v>
      </c>
      <c r="D10818" s="7">
        <v>2</v>
      </c>
      <c r="E10818" s="17">
        <v>45</v>
      </c>
      <c r="F10818" s="2" t="s">
        <v>172</v>
      </c>
      <c r="G10818" s="2" t="s">
        <v>209</v>
      </c>
      <c r="H10818" s="2" t="s">
        <v>372</v>
      </c>
    </row>
    <row r="10819" spans="1:10">
      <c r="A10819" s="79">
        <v>42695</v>
      </c>
      <c r="B10819" s="3">
        <v>3.3875829694323145</v>
      </c>
      <c r="C10819" s="7">
        <v>110</v>
      </c>
      <c r="D10819" s="7">
        <v>1</v>
      </c>
      <c r="E10819" s="17">
        <v>45</v>
      </c>
      <c r="F10819" s="2" t="s">
        <v>172</v>
      </c>
      <c r="G10819" s="2" t="s">
        <v>209</v>
      </c>
      <c r="H10819" s="2" t="s">
        <v>461</v>
      </c>
    </row>
    <row r="10820" spans="1:10">
      <c r="A10820" s="79">
        <v>42705</v>
      </c>
      <c r="B10820" s="3">
        <v>3.3920779816513762</v>
      </c>
      <c r="C10820" s="7">
        <v>110</v>
      </c>
      <c r="D10820" s="7">
        <v>1</v>
      </c>
      <c r="E10820" s="17">
        <v>45</v>
      </c>
      <c r="F10820" s="2" t="s">
        <v>172</v>
      </c>
      <c r="G10820" s="2" t="s">
        <v>209</v>
      </c>
      <c r="H10820" s="2" t="s">
        <v>1136</v>
      </c>
    </row>
    <row r="10821" spans="1:10">
      <c r="A10821" s="79">
        <v>42727</v>
      </c>
      <c r="B10821" s="3">
        <v>3.3918333333333335</v>
      </c>
      <c r="C10821" s="7">
        <v>110</v>
      </c>
      <c r="D10821" s="7">
        <v>1</v>
      </c>
      <c r="E10821" s="17">
        <v>45</v>
      </c>
      <c r="F10821" s="2" t="s">
        <v>172</v>
      </c>
      <c r="G10821" s="2" t="s">
        <v>209</v>
      </c>
      <c r="H10821" s="2" t="s">
        <v>2658</v>
      </c>
    </row>
    <row r="10822" spans="1:10">
      <c r="A10822" s="79">
        <v>42733</v>
      </c>
      <c r="B10822" s="3">
        <v>6.7914809461235217</v>
      </c>
      <c r="C10822" s="7">
        <v>110</v>
      </c>
      <c r="D10822" s="7">
        <v>2</v>
      </c>
      <c r="E10822" s="17">
        <v>45</v>
      </c>
      <c r="F10822" s="2" t="s">
        <v>172</v>
      </c>
      <c r="G10822" s="2" t="s">
        <v>209</v>
      </c>
      <c r="H10822" s="2" t="s">
        <v>2659</v>
      </c>
    </row>
    <row r="10823" spans="1:10">
      <c r="A10823" s="79">
        <v>42739</v>
      </c>
      <c r="B10823" s="3">
        <v>6.7911828254847642</v>
      </c>
      <c r="C10823" s="7">
        <v>110</v>
      </c>
      <c r="D10823" s="7">
        <v>2</v>
      </c>
      <c r="E10823" s="17">
        <v>45</v>
      </c>
      <c r="F10823" s="2" t="s">
        <v>172</v>
      </c>
      <c r="G10823" s="2" t="s">
        <v>1157</v>
      </c>
      <c r="I10823" s="2" t="s">
        <v>241</v>
      </c>
      <c r="J10823" s="2" t="s">
        <v>3480</v>
      </c>
    </row>
    <row r="10824" spans="1:10">
      <c r="A10824" s="79">
        <v>42744</v>
      </c>
      <c r="B10824" s="3">
        <v>3.3935471698113209</v>
      </c>
      <c r="C10824" s="7">
        <v>110</v>
      </c>
      <c r="D10824" s="7">
        <v>1</v>
      </c>
      <c r="E10824" s="17">
        <v>45</v>
      </c>
      <c r="F10824" s="2" t="s">
        <v>172</v>
      </c>
      <c r="G10824" s="2" t="s">
        <v>3463</v>
      </c>
      <c r="J10824" s="2" t="s">
        <v>3464</v>
      </c>
    </row>
    <row r="10825" spans="1:10">
      <c r="A10825" s="79">
        <v>42746</v>
      </c>
      <c r="B10825" s="3">
        <v>6.7850000000000001</v>
      </c>
      <c r="C10825" s="7">
        <v>110</v>
      </c>
      <c r="D10825" s="7">
        <v>2</v>
      </c>
      <c r="E10825" s="17">
        <v>45</v>
      </c>
      <c r="F10825" s="2" t="s">
        <v>172</v>
      </c>
      <c r="G10825" s="2" t="s">
        <v>457</v>
      </c>
      <c r="J10825" s="2" t="s">
        <v>3473</v>
      </c>
    </row>
    <row r="10826" spans="1:10">
      <c r="A10826" s="79">
        <v>42746</v>
      </c>
      <c r="B10826" s="3">
        <v>3.395438775510204</v>
      </c>
      <c r="C10826" s="7">
        <v>110</v>
      </c>
      <c r="D10826" s="7">
        <v>1</v>
      </c>
      <c r="E10826" s="17">
        <v>45</v>
      </c>
      <c r="F10826" s="2" t="s">
        <v>172</v>
      </c>
      <c r="G10826" s="2" t="s">
        <v>3468</v>
      </c>
      <c r="J10826" s="2" t="s">
        <v>3469</v>
      </c>
    </row>
    <row r="10827" spans="1:10">
      <c r="A10827" s="79">
        <v>42785</v>
      </c>
      <c r="B10827" s="3">
        <v>3.3920384615384616</v>
      </c>
      <c r="C10827" s="7">
        <v>110</v>
      </c>
      <c r="D10827" s="7">
        <v>1</v>
      </c>
      <c r="E10827" s="17">
        <v>45</v>
      </c>
      <c r="F10827" s="2" t="s">
        <v>172</v>
      </c>
      <c r="G10827" s="2" t="s">
        <v>2655</v>
      </c>
      <c r="J10827" s="2" t="s">
        <v>3453</v>
      </c>
    </row>
    <row r="10828" spans="1:10">
      <c r="A10828" s="79">
        <v>42815</v>
      </c>
      <c r="B10828" s="3">
        <v>3.3676176470588235</v>
      </c>
      <c r="C10828" s="7">
        <v>110</v>
      </c>
      <c r="D10828" s="7">
        <v>1</v>
      </c>
      <c r="E10828" s="17">
        <v>45</v>
      </c>
      <c r="F10828" s="2" t="s">
        <v>172</v>
      </c>
      <c r="G10828" s="2" t="s">
        <v>1136</v>
      </c>
      <c r="J10828" s="2" t="s">
        <v>3479</v>
      </c>
    </row>
    <row r="10829" spans="1:10">
      <c r="A10829" s="79">
        <v>42838</v>
      </c>
      <c r="B10829" s="3">
        <v>6.7818375451263542</v>
      </c>
      <c r="C10829" s="7">
        <v>110</v>
      </c>
      <c r="D10829" s="7">
        <v>2</v>
      </c>
      <c r="E10829" s="17">
        <v>45</v>
      </c>
      <c r="F10829" s="2" t="s">
        <v>172</v>
      </c>
      <c r="G10829" s="2" t="s">
        <v>209</v>
      </c>
    </row>
    <row r="10830" spans="1:10">
      <c r="A10830" s="79">
        <v>42839</v>
      </c>
      <c r="B10830" s="3">
        <v>6.7873448275862067</v>
      </c>
      <c r="C10830" s="7">
        <v>110</v>
      </c>
      <c r="D10830" s="7">
        <v>2</v>
      </c>
      <c r="E10830" s="17">
        <v>45</v>
      </c>
      <c r="F10830" s="2" t="s">
        <v>172</v>
      </c>
      <c r="G10830" s="2" t="s">
        <v>209</v>
      </c>
    </row>
    <row r="10831" spans="1:10">
      <c r="A10831" s="79">
        <v>42894</v>
      </c>
      <c r="B10831" s="3">
        <v>3.3940882352941175</v>
      </c>
      <c r="C10831" s="7">
        <v>110</v>
      </c>
      <c r="D10831" s="7">
        <v>1</v>
      </c>
      <c r="E10831" s="17">
        <v>45</v>
      </c>
      <c r="F10831" s="2" t="s">
        <v>172</v>
      </c>
      <c r="G10831" s="2" t="s">
        <v>209</v>
      </c>
    </row>
    <row r="10832" spans="1:10">
      <c r="A10832" s="79">
        <v>42903</v>
      </c>
      <c r="B10832" s="3">
        <v>3.3953888888888888</v>
      </c>
      <c r="C10832" s="7">
        <v>110</v>
      </c>
      <c r="D10832" s="7">
        <v>1</v>
      </c>
      <c r="E10832" s="17">
        <v>45</v>
      </c>
      <c r="F10832" s="2" t="s">
        <v>172</v>
      </c>
      <c r="G10832" s="2" t="s">
        <v>209</v>
      </c>
    </row>
    <row r="10833" spans="1:10">
      <c r="A10833" s="79">
        <v>42185</v>
      </c>
      <c r="B10833" s="3">
        <v>3.4055</v>
      </c>
      <c r="C10833" s="7">
        <v>111</v>
      </c>
      <c r="D10833" s="7">
        <v>1</v>
      </c>
      <c r="E10833" s="17">
        <v>45</v>
      </c>
      <c r="F10833" s="2" t="s">
        <v>172</v>
      </c>
      <c r="G10833" s="2" t="s">
        <v>242</v>
      </c>
      <c r="H10833" s="2" t="s">
        <v>216</v>
      </c>
      <c r="J10833" s="21"/>
    </row>
    <row r="10834" spans="1:10">
      <c r="A10834" s="79">
        <v>42212</v>
      </c>
      <c r="B10834" s="3">
        <v>3.4055</v>
      </c>
      <c r="C10834" s="7">
        <v>111</v>
      </c>
      <c r="D10834" s="7">
        <v>1</v>
      </c>
      <c r="E10834" s="17">
        <v>45</v>
      </c>
      <c r="F10834" s="2" t="s">
        <v>172</v>
      </c>
      <c r="G10834" s="2" t="s">
        <v>236</v>
      </c>
      <c r="H10834" s="2" t="s">
        <v>216</v>
      </c>
      <c r="J10834" s="21"/>
    </row>
    <row r="10835" spans="1:10">
      <c r="A10835" s="79">
        <v>42628</v>
      </c>
      <c r="B10835" s="3">
        <v>3.392359649122807</v>
      </c>
      <c r="C10835" s="7">
        <v>111</v>
      </c>
      <c r="D10835" s="7">
        <v>1</v>
      </c>
      <c r="E10835" s="17">
        <v>45</v>
      </c>
      <c r="F10835" s="2" t="s">
        <v>172</v>
      </c>
      <c r="G10835" s="2" t="s">
        <v>1958</v>
      </c>
      <c r="H10835" s="2" t="s">
        <v>2160</v>
      </c>
      <c r="I10835" s="2" t="s">
        <v>216</v>
      </c>
    </row>
    <row r="10836" spans="1:10">
      <c r="A10836" s="79">
        <v>42657</v>
      </c>
      <c r="B10836" s="3">
        <v>3.390712993177099</v>
      </c>
      <c r="C10836" s="7">
        <v>111</v>
      </c>
      <c r="D10836" s="7">
        <v>1</v>
      </c>
      <c r="E10836" s="17">
        <v>45</v>
      </c>
      <c r="F10836" s="2" t="s">
        <v>172</v>
      </c>
      <c r="G10836" s="2" t="s">
        <v>216</v>
      </c>
      <c r="H10836" s="2" t="s">
        <v>1157</v>
      </c>
    </row>
    <row r="10837" spans="1:10">
      <c r="A10837" s="79">
        <v>42672</v>
      </c>
      <c r="B10837" s="3">
        <v>5.6527777161055504</v>
      </c>
      <c r="C10837" s="7">
        <v>111</v>
      </c>
      <c r="D10837" s="7">
        <v>1</v>
      </c>
      <c r="E10837" s="17">
        <v>45</v>
      </c>
      <c r="F10837" s="2" t="s">
        <v>172</v>
      </c>
      <c r="G10837" s="2" t="s">
        <v>216</v>
      </c>
      <c r="H10837" s="2" t="s">
        <v>851</v>
      </c>
    </row>
    <row r="10838" spans="1:10">
      <c r="A10838" s="79">
        <v>42705</v>
      </c>
      <c r="B10838" s="3">
        <v>3.3920779816513762</v>
      </c>
      <c r="C10838" s="7">
        <v>111</v>
      </c>
      <c r="D10838" s="7">
        <v>1</v>
      </c>
      <c r="E10838" s="17">
        <v>45</v>
      </c>
      <c r="F10838" s="2" t="s">
        <v>172</v>
      </c>
      <c r="G10838" s="2" t="s">
        <v>216</v>
      </c>
      <c r="H10838" s="2" t="s">
        <v>1136</v>
      </c>
    </row>
    <row r="10839" spans="1:10">
      <c r="A10839" s="79">
        <v>42739</v>
      </c>
      <c r="B10839" s="3">
        <v>6.7911828254847642</v>
      </c>
      <c r="C10839" s="7">
        <v>111</v>
      </c>
      <c r="D10839" s="7">
        <v>2</v>
      </c>
      <c r="E10839" s="17">
        <v>45</v>
      </c>
      <c r="F10839" s="2" t="s">
        <v>172</v>
      </c>
      <c r="G10839" s="2" t="s">
        <v>1157</v>
      </c>
      <c r="I10839" s="2" t="s">
        <v>241</v>
      </c>
      <c r="J10839" s="2" t="s">
        <v>3480</v>
      </c>
    </row>
    <row r="10840" spans="1:10">
      <c r="A10840" s="79">
        <v>42744</v>
      </c>
      <c r="B10840" s="3">
        <v>3.3935471698113209</v>
      </c>
      <c r="C10840" s="7">
        <v>111</v>
      </c>
      <c r="D10840" s="7">
        <v>1</v>
      </c>
      <c r="E10840" s="17">
        <v>45</v>
      </c>
      <c r="F10840" s="2" t="s">
        <v>172</v>
      </c>
      <c r="G10840" s="2" t="s">
        <v>3463</v>
      </c>
      <c r="J10840" s="2" t="s">
        <v>3464</v>
      </c>
    </row>
    <row r="10841" spans="1:10">
      <c r="A10841" s="79">
        <v>42746</v>
      </c>
      <c r="B10841" s="3">
        <v>3.395438775510204</v>
      </c>
      <c r="C10841" s="7">
        <v>111</v>
      </c>
      <c r="D10841" s="7">
        <v>1</v>
      </c>
      <c r="E10841" s="17">
        <v>45</v>
      </c>
      <c r="F10841" s="2" t="s">
        <v>172</v>
      </c>
      <c r="G10841" s="2" t="s">
        <v>3468</v>
      </c>
      <c r="J10841" s="2" t="s">
        <v>3469</v>
      </c>
    </row>
    <row r="10842" spans="1:10">
      <c r="A10842" s="79">
        <v>42767</v>
      </c>
      <c r="B10842" s="3">
        <v>6.7843873873873877</v>
      </c>
      <c r="C10842" s="7">
        <v>111</v>
      </c>
      <c r="D10842" s="7">
        <v>2</v>
      </c>
      <c r="E10842" s="17">
        <v>45</v>
      </c>
      <c r="F10842" s="2" t="s">
        <v>172</v>
      </c>
      <c r="G10842" s="2" t="s">
        <v>3474</v>
      </c>
      <c r="J10842" s="2" t="s">
        <v>3475</v>
      </c>
    </row>
    <row r="10843" spans="1:10">
      <c r="A10843" s="79">
        <v>42838</v>
      </c>
      <c r="B10843" s="3">
        <v>3.3909187725631771</v>
      </c>
      <c r="C10843" s="7">
        <v>111</v>
      </c>
      <c r="D10843" s="7">
        <v>1</v>
      </c>
      <c r="E10843" s="17">
        <v>45</v>
      </c>
      <c r="F10843" s="2" t="s">
        <v>172</v>
      </c>
      <c r="G10843" s="2" t="s">
        <v>216</v>
      </c>
    </row>
    <row r="10844" spans="1:10">
      <c r="A10844" s="79">
        <v>42839</v>
      </c>
      <c r="B10844" s="3">
        <v>6.7873448275862067</v>
      </c>
      <c r="C10844" s="7">
        <v>111</v>
      </c>
      <c r="D10844" s="7">
        <v>2</v>
      </c>
      <c r="E10844" s="17">
        <v>45</v>
      </c>
      <c r="F10844" s="2" t="s">
        <v>172</v>
      </c>
      <c r="G10844" s="2" t="s">
        <v>216</v>
      </c>
    </row>
    <row r="10845" spans="1:10">
      <c r="A10845" s="79">
        <v>42859</v>
      </c>
      <c r="B10845" s="3">
        <v>3.3937914798206279</v>
      </c>
      <c r="C10845" s="7">
        <v>111</v>
      </c>
      <c r="D10845" s="7">
        <v>1</v>
      </c>
      <c r="E10845" s="17">
        <v>45</v>
      </c>
      <c r="F10845" s="2" t="s">
        <v>172</v>
      </c>
      <c r="G10845" s="2" t="s">
        <v>216</v>
      </c>
    </row>
    <row r="10846" spans="1:10">
      <c r="A10846" s="79">
        <v>42174</v>
      </c>
      <c r="B10846" s="3">
        <v>3.4055</v>
      </c>
      <c r="C10846" s="7">
        <v>112</v>
      </c>
      <c r="D10846" s="7">
        <v>1</v>
      </c>
      <c r="E10846" s="17">
        <v>45</v>
      </c>
      <c r="F10846" s="2" t="s">
        <v>172</v>
      </c>
      <c r="G10846" s="2" t="s">
        <v>231</v>
      </c>
      <c r="H10846" s="2" t="s">
        <v>217</v>
      </c>
      <c r="J10846" s="21"/>
    </row>
    <row r="10847" spans="1:10">
      <c r="A10847" s="79">
        <v>42184</v>
      </c>
      <c r="B10847" s="3">
        <v>3.4055</v>
      </c>
      <c r="C10847" s="7">
        <v>112</v>
      </c>
      <c r="D10847" s="7">
        <v>1</v>
      </c>
      <c r="E10847" s="17">
        <v>45</v>
      </c>
      <c r="F10847" s="2" t="s">
        <v>172</v>
      </c>
      <c r="G10847" s="2" t="s">
        <v>231</v>
      </c>
      <c r="H10847" s="2" t="s">
        <v>217</v>
      </c>
      <c r="J10847" s="21"/>
    </row>
    <row r="10848" spans="1:10">
      <c r="A10848" s="79">
        <v>42185</v>
      </c>
      <c r="B10848" s="3">
        <v>6.8109999999999999</v>
      </c>
      <c r="C10848" s="7">
        <v>112</v>
      </c>
      <c r="D10848" s="7">
        <v>2</v>
      </c>
      <c r="E10848" s="17">
        <v>45</v>
      </c>
      <c r="F10848" s="2" t="s">
        <v>172</v>
      </c>
      <c r="G10848" s="2" t="s">
        <v>242</v>
      </c>
      <c r="H10848" s="2" t="s">
        <v>217</v>
      </c>
      <c r="J10848" s="21"/>
    </row>
    <row r="10849" spans="1:10">
      <c r="A10849" s="79">
        <v>42212</v>
      </c>
      <c r="B10849" s="3">
        <v>3.4055</v>
      </c>
      <c r="C10849" s="7">
        <v>112</v>
      </c>
      <c r="D10849" s="7">
        <v>1</v>
      </c>
      <c r="E10849" s="17">
        <v>45</v>
      </c>
      <c r="F10849" s="2" t="s">
        <v>172</v>
      </c>
      <c r="G10849" s="2" t="s">
        <v>236</v>
      </c>
      <c r="H10849" s="2" t="s">
        <v>217</v>
      </c>
      <c r="J10849" s="21"/>
    </row>
    <row r="10850" spans="1:10">
      <c r="A10850" s="79">
        <v>42214</v>
      </c>
      <c r="B10850" s="3">
        <v>3.4055</v>
      </c>
      <c r="C10850" s="7">
        <v>112</v>
      </c>
      <c r="D10850" s="7">
        <v>1</v>
      </c>
      <c r="E10850" s="17">
        <v>45</v>
      </c>
      <c r="F10850" s="2" t="s">
        <v>172</v>
      </c>
      <c r="G10850" s="2" t="s">
        <v>231</v>
      </c>
      <c r="H10850" s="2" t="s">
        <v>217</v>
      </c>
      <c r="J10850" s="21"/>
    </row>
    <row r="10851" spans="1:10">
      <c r="A10851" s="79">
        <v>42233</v>
      </c>
      <c r="B10851" s="3">
        <v>3.4055</v>
      </c>
      <c r="C10851" s="7">
        <v>112</v>
      </c>
      <c r="D10851" s="7">
        <v>1</v>
      </c>
      <c r="E10851" s="17">
        <v>45</v>
      </c>
      <c r="F10851" s="2" t="s">
        <v>172</v>
      </c>
      <c r="G10851" s="2" t="s">
        <v>231</v>
      </c>
      <c r="H10851" s="2" t="s">
        <v>217</v>
      </c>
      <c r="J10851" s="21"/>
    </row>
    <row r="10852" spans="1:10">
      <c r="A10852" s="79">
        <v>42297</v>
      </c>
      <c r="B10852" s="3">
        <v>3.4055</v>
      </c>
      <c r="C10852" s="7">
        <v>112</v>
      </c>
      <c r="D10852" s="7">
        <v>1</v>
      </c>
      <c r="E10852" s="17">
        <v>45</v>
      </c>
      <c r="F10852" s="2" t="s">
        <v>172</v>
      </c>
      <c r="G10852" s="2" t="s">
        <v>373</v>
      </c>
      <c r="H10852" s="2" t="s">
        <v>217</v>
      </c>
    </row>
    <row r="10853" spans="1:10">
      <c r="A10853" s="79">
        <v>42304</v>
      </c>
      <c r="B10853" s="3">
        <v>10.2165</v>
      </c>
      <c r="C10853" s="7">
        <v>112</v>
      </c>
      <c r="D10853" s="7">
        <v>3</v>
      </c>
      <c r="E10853" s="17">
        <v>45</v>
      </c>
      <c r="F10853" s="2" t="s">
        <v>172</v>
      </c>
      <c r="G10853" s="2" t="s">
        <v>358</v>
      </c>
      <c r="H10853" s="2" t="s">
        <v>217</v>
      </c>
    </row>
    <row r="10854" spans="1:10">
      <c r="A10854" s="79">
        <v>42313</v>
      </c>
      <c r="B10854" s="3">
        <v>6.8109999999999999</v>
      </c>
      <c r="C10854" s="7">
        <v>112</v>
      </c>
      <c r="D10854" s="7">
        <v>2</v>
      </c>
      <c r="E10854" s="17">
        <v>45</v>
      </c>
      <c r="F10854" s="2" t="s">
        <v>172</v>
      </c>
      <c r="G10854" s="2" t="s">
        <v>466</v>
      </c>
      <c r="H10854" s="2" t="s">
        <v>467</v>
      </c>
      <c r="I10854" s="2" t="s">
        <v>217</v>
      </c>
    </row>
    <row r="10855" spans="1:10">
      <c r="A10855" s="79">
        <v>42319</v>
      </c>
      <c r="B10855" s="3">
        <v>13.622</v>
      </c>
      <c r="C10855" s="7">
        <v>112</v>
      </c>
      <c r="D10855" s="7">
        <v>4</v>
      </c>
      <c r="E10855" s="17">
        <v>45</v>
      </c>
      <c r="F10855" s="2" t="s">
        <v>172</v>
      </c>
      <c r="G10855" s="2" t="s">
        <v>393</v>
      </c>
      <c r="H10855" s="2" t="s">
        <v>456</v>
      </c>
      <c r="I10855" s="2" t="s">
        <v>217</v>
      </c>
    </row>
    <row r="10856" spans="1:10">
      <c r="A10856" s="79">
        <v>42319</v>
      </c>
      <c r="B10856" s="3">
        <v>6.8109999999999999</v>
      </c>
      <c r="C10856" s="7">
        <v>112</v>
      </c>
      <c r="D10856" s="7">
        <v>2</v>
      </c>
      <c r="E10856" s="17">
        <v>45</v>
      </c>
      <c r="F10856" s="2" t="s">
        <v>172</v>
      </c>
      <c r="G10856" s="2" t="s">
        <v>459</v>
      </c>
      <c r="H10856" s="2" t="s">
        <v>460</v>
      </c>
      <c r="I10856" s="2" t="s">
        <v>217</v>
      </c>
    </row>
    <row r="10857" spans="1:10">
      <c r="A10857" s="79">
        <v>42133</v>
      </c>
      <c r="B10857" s="3">
        <v>6.8109999999999999</v>
      </c>
      <c r="C10857" s="7">
        <v>113</v>
      </c>
      <c r="D10857" s="7">
        <v>2</v>
      </c>
      <c r="E10857" s="17">
        <v>45</v>
      </c>
      <c r="F10857" s="2" t="s">
        <v>172</v>
      </c>
      <c r="G10857" s="2" t="s">
        <v>358</v>
      </c>
      <c r="H10857" s="2" t="s">
        <v>218</v>
      </c>
    </row>
    <row r="10858" spans="1:10">
      <c r="A10858" s="79">
        <v>42171</v>
      </c>
      <c r="B10858" s="3">
        <v>6.8109999999999999</v>
      </c>
      <c r="C10858" s="7">
        <v>113</v>
      </c>
      <c r="D10858" s="7">
        <v>2</v>
      </c>
      <c r="E10858" s="17">
        <v>45</v>
      </c>
      <c r="F10858" s="2" t="s">
        <v>172</v>
      </c>
      <c r="G10858" s="2" t="s">
        <v>233</v>
      </c>
      <c r="H10858" s="2" t="s">
        <v>218</v>
      </c>
      <c r="J10858" s="21"/>
    </row>
    <row r="10859" spans="1:10">
      <c r="A10859" s="79">
        <v>42185</v>
      </c>
      <c r="B10859" s="3">
        <v>3.4055</v>
      </c>
      <c r="C10859" s="7">
        <v>113</v>
      </c>
      <c r="D10859" s="7">
        <v>1</v>
      </c>
      <c r="E10859" s="17">
        <v>45</v>
      </c>
      <c r="F10859" s="2" t="s">
        <v>172</v>
      </c>
      <c r="G10859" s="2" t="s">
        <v>242</v>
      </c>
      <c r="H10859" s="2" t="s">
        <v>218</v>
      </c>
      <c r="J10859" s="21"/>
    </row>
    <row r="10860" spans="1:10">
      <c r="A10860" s="79">
        <v>42212</v>
      </c>
      <c r="B10860" s="3">
        <v>3.4055</v>
      </c>
      <c r="C10860" s="7">
        <v>113</v>
      </c>
      <c r="D10860" s="7">
        <v>1</v>
      </c>
      <c r="E10860" s="17">
        <v>45</v>
      </c>
      <c r="F10860" s="2" t="s">
        <v>172</v>
      </c>
      <c r="G10860" s="2" t="s">
        <v>236</v>
      </c>
      <c r="H10860" s="2" t="s">
        <v>218</v>
      </c>
      <c r="J10860" s="21"/>
    </row>
    <row r="10861" spans="1:10">
      <c r="A10861" s="79">
        <v>42297</v>
      </c>
      <c r="B10861" s="3">
        <v>3.4055</v>
      </c>
      <c r="C10861" s="7">
        <v>113</v>
      </c>
      <c r="D10861" s="7">
        <v>1</v>
      </c>
      <c r="E10861" s="17">
        <v>45</v>
      </c>
      <c r="F10861" s="2" t="s">
        <v>172</v>
      </c>
      <c r="G10861" s="2" t="s">
        <v>373</v>
      </c>
      <c r="H10861" s="2" t="s">
        <v>218</v>
      </c>
    </row>
    <row r="10862" spans="1:10">
      <c r="A10862" s="79">
        <v>42304</v>
      </c>
      <c r="B10862" s="3">
        <v>6.8109999999999999</v>
      </c>
      <c r="C10862" s="7">
        <v>113</v>
      </c>
      <c r="D10862" s="7">
        <v>2</v>
      </c>
      <c r="E10862" s="17">
        <v>45</v>
      </c>
      <c r="F10862" s="2" t="s">
        <v>172</v>
      </c>
      <c r="G10862" s="2" t="s">
        <v>358</v>
      </c>
      <c r="H10862" s="2" t="s">
        <v>218</v>
      </c>
    </row>
    <row r="10863" spans="1:10">
      <c r="A10863" s="79">
        <v>42318</v>
      </c>
      <c r="B10863" s="3">
        <v>6.8109999999999999</v>
      </c>
      <c r="C10863" s="7">
        <v>113</v>
      </c>
      <c r="D10863" s="7">
        <v>2</v>
      </c>
      <c r="E10863" s="17">
        <v>45</v>
      </c>
      <c r="F10863" s="2" t="s">
        <v>172</v>
      </c>
      <c r="G10863" s="2" t="s">
        <v>457</v>
      </c>
      <c r="H10863" s="2" t="s">
        <v>458</v>
      </c>
      <c r="I10863" s="2" t="s">
        <v>218</v>
      </c>
    </row>
    <row r="10864" spans="1:10">
      <c r="A10864" s="79">
        <v>42318</v>
      </c>
      <c r="B10864" s="3">
        <v>3.4055</v>
      </c>
      <c r="C10864" s="7">
        <v>113</v>
      </c>
      <c r="D10864" s="7">
        <v>1</v>
      </c>
      <c r="E10864" s="17">
        <v>45</v>
      </c>
      <c r="F10864" s="2" t="s">
        <v>172</v>
      </c>
      <c r="G10864" s="2" t="s">
        <v>373</v>
      </c>
      <c r="H10864" s="2" t="s">
        <v>455</v>
      </c>
      <c r="I10864" s="2" t="s">
        <v>218</v>
      </c>
    </row>
    <row r="10865" spans="1:12">
      <c r="A10865" s="79">
        <v>42319</v>
      </c>
      <c r="B10865" s="3">
        <v>17.0275</v>
      </c>
      <c r="C10865" s="7">
        <v>113</v>
      </c>
      <c r="D10865" s="7">
        <v>5</v>
      </c>
      <c r="E10865" s="17">
        <v>45</v>
      </c>
      <c r="F10865" s="2" t="s">
        <v>172</v>
      </c>
      <c r="G10865" s="2" t="s">
        <v>393</v>
      </c>
      <c r="H10865" s="2" t="s">
        <v>456</v>
      </c>
      <c r="I10865" s="2" t="s">
        <v>218</v>
      </c>
    </row>
    <row r="10866" spans="1:12">
      <c r="A10866" s="79">
        <v>42319</v>
      </c>
      <c r="B10866" s="3">
        <v>3.4055</v>
      </c>
      <c r="C10866" s="7">
        <v>113</v>
      </c>
      <c r="D10866" s="7">
        <v>1</v>
      </c>
      <c r="E10866" s="17">
        <v>45</v>
      </c>
      <c r="F10866" s="2" t="s">
        <v>172</v>
      </c>
      <c r="G10866" s="2" t="s">
        <v>459</v>
      </c>
      <c r="H10866" s="2" t="s">
        <v>460</v>
      </c>
      <c r="I10866" s="2" t="s">
        <v>218</v>
      </c>
    </row>
    <row r="10867" spans="1:12">
      <c r="A10867" s="79">
        <v>42400</v>
      </c>
      <c r="B10867" s="3">
        <v>3.4055</v>
      </c>
      <c r="C10867" s="7">
        <v>113</v>
      </c>
      <c r="D10867" s="7">
        <v>1</v>
      </c>
      <c r="E10867" s="17">
        <v>45</v>
      </c>
      <c r="F10867" s="2" t="s">
        <v>172</v>
      </c>
      <c r="G10867" s="2" t="s">
        <v>671</v>
      </c>
      <c r="H10867" s="2" t="s">
        <v>1160</v>
      </c>
      <c r="I10867" s="2" t="s">
        <v>218</v>
      </c>
      <c r="L10867" s="21"/>
    </row>
    <row r="10868" spans="1:12">
      <c r="A10868" s="79">
        <v>42404</v>
      </c>
      <c r="B10868" s="3">
        <v>3.4055</v>
      </c>
      <c r="C10868" s="7">
        <v>113</v>
      </c>
      <c r="D10868" s="7">
        <v>1</v>
      </c>
      <c r="E10868" s="17">
        <v>45</v>
      </c>
      <c r="F10868" s="2" t="s">
        <v>172</v>
      </c>
      <c r="G10868" s="2" t="s">
        <v>1151</v>
      </c>
      <c r="H10868" s="2" t="s">
        <v>1152</v>
      </c>
      <c r="I10868" s="2" t="s">
        <v>218</v>
      </c>
      <c r="L10868" s="21"/>
    </row>
    <row r="10869" spans="1:12">
      <c r="A10869" s="79">
        <v>42459</v>
      </c>
      <c r="B10869" s="3">
        <v>3.4055</v>
      </c>
      <c r="C10869" s="7">
        <v>113</v>
      </c>
      <c r="D10869" s="7">
        <v>1</v>
      </c>
      <c r="E10869" s="17">
        <v>45</v>
      </c>
      <c r="F10869" s="2" t="s">
        <v>172</v>
      </c>
      <c r="G10869" s="2" t="s">
        <v>457</v>
      </c>
      <c r="H10869" s="2" t="s">
        <v>218</v>
      </c>
    </row>
    <row r="10870" spans="1:12">
      <c r="A10870" s="79">
        <v>42480</v>
      </c>
      <c r="B10870" s="3">
        <v>10.2165</v>
      </c>
      <c r="C10870" s="7">
        <v>113</v>
      </c>
      <c r="D10870" s="7">
        <v>3</v>
      </c>
      <c r="E10870" s="17">
        <v>45</v>
      </c>
      <c r="F10870" s="2" t="s">
        <v>172</v>
      </c>
      <c r="G10870" s="2" t="s">
        <v>533</v>
      </c>
      <c r="H10870" s="2" t="s">
        <v>1539</v>
      </c>
      <c r="I10870" s="2" t="s">
        <v>218</v>
      </c>
    </row>
    <row r="10871" spans="1:12">
      <c r="A10871" s="79">
        <v>42486</v>
      </c>
      <c r="B10871" s="3">
        <v>3.4055</v>
      </c>
      <c r="C10871" s="7">
        <v>113</v>
      </c>
      <c r="D10871" s="7">
        <v>1</v>
      </c>
      <c r="E10871" s="17">
        <v>45</v>
      </c>
      <c r="F10871" s="2" t="s">
        <v>172</v>
      </c>
      <c r="G10871" s="2" t="s">
        <v>1113</v>
      </c>
      <c r="H10871" s="2" t="s">
        <v>1538</v>
      </c>
      <c r="I10871" s="2" t="s">
        <v>218</v>
      </c>
    </row>
    <row r="10872" spans="1:12">
      <c r="A10872" s="79">
        <v>42493</v>
      </c>
      <c r="B10872" s="3">
        <v>10.025555555555556</v>
      </c>
      <c r="C10872" s="7">
        <v>113</v>
      </c>
      <c r="D10872" s="7">
        <v>3</v>
      </c>
      <c r="E10872" s="17">
        <v>45</v>
      </c>
      <c r="F10872" s="2" t="s">
        <v>172</v>
      </c>
      <c r="G10872" s="2" t="s">
        <v>218</v>
      </c>
      <c r="H10872" s="2" t="s">
        <v>393</v>
      </c>
      <c r="I10872" s="2" t="s">
        <v>1766</v>
      </c>
    </row>
    <row r="10873" spans="1:12">
      <c r="A10873" s="79">
        <v>42509</v>
      </c>
      <c r="B10873" s="3">
        <v>6.7132258064516126</v>
      </c>
      <c r="C10873" s="7">
        <v>113</v>
      </c>
      <c r="D10873" s="7">
        <v>2</v>
      </c>
      <c r="E10873" s="17">
        <v>45</v>
      </c>
      <c r="F10873" s="2" t="s">
        <v>172</v>
      </c>
      <c r="G10873" s="2" t="s">
        <v>218</v>
      </c>
      <c r="H10873" s="2" t="s">
        <v>393</v>
      </c>
      <c r="I10873" s="2" t="s">
        <v>1768</v>
      </c>
    </row>
    <row r="10874" spans="1:12">
      <c r="A10874" s="79">
        <v>42520</v>
      </c>
      <c r="B10874" s="3">
        <v>3.3684737086092715</v>
      </c>
      <c r="C10874" s="7">
        <v>113</v>
      </c>
      <c r="D10874" s="7">
        <v>1</v>
      </c>
      <c r="E10874" s="17">
        <v>45</v>
      </c>
      <c r="F10874" s="2" t="s">
        <v>172</v>
      </c>
      <c r="G10874" s="2" t="s">
        <v>218</v>
      </c>
      <c r="H10874" s="2" t="s">
        <v>1776</v>
      </c>
      <c r="I10874" s="2" t="s">
        <v>1771</v>
      </c>
    </row>
    <row r="10875" spans="1:12">
      <c r="A10875" s="79">
        <v>42523</v>
      </c>
      <c r="B10875" s="3">
        <v>6.7835384615384617</v>
      </c>
      <c r="C10875" s="7">
        <v>113</v>
      </c>
      <c r="D10875" s="7">
        <v>2</v>
      </c>
      <c r="E10875" s="17">
        <v>45</v>
      </c>
      <c r="F10875" s="2" t="s">
        <v>172</v>
      </c>
      <c r="G10875" s="2" t="s">
        <v>218</v>
      </c>
      <c r="H10875" s="2" t="s">
        <v>1161</v>
      </c>
      <c r="I10875" s="2" t="s">
        <v>2040</v>
      </c>
      <c r="J10875" s="2" t="s">
        <v>358</v>
      </c>
      <c r="K10875" s="2" t="s">
        <v>2041</v>
      </c>
    </row>
    <row r="10876" spans="1:12">
      <c r="A10876" s="79">
        <v>42523</v>
      </c>
      <c r="B10876" s="3">
        <v>3.3931700507614213</v>
      </c>
      <c r="C10876" s="7">
        <v>113</v>
      </c>
      <c r="D10876" s="7">
        <v>1</v>
      </c>
      <c r="E10876" s="17">
        <v>45</v>
      </c>
      <c r="F10876" s="2" t="s">
        <v>172</v>
      </c>
      <c r="G10876" s="2" t="s">
        <v>218</v>
      </c>
      <c r="H10876" s="2" t="s">
        <v>2043</v>
      </c>
      <c r="K10876" s="2" t="s">
        <v>2044</v>
      </c>
    </row>
    <row r="10877" spans="1:12">
      <c r="A10877" s="79">
        <v>42536</v>
      </c>
      <c r="B10877" s="3">
        <v>6.7881949685534595</v>
      </c>
      <c r="C10877" s="7">
        <v>113</v>
      </c>
      <c r="D10877" s="7">
        <v>2</v>
      </c>
      <c r="E10877" s="17">
        <v>45</v>
      </c>
      <c r="F10877" s="2" t="s">
        <v>172</v>
      </c>
      <c r="G10877" s="2" t="s">
        <v>218</v>
      </c>
      <c r="H10877" s="2" t="s">
        <v>2008</v>
      </c>
      <c r="K10877" s="2" t="s">
        <v>2009</v>
      </c>
    </row>
    <row r="10878" spans="1:12">
      <c r="A10878" s="79">
        <v>42536</v>
      </c>
      <c r="B10878" s="3">
        <v>4.3615821114369497</v>
      </c>
      <c r="C10878" s="7">
        <v>113</v>
      </c>
      <c r="D10878" s="7">
        <v>1</v>
      </c>
      <c r="E10878" s="17">
        <v>45</v>
      </c>
      <c r="F10878" s="2" t="s">
        <v>172</v>
      </c>
      <c r="G10878" s="2" t="s">
        <v>218</v>
      </c>
      <c r="H10878" s="2" t="s">
        <v>2032</v>
      </c>
      <c r="K10878" s="2" t="s">
        <v>2033</v>
      </c>
    </row>
    <row r="10879" spans="1:12">
      <c r="A10879" s="79">
        <v>42550</v>
      </c>
      <c r="B10879" s="3">
        <v>6.7850341880341878</v>
      </c>
      <c r="C10879" s="7">
        <v>113</v>
      </c>
      <c r="D10879" s="7">
        <v>2</v>
      </c>
      <c r="E10879" s="17">
        <v>45</v>
      </c>
      <c r="F10879" s="2" t="s">
        <v>172</v>
      </c>
      <c r="G10879" s="2" t="s">
        <v>218</v>
      </c>
      <c r="H10879" s="2" t="s">
        <v>482</v>
      </c>
      <c r="K10879" s="2" t="s">
        <v>1954</v>
      </c>
    </row>
    <row r="10880" spans="1:12">
      <c r="A10880" s="79">
        <v>42553</v>
      </c>
      <c r="B10880" s="3">
        <v>3.3945282936793131</v>
      </c>
      <c r="C10880" s="7">
        <v>113</v>
      </c>
      <c r="D10880" s="7">
        <v>1</v>
      </c>
      <c r="E10880" s="17">
        <v>45</v>
      </c>
      <c r="F10880" s="2" t="s">
        <v>172</v>
      </c>
      <c r="G10880" s="2" t="s">
        <v>911</v>
      </c>
      <c r="H10880" s="2" t="s">
        <v>2166</v>
      </c>
      <c r="I10880" s="2" t="s">
        <v>218</v>
      </c>
    </row>
    <row r="10881" spans="1:10">
      <c r="A10881" s="79">
        <v>42562</v>
      </c>
      <c r="B10881" s="3">
        <v>3.3800627743634766</v>
      </c>
      <c r="C10881" s="7">
        <v>113</v>
      </c>
      <c r="D10881" s="7">
        <v>1</v>
      </c>
      <c r="E10881" s="17">
        <v>45</v>
      </c>
      <c r="F10881" s="2" t="s">
        <v>172</v>
      </c>
      <c r="G10881" s="2" t="s">
        <v>393</v>
      </c>
      <c r="H10881" s="2" t="s">
        <v>2177</v>
      </c>
      <c r="I10881" s="2" t="s">
        <v>218</v>
      </c>
    </row>
    <row r="10882" spans="1:10">
      <c r="A10882" s="79">
        <v>42605</v>
      </c>
      <c r="B10882" s="3">
        <v>3.3916147540983608</v>
      </c>
      <c r="C10882" s="7">
        <v>113</v>
      </c>
      <c r="D10882" s="7">
        <v>1</v>
      </c>
      <c r="E10882" s="17">
        <v>45</v>
      </c>
      <c r="F10882" s="2" t="s">
        <v>172</v>
      </c>
      <c r="G10882" s="2" t="s">
        <v>393</v>
      </c>
      <c r="H10882" s="2" t="s">
        <v>2170</v>
      </c>
      <c r="I10882" s="2" t="s">
        <v>218</v>
      </c>
    </row>
    <row r="10883" spans="1:10">
      <c r="A10883" s="79">
        <v>42623</v>
      </c>
      <c r="B10883" s="3">
        <v>3.3927779291553133</v>
      </c>
      <c r="C10883" s="7">
        <v>113</v>
      </c>
      <c r="D10883" s="7">
        <v>1</v>
      </c>
      <c r="E10883" s="17">
        <v>45</v>
      </c>
      <c r="F10883" s="2" t="s">
        <v>172</v>
      </c>
      <c r="G10883" s="2" t="s">
        <v>1960</v>
      </c>
      <c r="H10883" s="2" t="s">
        <v>2163</v>
      </c>
      <c r="I10883" s="2" t="s">
        <v>218</v>
      </c>
    </row>
    <row r="10884" spans="1:10">
      <c r="A10884" s="79">
        <v>42625</v>
      </c>
      <c r="B10884" s="3">
        <v>6.7947576081153231</v>
      </c>
      <c r="C10884" s="7">
        <v>113</v>
      </c>
      <c r="D10884" s="7">
        <v>2</v>
      </c>
      <c r="E10884" s="17">
        <v>45</v>
      </c>
      <c r="F10884" s="2" t="s">
        <v>172</v>
      </c>
      <c r="G10884" s="2" t="s">
        <v>393</v>
      </c>
      <c r="H10884" s="2" t="s">
        <v>2158</v>
      </c>
      <c r="I10884" s="2" t="s">
        <v>218</v>
      </c>
    </row>
    <row r="10885" spans="1:10">
      <c r="A10885" s="79">
        <v>42628</v>
      </c>
      <c r="B10885" s="3">
        <v>3.392359649122807</v>
      </c>
      <c r="C10885" s="7">
        <v>113</v>
      </c>
      <c r="D10885" s="7">
        <v>1</v>
      </c>
      <c r="E10885" s="17">
        <v>45</v>
      </c>
      <c r="F10885" s="2" t="s">
        <v>172</v>
      </c>
      <c r="G10885" s="2" t="s">
        <v>1958</v>
      </c>
      <c r="H10885" s="2" t="s">
        <v>2160</v>
      </c>
      <c r="I10885" s="2" t="s">
        <v>218</v>
      </c>
    </row>
    <row r="10886" spans="1:10">
      <c r="A10886" s="79">
        <v>42704</v>
      </c>
      <c r="B10886" s="3">
        <v>3.3956467391304348</v>
      </c>
      <c r="C10886" s="7">
        <v>113</v>
      </c>
      <c r="D10886" s="7">
        <v>1</v>
      </c>
      <c r="E10886" s="17">
        <v>45</v>
      </c>
      <c r="F10886" s="2" t="s">
        <v>172</v>
      </c>
      <c r="G10886" s="2" t="s">
        <v>218</v>
      </c>
      <c r="H10886" s="2" t="s">
        <v>393</v>
      </c>
    </row>
    <row r="10887" spans="1:10">
      <c r="A10887" s="79">
        <v>42711</v>
      </c>
      <c r="B10887" s="3">
        <v>3.3841203779786362</v>
      </c>
      <c r="C10887" s="7">
        <v>113</v>
      </c>
      <c r="D10887" s="7">
        <v>1</v>
      </c>
      <c r="E10887" s="17">
        <v>45</v>
      </c>
      <c r="F10887" s="2" t="s">
        <v>172</v>
      </c>
      <c r="G10887" s="2" t="s">
        <v>218</v>
      </c>
      <c r="H10887" s="2" t="s">
        <v>2660</v>
      </c>
    </row>
    <row r="10888" spans="1:10">
      <c r="A10888" s="79">
        <v>42744</v>
      </c>
      <c r="B10888" s="3">
        <v>3.3935471698113209</v>
      </c>
      <c r="C10888" s="7">
        <v>113</v>
      </c>
      <c r="D10888" s="7">
        <v>1</v>
      </c>
      <c r="E10888" s="17">
        <v>45</v>
      </c>
      <c r="F10888" s="2" t="s">
        <v>172</v>
      </c>
      <c r="G10888" s="2" t="s">
        <v>3463</v>
      </c>
      <c r="J10888" s="2" t="s">
        <v>3464</v>
      </c>
    </row>
    <row r="10889" spans="1:10">
      <c r="A10889" s="79">
        <v>42744</v>
      </c>
      <c r="B10889" s="3">
        <v>3.3944770114942528</v>
      </c>
      <c r="C10889" s="7">
        <v>113</v>
      </c>
      <c r="D10889" s="7">
        <v>1</v>
      </c>
      <c r="E10889" s="17">
        <v>45</v>
      </c>
      <c r="F10889" s="2" t="s">
        <v>172</v>
      </c>
      <c r="G10889" s="2" t="s">
        <v>393</v>
      </c>
      <c r="I10889" s="2" t="s">
        <v>235</v>
      </c>
      <c r="J10889" s="2" t="s">
        <v>3476</v>
      </c>
    </row>
    <row r="10890" spans="1:10">
      <c r="A10890" s="79">
        <v>42746</v>
      </c>
      <c r="B10890" s="3">
        <v>3.3925000000000001</v>
      </c>
      <c r="C10890" s="7">
        <v>113</v>
      </c>
      <c r="D10890" s="7">
        <v>1</v>
      </c>
      <c r="E10890" s="17">
        <v>45</v>
      </c>
      <c r="F10890" s="2" t="s">
        <v>172</v>
      </c>
      <c r="G10890" s="2" t="s">
        <v>457</v>
      </c>
      <c r="J10890" s="2" t="s">
        <v>3473</v>
      </c>
    </row>
    <row r="10891" spans="1:10">
      <c r="A10891" s="79">
        <v>42746</v>
      </c>
      <c r="B10891" s="3">
        <v>3.395438775510204</v>
      </c>
      <c r="C10891" s="7">
        <v>113</v>
      </c>
      <c r="D10891" s="7">
        <v>1</v>
      </c>
      <c r="E10891" s="17">
        <v>45</v>
      </c>
      <c r="F10891" s="2" t="s">
        <v>172</v>
      </c>
      <c r="G10891" s="2" t="s">
        <v>3468</v>
      </c>
      <c r="J10891" s="2" t="s">
        <v>3469</v>
      </c>
    </row>
    <row r="10892" spans="1:10">
      <c r="A10892" s="79">
        <v>42767</v>
      </c>
      <c r="B10892" s="3">
        <v>6.7843873873873877</v>
      </c>
      <c r="C10892" s="7">
        <v>113</v>
      </c>
      <c r="D10892" s="7">
        <v>2</v>
      </c>
      <c r="E10892" s="17">
        <v>45</v>
      </c>
      <c r="F10892" s="2" t="s">
        <v>172</v>
      </c>
      <c r="G10892" s="2" t="s">
        <v>3474</v>
      </c>
      <c r="J10892" s="2" t="s">
        <v>3475</v>
      </c>
    </row>
    <row r="10893" spans="1:10">
      <c r="A10893" s="79">
        <v>42808</v>
      </c>
      <c r="B10893" s="3">
        <v>6.7843873873873877</v>
      </c>
      <c r="C10893" s="7">
        <v>113</v>
      </c>
      <c r="D10893" s="7">
        <v>2</v>
      </c>
      <c r="E10893" s="17">
        <v>45</v>
      </c>
      <c r="F10893" s="2" t="s">
        <v>172</v>
      </c>
      <c r="G10893" s="2" t="s">
        <v>393</v>
      </c>
      <c r="I10893" s="2" t="s">
        <v>235</v>
      </c>
      <c r="J10893" s="2" t="s">
        <v>3481</v>
      </c>
    </row>
    <row r="10894" spans="1:10">
      <c r="A10894" s="79">
        <v>42836</v>
      </c>
      <c r="B10894" s="3">
        <v>10.188340909090909</v>
      </c>
      <c r="C10894" s="7">
        <v>113</v>
      </c>
      <c r="D10894" s="7">
        <v>3</v>
      </c>
      <c r="E10894" s="17">
        <v>45</v>
      </c>
      <c r="F10894" s="2" t="s">
        <v>172</v>
      </c>
      <c r="G10894" s="2" t="s">
        <v>218</v>
      </c>
    </row>
    <row r="10895" spans="1:10">
      <c r="A10895" s="79">
        <v>42894</v>
      </c>
      <c r="B10895" s="3">
        <v>3.3940882352941175</v>
      </c>
      <c r="C10895" s="7">
        <v>113</v>
      </c>
      <c r="D10895" s="7">
        <v>1</v>
      </c>
      <c r="E10895" s="17">
        <v>45</v>
      </c>
      <c r="F10895" s="2" t="s">
        <v>172</v>
      </c>
      <c r="G10895" s="2" t="s">
        <v>218</v>
      </c>
    </row>
    <row r="10896" spans="1:10">
      <c r="A10896" s="79">
        <v>42903</v>
      </c>
      <c r="B10896" s="3">
        <v>10.176055555555555</v>
      </c>
      <c r="C10896" s="7">
        <v>113</v>
      </c>
      <c r="D10896" s="7">
        <v>3</v>
      </c>
      <c r="E10896" s="17">
        <v>45</v>
      </c>
      <c r="F10896" s="2" t="s">
        <v>172</v>
      </c>
      <c r="G10896" s="2" t="s">
        <v>218</v>
      </c>
    </row>
    <row r="10897" spans="1:10">
      <c r="A10897" s="79">
        <v>42133</v>
      </c>
      <c r="B10897" s="3">
        <v>17.0275</v>
      </c>
      <c r="C10897" s="7">
        <v>114</v>
      </c>
      <c r="D10897" s="7">
        <v>5</v>
      </c>
      <c r="E10897" s="17">
        <v>45</v>
      </c>
      <c r="F10897" s="2" t="s">
        <v>172</v>
      </c>
      <c r="G10897" s="2" t="s">
        <v>358</v>
      </c>
      <c r="H10897" s="2" t="s">
        <v>219</v>
      </c>
    </row>
    <row r="10898" spans="1:10">
      <c r="A10898" s="79">
        <v>42160</v>
      </c>
      <c r="B10898" s="3">
        <v>17.0275</v>
      </c>
      <c r="C10898" s="7">
        <v>114</v>
      </c>
      <c r="D10898" s="7">
        <v>5</v>
      </c>
      <c r="E10898" s="17">
        <v>45</v>
      </c>
      <c r="F10898" s="2" t="s">
        <v>172</v>
      </c>
      <c r="G10898" s="2" t="s">
        <v>251</v>
      </c>
      <c r="H10898" s="2" t="s">
        <v>219</v>
      </c>
    </row>
    <row r="10899" spans="1:10">
      <c r="A10899" s="79">
        <v>42167</v>
      </c>
      <c r="B10899" s="3">
        <v>6.8109999999999999</v>
      </c>
      <c r="C10899" s="7">
        <v>114</v>
      </c>
      <c r="D10899" s="7">
        <v>2</v>
      </c>
      <c r="E10899" s="17">
        <v>45</v>
      </c>
      <c r="F10899" s="2" t="s">
        <v>172</v>
      </c>
      <c r="G10899" s="2" t="s">
        <v>250</v>
      </c>
      <c r="H10899" s="2" t="s">
        <v>219</v>
      </c>
    </row>
    <row r="10900" spans="1:10">
      <c r="A10900" s="79">
        <v>42170</v>
      </c>
      <c r="B10900" s="3">
        <v>6.8109999999999999</v>
      </c>
      <c r="C10900" s="7">
        <v>114</v>
      </c>
      <c r="D10900" s="7">
        <v>2</v>
      </c>
      <c r="E10900" s="17">
        <v>45</v>
      </c>
      <c r="F10900" s="2" t="s">
        <v>172</v>
      </c>
      <c r="G10900" s="2" t="s">
        <v>248</v>
      </c>
      <c r="H10900" s="2" t="s">
        <v>219</v>
      </c>
    </row>
    <row r="10901" spans="1:10">
      <c r="A10901" s="79">
        <v>42171</v>
      </c>
      <c r="B10901" s="3">
        <v>3.4055</v>
      </c>
      <c r="C10901" s="7">
        <v>114</v>
      </c>
      <c r="D10901" s="7">
        <v>1</v>
      </c>
      <c r="E10901" s="17">
        <v>45</v>
      </c>
      <c r="F10901" s="2" t="s">
        <v>172</v>
      </c>
      <c r="G10901" s="2" t="s">
        <v>233</v>
      </c>
      <c r="H10901" s="2" t="s">
        <v>219</v>
      </c>
      <c r="J10901" s="21"/>
    </row>
    <row r="10902" spans="1:10">
      <c r="A10902" s="79">
        <v>42177</v>
      </c>
      <c r="B10902" s="3">
        <v>3.4055</v>
      </c>
      <c r="C10902" s="7">
        <v>114</v>
      </c>
      <c r="D10902" s="7">
        <v>1</v>
      </c>
      <c r="E10902" s="17">
        <v>45</v>
      </c>
      <c r="F10902" s="2" t="s">
        <v>172</v>
      </c>
      <c r="G10902" s="2" t="s">
        <v>244</v>
      </c>
      <c r="H10902" s="2" t="s">
        <v>219</v>
      </c>
      <c r="J10902" s="21"/>
    </row>
    <row r="10903" spans="1:10">
      <c r="A10903" s="79">
        <v>42185</v>
      </c>
      <c r="B10903" s="3">
        <v>13.622</v>
      </c>
      <c r="C10903" s="7">
        <v>114</v>
      </c>
      <c r="D10903" s="7">
        <v>4</v>
      </c>
      <c r="E10903" s="17">
        <v>45</v>
      </c>
      <c r="F10903" s="2" t="s">
        <v>172</v>
      </c>
      <c r="G10903" s="2" t="s">
        <v>242</v>
      </c>
      <c r="H10903" s="2" t="s">
        <v>219</v>
      </c>
      <c r="J10903" s="21"/>
    </row>
    <row r="10904" spans="1:10">
      <c r="A10904" s="79">
        <v>42195</v>
      </c>
      <c r="B10904" s="3">
        <v>10.2165</v>
      </c>
      <c r="C10904" s="7">
        <v>114</v>
      </c>
      <c r="D10904" s="7">
        <v>3</v>
      </c>
      <c r="E10904" s="17">
        <v>45</v>
      </c>
      <c r="F10904" s="2" t="s">
        <v>172</v>
      </c>
      <c r="G10904" s="2" t="s">
        <v>241</v>
      </c>
      <c r="H10904" s="2" t="s">
        <v>219</v>
      </c>
      <c r="J10904" s="21"/>
    </row>
    <row r="10905" spans="1:10">
      <c r="A10905" s="79">
        <v>42212</v>
      </c>
      <c r="B10905" s="3">
        <v>3.4055</v>
      </c>
      <c r="C10905" s="7">
        <v>114</v>
      </c>
      <c r="D10905" s="7">
        <v>1</v>
      </c>
      <c r="E10905" s="17">
        <v>45</v>
      </c>
      <c r="F10905" s="2" t="s">
        <v>172</v>
      </c>
      <c r="G10905" s="2" t="s">
        <v>236</v>
      </c>
      <c r="H10905" s="2" t="s">
        <v>219</v>
      </c>
      <c r="J10905" s="21"/>
    </row>
    <row r="10906" spans="1:10">
      <c r="A10906" s="79">
        <v>42214</v>
      </c>
      <c r="B10906" s="3">
        <v>6.8109999999999999</v>
      </c>
      <c r="C10906" s="7">
        <v>114</v>
      </c>
      <c r="D10906" s="7">
        <v>2</v>
      </c>
      <c r="E10906" s="17">
        <v>45</v>
      </c>
      <c r="F10906" s="2" t="s">
        <v>172</v>
      </c>
      <c r="G10906" s="2" t="s">
        <v>231</v>
      </c>
      <c r="H10906" s="2" t="s">
        <v>219</v>
      </c>
      <c r="J10906" s="21"/>
    </row>
    <row r="10907" spans="1:10">
      <c r="A10907" s="79">
        <v>42249</v>
      </c>
      <c r="B10907" s="3">
        <v>17.0275</v>
      </c>
      <c r="C10907" s="7">
        <v>114</v>
      </c>
      <c r="D10907" s="7">
        <v>5</v>
      </c>
      <c r="E10907" s="17">
        <v>45</v>
      </c>
      <c r="F10907" s="2" t="s">
        <v>172</v>
      </c>
      <c r="G10907" s="2" t="s">
        <v>236</v>
      </c>
      <c r="H10907" s="2" t="s">
        <v>219</v>
      </c>
      <c r="J10907" s="21"/>
    </row>
    <row r="10908" spans="1:10">
      <c r="A10908" s="79">
        <v>42290</v>
      </c>
      <c r="B10908" s="3">
        <v>3.4055</v>
      </c>
      <c r="C10908" s="7">
        <v>114</v>
      </c>
      <c r="D10908" s="7">
        <v>1</v>
      </c>
      <c r="E10908" s="17">
        <v>45</v>
      </c>
      <c r="F10908" s="2" t="s">
        <v>172</v>
      </c>
      <c r="G10908" s="2" t="s">
        <v>379</v>
      </c>
      <c r="H10908" s="2" t="s">
        <v>219</v>
      </c>
    </row>
    <row r="10909" spans="1:10">
      <c r="A10909" s="79">
        <v>42297</v>
      </c>
      <c r="B10909" s="3">
        <v>3.4055</v>
      </c>
      <c r="C10909" s="7">
        <v>114</v>
      </c>
      <c r="D10909" s="7">
        <v>1</v>
      </c>
      <c r="E10909" s="17">
        <v>45</v>
      </c>
      <c r="F10909" s="2" t="s">
        <v>172</v>
      </c>
      <c r="G10909" s="2" t="s">
        <v>373</v>
      </c>
      <c r="H10909" s="2" t="s">
        <v>219</v>
      </c>
    </row>
    <row r="10910" spans="1:10">
      <c r="A10910" s="79">
        <v>42304</v>
      </c>
      <c r="B10910" s="3">
        <v>10.2165</v>
      </c>
      <c r="C10910" s="7">
        <v>114</v>
      </c>
      <c r="D10910" s="7">
        <v>3</v>
      </c>
      <c r="E10910" s="17">
        <v>45</v>
      </c>
      <c r="F10910" s="2" t="s">
        <v>172</v>
      </c>
      <c r="G10910" s="2" t="s">
        <v>358</v>
      </c>
      <c r="H10910" s="2" t="s">
        <v>219</v>
      </c>
    </row>
    <row r="10911" spans="1:10">
      <c r="A10911" s="79">
        <v>42305</v>
      </c>
      <c r="B10911" s="3">
        <v>6.8109999999999999</v>
      </c>
      <c r="C10911" s="7">
        <v>114</v>
      </c>
      <c r="D10911" s="7">
        <v>2</v>
      </c>
      <c r="E10911" s="17">
        <v>45</v>
      </c>
      <c r="F10911" s="2" t="s">
        <v>172</v>
      </c>
      <c r="G10911" s="2" t="s">
        <v>248</v>
      </c>
      <c r="H10911" s="2" t="s">
        <v>219</v>
      </c>
    </row>
    <row r="10912" spans="1:10">
      <c r="A10912" s="79">
        <v>42313</v>
      </c>
      <c r="B10912" s="3">
        <v>6.8109999999999999</v>
      </c>
      <c r="C10912" s="7">
        <v>114</v>
      </c>
      <c r="D10912" s="7">
        <v>2</v>
      </c>
      <c r="E10912" s="17">
        <v>45</v>
      </c>
      <c r="F10912" s="2" t="s">
        <v>172</v>
      </c>
      <c r="G10912" s="2" t="s">
        <v>466</v>
      </c>
      <c r="H10912" s="2" t="s">
        <v>467</v>
      </c>
      <c r="I10912" s="2" t="s">
        <v>219</v>
      </c>
    </row>
    <row r="10913" spans="1:12">
      <c r="A10913" s="79">
        <v>42318</v>
      </c>
      <c r="B10913" s="3">
        <v>6.8109999999999999</v>
      </c>
      <c r="C10913" s="7">
        <v>114</v>
      </c>
      <c r="D10913" s="7">
        <v>2</v>
      </c>
      <c r="E10913" s="17">
        <v>45</v>
      </c>
      <c r="F10913" s="2" t="s">
        <v>172</v>
      </c>
      <c r="G10913" s="2" t="s">
        <v>457</v>
      </c>
      <c r="H10913" s="2" t="s">
        <v>458</v>
      </c>
      <c r="I10913" s="2" t="s">
        <v>219</v>
      </c>
    </row>
    <row r="10914" spans="1:12">
      <c r="A10914" s="79">
        <v>42318</v>
      </c>
      <c r="B10914" s="3">
        <v>3.4055</v>
      </c>
      <c r="C10914" s="7">
        <v>114</v>
      </c>
      <c r="D10914" s="7">
        <v>1</v>
      </c>
      <c r="E10914" s="17">
        <v>45</v>
      </c>
      <c r="F10914" s="2" t="s">
        <v>172</v>
      </c>
      <c r="G10914" s="2" t="s">
        <v>373</v>
      </c>
      <c r="H10914" s="2" t="s">
        <v>455</v>
      </c>
      <c r="I10914" s="2" t="s">
        <v>219</v>
      </c>
    </row>
    <row r="10915" spans="1:12">
      <c r="A10915" s="79">
        <v>42319</v>
      </c>
      <c r="B10915" s="3">
        <v>17.0275</v>
      </c>
      <c r="C10915" s="7">
        <v>114</v>
      </c>
      <c r="D10915" s="7">
        <v>5</v>
      </c>
      <c r="E10915" s="17">
        <v>45</v>
      </c>
      <c r="F10915" s="2" t="s">
        <v>172</v>
      </c>
      <c r="G10915" s="2" t="s">
        <v>393</v>
      </c>
      <c r="H10915" s="2" t="s">
        <v>456</v>
      </c>
      <c r="I10915" s="2" t="s">
        <v>219</v>
      </c>
    </row>
    <row r="10916" spans="1:12">
      <c r="A10916" s="79">
        <v>42319</v>
      </c>
      <c r="B10916" s="3">
        <v>6.8109999999999999</v>
      </c>
      <c r="C10916" s="7">
        <v>114</v>
      </c>
      <c r="D10916" s="7">
        <v>2</v>
      </c>
      <c r="E10916" s="17">
        <v>45</v>
      </c>
      <c r="F10916" s="2" t="s">
        <v>172</v>
      </c>
      <c r="G10916" s="2" t="s">
        <v>459</v>
      </c>
      <c r="H10916" s="2" t="s">
        <v>460</v>
      </c>
      <c r="I10916" s="2" t="s">
        <v>219</v>
      </c>
    </row>
    <row r="10917" spans="1:12">
      <c r="A10917" s="79">
        <v>42319</v>
      </c>
      <c r="B10917" s="3">
        <v>3.4055</v>
      </c>
      <c r="C10917" s="7">
        <v>114</v>
      </c>
      <c r="D10917" s="7">
        <v>1</v>
      </c>
      <c r="E10917" s="17">
        <v>45</v>
      </c>
      <c r="F10917" s="2" t="s">
        <v>172</v>
      </c>
      <c r="G10917" s="2" t="s">
        <v>372</v>
      </c>
      <c r="H10917" s="2" t="s">
        <v>463</v>
      </c>
      <c r="I10917" s="2" t="s">
        <v>219</v>
      </c>
    </row>
    <row r="10918" spans="1:12">
      <c r="A10918" s="79">
        <v>42335</v>
      </c>
      <c r="B10918" s="3">
        <v>6.8109999999999999</v>
      </c>
      <c r="C10918" s="7">
        <v>114</v>
      </c>
      <c r="D10918" s="7">
        <v>2</v>
      </c>
      <c r="E10918" s="17">
        <v>45</v>
      </c>
      <c r="F10918" s="2" t="s">
        <v>172</v>
      </c>
      <c r="G10918" s="2" t="s">
        <v>468</v>
      </c>
      <c r="H10918" s="2" t="s">
        <v>469</v>
      </c>
      <c r="I10918" s="2" t="s">
        <v>219</v>
      </c>
    </row>
    <row r="10919" spans="1:12">
      <c r="A10919" s="79">
        <v>42342</v>
      </c>
      <c r="B10919" s="3">
        <v>3.4055</v>
      </c>
      <c r="C10919" s="7">
        <v>114</v>
      </c>
      <c r="D10919" s="7">
        <v>1</v>
      </c>
      <c r="E10919" s="17">
        <v>45</v>
      </c>
      <c r="F10919" s="8" t="s">
        <v>172</v>
      </c>
      <c r="G10919" s="2" t="s">
        <v>372</v>
      </c>
      <c r="H10919" s="2" t="s">
        <v>676</v>
      </c>
      <c r="I10919" s="2" t="s">
        <v>219</v>
      </c>
    </row>
    <row r="10920" spans="1:12">
      <c r="A10920" s="79">
        <v>42352</v>
      </c>
      <c r="B10920" s="3">
        <v>10.2165</v>
      </c>
      <c r="C10920" s="7">
        <v>114</v>
      </c>
      <c r="D10920" s="7">
        <v>3</v>
      </c>
      <c r="E10920" s="17">
        <v>45</v>
      </c>
      <c r="F10920" s="8" t="s">
        <v>172</v>
      </c>
      <c r="G10920" s="2" t="s">
        <v>393</v>
      </c>
      <c r="H10920" s="2" t="s">
        <v>661</v>
      </c>
      <c r="I10920" s="2" t="s">
        <v>219</v>
      </c>
      <c r="J10920" s="2" t="s">
        <v>274</v>
      </c>
    </row>
    <row r="10921" spans="1:12">
      <c r="A10921" s="79">
        <v>42357</v>
      </c>
      <c r="B10921" s="3">
        <v>6.8109999999999999</v>
      </c>
      <c r="C10921" s="7">
        <v>114</v>
      </c>
      <c r="D10921" s="7">
        <v>2</v>
      </c>
      <c r="E10921" s="17">
        <v>45</v>
      </c>
      <c r="F10921" s="8" t="s">
        <v>172</v>
      </c>
      <c r="G10921" s="2" t="s">
        <v>653</v>
      </c>
      <c r="H10921" s="2" t="s">
        <v>654</v>
      </c>
      <c r="I10921" s="2" t="s">
        <v>219</v>
      </c>
      <c r="J10921" s="2" t="s">
        <v>219</v>
      </c>
    </row>
    <row r="10922" spans="1:12">
      <c r="A10922" s="79">
        <v>42375</v>
      </c>
      <c r="B10922" s="3">
        <v>3.4055</v>
      </c>
      <c r="C10922" s="7">
        <v>114</v>
      </c>
      <c r="D10922" s="7">
        <v>1</v>
      </c>
      <c r="E10922" s="17">
        <v>45</v>
      </c>
      <c r="F10922" s="2" t="s">
        <v>172</v>
      </c>
      <c r="G10922" s="2" t="s">
        <v>372</v>
      </c>
      <c r="H10922" s="2" t="s">
        <v>910</v>
      </c>
      <c r="I10922" s="2" t="s">
        <v>219</v>
      </c>
      <c r="L10922" s="21"/>
    </row>
    <row r="10923" spans="1:12">
      <c r="A10923" s="79">
        <v>42389</v>
      </c>
      <c r="B10923" s="3">
        <v>6.8109999999999999</v>
      </c>
      <c r="C10923" s="7">
        <v>114</v>
      </c>
      <c r="D10923" s="7">
        <v>2</v>
      </c>
      <c r="E10923" s="17">
        <v>45</v>
      </c>
      <c r="F10923" s="2" t="s">
        <v>172</v>
      </c>
      <c r="G10923" s="2" t="s">
        <v>468</v>
      </c>
      <c r="H10923" s="2" t="s">
        <v>469</v>
      </c>
      <c r="I10923" s="2" t="s">
        <v>219</v>
      </c>
      <c r="L10923" s="21"/>
    </row>
    <row r="10924" spans="1:12">
      <c r="A10924" s="79">
        <v>42389</v>
      </c>
      <c r="B10924" s="3">
        <v>6.8109999999999999</v>
      </c>
      <c r="C10924" s="7">
        <v>114</v>
      </c>
      <c r="D10924" s="7">
        <v>2</v>
      </c>
      <c r="E10924" s="17">
        <v>45</v>
      </c>
      <c r="F10924" s="2" t="s">
        <v>172</v>
      </c>
      <c r="G10924" s="2" t="s">
        <v>468</v>
      </c>
      <c r="H10924" s="2" t="s">
        <v>914</v>
      </c>
      <c r="I10924" s="2" t="s">
        <v>219</v>
      </c>
      <c r="L10924" s="21"/>
    </row>
    <row r="10925" spans="1:12">
      <c r="A10925" s="79">
        <v>42399</v>
      </c>
      <c r="B10925" s="3">
        <v>10.2165</v>
      </c>
      <c r="C10925" s="7">
        <v>114</v>
      </c>
      <c r="D10925" s="7">
        <v>3</v>
      </c>
      <c r="E10925" s="17">
        <v>45</v>
      </c>
      <c r="F10925" s="2" t="s">
        <v>172</v>
      </c>
      <c r="G10925" s="2" t="s">
        <v>755</v>
      </c>
      <c r="H10925" s="2" t="s">
        <v>756</v>
      </c>
      <c r="I10925" s="2" t="s">
        <v>219</v>
      </c>
      <c r="L10925" s="21"/>
    </row>
    <row r="10926" spans="1:12">
      <c r="A10926" s="79">
        <v>42400</v>
      </c>
      <c r="B10926" s="3">
        <v>10.2165</v>
      </c>
      <c r="C10926" s="7">
        <v>114</v>
      </c>
      <c r="D10926" s="7">
        <v>3</v>
      </c>
      <c r="E10926" s="17">
        <v>45</v>
      </c>
      <c r="F10926" s="2" t="s">
        <v>172</v>
      </c>
      <c r="G10926" s="2" t="s">
        <v>1161</v>
      </c>
      <c r="H10926" s="2" t="s">
        <v>1162</v>
      </c>
      <c r="I10926" s="2" t="s">
        <v>219</v>
      </c>
      <c r="L10926" s="21"/>
    </row>
    <row r="10927" spans="1:12">
      <c r="A10927" s="79">
        <v>42402</v>
      </c>
      <c r="B10927" s="3">
        <v>13.622</v>
      </c>
      <c r="C10927" s="7">
        <v>114</v>
      </c>
      <c r="D10927" s="7">
        <v>4</v>
      </c>
      <c r="E10927" s="17">
        <v>45</v>
      </c>
      <c r="F10927" s="2" t="s">
        <v>172</v>
      </c>
      <c r="G10927" s="2" t="s">
        <v>393</v>
      </c>
      <c r="H10927" s="2" t="s">
        <v>1159</v>
      </c>
      <c r="I10927" s="2" t="s">
        <v>219</v>
      </c>
      <c r="L10927" s="21"/>
    </row>
    <row r="10928" spans="1:12">
      <c r="A10928" s="79">
        <v>42402</v>
      </c>
      <c r="B10928" s="3">
        <v>10.2165</v>
      </c>
      <c r="C10928" s="7">
        <v>114</v>
      </c>
      <c r="D10928" s="7">
        <v>3</v>
      </c>
      <c r="E10928" s="17">
        <v>45</v>
      </c>
      <c r="F10928" s="2" t="s">
        <v>172</v>
      </c>
      <c r="G10928" s="2" t="s">
        <v>486</v>
      </c>
      <c r="H10928" s="2" t="s">
        <v>1131</v>
      </c>
      <c r="I10928" s="2" t="s">
        <v>219</v>
      </c>
      <c r="L10928" s="21"/>
    </row>
    <row r="10929" spans="1:12">
      <c r="A10929" s="79">
        <v>42402</v>
      </c>
      <c r="B10929" s="3">
        <v>10.2165</v>
      </c>
      <c r="C10929" s="7">
        <v>114</v>
      </c>
      <c r="D10929" s="7">
        <v>3</v>
      </c>
      <c r="E10929" s="17">
        <v>45</v>
      </c>
      <c r="F10929" s="2" t="s">
        <v>172</v>
      </c>
      <c r="G10929" s="2" t="s">
        <v>1136</v>
      </c>
      <c r="H10929" s="2" t="s">
        <v>1137</v>
      </c>
      <c r="I10929" s="2" t="s">
        <v>219</v>
      </c>
      <c r="L10929" s="21"/>
    </row>
    <row r="10930" spans="1:12">
      <c r="A10930" s="79">
        <v>42402</v>
      </c>
      <c r="B10930" s="3">
        <v>6.8109999999999999</v>
      </c>
      <c r="C10930" s="7">
        <v>114</v>
      </c>
      <c r="D10930" s="7">
        <v>2</v>
      </c>
      <c r="E10930" s="17">
        <v>45</v>
      </c>
      <c r="F10930" s="2" t="s">
        <v>172</v>
      </c>
      <c r="G10930" s="2" t="s">
        <v>1138</v>
      </c>
      <c r="H10930" s="2" t="s">
        <v>1139</v>
      </c>
      <c r="I10930" s="2" t="s">
        <v>219</v>
      </c>
      <c r="L10930" s="21"/>
    </row>
    <row r="10931" spans="1:12">
      <c r="A10931" s="79">
        <v>42404</v>
      </c>
      <c r="B10931" s="3">
        <v>3.4055</v>
      </c>
      <c r="C10931" s="7">
        <v>114</v>
      </c>
      <c r="D10931" s="7">
        <v>1</v>
      </c>
      <c r="E10931" s="17">
        <v>45</v>
      </c>
      <c r="F10931" s="2" t="s">
        <v>172</v>
      </c>
      <c r="G10931" s="2" t="s">
        <v>1151</v>
      </c>
      <c r="H10931" s="2" t="s">
        <v>1152</v>
      </c>
      <c r="I10931" s="2" t="s">
        <v>219</v>
      </c>
      <c r="L10931" s="21"/>
    </row>
    <row r="10932" spans="1:12">
      <c r="A10932" s="79">
        <v>42408</v>
      </c>
      <c r="B10932" s="3">
        <v>3.4055</v>
      </c>
      <c r="C10932" s="7">
        <v>114</v>
      </c>
      <c r="D10932" s="7">
        <v>1</v>
      </c>
      <c r="E10932" s="17">
        <v>45</v>
      </c>
      <c r="F10932" s="2" t="s">
        <v>172</v>
      </c>
      <c r="G10932" s="2" t="s">
        <v>372</v>
      </c>
      <c r="H10932" s="2" t="s">
        <v>1149</v>
      </c>
      <c r="I10932" s="2" t="s">
        <v>219</v>
      </c>
      <c r="L10932" s="21"/>
    </row>
    <row r="10933" spans="1:12">
      <c r="A10933" s="79">
        <v>42416</v>
      </c>
      <c r="B10933" s="3">
        <v>3.4055</v>
      </c>
      <c r="C10933" s="7">
        <v>114</v>
      </c>
      <c r="D10933" s="7">
        <v>1</v>
      </c>
      <c r="E10933" s="17">
        <v>45</v>
      </c>
      <c r="F10933" s="2" t="s">
        <v>172</v>
      </c>
      <c r="G10933" s="2" t="s">
        <v>1118</v>
      </c>
      <c r="H10933" s="2" t="s">
        <v>1119</v>
      </c>
      <c r="I10933" s="2" t="s">
        <v>219</v>
      </c>
      <c r="L10933" s="21"/>
    </row>
    <row r="10934" spans="1:12">
      <c r="A10934" s="79">
        <v>42418</v>
      </c>
      <c r="B10934" s="3">
        <v>3.4055</v>
      </c>
      <c r="C10934" s="7">
        <v>114</v>
      </c>
      <c r="D10934" s="7">
        <v>1</v>
      </c>
      <c r="E10934" s="17">
        <v>45</v>
      </c>
      <c r="F10934" s="2" t="s">
        <v>172</v>
      </c>
      <c r="G10934" s="2" t="s">
        <v>372</v>
      </c>
      <c r="H10934" s="2" t="s">
        <v>1110</v>
      </c>
      <c r="I10934" s="2" t="s">
        <v>219</v>
      </c>
      <c r="L10934" s="21"/>
    </row>
    <row r="10935" spans="1:12">
      <c r="A10935" s="79">
        <v>42424</v>
      </c>
      <c r="B10935" s="3">
        <v>3.4055</v>
      </c>
      <c r="C10935" s="7">
        <v>114</v>
      </c>
      <c r="D10935" s="7">
        <v>1</v>
      </c>
      <c r="E10935" s="17">
        <v>45</v>
      </c>
      <c r="F10935" s="2" t="s">
        <v>172</v>
      </c>
      <c r="G10935" s="2" t="s">
        <v>1126</v>
      </c>
      <c r="H10935" s="2" t="s">
        <v>1127</v>
      </c>
      <c r="I10935" s="2" t="s">
        <v>219</v>
      </c>
      <c r="L10935" s="21"/>
    </row>
    <row r="10936" spans="1:12">
      <c r="A10936" s="79">
        <v>42431</v>
      </c>
      <c r="B10936" s="3">
        <v>6.8109999999999999</v>
      </c>
      <c r="C10936" s="7">
        <v>114</v>
      </c>
      <c r="D10936" s="7">
        <v>2</v>
      </c>
      <c r="E10936" s="17">
        <v>45</v>
      </c>
      <c r="F10936" s="2" t="s">
        <v>172</v>
      </c>
      <c r="G10936" s="2" t="s">
        <v>393</v>
      </c>
      <c r="H10936" s="2" t="s">
        <v>219</v>
      </c>
      <c r="L10936" s="21"/>
    </row>
    <row r="10937" spans="1:12">
      <c r="A10937" s="79">
        <v>42438</v>
      </c>
      <c r="B10937" s="3">
        <v>3.4055</v>
      </c>
      <c r="C10937" s="7">
        <v>114</v>
      </c>
      <c r="D10937" s="7">
        <v>1</v>
      </c>
      <c r="E10937" s="17">
        <v>45</v>
      </c>
      <c r="F10937" s="2" t="s">
        <v>172</v>
      </c>
      <c r="G10937" s="2" t="s">
        <v>372</v>
      </c>
      <c r="H10937" s="2" t="s">
        <v>219</v>
      </c>
      <c r="L10937" s="21"/>
    </row>
    <row r="10938" spans="1:12">
      <c r="A10938" s="79">
        <v>42444</v>
      </c>
      <c r="B10938" s="3">
        <v>10.2165</v>
      </c>
      <c r="C10938" s="7">
        <v>114</v>
      </c>
      <c r="D10938" s="7">
        <v>3</v>
      </c>
      <c r="E10938" s="17">
        <v>45</v>
      </c>
      <c r="F10938" s="2" t="s">
        <v>172</v>
      </c>
      <c r="G10938" s="2" t="s">
        <v>1161</v>
      </c>
      <c r="H10938" s="2" t="s">
        <v>219</v>
      </c>
    </row>
    <row r="10939" spans="1:12">
      <c r="A10939" s="79">
        <v>42444</v>
      </c>
      <c r="B10939" s="3">
        <v>10.2165</v>
      </c>
      <c r="C10939" s="7">
        <v>114</v>
      </c>
      <c r="D10939" s="7">
        <v>3</v>
      </c>
      <c r="E10939" s="17">
        <v>45</v>
      </c>
      <c r="F10939" s="2" t="s">
        <v>172</v>
      </c>
      <c r="G10939" s="2" t="s">
        <v>457</v>
      </c>
      <c r="H10939" s="2" t="s">
        <v>219</v>
      </c>
    </row>
    <row r="10940" spans="1:12">
      <c r="A10940" s="79">
        <v>42467</v>
      </c>
      <c r="B10940" s="3">
        <v>3.4055</v>
      </c>
      <c r="C10940" s="7">
        <v>114</v>
      </c>
      <c r="D10940" s="7">
        <v>1</v>
      </c>
      <c r="E10940" s="17">
        <v>45</v>
      </c>
      <c r="F10940" s="2" t="s">
        <v>172</v>
      </c>
      <c r="G10940" s="2" t="s">
        <v>372</v>
      </c>
      <c r="H10940" s="2" t="s">
        <v>1547</v>
      </c>
      <c r="I10940" s="2" t="s">
        <v>219</v>
      </c>
    </row>
    <row r="10941" spans="1:12">
      <c r="A10941" s="79">
        <v>42468</v>
      </c>
      <c r="B10941" s="3">
        <v>3.4055</v>
      </c>
      <c r="C10941" s="7">
        <v>114</v>
      </c>
      <c r="D10941" s="7">
        <v>1</v>
      </c>
      <c r="E10941" s="17">
        <v>45</v>
      </c>
      <c r="F10941" s="2" t="s">
        <v>172</v>
      </c>
      <c r="G10941" s="2" t="s">
        <v>1542</v>
      </c>
      <c r="H10941" s="2" t="s">
        <v>1543</v>
      </c>
      <c r="I10941" s="2" t="s">
        <v>219</v>
      </c>
    </row>
    <row r="10942" spans="1:12">
      <c r="A10942" s="79">
        <v>42474</v>
      </c>
      <c r="B10942" s="3">
        <v>20.433</v>
      </c>
      <c r="C10942" s="7">
        <v>114</v>
      </c>
      <c r="D10942" s="7">
        <v>6</v>
      </c>
      <c r="E10942" s="7">
        <v>45</v>
      </c>
      <c r="F10942" s="2" t="s">
        <v>172</v>
      </c>
      <c r="G10942" s="2" t="s">
        <v>393</v>
      </c>
      <c r="H10942" s="2" t="s">
        <v>1550</v>
      </c>
      <c r="I10942" s="2" t="s">
        <v>219</v>
      </c>
    </row>
    <row r="10943" spans="1:12">
      <c r="A10943" s="79">
        <v>42479</v>
      </c>
      <c r="B10943" s="3">
        <v>10.2165</v>
      </c>
      <c r="C10943" s="7">
        <v>114</v>
      </c>
      <c r="D10943" s="7">
        <v>3</v>
      </c>
      <c r="E10943" s="17">
        <v>45</v>
      </c>
      <c r="F10943" s="2" t="s">
        <v>172</v>
      </c>
      <c r="G10943" s="2" t="s">
        <v>671</v>
      </c>
      <c r="H10943" s="2" t="s">
        <v>1551</v>
      </c>
      <c r="I10943" s="2" t="s">
        <v>219</v>
      </c>
    </row>
    <row r="10944" spans="1:12">
      <c r="A10944" s="79">
        <v>42480</v>
      </c>
      <c r="B10944" s="3">
        <v>10.2165</v>
      </c>
      <c r="C10944" s="7">
        <v>114</v>
      </c>
      <c r="D10944" s="7">
        <v>3</v>
      </c>
      <c r="E10944" s="17">
        <v>45</v>
      </c>
      <c r="F10944" s="2" t="s">
        <v>172</v>
      </c>
      <c r="G10944" s="2" t="s">
        <v>533</v>
      </c>
      <c r="H10944" s="2" t="s">
        <v>1539</v>
      </c>
      <c r="I10944" s="2" t="s">
        <v>219</v>
      </c>
    </row>
    <row r="10945" spans="1:11">
      <c r="A10945" s="79">
        <v>42485</v>
      </c>
      <c r="B10945" s="3">
        <v>3.4055</v>
      </c>
      <c r="C10945" s="7">
        <v>114</v>
      </c>
      <c r="D10945" s="7">
        <v>1</v>
      </c>
      <c r="E10945" s="17">
        <v>45</v>
      </c>
      <c r="F10945" s="2" t="s">
        <v>172</v>
      </c>
      <c r="G10945" s="2" t="s">
        <v>372</v>
      </c>
      <c r="H10945" s="2" t="s">
        <v>1548</v>
      </c>
      <c r="I10945" s="2" t="s">
        <v>219</v>
      </c>
    </row>
    <row r="10946" spans="1:11">
      <c r="A10946" s="79">
        <v>42486</v>
      </c>
      <c r="B10946" s="3">
        <v>3.4055</v>
      </c>
      <c r="C10946" s="7">
        <v>114</v>
      </c>
      <c r="D10946" s="7">
        <v>1</v>
      </c>
      <c r="E10946" s="17">
        <v>45</v>
      </c>
      <c r="F10946" s="2" t="s">
        <v>172</v>
      </c>
      <c r="G10946" s="2" t="s">
        <v>1113</v>
      </c>
      <c r="H10946" s="2" t="s">
        <v>1538</v>
      </c>
      <c r="I10946" s="2" t="s">
        <v>219</v>
      </c>
    </row>
    <row r="10947" spans="1:11">
      <c r="A10947" s="79">
        <v>42493</v>
      </c>
      <c r="B10947" s="3">
        <v>16.709259259259259</v>
      </c>
      <c r="C10947" s="7">
        <v>114</v>
      </c>
      <c r="D10947" s="7">
        <v>5</v>
      </c>
      <c r="E10947" s="17">
        <v>45</v>
      </c>
      <c r="F10947" s="2" t="s">
        <v>172</v>
      </c>
      <c r="G10947" s="2" t="s">
        <v>219</v>
      </c>
      <c r="H10947" s="2" t="s">
        <v>393</v>
      </c>
      <c r="I10947" s="2" t="s">
        <v>1766</v>
      </c>
    </row>
    <row r="10948" spans="1:11">
      <c r="A10948" s="79">
        <v>42506</v>
      </c>
      <c r="B10948" s="3">
        <v>3.3719808053691276</v>
      </c>
      <c r="C10948" s="7">
        <v>114</v>
      </c>
      <c r="D10948" s="7">
        <v>1</v>
      </c>
      <c r="E10948" s="17">
        <v>45</v>
      </c>
      <c r="F10948" s="2" t="s">
        <v>172</v>
      </c>
      <c r="G10948" s="2" t="s">
        <v>219</v>
      </c>
      <c r="H10948" s="2" t="s">
        <v>372</v>
      </c>
      <c r="I10948" s="2" t="s">
        <v>1767</v>
      </c>
    </row>
    <row r="10949" spans="1:11">
      <c r="A10949" s="79">
        <v>42509</v>
      </c>
      <c r="B10949" s="3">
        <v>6.7132258064516126</v>
      </c>
      <c r="C10949" s="7">
        <v>114</v>
      </c>
      <c r="D10949" s="7">
        <v>2</v>
      </c>
      <c r="E10949" s="17">
        <v>45</v>
      </c>
      <c r="F10949" s="2" t="s">
        <v>172</v>
      </c>
      <c r="G10949" s="2" t="s">
        <v>219</v>
      </c>
      <c r="H10949" s="2" t="s">
        <v>393</v>
      </c>
      <c r="I10949" s="2" t="s">
        <v>1768</v>
      </c>
    </row>
    <row r="10950" spans="1:11">
      <c r="A10950" s="79">
        <v>42520</v>
      </c>
      <c r="B10950" s="3">
        <v>3.3684737086092715</v>
      </c>
      <c r="C10950" s="7">
        <v>114</v>
      </c>
      <c r="D10950" s="7">
        <v>1</v>
      </c>
      <c r="E10950" s="17">
        <v>45</v>
      </c>
      <c r="F10950" s="2" t="s">
        <v>172</v>
      </c>
      <c r="G10950" s="2" t="s">
        <v>219</v>
      </c>
      <c r="H10950" s="2" t="s">
        <v>1776</v>
      </c>
      <c r="I10950" s="2" t="s">
        <v>1771</v>
      </c>
    </row>
    <row r="10951" spans="1:11">
      <c r="A10951" s="79">
        <v>42523</v>
      </c>
      <c r="B10951" s="3">
        <v>6.7835384615384617</v>
      </c>
      <c r="C10951" s="7">
        <v>114</v>
      </c>
      <c r="D10951" s="7">
        <v>2</v>
      </c>
      <c r="E10951" s="17">
        <v>45</v>
      </c>
      <c r="F10951" s="2" t="s">
        <v>172</v>
      </c>
      <c r="G10951" s="2" t="s">
        <v>219</v>
      </c>
      <c r="H10951" s="2" t="s">
        <v>1161</v>
      </c>
      <c r="I10951" s="2" t="s">
        <v>2040</v>
      </c>
      <c r="J10951" s="2" t="s">
        <v>358</v>
      </c>
      <c r="K10951" s="2" t="s">
        <v>2041</v>
      </c>
    </row>
    <row r="10952" spans="1:11">
      <c r="A10952" s="79">
        <v>42523</v>
      </c>
      <c r="B10952" s="3">
        <v>3.3931700507614213</v>
      </c>
      <c r="C10952" s="7">
        <v>114</v>
      </c>
      <c r="D10952" s="7">
        <v>1</v>
      </c>
      <c r="E10952" s="17">
        <v>45</v>
      </c>
      <c r="F10952" s="2" t="s">
        <v>172</v>
      </c>
      <c r="G10952" s="2" t="s">
        <v>219</v>
      </c>
      <c r="H10952" s="2" t="s">
        <v>2043</v>
      </c>
      <c r="K10952" s="2" t="s">
        <v>2044</v>
      </c>
    </row>
    <row r="10953" spans="1:11">
      <c r="A10953" s="79">
        <v>42527</v>
      </c>
      <c r="B10953" s="3">
        <v>3.3854419226464372</v>
      </c>
      <c r="C10953" s="7">
        <v>114</v>
      </c>
      <c r="D10953" s="7">
        <v>1</v>
      </c>
      <c r="E10953" s="17">
        <v>45</v>
      </c>
      <c r="F10953" s="2" t="s">
        <v>172</v>
      </c>
      <c r="G10953" s="2" t="s">
        <v>219</v>
      </c>
      <c r="H10953" s="2" t="s">
        <v>372</v>
      </c>
      <c r="I10953" s="2" t="s">
        <v>1921</v>
      </c>
      <c r="J10953" s="2" t="s">
        <v>231</v>
      </c>
      <c r="K10953" s="2" t="s">
        <v>2049</v>
      </c>
    </row>
    <row r="10954" spans="1:11">
      <c r="A10954" s="79">
        <v>42536</v>
      </c>
      <c r="B10954" s="3">
        <v>6.7881949685534595</v>
      </c>
      <c r="C10954" s="7">
        <v>114</v>
      </c>
      <c r="D10954" s="7">
        <v>2</v>
      </c>
      <c r="E10954" s="17">
        <v>45</v>
      </c>
      <c r="F10954" s="2" t="s">
        <v>172</v>
      </c>
      <c r="G10954" s="2" t="s">
        <v>219</v>
      </c>
      <c r="H10954" s="2" t="s">
        <v>2008</v>
      </c>
      <c r="K10954" s="2" t="s">
        <v>2009</v>
      </c>
    </row>
    <row r="10955" spans="1:11">
      <c r="A10955" s="79">
        <v>42536</v>
      </c>
      <c r="B10955" s="3">
        <v>4.3615821114369497</v>
      </c>
      <c r="C10955" s="7">
        <v>114</v>
      </c>
      <c r="D10955" s="7">
        <v>1</v>
      </c>
      <c r="E10955" s="17">
        <v>45</v>
      </c>
      <c r="F10955" s="2" t="s">
        <v>172</v>
      </c>
      <c r="G10955" s="2" t="s">
        <v>219</v>
      </c>
      <c r="H10955" s="2" t="s">
        <v>2032</v>
      </c>
      <c r="K10955" s="2" t="s">
        <v>2033</v>
      </c>
    </row>
    <row r="10956" spans="1:11">
      <c r="A10956" s="79">
        <v>42540</v>
      </c>
      <c r="B10956" s="3">
        <v>6.7865000000000002</v>
      </c>
      <c r="C10956" s="7">
        <v>114</v>
      </c>
      <c r="D10956" s="7">
        <v>2</v>
      </c>
      <c r="E10956" s="17">
        <v>45</v>
      </c>
      <c r="F10956" s="2" t="s">
        <v>172</v>
      </c>
      <c r="G10956" s="2" t="s">
        <v>219</v>
      </c>
      <c r="H10956" s="2" t="s">
        <v>671</v>
      </c>
      <c r="K10956" s="2" t="s">
        <v>1997</v>
      </c>
    </row>
    <row r="10957" spans="1:11">
      <c r="A10957" s="79">
        <v>42542</v>
      </c>
      <c r="B10957" s="3">
        <v>6.7839158878504673</v>
      </c>
      <c r="C10957" s="7">
        <v>114</v>
      </c>
      <c r="D10957" s="7">
        <v>2</v>
      </c>
      <c r="E10957" s="17">
        <v>45</v>
      </c>
      <c r="F10957" s="2" t="s">
        <v>172</v>
      </c>
      <c r="G10957" s="2" t="s">
        <v>219</v>
      </c>
      <c r="H10957" s="2" t="s">
        <v>393</v>
      </c>
      <c r="J10957" s="2" t="s">
        <v>235</v>
      </c>
      <c r="K10957" s="2" t="s">
        <v>1994</v>
      </c>
    </row>
    <row r="10958" spans="1:11">
      <c r="A10958" s="79">
        <v>42545</v>
      </c>
      <c r="B10958" s="3">
        <v>3.3946748633879782</v>
      </c>
      <c r="C10958" s="7">
        <v>114</v>
      </c>
      <c r="D10958" s="7">
        <v>1</v>
      </c>
      <c r="E10958" s="17">
        <v>45</v>
      </c>
      <c r="F10958" s="2" t="s">
        <v>172</v>
      </c>
      <c r="G10958" s="2" t="s">
        <v>219</v>
      </c>
      <c r="H10958" s="2" t="s">
        <v>372</v>
      </c>
      <c r="I10958" s="2" t="s">
        <v>1921</v>
      </c>
      <c r="J10958" s="2" t="s">
        <v>231</v>
      </c>
      <c r="K10958" s="2" t="s">
        <v>1995</v>
      </c>
    </row>
    <row r="10959" spans="1:11">
      <c r="A10959" s="79">
        <v>42548</v>
      </c>
      <c r="B10959" s="3">
        <v>3.3936162790697675</v>
      </c>
      <c r="C10959" s="7">
        <v>114</v>
      </c>
      <c r="D10959" s="7">
        <v>1</v>
      </c>
      <c r="E10959" s="17">
        <v>45</v>
      </c>
      <c r="F10959" s="2" t="s">
        <v>172</v>
      </c>
      <c r="G10959" s="2" t="s">
        <v>219</v>
      </c>
      <c r="H10959" s="2" t="s">
        <v>1960</v>
      </c>
      <c r="K10959" s="2" t="s">
        <v>1961</v>
      </c>
    </row>
    <row r="10960" spans="1:11">
      <c r="A10960" s="79">
        <v>42550</v>
      </c>
      <c r="B10960" s="3">
        <v>3.3925170940170939</v>
      </c>
      <c r="C10960" s="7">
        <v>114</v>
      </c>
      <c r="D10960" s="7">
        <v>1</v>
      </c>
      <c r="E10960" s="17">
        <v>45</v>
      </c>
      <c r="F10960" s="2" t="s">
        <v>172</v>
      </c>
      <c r="G10960" s="2" t="s">
        <v>219</v>
      </c>
      <c r="H10960" s="2" t="s">
        <v>482</v>
      </c>
      <c r="K10960" s="2" t="s">
        <v>1954</v>
      </c>
    </row>
    <row r="10961" spans="1:9">
      <c r="A10961" s="79">
        <v>42553</v>
      </c>
      <c r="B10961" s="3">
        <v>3.3945282936793131</v>
      </c>
      <c r="C10961" s="7">
        <v>114</v>
      </c>
      <c r="D10961" s="7">
        <v>1</v>
      </c>
      <c r="E10961" s="17">
        <v>45</v>
      </c>
      <c r="F10961" s="2" t="s">
        <v>172</v>
      </c>
      <c r="G10961" s="2" t="s">
        <v>911</v>
      </c>
      <c r="H10961" s="2" t="s">
        <v>2166</v>
      </c>
      <c r="I10961" s="2" t="s">
        <v>219</v>
      </c>
    </row>
    <row r="10962" spans="1:9">
      <c r="A10962" s="79">
        <v>42565</v>
      </c>
      <c r="B10962" s="3">
        <v>3.3865925379904742</v>
      </c>
      <c r="C10962" s="7">
        <v>114</v>
      </c>
      <c r="D10962" s="7">
        <v>1</v>
      </c>
      <c r="E10962" s="17">
        <v>45</v>
      </c>
      <c r="F10962" s="2" t="s">
        <v>172</v>
      </c>
      <c r="G10962" s="2" t="s">
        <v>372</v>
      </c>
      <c r="H10962" s="2" t="s">
        <v>2165</v>
      </c>
      <c r="I10962" s="2" t="s">
        <v>219</v>
      </c>
    </row>
    <row r="10963" spans="1:9">
      <c r="A10963" s="79">
        <v>42587</v>
      </c>
      <c r="B10963" s="3">
        <v>3.3888225806451615</v>
      </c>
      <c r="C10963" s="7">
        <v>114</v>
      </c>
      <c r="D10963" s="7">
        <v>1</v>
      </c>
      <c r="E10963" s="17">
        <v>45</v>
      </c>
      <c r="F10963" s="2" t="s">
        <v>172</v>
      </c>
      <c r="G10963" s="2" t="s">
        <v>393</v>
      </c>
      <c r="H10963" s="2" t="s">
        <v>2159</v>
      </c>
      <c r="I10963" s="2" t="s">
        <v>219</v>
      </c>
    </row>
    <row r="10964" spans="1:9">
      <c r="A10964" s="79">
        <v>42605</v>
      </c>
      <c r="B10964" s="3">
        <v>6.7832295081967215</v>
      </c>
      <c r="C10964" s="7">
        <v>114</v>
      </c>
      <c r="D10964" s="7">
        <v>2</v>
      </c>
      <c r="E10964" s="17">
        <v>45</v>
      </c>
      <c r="F10964" s="2" t="s">
        <v>172</v>
      </c>
      <c r="G10964" s="2" t="s">
        <v>393</v>
      </c>
      <c r="H10964" s="2" t="s">
        <v>2170</v>
      </c>
      <c r="I10964" s="2" t="s">
        <v>219</v>
      </c>
    </row>
    <row r="10965" spans="1:9">
      <c r="A10965" s="79">
        <v>42615</v>
      </c>
      <c r="B10965" s="3">
        <v>3.388485693848355</v>
      </c>
      <c r="C10965" s="7">
        <v>114</v>
      </c>
      <c r="D10965" s="7">
        <v>1</v>
      </c>
      <c r="E10965" s="17">
        <v>45</v>
      </c>
      <c r="F10965" s="2" t="s">
        <v>172</v>
      </c>
      <c r="G10965" s="2" t="s">
        <v>372</v>
      </c>
      <c r="H10965" s="2" t="s">
        <v>2167</v>
      </c>
      <c r="I10965" s="2" t="s">
        <v>219</v>
      </c>
    </row>
    <row r="10966" spans="1:9">
      <c r="A10966" s="79">
        <v>42623</v>
      </c>
      <c r="B10966" s="3">
        <v>3.3927779291553133</v>
      </c>
      <c r="C10966" s="7">
        <v>114</v>
      </c>
      <c r="D10966" s="7">
        <v>1</v>
      </c>
      <c r="E10966" s="17">
        <v>45</v>
      </c>
      <c r="F10966" s="2" t="s">
        <v>172</v>
      </c>
      <c r="G10966" s="2" t="s">
        <v>1960</v>
      </c>
      <c r="H10966" s="2" t="s">
        <v>2163</v>
      </c>
      <c r="I10966" s="2" t="s">
        <v>219</v>
      </c>
    </row>
    <row r="10967" spans="1:9">
      <c r="A10967" s="79">
        <v>42625</v>
      </c>
      <c r="B10967" s="3">
        <v>27.179030432461293</v>
      </c>
      <c r="C10967" s="7">
        <v>114</v>
      </c>
      <c r="D10967" s="7">
        <v>8</v>
      </c>
      <c r="E10967" s="17">
        <v>45</v>
      </c>
      <c r="F10967" s="2" t="s">
        <v>172</v>
      </c>
      <c r="G10967" s="2" t="s">
        <v>393</v>
      </c>
      <c r="H10967" s="2" t="s">
        <v>2158</v>
      </c>
      <c r="I10967" s="2" t="s">
        <v>219</v>
      </c>
    </row>
    <row r="10968" spans="1:9">
      <c r="A10968" s="79">
        <v>42628</v>
      </c>
      <c r="B10968" s="3">
        <v>3.392359649122807</v>
      </c>
      <c r="C10968" s="7">
        <v>114</v>
      </c>
      <c r="D10968" s="7">
        <v>1</v>
      </c>
      <c r="E10968" s="17">
        <v>45</v>
      </c>
      <c r="F10968" s="2" t="s">
        <v>172</v>
      </c>
      <c r="G10968" s="2" t="s">
        <v>1958</v>
      </c>
      <c r="H10968" s="2" t="s">
        <v>2160</v>
      </c>
      <c r="I10968" s="2" t="s">
        <v>219</v>
      </c>
    </row>
    <row r="10969" spans="1:9">
      <c r="A10969" s="79">
        <v>42629</v>
      </c>
      <c r="B10969" s="3">
        <v>6.7899883138564272</v>
      </c>
      <c r="C10969" s="7">
        <v>114</v>
      </c>
      <c r="D10969" s="7">
        <v>2</v>
      </c>
      <c r="E10969" s="17">
        <v>45</v>
      </c>
      <c r="F10969" s="2" t="s">
        <v>172</v>
      </c>
      <c r="G10969" s="2" t="s">
        <v>2008</v>
      </c>
      <c r="H10969" s="2" t="s">
        <v>2174</v>
      </c>
      <c r="I10969" s="2" t="s">
        <v>219</v>
      </c>
    </row>
    <row r="10970" spans="1:9">
      <c r="A10970" s="79">
        <v>42636</v>
      </c>
      <c r="B10970" s="3">
        <v>3.3676176470588235</v>
      </c>
      <c r="C10970" s="7">
        <v>114</v>
      </c>
      <c r="D10970" s="7">
        <v>1</v>
      </c>
      <c r="E10970" s="17">
        <v>45</v>
      </c>
      <c r="F10970" s="2" t="s">
        <v>172</v>
      </c>
      <c r="G10970" s="2" t="s">
        <v>373</v>
      </c>
      <c r="H10970" s="2" t="s">
        <v>2169</v>
      </c>
      <c r="I10970" s="2" t="s">
        <v>219</v>
      </c>
    </row>
    <row r="10971" spans="1:9">
      <c r="A10971" s="79">
        <v>42657</v>
      </c>
      <c r="B10971" s="3">
        <v>10.17775352112676</v>
      </c>
      <c r="C10971" s="7">
        <v>114</v>
      </c>
      <c r="D10971" s="7">
        <v>3</v>
      </c>
      <c r="E10971" s="17">
        <v>45</v>
      </c>
      <c r="F10971" s="2" t="s">
        <v>172</v>
      </c>
      <c r="G10971" s="2" t="s">
        <v>219</v>
      </c>
      <c r="H10971" s="2" t="s">
        <v>671</v>
      </c>
    </row>
    <row r="10972" spans="1:9">
      <c r="A10972" s="79">
        <v>42661</v>
      </c>
      <c r="B10972" s="3">
        <v>3.395298780487805</v>
      </c>
      <c r="C10972" s="7">
        <v>114</v>
      </c>
      <c r="D10972" s="7">
        <v>1</v>
      </c>
      <c r="E10972" s="17">
        <v>45</v>
      </c>
      <c r="F10972" s="2" t="s">
        <v>172</v>
      </c>
      <c r="G10972" s="2" t="s">
        <v>219</v>
      </c>
      <c r="H10972" s="2" t="s">
        <v>372</v>
      </c>
    </row>
    <row r="10973" spans="1:9">
      <c r="A10973" s="79">
        <v>42695</v>
      </c>
      <c r="B10973" s="3">
        <v>3.3944847036328873</v>
      </c>
      <c r="C10973" s="7">
        <v>114</v>
      </c>
      <c r="D10973" s="7">
        <v>1</v>
      </c>
      <c r="E10973" s="17">
        <v>45</v>
      </c>
      <c r="F10973" s="2" t="s">
        <v>172</v>
      </c>
      <c r="G10973" s="2" t="s">
        <v>219</v>
      </c>
      <c r="H10973" s="2" t="s">
        <v>372</v>
      </c>
    </row>
    <row r="10974" spans="1:9">
      <c r="A10974" s="79">
        <v>42727</v>
      </c>
      <c r="B10974" s="3">
        <v>3.3918333333333335</v>
      </c>
      <c r="C10974" s="7">
        <v>114</v>
      </c>
      <c r="D10974" s="7">
        <v>1</v>
      </c>
      <c r="E10974" s="17">
        <v>45</v>
      </c>
      <c r="F10974" s="2" t="s">
        <v>172</v>
      </c>
      <c r="G10974" s="2" t="s">
        <v>219</v>
      </c>
      <c r="H10974" s="2" t="s">
        <v>2658</v>
      </c>
    </row>
    <row r="10975" spans="1:9">
      <c r="A10975" s="79">
        <v>42730</v>
      </c>
      <c r="B10975" s="3">
        <v>33.947365591397848</v>
      </c>
      <c r="C10975" s="7">
        <v>114</v>
      </c>
      <c r="D10975" s="7">
        <v>10</v>
      </c>
      <c r="E10975" s="17">
        <v>45</v>
      </c>
      <c r="F10975" s="2" t="s">
        <v>172</v>
      </c>
      <c r="G10975" s="2" t="s">
        <v>219</v>
      </c>
      <c r="H10975" s="2" t="s">
        <v>2661</v>
      </c>
    </row>
    <row r="10976" spans="1:9">
      <c r="A10976" s="79">
        <v>42733</v>
      </c>
      <c r="B10976" s="3">
        <v>6.7914809461235217</v>
      </c>
      <c r="C10976" s="7">
        <v>114</v>
      </c>
      <c r="D10976" s="7">
        <v>2</v>
      </c>
      <c r="E10976" s="17">
        <v>45</v>
      </c>
      <c r="F10976" s="2" t="s">
        <v>172</v>
      </c>
      <c r="G10976" s="2" t="s">
        <v>219</v>
      </c>
      <c r="H10976" s="2" t="s">
        <v>2659</v>
      </c>
    </row>
    <row r="10977" spans="1:10">
      <c r="A10977" s="79">
        <v>42738</v>
      </c>
      <c r="B10977" s="3">
        <v>3.3969054669703871</v>
      </c>
      <c r="C10977" s="7">
        <v>114</v>
      </c>
      <c r="D10977" s="7">
        <v>1</v>
      </c>
      <c r="E10977" s="17">
        <v>45</v>
      </c>
      <c r="F10977" s="2" t="s">
        <v>172</v>
      </c>
      <c r="G10977" s="2" t="s">
        <v>393</v>
      </c>
      <c r="I10977" s="2" t="s">
        <v>235</v>
      </c>
      <c r="J10977" s="2" t="s">
        <v>3455</v>
      </c>
    </row>
    <row r="10978" spans="1:10">
      <c r="A10978" s="79">
        <v>42744</v>
      </c>
      <c r="B10978" s="3">
        <v>33.95599447513812</v>
      </c>
      <c r="C10978" s="7">
        <v>114</v>
      </c>
      <c r="D10978" s="7">
        <v>10</v>
      </c>
      <c r="E10978" s="17">
        <v>45</v>
      </c>
      <c r="F10978" s="2" t="s">
        <v>172</v>
      </c>
      <c r="G10978" s="2" t="s">
        <v>3482</v>
      </c>
      <c r="J10978" s="2" t="s">
        <v>3483</v>
      </c>
    </row>
    <row r="10979" spans="1:10">
      <c r="A10979" s="79">
        <v>42744</v>
      </c>
      <c r="B10979" s="3">
        <v>13.577908045977011</v>
      </c>
      <c r="C10979" s="7">
        <v>114</v>
      </c>
      <c r="D10979" s="7">
        <v>4</v>
      </c>
      <c r="E10979" s="17">
        <v>45</v>
      </c>
      <c r="F10979" s="2" t="s">
        <v>172</v>
      </c>
      <c r="G10979" s="2" t="s">
        <v>393</v>
      </c>
      <c r="I10979" s="2" t="s">
        <v>235</v>
      </c>
      <c r="J10979" s="2" t="s">
        <v>3476</v>
      </c>
    </row>
    <row r="10980" spans="1:10">
      <c r="A10980" s="79">
        <v>42744</v>
      </c>
      <c r="B10980" s="3">
        <v>3.3935471698113209</v>
      </c>
      <c r="C10980" s="7">
        <v>114</v>
      </c>
      <c r="D10980" s="7">
        <v>1</v>
      </c>
      <c r="E10980" s="17">
        <v>45</v>
      </c>
      <c r="F10980" s="2" t="s">
        <v>172</v>
      </c>
      <c r="G10980" s="2" t="s">
        <v>3463</v>
      </c>
      <c r="J10980" s="2" t="s">
        <v>3464</v>
      </c>
    </row>
    <row r="10981" spans="1:10">
      <c r="A10981" s="79">
        <v>42745</v>
      </c>
      <c r="B10981" s="3">
        <v>6.7928208955223877</v>
      </c>
      <c r="C10981" s="7">
        <v>114</v>
      </c>
      <c r="D10981" s="7">
        <v>2</v>
      </c>
      <c r="E10981" s="17">
        <v>45</v>
      </c>
      <c r="F10981" s="2" t="s">
        <v>172</v>
      </c>
      <c r="G10981" s="2" t="s">
        <v>372</v>
      </c>
      <c r="H10981" s="2" t="s">
        <v>1921</v>
      </c>
      <c r="I10981" s="2" t="s">
        <v>231</v>
      </c>
      <c r="J10981" s="2" t="s">
        <v>3467</v>
      </c>
    </row>
    <row r="10982" spans="1:10">
      <c r="A10982" s="79">
        <v>42746</v>
      </c>
      <c r="B10982" s="3">
        <v>6.7850000000000001</v>
      </c>
      <c r="C10982" s="7">
        <v>114</v>
      </c>
      <c r="D10982" s="7">
        <v>2</v>
      </c>
      <c r="E10982" s="17">
        <v>45</v>
      </c>
      <c r="F10982" s="2" t="s">
        <v>172</v>
      </c>
      <c r="G10982" s="2" t="s">
        <v>457</v>
      </c>
      <c r="J10982" s="2" t="s">
        <v>3473</v>
      </c>
    </row>
    <row r="10983" spans="1:10">
      <c r="A10983" s="79">
        <v>42746</v>
      </c>
      <c r="B10983" s="3">
        <v>3.395438775510204</v>
      </c>
      <c r="C10983" s="7">
        <v>114</v>
      </c>
      <c r="D10983" s="7">
        <v>1</v>
      </c>
      <c r="E10983" s="17">
        <v>45</v>
      </c>
      <c r="F10983" s="2" t="s">
        <v>172</v>
      </c>
      <c r="G10983" s="2" t="s">
        <v>3468</v>
      </c>
      <c r="J10983" s="2" t="s">
        <v>3469</v>
      </c>
    </row>
    <row r="10984" spans="1:10">
      <c r="A10984" s="79">
        <v>42755</v>
      </c>
      <c r="B10984" s="3">
        <v>10.190763157894736</v>
      </c>
      <c r="C10984" s="7">
        <v>114</v>
      </c>
      <c r="D10984" s="7">
        <v>3</v>
      </c>
      <c r="E10984" s="17">
        <v>45</v>
      </c>
      <c r="F10984" s="2" t="s">
        <v>172</v>
      </c>
      <c r="G10984" s="2" t="s">
        <v>393</v>
      </c>
      <c r="I10984" s="2" t="s">
        <v>235</v>
      </c>
      <c r="J10984" s="2" t="s">
        <v>3462</v>
      </c>
    </row>
    <row r="10985" spans="1:10">
      <c r="A10985" s="79">
        <v>42760</v>
      </c>
      <c r="B10985" s="3">
        <v>33.958484848484851</v>
      </c>
      <c r="C10985" s="7">
        <v>114</v>
      </c>
      <c r="D10985" s="7">
        <v>10</v>
      </c>
      <c r="E10985" s="17">
        <v>45</v>
      </c>
      <c r="F10985" s="2" t="s">
        <v>172</v>
      </c>
      <c r="G10985" s="2" t="s">
        <v>393</v>
      </c>
      <c r="I10985" s="2" t="s">
        <v>235</v>
      </c>
      <c r="J10985" s="2" t="s">
        <v>3454</v>
      </c>
    </row>
    <row r="10986" spans="1:10">
      <c r="A10986" s="79">
        <v>42771</v>
      </c>
      <c r="B10986" s="3">
        <v>6.7941506105834462</v>
      </c>
      <c r="C10986" s="7">
        <v>114</v>
      </c>
      <c r="D10986" s="7">
        <v>2</v>
      </c>
      <c r="E10986" s="17">
        <v>45</v>
      </c>
      <c r="F10986" s="2" t="s">
        <v>172</v>
      </c>
      <c r="G10986" s="2" t="s">
        <v>3460</v>
      </c>
      <c r="J10986" s="2" t="s">
        <v>3461</v>
      </c>
    </row>
    <row r="10987" spans="1:10">
      <c r="A10987" s="79">
        <v>42797</v>
      </c>
      <c r="B10987" s="3">
        <v>3.3862622377622378</v>
      </c>
      <c r="C10987" s="7">
        <v>114</v>
      </c>
      <c r="D10987" s="7">
        <v>1</v>
      </c>
      <c r="E10987" s="17">
        <v>45</v>
      </c>
      <c r="F10987" s="2" t="s">
        <v>172</v>
      </c>
      <c r="G10987" s="2" t="s">
        <v>372</v>
      </c>
      <c r="H10987" s="2" t="s">
        <v>1921</v>
      </c>
      <c r="I10987" s="2" t="s">
        <v>231</v>
      </c>
      <c r="J10987" s="2" t="s">
        <v>3458</v>
      </c>
    </row>
    <row r="10988" spans="1:10">
      <c r="A10988" s="79">
        <v>42832</v>
      </c>
      <c r="B10988" s="3">
        <v>3.3913808732795445</v>
      </c>
      <c r="C10988" s="7">
        <v>114</v>
      </c>
      <c r="D10988" s="7">
        <v>1</v>
      </c>
      <c r="E10988" s="17">
        <v>45</v>
      </c>
      <c r="F10988" s="2" t="s">
        <v>172</v>
      </c>
      <c r="G10988" s="2" t="s">
        <v>219</v>
      </c>
    </row>
    <row r="10989" spans="1:10">
      <c r="A10989" s="79">
        <v>42863</v>
      </c>
      <c r="B10989" s="3">
        <v>16.985560145406478</v>
      </c>
      <c r="C10989" s="7">
        <v>114</v>
      </c>
      <c r="D10989" s="7">
        <v>5</v>
      </c>
      <c r="E10989" s="17">
        <v>45</v>
      </c>
      <c r="F10989" s="2" t="s">
        <v>172</v>
      </c>
      <c r="G10989" s="2" t="s">
        <v>219</v>
      </c>
    </row>
    <row r="10990" spans="1:10">
      <c r="A10990" s="79">
        <v>42874</v>
      </c>
      <c r="B10990" s="3">
        <v>3.3914765886287626</v>
      </c>
      <c r="C10990" s="7">
        <v>114</v>
      </c>
      <c r="D10990" s="7">
        <v>1</v>
      </c>
      <c r="E10990" s="17">
        <v>45</v>
      </c>
      <c r="F10990" s="2" t="s">
        <v>172</v>
      </c>
      <c r="G10990" s="2" t="s">
        <v>219</v>
      </c>
    </row>
    <row r="10991" spans="1:10">
      <c r="A10991" s="79">
        <v>42884</v>
      </c>
      <c r="B10991" s="3">
        <v>6.770841554559043</v>
      </c>
      <c r="C10991" s="7">
        <v>114</v>
      </c>
      <c r="D10991" s="7">
        <v>2</v>
      </c>
      <c r="E10991" s="17">
        <v>45</v>
      </c>
      <c r="F10991" s="2" t="s">
        <v>172</v>
      </c>
      <c r="G10991" s="2" t="s">
        <v>219</v>
      </c>
    </row>
    <row r="10992" spans="1:10">
      <c r="A10992" s="79">
        <v>42907</v>
      </c>
      <c r="B10992" s="3">
        <v>3.3944847036328873</v>
      </c>
      <c r="C10992" s="7">
        <v>114</v>
      </c>
      <c r="D10992" s="7">
        <v>1</v>
      </c>
      <c r="E10992" s="17">
        <v>45</v>
      </c>
      <c r="F10992" s="2" t="s">
        <v>172</v>
      </c>
      <c r="G10992" s="2" t="s">
        <v>219</v>
      </c>
    </row>
    <row r="10993" spans="1:10">
      <c r="A10993" s="79">
        <v>42133</v>
      </c>
      <c r="B10993" s="3">
        <v>6.8109999999999999</v>
      </c>
      <c r="C10993" s="7">
        <v>115</v>
      </c>
      <c r="D10993" s="7">
        <v>2</v>
      </c>
      <c r="E10993" s="17">
        <v>45</v>
      </c>
      <c r="F10993" s="2" t="s">
        <v>172</v>
      </c>
      <c r="G10993" s="2" t="s">
        <v>358</v>
      </c>
      <c r="H10993" s="2" t="s">
        <v>220</v>
      </c>
    </row>
    <row r="10994" spans="1:10">
      <c r="A10994" s="79">
        <v>42155</v>
      </c>
      <c r="B10994" s="3">
        <v>10.2165</v>
      </c>
      <c r="C10994" s="7">
        <v>115</v>
      </c>
      <c r="D10994" s="7">
        <v>3</v>
      </c>
      <c r="E10994" s="17">
        <v>45</v>
      </c>
      <c r="F10994" s="2" t="s">
        <v>172</v>
      </c>
      <c r="G10994" s="8" t="s">
        <v>358</v>
      </c>
      <c r="H10994" s="2" t="s">
        <v>220</v>
      </c>
    </row>
    <row r="10995" spans="1:10">
      <c r="A10995" s="79">
        <v>42171</v>
      </c>
      <c r="B10995" s="3">
        <v>6.8109999999999999</v>
      </c>
      <c r="C10995" s="7">
        <v>115</v>
      </c>
      <c r="D10995" s="7">
        <v>2</v>
      </c>
      <c r="E10995" s="17">
        <v>45</v>
      </c>
      <c r="F10995" s="2" t="s">
        <v>172</v>
      </c>
      <c r="G10995" s="2" t="s">
        <v>233</v>
      </c>
      <c r="H10995" s="2" t="s">
        <v>220</v>
      </c>
      <c r="J10995" s="21"/>
    </row>
    <row r="10996" spans="1:10">
      <c r="A10996" s="79">
        <v>42185</v>
      </c>
      <c r="B10996" s="3">
        <v>3.4055</v>
      </c>
      <c r="C10996" s="7">
        <v>115</v>
      </c>
      <c r="D10996" s="7">
        <v>1</v>
      </c>
      <c r="E10996" s="17">
        <v>45</v>
      </c>
      <c r="F10996" s="2" t="s">
        <v>172</v>
      </c>
      <c r="G10996" s="2" t="s">
        <v>242</v>
      </c>
      <c r="H10996" s="2" t="s">
        <v>220</v>
      </c>
      <c r="J10996" s="21"/>
    </row>
    <row r="10997" spans="1:10">
      <c r="A10997" s="79">
        <v>42195</v>
      </c>
      <c r="B10997" s="3">
        <v>6.8109999999999999</v>
      </c>
      <c r="C10997" s="7">
        <v>115</v>
      </c>
      <c r="D10997" s="7">
        <v>2</v>
      </c>
      <c r="E10997" s="17">
        <v>45</v>
      </c>
      <c r="F10997" s="2" t="s">
        <v>172</v>
      </c>
      <c r="G10997" s="2" t="s">
        <v>241</v>
      </c>
      <c r="H10997" s="2" t="s">
        <v>220</v>
      </c>
      <c r="J10997" s="21"/>
    </row>
    <row r="10998" spans="1:10">
      <c r="A10998" s="79">
        <v>42212</v>
      </c>
      <c r="B10998" s="3">
        <v>3.4055</v>
      </c>
      <c r="C10998" s="7">
        <v>115</v>
      </c>
      <c r="D10998" s="7">
        <v>1</v>
      </c>
      <c r="E10998" s="17">
        <v>45</v>
      </c>
      <c r="F10998" s="2" t="s">
        <v>172</v>
      </c>
      <c r="G10998" s="2" t="s">
        <v>236</v>
      </c>
      <c r="H10998" s="2" t="s">
        <v>220</v>
      </c>
      <c r="J10998" s="21"/>
    </row>
    <row r="10999" spans="1:10">
      <c r="A10999" s="79">
        <v>42254</v>
      </c>
      <c r="B10999" s="3">
        <v>10.2165</v>
      </c>
      <c r="C10999" s="7">
        <v>115</v>
      </c>
      <c r="D10999" s="7">
        <v>3</v>
      </c>
      <c r="E10999" s="17">
        <v>45</v>
      </c>
      <c r="F10999" s="2" t="s">
        <v>172</v>
      </c>
      <c r="G10999" s="2" t="s">
        <v>233</v>
      </c>
      <c r="H10999" s="2" t="s">
        <v>220</v>
      </c>
      <c r="J10999" s="21"/>
    </row>
    <row r="11000" spans="1:10">
      <c r="A11000" s="79">
        <v>42297</v>
      </c>
      <c r="B11000" s="3">
        <v>3.4055</v>
      </c>
      <c r="C11000" s="7">
        <v>115</v>
      </c>
      <c r="D11000" s="7">
        <v>1</v>
      </c>
      <c r="E11000" s="17">
        <v>45</v>
      </c>
      <c r="F11000" s="2" t="s">
        <v>172</v>
      </c>
      <c r="G11000" s="2" t="s">
        <v>373</v>
      </c>
      <c r="H11000" s="2" t="s">
        <v>220</v>
      </c>
    </row>
    <row r="11001" spans="1:10">
      <c r="A11001" s="79">
        <v>42304</v>
      </c>
      <c r="B11001" s="3">
        <v>3.4055</v>
      </c>
      <c r="C11001" s="7">
        <v>115</v>
      </c>
      <c r="D11001" s="7">
        <v>1</v>
      </c>
      <c r="E11001" s="17">
        <v>45</v>
      </c>
      <c r="F11001" s="2" t="s">
        <v>172</v>
      </c>
      <c r="G11001" s="2" t="s">
        <v>358</v>
      </c>
      <c r="H11001" s="2" t="s">
        <v>220</v>
      </c>
    </row>
    <row r="11002" spans="1:10">
      <c r="A11002" s="79">
        <v>42319</v>
      </c>
      <c r="B11002" s="3">
        <v>17.0275</v>
      </c>
      <c r="C11002" s="7">
        <v>115</v>
      </c>
      <c r="D11002" s="7">
        <v>5</v>
      </c>
      <c r="E11002" s="17">
        <v>45</v>
      </c>
      <c r="F11002" s="2" t="s">
        <v>172</v>
      </c>
      <c r="G11002" s="2" t="s">
        <v>393</v>
      </c>
      <c r="H11002" s="2" t="s">
        <v>456</v>
      </c>
      <c r="I11002" s="2" t="s">
        <v>220</v>
      </c>
    </row>
    <row r="11003" spans="1:10">
      <c r="A11003" s="79">
        <v>42319</v>
      </c>
      <c r="B11003" s="3">
        <v>3.4055</v>
      </c>
      <c r="C11003" s="7">
        <v>115</v>
      </c>
      <c r="D11003" s="7">
        <v>1</v>
      </c>
      <c r="E11003" s="17">
        <v>45</v>
      </c>
      <c r="F11003" s="2" t="s">
        <v>172</v>
      </c>
      <c r="G11003" s="2" t="s">
        <v>372</v>
      </c>
      <c r="H11003" s="2" t="s">
        <v>463</v>
      </c>
      <c r="I11003" s="2" t="s">
        <v>220</v>
      </c>
    </row>
    <row r="11004" spans="1:10">
      <c r="A11004" s="79">
        <v>42342</v>
      </c>
      <c r="B11004" s="3">
        <v>3.4055</v>
      </c>
      <c r="C11004" s="7">
        <v>115</v>
      </c>
      <c r="D11004" s="7">
        <v>1</v>
      </c>
      <c r="E11004" s="17">
        <v>45</v>
      </c>
      <c r="F11004" s="8" t="s">
        <v>172</v>
      </c>
      <c r="G11004" s="2" t="s">
        <v>372</v>
      </c>
      <c r="H11004" s="2" t="s">
        <v>676</v>
      </c>
      <c r="I11004" s="2" t="s">
        <v>220</v>
      </c>
    </row>
    <row r="11005" spans="1:10">
      <c r="A11005" s="79">
        <v>42133</v>
      </c>
      <c r="B11005" s="3">
        <v>6.8109999999999999</v>
      </c>
      <c r="C11005" s="7">
        <v>116</v>
      </c>
      <c r="D11005" s="7">
        <v>2</v>
      </c>
      <c r="E11005" s="17">
        <v>45</v>
      </c>
      <c r="F11005" s="2" t="s">
        <v>172</v>
      </c>
      <c r="G11005" s="2" t="s">
        <v>358</v>
      </c>
      <c r="H11005" s="2" t="s">
        <v>221</v>
      </c>
    </row>
    <row r="11006" spans="1:10">
      <c r="A11006" s="79">
        <v>42155</v>
      </c>
      <c r="B11006" s="3">
        <v>10.2165</v>
      </c>
      <c r="C11006" s="7">
        <v>116</v>
      </c>
      <c r="D11006" s="7">
        <v>3</v>
      </c>
      <c r="E11006" s="17">
        <v>45</v>
      </c>
      <c r="F11006" s="2" t="s">
        <v>172</v>
      </c>
      <c r="G11006" s="8" t="s">
        <v>358</v>
      </c>
      <c r="H11006" s="2" t="s">
        <v>221</v>
      </c>
    </row>
    <row r="11007" spans="1:10">
      <c r="A11007" s="79">
        <v>42171</v>
      </c>
      <c r="B11007" s="3">
        <v>6.8109999999999999</v>
      </c>
      <c r="C11007" s="7">
        <v>116</v>
      </c>
      <c r="D11007" s="7">
        <v>2</v>
      </c>
      <c r="E11007" s="17">
        <v>45</v>
      </c>
      <c r="F11007" s="2" t="s">
        <v>172</v>
      </c>
      <c r="G11007" s="2" t="s">
        <v>233</v>
      </c>
      <c r="H11007" s="2" t="s">
        <v>221</v>
      </c>
      <c r="J11007" s="21"/>
    </row>
    <row r="11008" spans="1:10">
      <c r="A11008" s="79">
        <v>42174</v>
      </c>
      <c r="B11008" s="3">
        <v>3.4055</v>
      </c>
      <c r="C11008" s="7">
        <v>116</v>
      </c>
      <c r="D11008" s="7">
        <v>1</v>
      </c>
      <c r="E11008" s="17">
        <v>45</v>
      </c>
      <c r="F11008" s="2" t="s">
        <v>172</v>
      </c>
      <c r="G11008" s="2" t="s">
        <v>231</v>
      </c>
      <c r="H11008" s="2" t="s">
        <v>221</v>
      </c>
      <c r="J11008" s="21"/>
    </row>
    <row r="11009" spans="1:10">
      <c r="A11009" s="79">
        <v>42184</v>
      </c>
      <c r="B11009" s="3">
        <v>3.4055</v>
      </c>
      <c r="C11009" s="7">
        <v>116</v>
      </c>
      <c r="D11009" s="7">
        <v>1</v>
      </c>
      <c r="E11009" s="17">
        <v>45</v>
      </c>
      <c r="F11009" s="2" t="s">
        <v>172</v>
      </c>
      <c r="G11009" s="2" t="s">
        <v>231</v>
      </c>
      <c r="H11009" s="2" t="s">
        <v>221</v>
      </c>
      <c r="J11009" s="21"/>
    </row>
    <row r="11010" spans="1:10">
      <c r="A11010" s="79">
        <v>42185</v>
      </c>
      <c r="B11010" s="3">
        <v>17.0275</v>
      </c>
      <c r="C11010" s="7">
        <v>116</v>
      </c>
      <c r="D11010" s="7">
        <v>5</v>
      </c>
      <c r="E11010" s="17">
        <v>45</v>
      </c>
      <c r="F11010" s="2" t="s">
        <v>172</v>
      </c>
      <c r="G11010" s="2" t="s">
        <v>242</v>
      </c>
      <c r="H11010" s="2" t="s">
        <v>221</v>
      </c>
      <c r="J11010" s="21"/>
    </row>
    <row r="11011" spans="1:10">
      <c r="A11011" s="79">
        <v>42195</v>
      </c>
      <c r="B11011" s="3">
        <v>6.8109999999999999</v>
      </c>
      <c r="C11011" s="7">
        <v>116</v>
      </c>
      <c r="D11011" s="7">
        <v>2</v>
      </c>
      <c r="E11011" s="17">
        <v>45</v>
      </c>
      <c r="F11011" s="2" t="s">
        <v>172</v>
      </c>
      <c r="G11011" s="2" t="s">
        <v>241</v>
      </c>
      <c r="H11011" s="2" t="s">
        <v>221</v>
      </c>
      <c r="J11011" s="21"/>
    </row>
    <row r="11012" spans="1:10">
      <c r="A11012" s="79">
        <v>42265</v>
      </c>
      <c r="B11012" s="3">
        <v>3.4055</v>
      </c>
      <c r="C11012" s="7">
        <v>116</v>
      </c>
      <c r="D11012" s="7">
        <v>1</v>
      </c>
      <c r="E11012" s="17">
        <v>45</v>
      </c>
      <c r="F11012" s="2" t="s">
        <v>172</v>
      </c>
      <c r="G11012" s="2" t="s">
        <v>231</v>
      </c>
      <c r="H11012" s="2" t="s">
        <v>221</v>
      </c>
      <c r="J11012" s="21"/>
    </row>
    <row r="11013" spans="1:10">
      <c r="A11013" s="79">
        <v>42283</v>
      </c>
      <c r="B11013" s="3">
        <v>3.4055</v>
      </c>
      <c r="C11013" s="7">
        <v>116</v>
      </c>
      <c r="D11013" s="7">
        <v>1</v>
      </c>
      <c r="E11013" s="17">
        <v>45</v>
      </c>
      <c r="F11013" s="2" t="s">
        <v>172</v>
      </c>
      <c r="G11013" s="2" t="s">
        <v>372</v>
      </c>
      <c r="H11013" s="2" t="s">
        <v>221</v>
      </c>
    </row>
    <row r="11014" spans="1:10">
      <c r="A11014" s="79">
        <v>42297</v>
      </c>
      <c r="B11014" s="3">
        <v>3.4055</v>
      </c>
      <c r="C11014" s="7">
        <v>116</v>
      </c>
      <c r="D11014" s="7">
        <v>1</v>
      </c>
      <c r="E11014" s="17">
        <v>45</v>
      </c>
      <c r="F11014" s="2" t="s">
        <v>172</v>
      </c>
      <c r="G11014" s="2" t="s">
        <v>373</v>
      </c>
      <c r="H11014" s="2" t="s">
        <v>221</v>
      </c>
    </row>
    <row r="11015" spans="1:10">
      <c r="A11015" s="79">
        <v>42304</v>
      </c>
      <c r="B11015" s="3">
        <v>6.8109999999999999</v>
      </c>
      <c r="C11015" s="7">
        <v>116</v>
      </c>
      <c r="D11015" s="7">
        <v>2</v>
      </c>
      <c r="E11015" s="17">
        <v>45</v>
      </c>
      <c r="F11015" s="2" t="s">
        <v>172</v>
      </c>
      <c r="G11015" s="2" t="s">
        <v>358</v>
      </c>
      <c r="H11015" s="2" t="s">
        <v>221</v>
      </c>
    </row>
    <row r="11016" spans="1:10">
      <c r="A11016" s="79">
        <v>42317</v>
      </c>
      <c r="B11016" s="3">
        <v>6.8109999999999999</v>
      </c>
      <c r="C11016" s="7">
        <v>116</v>
      </c>
      <c r="D11016" s="7">
        <v>2</v>
      </c>
      <c r="E11016" s="17">
        <v>45</v>
      </c>
      <c r="F11016" s="2" t="s">
        <v>172</v>
      </c>
      <c r="G11016" s="2" t="s">
        <v>472</v>
      </c>
      <c r="H11016" s="2" t="s">
        <v>473</v>
      </c>
      <c r="I11016" s="2" t="s">
        <v>221</v>
      </c>
    </row>
    <row r="11017" spans="1:10">
      <c r="A11017" s="79">
        <v>42318</v>
      </c>
      <c r="B11017" s="3">
        <v>6.8109999999999999</v>
      </c>
      <c r="C11017" s="7">
        <v>116</v>
      </c>
      <c r="D11017" s="7">
        <v>2</v>
      </c>
      <c r="E11017" s="17">
        <v>45</v>
      </c>
      <c r="F11017" s="2" t="s">
        <v>172</v>
      </c>
      <c r="G11017" s="2" t="s">
        <v>457</v>
      </c>
      <c r="H11017" s="2" t="s">
        <v>458</v>
      </c>
      <c r="I11017" s="2" t="s">
        <v>221</v>
      </c>
    </row>
    <row r="11018" spans="1:10">
      <c r="A11018" s="79">
        <v>42318</v>
      </c>
      <c r="B11018" s="3">
        <v>3.4055</v>
      </c>
      <c r="C11018" s="7">
        <v>116</v>
      </c>
      <c r="D11018" s="7">
        <v>1</v>
      </c>
      <c r="E11018" s="17">
        <v>45</v>
      </c>
      <c r="F11018" s="2" t="s">
        <v>172</v>
      </c>
      <c r="G11018" s="2" t="s">
        <v>373</v>
      </c>
      <c r="H11018" s="2" t="s">
        <v>455</v>
      </c>
      <c r="I11018" s="2" t="s">
        <v>221</v>
      </c>
    </row>
    <row r="11019" spans="1:10">
      <c r="A11019" s="79">
        <v>42319</v>
      </c>
      <c r="B11019" s="3">
        <v>17.0275</v>
      </c>
      <c r="C11019" s="7">
        <v>116</v>
      </c>
      <c r="D11019" s="7">
        <v>5</v>
      </c>
      <c r="E11019" s="17">
        <v>45</v>
      </c>
      <c r="F11019" s="2" t="s">
        <v>172</v>
      </c>
      <c r="G11019" s="2" t="s">
        <v>393</v>
      </c>
      <c r="H11019" s="2" t="s">
        <v>456</v>
      </c>
      <c r="I11019" s="2" t="s">
        <v>221</v>
      </c>
    </row>
    <row r="11020" spans="1:10">
      <c r="A11020" s="79">
        <v>42319</v>
      </c>
      <c r="B11020" s="3">
        <v>3.4055</v>
      </c>
      <c r="C11020" s="7">
        <v>116</v>
      </c>
      <c r="D11020" s="7">
        <v>1</v>
      </c>
      <c r="E11020" s="17">
        <v>45</v>
      </c>
      <c r="F11020" s="2" t="s">
        <v>172</v>
      </c>
      <c r="G11020" s="2" t="s">
        <v>372</v>
      </c>
      <c r="H11020" s="2" t="s">
        <v>463</v>
      </c>
      <c r="I11020" s="2" t="s">
        <v>221</v>
      </c>
    </row>
    <row r="11021" spans="1:10">
      <c r="A11021" s="79">
        <v>42319</v>
      </c>
      <c r="B11021" s="3">
        <v>3.4055</v>
      </c>
      <c r="C11021" s="7">
        <v>116</v>
      </c>
      <c r="D11021" s="7">
        <v>1</v>
      </c>
      <c r="E11021" s="17">
        <v>45</v>
      </c>
      <c r="F11021" s="2" t="s">
        <v>172</v>
      </c>
      <c r="G11021" s="2" t="s">
        <v>459</v>
      </c>
      <c r="H11021" s="2" t="s">
        <v>460</v>
      </c>
      <c r="I11021" s="2" t="s">
        <v>221</v>
      </c>
    </row>
    <row r="11022" spans="1:10">
      <c r="A11022" s="79">
        <v>42324</v>
      </c>
      <c r="B11022" s="3">
        <v>3.4055</v>
      </c>
      <c r="C11022" s="7">
        <v>116</v>
      </c>
      <c r="D11022" s="7">
        <v>1</v>
      </c>
      <c r="E11022" s="17">
        <v>45</v>
      </c>
      <c r="F11022" s="2" t="s">
        <v>172</v>
      </c>
      <c r="G11022" s="2" t="s">
        <v>470</v>
      </c>
      <c r="H11022" s="2" t="s">
        <v>471</v>
      </c>
      <c r="I11022" s="2" t="s">
        <v>221</v>
      </c>
    </row>
    <row r="11023" spans="1:10">
      <c r="A11023" s="79">
        <v>42342</v>
      </c>
      <c r="B11023" s="3">
        <v>3.4055</v>
      </c>
      <c r="C11023" s="7">
        <v>116</v>
      </c>
      <c r="D11023" s="7">
        <v>1</v>
      </c>
      <c r="E11023" s="17">
        <v>45</v>
      </c>
      <c r="F11023" s="8" t="s">
        <v>172</v>
      </c>
      <c r="G11023" s="2" t="s">
        <v>372</v>
      </c>
      <c r="H11023" s="2" t="s">
        <v>676</v>
      </c>
      <c r="I11023" s="2" t="s">
        <v>221</v>
      </c>
    </row>
    <row r="11024" spans="1:10">
      <c r="A11024" s="79">
        <v>42354</v>
      </c>
      <c r="B11024" s="3">
        <v>3.4055</v>
      </c>
      <c r="C11024" s="7">
        <v>116</v>
      </c>
      <c r="D11024" s="7">
        <v>1</v>
      </c>
      <c r="E11024" s="17">
        <v>45</v>
      </c>
      <c r="F11024" s="8" t="s">
        <v>172</v>
      </c>
      <c r="G11024" s="2" t="s">
        <v>372</v>
      </c>
      <c r="H11024" s="2" t="s">
        <v>664</v>
      </c>
      <c r="I11024" s="2" t="s">
        <v>221</v>
      </c>
      <c r="J11024" s="2" t="s">
        <v>227</v>
      </c>
    </row>
    <row r="11025" spans="1:12">
      <c r="A11025" s="79">
        <v>42400</v>
      </c>
      <c r="B11025" s="3">
        <v>3.4055</v>
      </c>
      <c r="C11025" s="7">
        <v>116</v>
      </c>
      <c r="D11025" s="7">
        <v>1</v>
      </c>
      <c r="E11025" s="17">
        <v>45</v>
      </c>
      <c r="F11025" s="2" t="s">
        <v>172</v>
      </c>
      <c r="G11025" s="2" t="s">
        <v>671</v>
      </c>
      <c r="H11025" s="2" t="s">
        <v>1160</v>
      </c>
      <c r="I11025" s="2" t="s">
        <v>221</v>
      </c>
      <c r="L11025" s="21"/>
    </row>
    <row r="11026" spans="1:12">
      <c r="A11026" s="79">
        <v>42402</v>
      </c>
      <c r="B11026" s="3">
        <v>3.4055</v>
      </c>
      <c r="C11026" s="7">
        <v>116</v>
      </c>
      <c r="D11026" s="7">
        <v>1</v>
      </c>
      <c r="E11026" s="17">
        <v>45</v>
      </c>
      <c r="F11026" s="2" t="s">
        <v>172</v>
      </c>
      <c r="G11026" s="2" t="s">
        <v>486</v>
      </c>
      <c r="H11026" s="2" t="s">
        <v>1131</v>
      </c>
      <c r="I11026" s="2" t="s">
        <v>221</v>
      </c>
      <c r="L11026" s="21"/>
    </row>
    <row r="11027" spans="1:12">
      <c r="A11027" s="79">
        <v>42402</v>
      </c>
      <c r="B11027" s="3">
        <v>3.4055</v>
      </c>
      <c r="C11027" s="7">
        <v>116</v>
      </c>
      <c r="D11027" s="7">
        <v>1</v>
      </c>
      <c r="E11027" s="17">
        <v>45</v>
      </c>
      <c r="F11027" s="2" t="s">
        <v>172</v>
      </c>
      <c r="G11027" s="2" t="s">
        <v>1136</v>
      </c>
      <c r="H11027" s="2" t="s">
        <v>1137</v>
      </c>
      <c r="I11027" s="2" t="s">
        <v>221</v>
      </c>
      <c r="L11027" s="21"/>
    </row>
    <row r="11028" spans="1:12">
      <c r="A11028" s="79">
        <v>42404</v>
      </c>
      <c r="B11028" s="3">
        <v>3.4055</v>
      </c>
      <c r="C11028" s="7">
        <v>116</v>
      </c>
      <c r="D11028" s="7">
        <v>1</v>
      </c>
      <c r="E11028" s="17">
        <v>45</v>
      </c>
      <c r="F11028" s="2" t="s">
        <v>172</v>
      </c>
      <c r="G11028" s="2" t="s">
        <v>1151</v>
      </c>
      <c r="H11028" s="2" t="s">
        <v>1152</v>
      </c>
      <c r="I11028" s="2" t="s">
        <v>221</v>
      </c>
      <c r="L11028" s="21"/>
    </row>
    <row r="11029" spans="1:12">
      <c r="A11029" s="79">
        <v>42408</v>
      </c>
      <c r="B11029" s="3">
        <v>3.4055</v>
      </c>
      <c r="C11029" s="7">
        <v>116</v>
      </c>
      <c r="D11029" s="7">
        <v>1</v>
      </c>
      <c r="E11029" s="17">
        <v>45</v>
      </c>
      <c r="F11029" s="2" t="s">
        <v>172</v>
      </c>
      <c r="G11029" s="2" t="s">
        <v>372</v>
      </c>
      <c r="H11029" s="2" t="s">
        <v>1149</v>
      </c>
      <c r="I11029" s="2" t="s">
        <v>221</v>
      </c>
      <c r="L11029" s="21"/>
    </row>
    <row r="11030" spans="1:12">
      <c r="A11030" s="79">
        <v>42431</v>
      </c>
      <c r="B11030" s="3">
        <v>17.0275</v>
      </c>
      <c r="C11030" s="7">
        <v>116</v>
      </c>
      <c r="D11030" s="7">
        <v>5</v>
      </c>
      <c r="E11030" s="17">
        <v>45</v>
      </c>
      <c r="F11030" s="2" t="s">
        <v>172</v>
      </c>
      <c r="G11030" s="2" t="s">
        <v>393</v>
      </c>
      <c r="H11030" s="2" t="s">
        <v>221</v>
      </c>
      <c r="L11030" s="21"/>
    </row>
    <row r="11031" spans="1:12">
      <c r="A11031" s="79">
        <v>42459</v>
      </c>
      <c r="B11031" s="3">
        <v>6.8109999999999999</v>
      </c>
      <c r="C11031" s="7">
        <v>116</v>
      </c>
      <c r="D11031" s="7">
        <v>2</v>
      </c>
      <c r="E11031" s="17">
        <v>45</v>
      </c>
      <c r="F11031" s="2" t="s">
        <v>172</v>
      </c>
      <c r="G11031" s="2" t="s">
        <v>457</v>
      </c>
      <c r="H11031" s="2" t="s">
        <v>221</v>
      </c>
    </row>
    <row r="11032" spans="1:12">
      <c r="A11032" s="79">
        <v>42462</v>
      </c>
      <c r="B11032" s="3">
        <v>6.8109999999999999</v>
      </c>
      <c r="C11032" s="7">
        <v>116</v>
      </c>
      <c r="D11032" s="7">
        <v>2</v>
      </c>
      <c r="E11032" s="17">
        <v>45</v>
      </c>
      <c r="F11032" s="2" t="s">
        <v>172</v>
      </c>
      <c r="G11032" s="2" t="s">
        <v>459</v>
      </c>
      <c r="H11032" s="2" t="s">
        <v>1546</v>
      </c>
      <c r="I11032" s="2" t="s">
        <v>221</v>
      </c>
    </row>
    <row r="11033" spans="1:12">
      <c r="A11033" s="79">
        <v>42463</v>
      </c>
      <c r="B11033" s="3">
        <v>6.8109999999999999</v>
      </c>
      <c r="C11033" s="7">
        <v>116</v>
      </c>
      <c r="D11033" s="7">
        <v>2</v>
      </c>
      <c r="E11033" s="17">
        <v>45</v>
      </c>
      <c r="F11033" s="2" t="s">
        <v>172</v>
      </c>
      <c r="G11033" s="2" t="s">
        <v>486</v>
      </c>
      <c r="H11033" s="2" t="s">
        <v>1549</v>
      </c>
      <c r="I11033" s="2" t="s">
        <v>221</v>
      </c>
    </row>
    <row r="11034" spans="1:12">
      <c r="A11034" s="79">
        <v>42466</v>
      </c>
      <c r="B11034" s="3">
        <v>3.4055</v>
      </c>
      <c r="C11034" s="7">
        <v>116</v>
      </c>
      <c r="D11034" s="7">
        <v>1</v>
      </c>
      <c r="E11034" s="17">
        <v>45</v>
      </c>
      <c r="F11034" s="2" t="s">
        <v>172</v>
      </c>
      <c r="G11034" s="2" t="s">
        <v>1536</v>
      </c>
      <c r="H11034" s="2" t="s">
        <v>1537</v>
      </c>
      <c r="I11034" s="2" t="s">
        <v>221</v>
      </c>
    </row>
    <row r="11035" spans="1:12">
      <c r="A11035" s="79">
        <v>42479</v>
      </c>
      <c r="B11035" s="3">
        <v>6.8109999999999999</v>
      </c>
      <c r="C11035" s="7">
        <v>116</v>
      </c>
      <c r="D11035" s="7">
        <v>2</v>
      </c>
      <c r="E11035" s="17">
        <v>45</v>
      </c>
      <c r="F11035" s="2" t="s">
        <v>172</v>
      </c>
      <c r="G11035" s="2" t="s">
        <v>671</v>
      </c>
      <c r="H11035" s="2" t="s">
        <v>1551</v>
      </c>
      <c r="I11035" s="2" t="s">
        <v>221</v>
      </c>
    </row>
    <row r="11036" spans="1:12">
      <c r="A11036" s="79">
        <v>42480</v>
      </c>
      <c r="B11036" s="3">
        <v>10.2165</v>
      </c>
      <c r="C11036" s="7">
        <v>116</v>
      </c>
      <c r="D11036" s="7">
        <v>3</v>
      </c>
      <c r="E11036" s="17">
        <v>45</v>
      </c>
      <c r="F11036" s="2" t="s">
        <v>172</v>
      </c>
      <c r="G11036" s="2" t="s">
        <v>533</v>
      </c>
      <c r="H11036" s="2" t="s">
        <v>1539</v>
      </c>
      <c r="I11036" s="2" t="s">
        <v>221</v>
      </c>
    </row>
    <row r="11037" spans="1:12">
      <c r="A11037" s="79">
        <v>42485</v>
      </c>
      <c r="B11037" s="3">
        <v>3.4055</v>
      </c>
      <c r="C11037" s="7">
        <v>116</v>
      </c>
      <c r="D11037" s="7">
        <v>1</v>
      </c>
      <c r="E11037" s="17">
        <v>45</v>
      </c>
      <c r="F11037" s="2" t="s">
        <v>172</v>
      </c>
      <c r="G11037" s="2" t="s">
        <v>372</v>
      </c>
      <c r="H11037" s="2" t="s">
        <v>1548</v>
      </c>
      <c r="I11037" s="2" t="s">
        <v>221</v>
      </c>
    </row>
    <row r="11038" spans="1:12">
      <c r="A11038" s="79">
        <v>42486</v>
      </c>
      <c r="B11038" s="3">
        <v>3.4055</v>
      </c>
      <c r="C11038" s="7">
        <v>116</v>
      </c>
      <c r="D11038" s="7">
        <v>1</v>
      </c>
      <c r="E11038" s="17">
        <v>45</v>
      </c>
      <c r="F11038" s="2" t="s">
        <v>172</v>
      </c>
      <c r="G11038" s="2" t="s">
        <v>1113</v>
      </c>
      <c r="H11038" s="2" t="s">
        <v>1538</v>
      </c>
      <c r="I11038" s="2" t="s">
        <v>221</v>
      </c>
    </row>
    <row r="11039" spans="1:12">
      <c r="A11039" s="79">
        <v>42506</v>
      </c>
      <c r="B11039" s="3">
        <v>3.3719808053691276</v>
      </c>
      <c r="C11039" s="7">
        <v>116</v>
      </c>
      <c r="D11039" s="7">
        <v>1</v>
      </c>
      <c r="E11039" s="17">
        <v>45</v>
      </c>
      <c r="F11039" s="2" t="s">
        <v>172</v>
      </c>
      <c r="G11039" s="2" t="s">
        <v>221</v>
      </c>
      <c r="H11039" s="2" t="s">
        <v>372</v>
      </c>
      <c r="I11039" s="2" t="s">
        <v>1767</v>
      </c>
    </row>
    <row r="11040" spans="1:12">
      <c r="A11040" s="79">
        <v>42509</v>
      </c>
      <c r="B11040" s="3">
        <v>16.783064516129031</v>
      </c>
      <c r="C11040" s="7">
        <v>116</v>
      </c>
      <c r="D11040" s="7">
        <v>5</v>
      </c>
      <c r="E11040" s="17">
        <v>45</v>
      </c>
      <c r="F11040" s="2" t="s">
        <v>172</v>
      </c>
      <c r="G11040" s="2" t="s">
        <v>221</v>
      </c>
      <c r="H11040" s="2" t="s">
        <v>393</v>
      </c>
      <c r="I11040" s="2" t="s">
        <v>1768</v>
      </c>
    </row>
    <row r="11041" spans="1:11">
      <c r="A11041" s="79">
        <v>42520</v>
      </c>
      <c r="B11041" s="3">
        <v>3.3684737086092715</v>
      </c>
      <c r="C11041" s="7">
        <v>116</v>
      </c>
      <c r="D11041" s="7">
        <v>1</v>
      </c>
      <c r="E11041" s="17">
        <v>45</v>
      </c>
      <c r="F11041" s="2" t="s">
        <v>172</v>
      </c>
      <c r="G11041" s="2" t="s">
        <v>221</v>
      </c>
      <c r="H11041" s="2" t="s">
        <v>1776</v>
      </c>
      <c r="I11041" s="2" t="s">
        <v>1771</v>
      </c>
    </row>
    <row r="11042" spans="1:11">
      <c r="A11042" s="79">
        <v>42523</v>
      </c>
      <c r="B11042" s="3">
        <v>6.7835384615384617</v>
      </c>
      <c r="C11042" s="7">
        <v>116</v>
      </c>
      <c r="D11042" s="7">
        <v>2</v>
      </c>
      <c r="E11042" s="17">
        <v>45</v>
      </c>
      <c r="F11042" s="2" t="s">
        <v>172</v>
      </c>
      <c r="G11042" s="2" t="s">
        <v>221</v>
      </c>
      <c r="H11042" s="2" t="s">
        <v>1161</v>
      </c>
      <c r="I11042" s="2" t="s">
        <v>2040</v>
      </c>
      <c r="J11042" s="2" t="s">
        <v>358</v>
      </c>
      <c r="K11042" s="2" t="s">
        <v>2041</v>
      </c>
    </row>
    <row r="11043" spans="1:11">
      <c r="A11043" s="79">
        <v>42523</v>
      </c>
      <c r="B11043" s="3">
        <v>3.3931700507614213</v>
      </c>
      <c r="C11043" s="7">
        <v>116</v>
      </c>
      <c r="D11043" s="7">
        <v>1</v>
      </c>
      <c r="E11043" s="17">
        <v>45</v>
      </c>
      <c r="F11043" s="2" t="s">
        <v>172</v>
      </c>
      <c r="G11043" s="2" t="s">
        <v>221</v>
      </c>
      <c r="H11043" s="2" t="s">
        <v>2043</v>
      </c>
      <c r="K11043" s="2" t="s">
        <v>2044</v>
      </c>
    </row>
    <row r="11044" spans="1:11">
      <c r="A11044" s="79">
        <v>42536</v>
      </c>
      <c r="B11044" s="3">
        <v>6.7881949685534595</v>
      </c>
      <c r="C11044" s="7">
        <v>116</v>
      </c>
      <c r="D11044" s="7">
        <v>2</v>
      </c>
      <c r="E11044" s="17">
        <v>45</v>
      </c>
      <c r="F11044" s="2" t="s">
        <v>172</v>
      </c>
      <c r="G11044" s="2" t="s">
        <v>221</v>
      </c>
      <c r="H11044" s="2" t="s">
        <v>2008</v>
      </c>
      <c r="K11044" s="2" t="s">
        <v>2009</v>
      </c>
    </row>
    <row r="11045" spans="1:11">
      <c r="A11045" s="79">
        <v>42536</v>
      </c>
      <c r="B11045" s="3">
        <v>4.3615821114369497</v>
      </c>
      <c r="C11045" s="7">
        <v>116</v>
      </c>
      <c r="D11045" s="7">
        <v>1</v>
      </c>
      <c r="E11045" s="17">
        <v>45</v>
      </c>
      <c r="F11045" s="2" t="s">
        <v>172</v>
      </c>
      <c r="G11045" s="2" t="s">
        <v>221</v>
      </c>
      <c r="H11045" s="2" t="s">
        <v>2032</v>
      </c>
      <c r="K11045" s="2" t="s">
        <v>2033</v>
      </c>
    </row>
    <row r="11046" spans="1:11">
      <c r="A11046" s="79">
        <v>42540</v>
      </c>
      <c r="B11046" s="3">
        <v>3.3932500000000001</v>
      </c>
      <c r="C11046" s="7">
        <v>116</v>
      </c>
      <c r="D11046" s="7">
        <v>1</v>
      </c>
      <c r="E11046" s="17">
        <v>45</v>
      </c>
      <c r="F11046" s="2" t="s">
        <v>172</v>
      </c>
      <c r="G11046" s="2" t="s">
        <v>221</v>
      </c>
      <c r="H11046" s="2" t="s">
        <v>671</v>
      </c>
      <c r="K11046" s="2" t="s">
        <v>1997</v>
      </c>
    </row>
    <row r="11047" spans="1:11">
      <c r="A11047" s="79">
        <v>42542</v>
      </c>
      <c r="B11047" s="3">
        <v>20.3517476635514</v>
      </c>
      <c r="C11047" s="7">
        <v>116</v>
      </c>
      <c r="D11047" s="7">
        <v>6</v>
      </c>
      <c r="E11047" s="7">
        <v>45</v>
      </c>
      <c r="F11047" s="2" t="s">
        <v>172</v>
      </c>
      <c r="G11047" s="2" t="s">
        <v>221</v>
      </c>
      <c r="H11047" s="2" t="s">
        <v>393</v>
      </c>
      <c r="J11047" s="2" t="s">
        <v>235</v>
      </c>
      <c r="K11047" s="2" t="s">
        <v>1994</v>
      </c>
    </row>
    <row r="11048" spans="1:11">
      <c r="A11048" s="79">
        <v>42548</v>
      </c>
      <c r="B11048" s="3">
        <v>3.3936162790697675</v>
      </c>
      <c r="C11048" s="7">
        <v>116</v>
      </c>
      <c r="D11048" s="7">
        <v>1</v>
      </c>
      <c r="E11048" s="17">
        <v>45</v>
      </c>
      <c r="F11048" s="2" t="s">
        <v>172</v>
      </c>
      <c r="G11048" s="2" t="s">
        <v>221</v>
      </c>
      <c r="H11048" s="2" t="s">
        <v>1960</v>
      </c>
      <c r="K11048" s="2" t="s">
        <v>1961</v>
      </c>
    </row>
    <row r="11049" spans="1:11">
      <c r="A11049" s="79">
        <v>42550</v>
      </c>
      <c r="B11049" s="3">
        <v>3.3925170940170939</v>
      </c>
      <c r="C11049" s="7">
        <v>116</v>
      </c>
      <c r="D11049" s="7">
        <v>1</v>
      </c>
      <c r="E11049" s="17">
        <v>45</v>
      </c>
      <c r="F11049" s="2" t="s">
        <v>172</v>
      </c>
      <c r="G11049" s="2" t="s">
        <v>221</v>
      </c>
      <c r="H11049" s="2" t="s">
        <v>482</v>
      </c>
      <c r="K11049" s="2" t="s">
        <v>1954</v>
      </c>
    </row>
    <row r="11050" spans="1:11">
      <c r="A11050" s="79">
        <v>42553</v>
      </c>
      <c r="B11050" s="3">
        <v>3.3945282936793131</v>
      </c>
      <c r="C11050" s="7">
        <v>116</v>
      </c>
      <c r="D11050" s="7">
        <v>1</v>
      </c>
      <c r="E11050" s="17">
        <v>45</v>
      </c>
      <c r="F11050" s="2" t="s">
        <v>172</v>
      </c>
      <c r="G11050" s="2" t="s">
        <v>911</v>
      </c>
      <c r="H11050" s="2" t="s">
        <v>2166</v>
      </c>
      <c r="I11050" s="2" t="s">
        <v>221</v>
      </c>
    </row>
    <row r="11051" spans="1:11">
      <c r="A11051" s="79">
        <v>42565</v>
      </c>
      <c r="B11051" s="3">
        <v>3.3865925379904742</v>
      </c>
      <c r="C11051" s="7">
        <v>116</v>
      </c>
      <c r="D11051" s="7">
        <v>1</v>
      </c>
      <c r="E11051" s="17">
        <v>45</v>
      </c>
      <c r="F11051" s="2" t="s">
        <v>172</v>
      </c>
      <c r="G11051" s="2" t="s">
        <v>372</v>
      </c>
      <c r="H11051" s="2" t="s">
        <v>2165</v>
      </c>
      <c r="I11051" s="2" t="s">
        <v>221</v>
      </c>
    </row>
    <row r="11052" spans="1:11">
      <c r="A11052" s="79">
        <v>42570</v>
      </c>
      <c r="B11052" s="3">
        <v>6.7658888888888891</v>
      </c>
      <c r="C11052" s="7">
        <v>116</v>
      </c>
      <c r="D11052" s="7">
        <v>2</v>
      </c>
      <c r="E11052" s="17">
        <v>45</v>
      </c>
      <c r="F11052" s="2" t="s">
        <v>172</v>
      </c>
      <c r="G11052" s="2" t="s">
        <v>1126</v>
      </c>
      <c r="H11052" s="2" t="s">
        <v>2171</v>
      </c>
      <c r="I11052" s="2" t="s">
        <v>221</v>
      </c>
    </row>
    <row r="11053" spans="1:11">
      <c r="A11053" s="79">
        <v>42605</v>
      </c>
      <c r="B11053" s="3">
        <v>10.174844262295082</v>
      </c>
      <c r="C11053" s="7">
        <v>116</v>
      </c>
      <c r="D11053" s="7">
        <v>3</v>
      </c>
      <c r="E11053" s="17">
        <v>45</v>
      </c>
      <c r="F11053" s="2" t="s">
        <v>172</v>
      </c>
      <c r="G11053" s="2" t="s">
        <v>393</v>
      </c>
      <c r="H11053" s="2" t="s">
        <v>2170</v>
      </c>
      <c r="I11053" s="2" t="s">
        <v>221</v>
      </c>
    </row>
    <row r="11054" spans="1:11">
      <c r="A11054" s="79">
        <v>42623</v>
      </c>
      <c r="B11054" s="3">
        <v>3.3927779291553133</v>
      </c>
      <c r="C11054" s="7">
        <v>116</v>
      </c>
      <c r="D11054" s="7">
        <v>1</v>
      </c>
      <c r="E11054" s="17">
        <v>45</v>
      </c>
      <c r="F11054" s="2" t="s">
        <v>172</v>
      </c>
      <c r="G11054" s="2" t="s">
        <v>1960</v>
      </c>
      <c r="H11054" s="2" t="s">
        <v>2163</v>
      </c>
      <c r="I11054" s="2" t="s">
        <v>221</v>
      </c>
    </row>
    <row r="11055" spans="1:11">
      <c r="A11055" s="79">
        <v>42625</v>
      </c>
      <c r="B11055" s="3">
        <v>3.3973788040576616</v>
      </c>
      <c r="C11055" s="7">
        <v>116</v>
      </c>
      <c r="D11055" s="7">
        <v>1</v>
      </c>
      <c r="E11055" s="17">
        <v>45</v>
      </c>
      <c r="F11055" s="2" t="s">
        <v>172</v>
      </c>
      <c r="G11055" s="2" t="s">
        <v>393</v>
      </c>
      <c r="H11055" s="2" t="s">
        <v>2158</v>
      </c>
      <c r="I11055" s="2" t="s">
        <v>221</v>
      </c>
    </row>
    <row r="11056" spans="1:11">
      <c r="A11056" s="79">
        <v>42628</v>
      </c>
      <c r="B11056" s="3">
        <v>3.392359649122807</v>
      </c>
      <c r="C11056" s="7">
        <v>116</v>
      </c>
      <c r="D11056" s="7">
        <v>1</v>
      </c>
      <c r="E11056" s="17">
        <v>45</v>
      </c>
      <c r="F11056" s="2" t="s">
        <v>172</v>
      </c>
      <c r="G11056" s="2" t="s">
        <v>1958</v>
      </c>
      <c r="H11056" s="2" t="s">
        <v>2160</v>
      </c>
      <c r="I11056" s="2" t="s">
        <v>221</v>
      </c>
    </row>
    <row r="11057" spans="1:10">
      <c r="A11057" s="79">
        <v>42631</v>
      </c>
      <c r="B11057" s="3">
        <v>6.7859182058047489</v>
      </c>
      <c r="C11057" s="7">
        <v>116</v>
      </c>
      <c r="D11057" s="7">
        <v>2</v>
      </c>
      <c r="E11057" s="17">
        <v>45</v>
      </c>
      <c r="F11057" s="2" t="s">
        <v>172</v>
      </c>
      <c r="G11057" s="2" t="s">
        <v>2161</v>
      </c>
      <c r="H11057" s="2" t="s">
        <v>2162</v>
      </c>
      <c r="I11057" s="2" t="s">
        <v>221</v>
      </c>
    </row>
    <row r="11058" spans="1:10">
      <c r="A11058" s="79">
        <v>42690</v>
      </c>
      <c r="B11058" s="3">
        <v>10.172436593937618</v>
      </c>
      <c r="C11058" s="7">
        <v>116</v>
      </c>
      <c r="D11058" s="7">
        <v>3</v>
      </c>
      <c r="E11058" s="17">
        <v>45</v>
      </c>
      <c r="F11058" s="2" t="s">
        <v>172</v>
      </c>
      <c r="G11058" s="2" t="s">
        <v>221</v>
      </c>
      <c r="H11058" s="2" t="s">
        <v>459</v>
      </c>
    </row>
    <row r="11059" spans="1:10">
      <c r="A11059" s="79">
        <v>42704</v>
      </c>
      <c r="B11059" s="3">
        <v>6.7912934782608696</v>
      </c>
      <c r="C11059" s="7">
        <v>116</v>
      </c>
      <c r="D11059" s="7">
        <v>2</v>
      </c>
      <c r="E11059" s="17">
        <v>45</v>
      </c>
      <c r="F11059" s="2" t="s">
        <v>172</v>
      </c>
      <c r="G11059" s="2" t="s">
        <v>221</v>
      </c>
      <c r="H11059" s="2" t="s">
        <v>393</v>
      </c>
    </row>
    <row r="11060" spans="1:10">
      <c r="A11060" s="79">
        <v>42711</v>
      </c>
      <c r="B11060" s="3">
        <v>3.3841203779786362</v>
      </c>
      <c r="C11060" s="7">
        <v>116</v>
      </c>
      <c r="D11060" s="7">
        <v>1</v>
      </c>
      <c r="E11060" s="17">
        <v>45</v>
      </c>
      <c r="F11060" s="2" t="s">
        <v>172</v>
      </c>
      <c r="G11060" s="2" t="s">
        <v>221</v>
      </c>
      <c r="H11060" s="2" t="s">
        <v>2660</v>
      </c>
    </row>
    <row r="11061" spans="1:10">
      <c r="A11061" s="79">
        <v>42738</v>
      </c>
      <c r="B11061" s="3">
        <v>16.984527334851936</v>
      </c>
      <c r="C11061" s="7">
        <v>116</v>
      </c>
      <c r="D11061" s="7">
        <v>5</v>
      </c>
      <c r="E11061" s="17">
        <v>45</v>
      </c>
      <c r="F11061" s="2" t="s">
        <v>172</v>
      </c>
      <c r="G11061" s="2" t="s">
        <v>393</v>
      </c>
      <c r="I11061" s="2" t="s">
        <v>235</v>
      </c>
      <c r="J11061" s="2" t="s">
        <v>3455</v>
      </c>
    </row>
    <row r="11062" spans="1:10">
      <c r="A11062" s="79">
        <v>42738</v>
      </c>
      <c r="B11062" s="3">
        <v>0</v>
      </c>
      <c r="C11062" s="7">
        <v>116</v>
      </c>
      <c r="F11062" s="2" t="s">
        <v>172</v>
      </c>
      <c r="G11062" s="2" t="s">
        <v>393</v>
      </c>
      <c r="I11062" s="2" t="s">
        <v>235</v>
      </c>
      <c r="J11062" s="2" t="s">
        <v>3455</v>
      </c>
    </row>
    <row r="11063" spans="1:10">
      <c r="A11063" s="79">
        <v>42744</v>
      </c>
      <c r="B11063" s="3">
        <v>3.3935471698113209</v>
      </c>
      <c r="C11063" s="7">
        <v>116</v>
      </c>
      <c r="D11063" s="7">
        <v>1</v>
      </c>
      <c r="E11063" s="17">
        <v>45</v>
      </c>
      <c r="F11063" s="2" t="s">
        <v>172</v>
      </c>
      <c r="G11063" s="2" t="s">
        <v>3463</v>
      </c>
      <c r="J11063" s="2" t="s">
        <v>3464</v>
      </c>
    </row>
    <row r="11064" spans="1:10">
      <c r="A11064" s="79">
        <v>42746</v>
      </c>
      <c r="B11064" s="3">
        <v>3.395438775510204</v>
      </c>
      <c r="C11064" s="7">
        <v>116</v>
      </c>
      <c r="D11064" s="7">
        <v>1</v>
      </c>
      <c r="E11064" s="17">
        <v>45</v>
      </c>
      <c r="F11064" s="2" t="s">
        <v>172</v>
      </c>
      <c r="G11064" s="2" t="s">
        <v>3468</v>
      </c>
      <c r="J11064" s="2" t="s">
        <v>3469</v>
      </c>
    </row>
    <row r="11065" spans="1:10">
      <c r="A11065" s="79">
        <v>42755</v>
      </c>
      <c r="B11065" s="3">
        <v>6.7938421052631579</v>
      </c>
      <c r="C11065" s="7">
        <v>116</v>
      </c>
      <c r="D11065" s="7">
        <v>2</v>
      </c>
      <c r="E11065" s="17">
        <v>45</v>
      </c>
      <c r="F11065" s="2" t="s">
        <v>172</v>
      </c>
      <c r="G11065" s="2" t="s">
        <v>393</v>
      </c>
      <c r="I11065" s="2" t="s">
        <v>235</v>
      </c>
      <c r="J11065" s="2" t="s">
        <v>3462</v>
      </c>
    </row>
    <row r="11066" spans="1:10">
      <c r="A11066" s="79">
        <v>42767</v>
      </c>
      <c r="B11066" s="3">
        <v>6.7843873873873877</v>
      </c>
      <c r="C11066" s="7">
        <v>116</v>
      </c>
      <c r="D11066" s="7">
        <v>2</v>
      </c>
      <c r="E11066" s="17">
        <v>45</v>
      </c>
      <c r="F11066" s="2" t="s">
        <v>172</v>
      </c>
      <c r="G11066" s="2" t="s">
        <v>3474</v>
      </c>
      <c r="J11066" s="2" t="s">
        <v>3475</v>
      </c>
    </row>
    <row r="11067" spans="1:10">
      <c r="A11067" s="79">
        <v>42796</v>
      </c>
      <c r="B11067" s="3">
        <v>27.155754318618044</v>
      </c>
      <c r="C11067" s="7">
        <v>116</v>
      </c>
      <c r="D11067" s="7">
        <v>8</v>
      </c>
      <c r="E11067" s="17">
        <v>45</v>
      </c>
      <c r="F11067" s="2" t="s">
        <v>172</v>
      </c>
      <c r="G11067" s="2" t="s">
        <v>3456</v>
      </c>
      <c r="J11067" s="2" t="s">
        <v>3457</v>
      </c>
    </row>
    <row r="11068" spans="1:10">
      <c r="A11068" s="79">
        <v>42796</v>
      </c>
      <c r="B11068" s="3">
        <v>0</v>
      </c>
      <c r="C11068" s="7">
        <v>116</v>
      </c>
      <c r="F11068" s="2" t="s">
        <v>172</v>
      </c>
      <c r="G11068" s="2" t="s">
        <v>3456</v>
      </c>
      <c r="J11068" s="2" t="s">
        <v>3457</v>
      </c>
    </row>
    <row r="11069" spans="1:10">
      <c r="A11069" s="79">
        <v>42894</v>
      </c>
      <c r="B11069" s="3">
        <v>3.3940882352941175</v>
      </c>
      <c r="C11069" s="7">
        <v>116</v>
      </c>
      <c r="D11069" s="7">
        <v>1</v>
      </c>
      <c r="E11069" s="17">
        <v>45</v>
      </c>
      <c r="F11069" s="2" t="s">
        <v>172</v>
      </c>
      <c r="G11069" s="2" t="s">
        <v>221</v>
      </c>
    </row>
    <row r="11070" spans="1:10">
      <c r="A11070" s="79">
        <v>42903</v>
      </c>
      <c r="B11070" s="3">
        <v>13.568074074074074</v>
      </c>
      <c r="C11070" s="7">
        <v>116</v>
      </c>
      <c r="D11070" s="7">
        <v>4</v>
      </c>
      <c r="E11070" s="17">
        <v>45</v>
      </c>
      <c r="F11070" s="2" t="s">
        <v>172</v>
      </c>
      <c r="G11070" s="2" t="s">
        <v>221</v>
      </c>
    </row>
    <row r="11071" spans="1:10">
      <c r="A11071" s="79">
        <v>42133</v>
      </c>
      <c r="B11071" s="3">
        <v>6.8109999999999999</v>
      </c>
      <c r="C11071" s="7">
        <v>117</v>
      </c>
      <c r="D11071" s="7">
        <v>2</v>
      </c>
      <c r="E11071" s="17">
        <v>45</v>
      </c>
      <c r="F11071" s="2" t="s">
        <v>172</v>
      </c>
      <c r="G11071" s="2" t="s">
        <v>358</v>
      </c>
      <c r="H11071" s="2" t="s">
        <v>205</v>
      </c>
    </row>
    <row r="11072" spans="1:10">
      <c r="A11072" s="79">
        <v>42155</v>
      </c>
      <c r="B11072" s="3">
        <v>9.73</v>
      </c>
      <c r="C11072" s="7">
        <v>117</v>
      </c>
      <c r="D11072" s="7">
        <v>3</v>
      </c>
      <c r="E11072" s="17">
        <v>45</v>
      </c>
      <c r="F11072" s="2" t="s">
        <v>172</v>
      </c>
      <c r="G11072" s="8" t="s">
        <v>358</v>
      </c>
      <c r="H11072" s="2" t="s">
        <v>205</v>
      </c>
    </row>
    <row r="11073" spans="1:10">
      <c r="A11073" s="79">
        <v>42171</v>
      </c>
      <c r="B11073" s="3">
        <v>6.8109999999999999</v>
      </c>
      <c r="C11073" s="7">
        <v>117</v>
      </c>
      <c r="D11073" s="7">
        <v>2</v>
      </c>
      <c r="E11073" s="17">
        <v>45</v>
      </c>
      <c r="F11073" s="2" t="s">
        <v>172</v>
      </c>
      <c r="G11073" s="2" t="s">
        <v>233</v>
      </c>
      <c r="H11073" s="2" t="s">
        <v>205</v>
      </c>
      <c r="J11073" s="21"/>
    </row>
    <row r="11074" spans="1:10">
      <c r="A11074" s="79">
        <v>42174</v>
      </c>
      <c r="B11074" s="3">
        <v>3.4055</v>
      </c>
      <c r="C11074" s="7">
        <v>117</v>
      </c>
      <c r="D11074" s="7">
        <v>1</v>
      </c>
      <c r="E11074" s="17">
        <v>45</v>
      </c>
      <c r="F11074" s="2" t="s">
        <v>172</v>
      </c>
      <c r="G11074" s="2" t="s">
        <v>231</v>
      </c>
      <c r="H11074" s="2" t="s">
        <v>205</v>
      </c>
      <c r="J11074" s="21"/>
    </row>
    <row r="11075" spans="1:10">
      <c r="A11075" s="79">
        <v>42184</v>
      </c>
      <c r="B11075" s="3">
        <v>3.4055</v>
      </c>
      <c r="C11075" s="7">
        <v>117</v>
      </c>
      <c r="D11075" s="7">
        <v>1</v>
      </c>
      <c r="E11075" s="17">
        <v>45</v>
      </c>
      <c r="F11075" s="2" t="s">
        <v>172</v>
      </c>
      <c r="G11075" s="2" t="s">
        <v>231</v>
      </c>
      <c r="H11075" s="2" t="s">
        <v>205</v>
      </c>
      <c r="J11075" s="21"/>
    </row>
    <row r="11076" spans="1:10">
      <c r="A11076" s="79">
        <v>42185</v>
      </c>
      <c r="B11076" s="3">
        <v>6.8109999999999999</v>
      </c>
      <c r="C11076" s="7">
        <v>117</v>
      </c>
      <c r="D11076" s="7">
        <v>2</v>
      </c>
      <c r="E11076" s="17">
        <v>45</v>
      </c>
      <c r="F11076" s="2" t="s">
        <v>172</v>
      </c>
      <c r="G11076" s="2" t="s">
        <v>242</v>
      </c>
      <c r="H11076" s="2" t="s">
        <v>205</v>
      </c>
      <c r="J11076" s="21"/>
    </row>
    <row r="11077" spans="1:10">
      <c r="A11077" s="79">
        <v>42195</v>
      </c>
      <c r="B11077" s="3">
        <v>6.8109999999999999</v>
      </c>
      <c r="C11077" s="7">
        <v>117</v>
      </c>
      <c r="D11077" s="7">
        <v>2</v>
      </c>
      <c r="E11077" s="17">
        <v>45</v>
      </c>
      <c r="F11077" s="2" t="s">
        <v>172</v>
      </c>
      <c r="G11077" s="2" t="s">
        <v>241</v>
      </c>
      <c r="H11077" s="2" t="s">
        <v>205</v>
      </c>
      <c r="J11077" s="21"/>
    </row>
    <row r="11078" spans="1:10">
      <c r="A11078" s="79">
        <v>42212</v>
      </c>
      <c r="B11078" s="3">
        <v>3.4055</v>
      </c>
      <c r="C11078" s="7">
        <v>117</v>
      </c>
      <c r="D11078" s="7">
        <v>1</v>
      </c>
      <c r="E11078" s="17">
        <v>45</v>
      </c>
      <c r="F11078" s="2" t="s">
        <v>172</v>
      </c>
      <c r="G11078" s="2" t="s">
        <v>236</v>
      </c>
      <c r="H11078" s="2" t="s">
        <v>205</v>
      </c>
      <c r="J11078" s="21"/>
    </row>
    <row r="11079" spans="1:10">
      <c r="A11079" s="79">
        <v>42214</v>
      </c>
      <c r="B11079" s="3">
        <v>6.8109999999999999</v>
      </c>
      <c r="C11079" s="7">
        <v>117</v>
      </c>
      <c r="D11079" s="7">
        <v>2</v>
      </c>
      <c r="E11079" s="17">
        <v>45</v>
      </c>
      <c r="F11079" s="2" t="s">
        <v>172</v>
      </c>
      <c r="G11079" s="2" t="s">
        <v>231</v>
      </c>
      <c r="H11079" s="2" t="s">
        <v>205</v>
      </c>
      <c r="J11079" s="21"/>
    </row>
    <row r="11080" spans="1:10">
      <c r="A11080" s="79">
        <v>42290</v>
      </c>
      <c r="B11080" s="3">
        <v>3.4055</v>
      </c>
      <c r="C11080" s="7">
        <v>117</v>
      </c>
      <c r="D11080" s="7">
        <v>1</v>
      </c>
      <c r="E11080" s="17">
        <v>45</v>
      </c>
      <c r="F11080" s="2" t="s">
        <v>172</v>
      </c>
      <c r="G11080" s="2" t="s">
        <v>379</v>
      </c>
      <c r="H11080" s="2" t="s">
        <v>205</v>
      </c>
    </row>
    <row r="11081" spans="1:10">
      <c r="A11081" s="79">
        <v>42297</v>
      </c>
      <c r="B11081" s="3">
        <v>3.4055</v>
      </c>
      <c r="C11081" s="7">
        <v>117</v>
      </c>
      <c r="D11081" s="7">
        <v>1</v>
      </c>
      <c r="E11081" s="17">
        <v>45</v>
      </c>
      <c r="F11081" s="2" t="s">
        <v>172</v>
      </c>
      <c r="G11081" s="2" t="s">
        <v>373</v>
      </c>
      <c r="H11081" s="2" t="s">
        <v>205</v>
      </c>
    </row>
    <row r="11082" spans="1:10">
      <c r="A11082" s="79">
        <v>42304</v>
      </c>
      <c r="B11082" s="3">
        <v>10.2165</v>
      </c>
      <c r="C11082" s="7">
        <v>117</v>
      </c>
      <c r="D11082" s="7">
        <v>3</v>
      </c>
      <c r="E11082" s="17">
        <v>45</v>
      </c>
      <c r="F11082" s="2" t="s">
        <v>172</v>
      </c>
      <c r="G11082" s="2" t="s">
        <v>358</v>
      </c>
      <c r="H11082" s="2" t="s">
        <v>205</v>
      </c>
    </row>
    <row r="11083" spans="1:10">
      <c r="A11083" s="79">
        <v>42305</v>
      </c>
      <c r="B11083" s="3">
        <v>6.8109999999999999</v>
      </c>
      <c r="C11083" s="7">
        <v>117</v>
      </c>
      <c r="D11083" s="7">
        <v>2</v>
      </c>
      <c r="E11083" s="17">
        <v>45</v>
      </c>
      <c r="F11083" s="2" t="s">
        <v>172</v>
      </c>
      <c r="G11083" s="2" t="s">
        <v>392</v>
      </c>
      <c r="H11083" s="2" t="s">
        <v>205</v>
      </c>
    </row>
    <row r="11084" spans="1:10">
      <c r="A11084" s="79">
        <v>42318</v>
      </c>
      <c r="B11084" s="3">
        <v>6.8109999999999999</v>
      </c>
      <c r="C11084" s="7">
        <v>117</v>
      </c>
      <c r="D11084" s="7">
        <v>2</v>
      </c>
      <c r="E11084" s="17">
        <v>45</v>
      </c>
      <c r="F11084" s="2" t="s">
        <v>172</v>
      </c>
      <c r="G11084" s="2" t="s">
        <v>457</v>
      </c>
      <c r="H11084" s="2" t="s">
        <v>458</v>
      </c>
      <c r="I11084" s="2" t="s">
        <v>205</v>
      </c>
    </row>
    <row r="11085" spans="1:10">
      <c r="A11085" s="79">
        <v>42318</v>
      </c>
      <c r="B11085" s="3">
        <v>3.4055</v>
      </c>
      <c r="C11085" s="7">
        <v>117</v>
      </c>
      <c r="D11085" s="7">
        <v>1</v>
      </c>
      <c r="E11085" s="17">
        <v>45</v>
      </c>
      <c r="F11085" s="2" t="s">
        <v>172</v>
      </c>
      <c r="G11085" s="2" t="s">
        <v>373</v>
      </c>
      <c r="H11085" s="2" t="s">
        <v>455</v>
      </c>
      <c r="I11085" s="2" t="s">
        <v>205</v>
      </c>
    </row>
    <row r="11086" spans="1:10">
      <c r="A11086" s="79">
        <v>42319</v>
      </c>
      <c r="B11086" s="3">
        <v>17.0275</v>
      </c>
      <c r="C11086" s="7">
        <v>117</v>
      </c>
      <c r="D11086" s="7">
        <v>5</v>
      </c>
      <c r="E11086" s="17">
        <v>45</v>
      </c>
      <c r="F11086" s="2" t="s">
        <v>172</v>
      </c>
      <c r="G11086" s="2" t="s">
        <v>393</v>
      </c>
      <c r="H11086" s="2" t="s">
        <v>456</v>
      </c>
      <c r="I11086" s="2" t="s">
        <v>205</v>
      </c>
    </row>
    <row r="11087" spans="1:10">
      <c r="A11087" s="79">
        <v>42319</v>
      </c>
      <c r="B11087" s="3">
        <v>10.2165</v>
      </c>
      <c r="C11087" s="7">
        <v>117</v>
      </c>
      <c r="D11087" s="7">
        <v>3</v>
      </c>
      <c r="E11087" s="17">
        <v>45</v>
      </c>
      <c r="F11087" s="2" t="s">
        <v>172</v>
      </c>
      <c r="G11087" s="2" t="s">
        <v>459</v>
      </c>
      <c r="H11087" s="2" t="s">
        <v>460</v>
      </c>
      <c r="I11087" s="2" t="s">
        <v>205</v>
      </c>
    </row>
    <row r="11088" spans="1:10">
      <c r="A11088" s="79">
        <v>42319</v>
      </c>
      <c r="B11088" s="3">
        <v>3.4055</v>
      </c>
      <c r="C11088" s="7">
        <v>117</v>
      </c>
      <c r="D11088" s="7">
        <v>1</v>
      </c>
      <c r="E11088" s="17">
        <v>45</v>
      </c>
      <c r="F11088" s="2" t="s">
        <v>172</v>
      </c>
      <c r="G11088" s="2" t="s">
        <v>372</v>
      </c>
      <c r="H11088" s="2" t="s">
        <v>463</v>
      </c>
      <c r="I11088" s="2" t="s">
        <v>205</v>
      </c>
    </row>
    <row r="11089" spans="1:12">
      <c r="A11089" s="79">
        <v>42342</v>
      </c>
      <c r="B11089" s="3">
        <v>3.4055</v>
      </c>
      <c r="C11089" s="7">
        <v>117</v>
      </c>
      <c r="D11089" s="7">
        <v>1</v>
      </c>
      <c r="E11089" s="17">
        <v>45</v>
      </c>
      <c r="F11089" s="8" t="s">
        <v>172</v>
      </c>
      <c r="G11089" s="2" t="s">
        <v>372</v>
      </c>
      <c r="H11089" s="2" t="s">
        <v>676</v>
      </c>
      <c r="I11089" s="2" t="s">
        <v>205</v>
      </c>
    </row>
    <row r="11090" spans="1:12">
      <c r="A11090" s="79">
        <v>42375</v>
      </c>
      <c r="B11090" s="3">
        <v>3.4055</v>
      </c>
      <c r="C11090" s="7">
        <v>117</v>
      </c>
      <c r="D11090" s="7">
        <v>1</v>
      </c>
      <c r="E11090" s="17">
        <v>45</v>
      </c>
      <c r="F11090" s="2" t="s">
        <v>172</v>
      </c>
      <c r="G11090" s="2" t="s">
        <v>372</v>
      </c>
      <c r="H11090" s="2" t="s">
        <v>910</v>
      </c>
      <c r="I11090" s="2" t="s">
        <v>205</v>
      </c>
      <c r="L11090" s="21"/>
    </row>
    <row r="11091" spans="1:12">
      <c r="A11091" s="79">
        <v>42400</v>
      </c>
      <c r="B11091" s="3">
        <v>3.4055</v>
      </c>
      <c r="C11091" s="7">
        <v>117</v>
      </c>
      <c r="D11091" s="7">
        <v>1</v>
      </c>
      <c r="E11091" s="17">
        <v>45</v>
      </c>
      <c r="F11091" s="2" t="s">
        <v>172</v>
      </c>
      <c r="G11091" s="2" t="s">
        <v>671</v>
      </c>
      <c r="H11091" s="2" t="s">
        <v>1160</v>
      </c>
      <c r="I11091" s="2" t="s">
        <v>205</v>
      </c>
      <c r="L11091" s="21"/>
    </row>
    <row r="11092" spans="1:12">
      <c r="A11092" s="79">
        <v>42404</v>
      </c>
      <c r="B11092" s="3">
        <v>3.4055</v>
      </c>
      <c r="C11092" s="7">
        <v>117</v>
      </c>
      <c r="D11092" s="7">
        <v>1</v>
      </c>
      <c r="E11092" s="17">
        <v>45</v>
      </c>
      <c r="F11092" s="2" t="s">
        <v>172</v>
      </c>
      <c r="G11092" s="2" t="s">
        <v>1151</v>
      </c>
      <c r="H11092" s="2" t="s">
        <v>1152</v>
      </c>
      <c r="I11092" s="2" t="s">
        <v>205</v>
      </c>
      <c r="L11092" s="21"/>
    </row>
    <row r="11093" spans="1:12">
      <c r="A11093" s="79">
        <v>42408</v>
      </c>
      <c r="B11093" s="3">
        <v>3.4055</v>
      </c>
      <c r="C11093" s="7">
        <v>117</v>
      </c>
      <c r="D11093" s="7">
        <v>1</v>
      </c>
      <c r="E11093" s="17">
        <v>45</v>
      </c>
      <c r="F11093" s="2" t="s">
        <v>172</v>
      </c>
      <c r="G11093" s="2" t="s">
        <v>372</v>
      </c>
      <c r="H11093" s="2" t="s">
        <v>1149</v>
      </c>
      <c r="I11093" s="2" t="s">
        <v>205</v>
      </c>
      <c r="L11093" s="21"/>
    </row>
    <row r="11094" spans="1:12">
      <c r="A11094" s="79">
        <v>42459</v>
      </c>
      <c r="B11094" s="3">
        <v>6.8109999999999999</v>
      </c>
      <c r="C11094" s="7">
        <v>117</v>
      </c>
      <c r="D11094" s="7">
        <v>2</v>
      </c>
      <c r="E11094" s="17">
        <v>45</v>
      </c>
      <c r="F11094" s="2" t="s">
        <v>172</v>
      </c>
      <c r="G11094" s="2" t="s">
        <v>457</v>
      </c>
      <c r="H11094" s="2" t="s">
        <v>205</v>
      </c>
    </row>
    <row r="11095" spans="1:12">
      <c r="A11095" s="79">
        <v>42462</v>
      </c>
      <c r="B11095" s="3">
        <v>6.8109999999999999</v>
      </c>
      <c r="C11095" s="7">
        <v>117</v>
      </c>
      <c r="D11095" s="7">
        <v>2</v>
      </c>
      <c r="E11095" s="17">
        <v>45</v>
      </c>
      <c r="F11095" s="2" t="s">
        <v>172</v>
      </c>
      <c r="G11095" s="2" t="s">
        <v>459</v>
      </c>
      <c r="H11095" s="2" t="s">
        <v>1546</v>
      </c>
      <c r="I11095" s="2" t="s">
        <v>205</v>
      </c>
    </row>
    <row r="11096" spans="1:12">
      <c r="A11096" s="79">
        <v>42462</v>
      </c>
      <c r="B11096" s="3">
        <v>3.4055</v>
      </c>
      <c r="C11096" s="7">
        <v>117</v>
      </c>
      <c r="D11096" s="7">
        <v>1</v>
      </c>
      <c r="E11096" s="17">
        <v>45</v>
      </c>
      <c r="F11096" s="2" t="s">
        <v>172</v>
      </c>
      <c r="G11096" s="2" t="s">
        <v>1157</v>
      </c>
      <c r="H11096" s="2" t="s">
        <v>1553</v>
      </c>
      <c r="I11096" s="2" t="s">
        <v>205</v>
      </c>
    </row>
    <row r="11097" spans="1:12">
      <c r="A11097" s="79">
        <v>42463</v>
      </c>
      <c r="B11097" s="3">
        <v>6.8109999999999999</v>
      </c>
      <c r="C11097" s="7">
        <v>117</v>
      </c>
      <c r="D11097" s="7">
        <v>2</v>
      </c>
      <c r="E11097" s="17">
        <v>45</v>
      </c>
      <c r="F11097" s="2" t="s">
        <v>172</v>
      </c>
      <c r="G11097" s="2" t="s">
        <v>486</v>
      </c>
      <c r="H11097" s="2" t="s">
        <v>1549</v>
      </c>
      <c r="I11097" s="2" t="s">
        <v>205</v>
      </c>
    </row>
    <row r="11098" spans="1:12">
      <c r="A11098" s="79">
        <v>42466</v>
      </c>
      <c r="B11098" s="3">
        <v>3.4055</v>
      </c>
      <c r="C11098" s="7">
        <v>117</v>
      </c>
      <c r="D11098" s="7">
        <v>1</v>
      </c>
      <c r="E11098" s="17">
        <v>45</v>
      </c>
      <c r="F11098" s="2" t="s">
        <v>172</v>
      </c>
      <c r="G11098" s="2" t="s">
        <v>1536</v>
      </c>
      <c r="H11098" s="2" t="s">
        <v>1537</v>
      </c>
      <c r="I11098" s="2" t="s">
        <v>205</v>
      </c>
    </row>
    <row r="11099" spans="1:12">
      <c r="A11099" s="79">
        <v>42480</v>
      </c>
      <c r="B11099" s="3">
        <v>3.4055</v>
      </c>
      <c r="C11099" s="7">
        <v>117</v>
      </c>
      <c r="D11099" s="7">
        <v>1</v>
      </c>
      <c r="E11099" s="17">
        <v>45</v>
      </c>
      <c r="F11099" s="2" t="s">
        <v>172</v>
      </c>
      <c r="G11099" s="2" t="s">
        <v>533</v>
      </c>
      <c r="H11099" s="2" t="s">
        <v>1539</v>
      </c>
      <c r="I11099" s="2" t="s">
        <v>205</v>
      </c>
    </row>
    <row r="11100" spans="1:12">
      <c r="A11100" s="79">
        <v>42486</v>
      </c>
      <c r="B11100" s="3">
        <v>3.4055</v>
      </c>
      <c r="C11100" s="7">
        <v>117</v>
      </c>
      <c r="D11100" s="7">
        <v>1</v>
      </c>
      <c r="E11100" s="17">
        <v>45</v>
      </c>
      <c r="F11100" s="2" t="s">
        <v>172</v>
      </c>
      <c r="G11100" s="2" t="s">
        <v>1113</v>
      </c>
      <c r="H11100" s="2" t="s">
        <v>1538</v>
      </c>
      <c r="I11100" s="2" t="s">
        <v>205</v>
      </c>
    </row>
    <row r="11101" spans="1:12">
      <c r="A11101" s="79">
        <v>42520</v>
      </c>
      <c r="B11101" s="3">
        <v>3.3684737086092715</v>
      </c>
      <c r="C11101" s="7">
        <v>117</v>
      </c>
      <c r="D11101" s="7">
        <v>1</v>
      </c>
      <c r="E11101" s="17">
        <v>45</v>
      </c>
      <c r="F11101" s="2" t="s">
        <v>172</v>
      </c>
      <c r="G11101" s="2" t="s">
        <v>205</v>
      </c>
      <c r="H11101" s="2" t="s">
        <v>1776</v>
      </c>
      <c r="I11101" s="2" t="s">
        <v>1771</v>
      </c>
    </row>
    <row r="11102" spans="1:12">
      <c r="A11102" s="79">
        <v>42523</v>
      </c>
      <c r="B11102" s="3">
        <v>6.7835384615384617</v>
      </c>
      <c r="C11102" s="7">
        <v>117</v>
      </c>
      <c r="D11102" s="7">
        <v>2</v>
      </c>
      <c r="E11102" s="17">
        <v>45</v>
      </c>
      <c r="F11102" s="2" t="s">
        <v>172</v>
      </c>
      <c r="G11102" s="2" t="s">
        <v>205</v>
      </c>
      <c r="H11102" s="2" t="s">
        <v>1161</v>
      </c>
      <c r="I11102" s="2" t="s">
        <v>2040</v>
      </c>
      <c r="J11102" s="2" t="s">
        <v>358</v>
      </c>
      <c r="K11102" s="2" t="s">
        <v>2041</v>
      </c>
    </row>
    <row r="11103" spans="1:12">
      <c r="A11103" s="79">
        <v>42523</v>
      </c>
      <c r="B11103" s="3">
        <v>3.3931700507614213</v>
      </c>
      <c r="C11103" s="7">
        <v>117</v>
      </c>
      <c r="D11103" s="7">
        <v>1</v>
      </c>
      <c r="E11103" s="17">
        <v>45</v>
      </c>
      <c r="F11103" s="2" t="s">
        <v>172</v>
      </c>
      <c r="G11103" s="2" t="s">
        <v>205</v>
      </c>
      <c r="H11103" s="2" t="s">
        <v>2043</v>
      </c>
      <c r="K11103" s="2" t="s">
        <v>2044</v>
      </c>
    </row>
    <row r="11104" spans="1:12">
      <c r="A11104" s="79">
        <v>42527</v>
      </c>
      <c r="B11104" s="3">
        <v>3.3854419226464372</v>
      </c>
      <c r="C11104" s="7">
        <v>117</v>
      </c>
      <c r="D11104" s="7">
        <v>1</v>
      </c>
      <c r="E11104" s="17">
        <v>45</v>
      </c>
      <c r="F11104" s="2" t="s">
        <v>172</v>
      </c>
      <c r="G11104" s="2" t="s">
        <v>205</v>
      </c>
      <c r="H11104" s="2" t="s">
        <v>372</v>
      </c>
      <c r="I11104" s="2" t="s">
        <v>1921</v>
      </c>
      <c r="J11104" s="2" t="s">
        <v>231</v>
      </c>
      <c r="K11104" s="2" t="s">
        <v>2049</v>
      </c>
    </row>
    <row r="11105" spans="1:11">
      <c r="A11105" s="79">
        <v>42528</v>
      </c>
      <c r="B11105" s="3">
        <v>6.7894596050269298</v>
      </c>
      <c r="C11105" s="7">
        <v>117</v>
      </c>
      <c r="D11105" s="7">
        <v>2</v>
      </c>
      <c r="E11105" s="17">
        <v>45</v>
      </c>
      <c r="F11105" s="2" t="s">
        <v>172</v>
      </c>
      <c r="G11105" s="2" t="s">
        <v>205</v>
      </c>
      <c r="H11105" s="2" t="s">
        <v>393</v>
      </c>
      <c r="J11105" s="2" t="s">
        <v>235</v>
      </c>
      <c r="K11105" s="2" t="s">
        <v>2035</v>
      </c>
    </row>
    <row r="11106" spans="1:11">
      <c r="A11106" s="79">
        <v>42536</v>
      </c>
      <c r="B11106" s="3">
        <v>6.7881949685534595</v>
      </c>
      <c r="C11106" s="7">
        <v>117</v>
      </c>
      <c r="D11106" s="7">
        <v>2</v>
      </c>
      <c r="E11106" s="17">
        <v>45</v>
      </c>
      <c r="F11106" s="2" t="s">
        <v>172</v>
      </c>
      <c r="G11106" s="2" t="s">
        <v>205</v>
      </c>
      <c r="H11106" s="2" t="s">
        <v>2008</v>
      </c>
      <c r="K11106" s="2" t="s">
        <v>2009</v>
      </c>
    </row>
    <row r="11107" spans="1:11">
      <c r="A11107" s="79">
        <v>42536</v>
      </c>
      <c r="B11107" s="3">
        <v>4.3615821114369497</v>
      </c>
      <c r="C11107" s="7">
        <v>117</v>
      </c>
      <c r="D11107" s="7">
        <v>1</v>
      </c>
      <c r="E11107" s="17">
        <v>45</v>
      </c>
      <c r="F11107" s="2" t="s">
        <v>172</v>
      </c>
      <c r="G11107" s="2" t="s">
        <v>205</v>
      </c>
      <c r="H11107" s="2" t="s">
        <v>2032</v>
      </c>
      <c r="K11107" s="2" t="s">
        <v>2033</v>
      </c>
    </row>
    <row r="11108" spans="1:11">
      <c r="A11108" s="79">
        <v>42542</v>
      </c>
      <c r="B11108" s="3">
        <v>3.3919579439252336</v>
      </c>
      <c r="C11108" s="7">
        <v>117</v>
      </c>
      <c r="D11108" s="7">
        <v>1</v>
      </c>
      <c r="E11108" s="17">
        <v>45</v>
      </c>
      <c r="F11108" s="2" t="s">
        <v>172</v>
      </c>
      <c r="G11108" s="2" t="s">
        <v>205</v>
      </c>
      <c r="H11108" s="2" t="s">
        <v>393</v>
      </c>
      <c r="J11108" s="2" t="s">
        <v>235</v>
      </c>
      <c r="K11108" s="2" t="s">
        <v>1994</v>
      </c>
    </row>
    <row r="11109" spans="1:11">
      <c r="A11109" s="79">
        <v>42545</v>
      </c>
      <c r="B11109" s="3">
        <v>3.3946748633879782</v>
      </c>
      <c r="C11109" s="7">
        <v>117</v>
      </c>
      <c r="D11109" s="7">
        <v>1</v>
      </c>
      <c r="E11109" s="17">
        <v>45</v>
      </c>
      <c r="F11109" s="2" t="s">
        <v>172</v>
      </c>
      <c r="G11109" s="2" t="s">
        <v>205</v>
      </c>
      <c r="H11109" s="2" t="s">
        <v>372</v>
      </c>
      <c r="I11109" s="2" t="s">
        <v>1921</v>
      </c>
      <c r="J11109" s="2" t="s">
        <v>231</v>
      </c>
      <c r="K11109" s="2" t="s">
        <v>1995</v>
      </c>
    </row>
    <row r="11110" spans="1:11">
      <c r="A11110" s="79">
        <v>42550</v>
      </c>
      <c r="B11110" s="3">
        <v>6.7850341880341878</v>
      </c>
      <c r="C11110" s="7">
        <v>117</v>
      </c>
      <c r="D11110" s="7">
        <v>2</v>
      </c>
      <c r="E11110" s="17">
        <v>45</v>
      </c>
      <c r="F11110" s="2" t="s">
        <v>172</v>
      </c>
      <c r="G11110" s="2" t="s">
        <v>205</v>
      </c>
      <c r="H11110" s="2" t="s">
        <v>482</v>
      </c>
      <c r="K11110" s="2" t="s">
        <v>1954</v>
      </c>
    </row>
    <row r="11111" spans="1:11">
      <c r="A11111" s="79">
        <v>42553</v>
      </c>
      <c r="B11111" s="3">
        <v>3.3945282936793131</v>
      </c>
      <c r="C11111" s="7">
        <v>117</v>
      </c>
      <c r="D11111" s="7">
        <v>1</v>
      </c>
      <c r="E11111" s="17">
        <v>45</v>
      </c>
      <c r="F11111" s="2" t="s">
        <v>172</v>
      </c>
      <c r="G11111" s="2" t="s">
        <v>911</v>
      </c>
      <c r="H11111" s="2" t="s">
        <v>2166</v>
      </c>
      <c r="I11111" s="2" t="s">
        <v>205</v>
      </c>
    </row>
    <row r="11112" spans="1:11">
      <c r="A11112" s="79">
        <v>42615</v>
      </c>
      <c r="B11112" s="3">
        <v>3.388485693848355</v>
      </c>
      <c r="C11112" s="7">
        <v>117</v>
      </c>
      <c r="D11112" s="7">
        <v>1</v>
      </c>
      <c r="E11112" s="17">
        <v>45</v>
      </c>
      <c r="F11112" s="2" t="s">
        <v>172</v>
      </c>
      <c r="G11112" s="2" t="s">
        <v>372</v>
      </c>
      <c r="H11112" s="2" t="s">
        <v>2167</v>
      </c>
      <c r="I11112" s="2" t="s">
        <v>205</v>
      </c>
    </row>
    <row r="11113" spans="1:11">
      <c r="A11113" s="79">
        <v>42625</v>
      </c>
      <c r="B11113" s="3">
        <v>3.3973788040576616</v>
      </c>
      <c r="C11113" s="7">
        <v>117</v>
      </c>
      <c r="D11113" s="7">
        <v>1</v>
      </c>
      <c r="E11113" s="17">
        <v>45</v>
      </c>
      <c r="F11113" s="2" t="s">
        <v>172</v>
      </c>
      <c r="G11113" s="2" t="s">
        <v>393</v>
      </c>
      <c r="H11113" s="2" t="s">
        <v>2158</v>
      </c>
      <c r="I11113" s="2" t="s">
        <v>205</v>
      </c>
    </row>
    <row r="11114" spans="1:11">
      <c r="A11114" s="79">
        <v>42628</v>
      </c>
      <c r="B11114" s="3">
        <v>3.392359649122807</v>
      </c>
      <c r="C11114" s="7">
        <v>117</v>
      </c>
      <c r="D11114" s="7">
        <v>1</v>
      </c>
      <c r="E11114" s="17">
        <v>45</v>
      </c>
      <c r="F11114" s="2" t="s">
        <v>172</v>
      </c>
      <c r="G11114" s="2" t="s">
        <v>1958</v>
      </c>
      <c r="H11114" s="2" t="s">
        <v>2160</v>
      </c>
      <c r="I11114" s="2" t="s">
        <v>205</v>
      </c>
    </row>
    <row r="11115" spans="1:11">
      <c r="A11115" s="79">
        <v>42657</v>
      </c>
      <c r="B11115" s="3">
        <v>6.7814259863541979</v>
      </c>
      <c r="C11115" s="7">
        <v>117</v>
      </c>
      <c r="D11115" s="7">
        <v>2</v>
      </c>
      <c r="E11115" s="17">
        <v>45</v>
      </c>
      <c r="F11115" s="2" t="s">
        <v>172</v>
      </c>
      <c r="G11115" s="2" t="s">
        <v>205</v>
      </c>
      <c r="H11115" s="2" t="s">
        <v>1157</v>
      </c>
    </row>
    <row r="11116" spans="1:11">
      <c r="A11116" s="79">
        <v>42690</v>
      </c>
      <c r="B11116" s="3">
        <v>10.172436593937618</v>
      </c>
      <c r="C11116" s="7">
        <v>117</v>
      </c>
      <c r="D11116" s="7">
        <v>3</v>
      </c>
      <c r="E11116" s="17">
        <v>45</v>
      </c>
      <c r="F11116" s="2" t="s">
        <v>172</v>
      </c>
      <c r="G11116" s="2" t="s">
        <v>205</v>
      </c>
      <c r="H11116" s="2" t="s">
        <v>459</v>
      </c>
    </row>
    <row r="11117" spans="1:11">
      <c r="A11117" s="79">
        <v>42704</v>
      </c>
      <c r="B11117" s="3">
        <v>13.582586956521739</v>
      </c>
      <c r="C11117" s="7">
        <v>117</v>
      </c>
      <c r="D11117" s="7">
        <v>4</v>
      </c>
      <c r="E11117" s="17">
        <v>45</v>
      </c>
      <c r="F11117" s="2" t="s">
        <v>172</v>
      </c>
      <c r="G11117" s="2" t="s">
        <v>205</v>
      </c>
      <c r="H11117" s="2" t="s">
        <v>393</v>
      </c>
    </row>
    <row r="11118" spans="1:11">
      <c r="A11118" s="79">
        <v>42705</v>
      </c>
      <c r="B11118" s="3">
        <v>3.3920779816513762</v>
      </c>
      <c r="C11118" s="7">
        <v>117</v>
      </c>
      <c r="D11118" s="7">
        <v>1</v>
      </c>
      <c r="E11118" s="17">
        <v>45</v>
      </c>
      <c r="F11118" s="2" t="s">
        <v>172</v>
      </c>
      <c r="G11118" s="2" t="s">
        <v>205</v>
      </c>
      <c r="H11118" s="2" t="s">
        <v>1136</v>
      </c>
    </row>
    <row r="11119" spans="1:11">
      <c r="A11119" s="79">
        <v>42733</v>
      </c>
      <c r="B11119" s="3">
        <v>6.7914809461235217</v>
      </c>
      <c r="C11119" s="7">
        <v>117</v>
      </c>
      <c r="D11119" s="7">
        <v>2</v>
      </c>
      <c r="E11119" s="17">
        <v>45</v>
      </c>
      <c r="F11119" s="2" t="s">
        <v>172</v>
      </c>
      <c r="G11119" s="2" t="s">
        <v>205</v>
      </c>
      <c r="H11119" s="2" t="s">
        <v>2659</v>
      </c>
    </row>
    <row r="11120" spans="1:11">
      <c r="A11120" s="79">
        <v>42738</v>
      </c>
      <c r="B11120" s="3">
        <v>3.3969054669703871</v>
      </c>
      <c r="C11120" s="7">
        <v>117</v>
      </c>
      <c r="D11120" s="7">
        <v>1</v>
      </c>
      <c r="E11120" s="17">
        <v>45</v>
      </c>
      <c r="F11120" s="2" t="s">
        <v>172</v>
      </c>
      <c r="G11120" s="2" t="s">
        <v>393</v>
      </c>
      <c r="I11120" s="2" t="s">
        <v>235</v>
      </c>
      <c r="J11120" s="2" t="s">
        <v>3455</v>
      </c>
    </row>
    <row r="11121" spans="1:10">
      <c r="A11121" s="79">
        <v>42738</v>
      </c>
      <c r="B11121" s="3">
        <v>0</v>
      </c>
      <c r="C11121" s="7">
        <v>117</v>
      </c>
      <c r="F11121" s="2" t="s">
        <v>172</v>
      </c>
      <c r="G11121" s="2" t="s">
        <v>393</v>
      </c>
      <c r="I11121" s="2" t="s">
        <v>235</v>
      </c>
      <c r="J11121" s="2" t="s">
        <v>3455</v>
      </c>
    </row>
    <row r="11122" spans="1:10">
      <c r="A11122" s="79">
        <v>42739</v>
      </c>
      <c r="B11122" s="3">
        <v>3.3955914127423821</v>
      </c>
      <c r="C11122" s="7">
        <v>117</v>
      </c>
      <c r="D11122" s="7">
        <v>1</v>
      </c>
      <c r="E11122" s="17">
        <v>45</v>
      </c>
      <c r="F11122" s="2" t="s">
        <v>172</v>
      </c>
      <c r="G11122" s="2" t="s">
        <v>1157</v>
      </c>
      <c r="I11122" s="2" t="s">
        <v>241</v>
      </c>
      <c r="J11122" s="2" t="s">
        <v>3480</v>
      </c>
    </row>
    <row r="11123" spans="1:10">
      <c r="A11123" s="79">
        <v>42744</v>
      </c>
      <c r="B11123" s="3">
        <v>3.3935471698113209</v>
      </c>
      <c r="C11123" s="7">
        <v>117</v>
      </c>
      <c r="D11123" s="7">
        <v>1</v>
      </c>
      <c r="E11123" s="17">
        <v>45</v>
      </c>
      <c r="F11123" s="2" t="s">
        <v>172</v>
      </c>
      <c r="G11123" s="2" t="s">
        <v>3463</v>
      </c>
      <c r="J11123" s="2" t="s">
        <v>3464</v>
      </c>
    </row>
    <row r="11124" spans="1:10">
      <c r="A11124" s="79">
        <v>42744</v>
      </c>
      <c r="B11124" s="3">
        <v>3.395599447513812</v>
      </c>
      <c r="C11124" s="7">
        <v>117</v>
      </c>
      <c r="D11124" s="7">
        <v>1</v>
      </c>
      <c r="E11124" s="17">
        <v>45</v>
      </c>
      <c r="F11124" s="2" t="s">
        <v>172</v>
      </c>
      <c r="G11124" s="2" t="s">
        <v>3482</v>
      </c>
      <c r="J11124" s="2" t="s">
        <v>3483</v>
      </c>
    </row>
    <row r="11125" spans="1:10">
      <c r="A11125" s="79">
        <v>42746</v>
      </c>
      <c r="B11125" s="3">
        <v>3.3925000000000001</v>
      </c>
      <c r="C11125" s="7">
        <v>117</v>
      </c>
      <c r="D11125" s="7">
        <v>1</v>
      </c>
      <c r="E11125" s="17">
        <v>45</v>
      </c>
      <c r="F11125" s="2" t="s">
        <v>172</v>
      </c>
      <c r="G11125" s="2" t="s">
        <v>457</v>
      </c>
      <c r="J11125" s="2" t="s">
        <v>3473</v>
      </c>
    </row>
    <row r="11126" spans="1:10">
      <c r="A11126" s="79">
        <v>42755</v>
      </c>
      <c r="B11126" s="3">
        <v>3.396921052631579</v>
      </c>
      <c r="C11126" s="7">
        <v>117</v>
      </c>
      <c r="D11126" s="7">
        <v>1</v>
      </c>
      <c r="E11126" s="17">
        <v>45</v>
      </c>
      <c r="F11126" s="2" t="s">
        <v>172</v>
      </c>
      <c r="G11126" s="2" t="s">
        <v>393</v>
      </c>
      <c r="I11126" s="2" t="s">
        <v>235</v>
      </c>
      <c r="J11126" s="2" t="s">
        <v>3462</v>
      </c>
    </row>
    <row r="11127" spans="1:10">
      <c r="A11127" s="79">
        <v>42758</v>
      </c>
      <c r="B11127" s="3">
        <v>3.3848636363636362</v>
      </c>
      <c r="C11127" s="7">
        <v>117</v>
      </c>
      <c r="D11127" s="7">
        <v>1</v>
      </c>
      <c r="E11127" s="17">
        <v>45</v>
      </c>
      <c r="F11127" s="2" t="s">
        <v>172</v>
      </c>
      <c r="G11127" s="2" t="s">
        <v>372</v>
      </c>
      <c r="H11127" s="2" t="s">
        <v>1921</v>
      </c>
      <c r="I11127" s="2" t="s">
        <v>231</v>
      </c>
      <c r="J11127" s="2" t="s">
        <v>3472</v>
      </c>
    </row>
    <row r="11128" spans="1:10">
      <c r="A11128" s="79">
        <v>42779</v>
      </c>
      <c r="B11128" s="3">
        <v>6.7899292929292931</v>
      </c>
      <c r="C11128" s="7">
        <v>117</v>
      </c>
      <c r="D11128" s="7">
        <v>2</v>
      </c>
      <c r="E11128" s="17">
        <v>45</v>
      </c>
      <c r="F11128" s="2" t="s">
        <v>172</v>
      </c>
      <c r="G11128" s="2" t="s">
        <v>393</v>
      </c>
      <c r="I11128" s="2" t="s">
        <v>235</v>
      </c>
      <c r="J11128" s="2" t="s">
        <v>3459</v>
      </c>
    </row>
    <row r="11129" spans="1:10">
      <c r="A11129" s="79">
        <v>42790</v>
      </c>
      <c r="B11129" s="3">
        <v>3.3912586206896553</v>
      </c>
      <c r="C11129" s="7">
        <v>117</v>
      </c>
      <c r="D11129" s="7">
        <v>1</v>
      </c>
      <c r="E11129" s="17">
        <v>45</v>
      </c>
      <c r="F11129" s="2" t="s">
        <v>172</v>
      </c>
      <c r="G11129" s="2" t="s">
        <v>372</v>
      </c>
      <c r="H11129" s="2" t="s">
        <v>1921</v>
      </c>
      <c r="I11129" s="2" t="s">
        <v>231</v>
      </c>
      <c r="J11129" s="2" t="s">
        <v>3471</v>
      </c>
    </row>
    <row r="11130" spans="1:10">
      <c r="A11130" s="79">
        <v>42796</v>
      </c>
      <c r="B11130" s="3">
        <v>0</v>
      </c>
      <c r="C11130" s="7">
        <v>117</v>
      </c>
      <c r="F11130" s="2" t="s">
        <v>172</v>
      </c>
      <c r="G11130" s="2" t="s">
        <v>3456</v>
      </c>
      <c r="J11130" s="2" t="s">
        <v>3457</v>
      </c>
    </row>
    <row r="11131" spans="1:10">
      <c r="A11131" s="79">
        <v>42815</v>
      </c>
      <c r="B11131" s="3">
        <v>3.3676176470588235</v>
      </c>
      <c r="C11131" s="7">
        <v>117</v>
      </c>
      <c r="D11131" s="7">
        <v>1</v>
      </c>
      <c r="E11131" s="17">
        <v>45</v>
      </c>
      <c r="F11131" s="2" t="s">
        <v>172</v>
      </c>
      <c r="G11131" s="2" t="s">
        <v>1136</v>
      </c>
      <c r="J11131" s="2" t="s">
        <v>3479</v>
      </c>
    </row>
    <row r="11132" spans="1:10">
      <c r="A11132" s="79">
        <v>42838</v>
      </c>
      <c r="B11132" s="3">
        <v>3.3909187725631771</v>
      </c>
      <c r="C11132" s="7">
        <v>117</v>
      </c>
      <c r="D11132" s="7">
        <v>1</v>
      </c>
      <c r="E11132" s="17">
        <v>45</v>
      </c>
      <c r="F11132" s="2" t="s">
        <v>172</v>
      </c>
      <c r="G11132" s="2" t="s">
        <v>205</v>
      </c>
    </row>
    <row r="11133" spans="1:10">
      <c r="A11133" s="79">
        <v>42839</v>
      </c>
      <c r="B11133" s="3">
        <v>33.955833333333331</v>
      </c>
      <c r="C11133" s="7">
        <v>117</v>
      </c>
      <c r="D11133" s="7">
        <v>10</v>
      </c>
      <c r="E11133" s="17">
        <v>45</v>
      </c>
      <c r="F11133" s="2" t="s">
        <v>172</v>
      </c>
      <c r="G11133" s="2" t="s">
        <v>205</v>
      </c>
    </row>
    <row r="11134" spans="1:10">
      <c r="A11134" s="79">
        <v>42859</v>
      </c>
      <c r="B11134" s="3">
        <v>3.3885943396226414</v>
      </c>
      <c r="C11134" s="7">
        <v>117</v>
      </c>
      <c r="D11134" s="7">
        <v>1</v>
      </c>
      <c r="E11134" s="17">
        <v>45</v>
      </c>
      <c r="F11134" s="2" t="s">
        <v>172</v>
      </c>
      <c r="G11134" s="2" t="s">
        <v>205</v>
      </c>
    </row>
    <row r="11135" spans="1:10">
      <c r="A11135" s="79">
        <v>42903</v>
      </c>
      <c r="B11135" s="3">
        <v>6.7907777777777776</v>
      </c>
      <c r="C11135" s="7">
        <v>117</v>
      </c>
      <c r="D11135" s="7">
        <v>2</v>
      </c>
      <c r="E11135" s="17">
        <v>45</v>
      </c>
      <c r="F11135" s="2" t="s">
        <v>172</v>
      </c>
      <c r="G11135" s="2" t="s">
        <v>205</v>
      </c>
    </row>
    <row r="11136" spans="1:10">
      <c r="A11136" s="79">
        <v>42133</v>
      </c>
      <c r="B11136" s="3">
        <v>6.8109999999999999</v>
      </c>
      <c r="C11136" s="7">
        <v>118</v>
      </c>
      <c r="D11136" s="7">
        <v>2</v>
      </c>
      <c r="E11136" s="17">
        <v>45</v>
      </c>
      <c r="F11136" s="2" t="s">
        <v>172</v>
      </c>
      <c r="G11136" s="2" t="s">
        <v>358</v>
      </c>
      <c r="H11136" s="2" t="s">
        <v>222</v>
      </c>
    </row>
    <row r="11137" spans="1:10">
      <c r="A11137" s="79">
        <v>42155</v>
      </c>
      <c r="B11137" s="3">
        <v>10.2165</v>
      </c>
      <c r="C11137" s="7">
        <v>118</v>
      </c>
      <c r="D11137" s="7">
        <v>3</v>
      </c>
      <c r="E11137" s="17">
        <v>45</v>
      </c>
      <c r="F11137" s="2" t="s">
        <v>172</v>
      </c>
      <c r="G11137" s="8" t="s">
        <v>358</v>
      </c>
      <c r="H11137" s="2" t="s">
        <v>222</v>
      </c>
    </row>
    <row r="11138" spans="1:10">
      <c r="A11138" s="79">
        <v>42171</v>
      </c>
      <c r="B11138" s="3">
        <v>6.8109999999999999</v>
      </c>
      <c r="C11138" s="7">
        <v>118</v>
      </c>
      <c r="D11138" s="7">
        <v>2</v>
      </c>
      <c r="E11138" s="17">
        <v>45</v>
      </c>
      <c r="F11138" s="2" t="s">
        <v>172</v>
      </c>
      <c r="G11138" s="2" t="s">
        <v>233</v>
      </c>
      <c r="H11138" s="2" t="s">
        <v>222</v>
      </c>
      <c r="J11138" s="21"/>
    </row>
    <row r="11139" spans="1:10">
      <c r="A11139" s="79">
        <v>42174</v>
      </c>
      <c r="B11139" s="3">
        <v>3.4055</v>
      </c>
      <c r="C11139" s="7">
        <v>118</v>
      </c>
      <c r="D11139" s="7">
        <v>1</v>
      </c>
      <c r="E11139" s="17">
        <v>45</v>
      </c>
      <c r="F11139" s="2" t="s">
        <v>172</v>
      </c>
      <c r="G11139" s="2" t="s">
        <v>231</v>
      </c>
      <c r="H11139" s="2" t="s">
        <v>222</v>
      </c>
      <c r="J11139" s="21"/>
    </row>
    <row r="11140" spans="1:10">
      <c r="A11140" s="79">
        <v>42184</v>
      </c>
      <c r="B11140" s="3">
        <v>3.4055</v>
      </c>
      <c r="C11140" s="7">
        <v>118</v>
      </c>
      <c r="D11140" s="7">
        <v>1</v>
      </c>
      <c r="E11140" s="17">
        <v>45</v>
      </c>
      <c r="F11140" s="2" t="s">
        <v>172</v>
      </c>
      <c r="G11140" s="2" t="s">
        <v>231</v>
      </c>
      <c r="H11140" s="2" t="s">
        <v>222</v>
      </c>
      <c r="J11140" s="21"/>
    </row>
    <row r="11141" spans="1:10">
      <c r="A11141" s="79">
        <v>42185</v>
      </c>
      <c r="B11141" s="3">
        <v>3.4055</v>
      </c>
      <c r="C11141" s="7">
        <v>118</v>
      </c>
      <c r="D11141" s="7">
        <v>1</v>
      </c>
      <c r="E11141" s="17">
        <v>45</v>
      </c>
      <c r="F11141" s="2" t="s">
        <v>172</v>
      </c>
      <c r="G11141" s="2" t="s">
        <v>242</v>
      </c>
      <c r="H11141" s="2" t="s">
        <v>222</v>
      </c>
      <c r="J11141" s="21"/>
    </row>
    <row r="11142" spans="1:10">
      <c r="A11142" s="79">
        <v>42196</v>
      </c>
      <c r="B11142" s="3">
        <v>3.4055</v>
      </c>
      <c r="C11142" s="7">
        <v>118</v>
      </c>
      <c r="D11142" s="7">
        <v>1</v>
      </c>
      <c r="E11142" s="17">
        <v>45</v>
      </c>
      <c r="F11142" s="2" t="s">
        <v>172</v>
      </c>
      <c r="G11142" s="2" t="s">
        <v>231</v>
      </c>
      <c r="H11142" s="2" t="s">
        <v>222</v>
      </c>
      <c r="J11142" s="21"/>
    </row>
    <row r="11143" spans="1:10">
      <c r="A11143" s="79">
        <v>42212</v>
      </c>
      <c r="B11143" s="3">
        <v>3.4055</v>
      </c>
      <c r="C11143" s="7">
        <v>118</v>
      </c>
      <c r="D11143" s="7">
        <v>1</v>
      </c>
      <c r="E11143" s="17">
        <v>45</v>
      </c>
      <c r="F11143" s="2" t="s">
        <v>172</v>
      </c>
      <c r="G11143" s="2" t="s">
        <v>236</v>
      </c>
      <c r="H11143" s="2" t="s">
        <v>222</v>
      </c>
      <c r="J11143" s="21"/>
    </row>
    <row r="11144" spans="1:10">
      <c r="A11144" s="79">
        <v>42233</v>
      </c>
      <c r="B11144" s="3">
        <v>3.4055</v>
      </c>
      <c r="C11144" s="7">
        <v>118</v>
      </c>
      <c r="D11144" s="7">
        <v>1</v>
      </c>
      <c r="E11144" s="17">
        <v>45</v>
      </c>
      <c r="F11144" s="2" t="s">
        <v>172</v>
      </c>
      <c r="G11144" s="2" t="s">
        <v>231</v>
      </c>
      <c r="H11144" s="2" t="s">
        <v>222</v>
      </c>
      <c r="J11144" s="21"/>
    </row>
    <row r="11145" spans="1:10">
      <c r="A11145" s="79">
        <v>42265</v>
      </c>
      <c r="B11145" s="3">
        <v>3.4055</v>
      </c>
      <c r="C11145" s="7">
        <v>118</v>
      </c>
      <c r="D11145" s="7">
        <v>1</v>
      </c>
      <c r="E11145" s="17">
        <v>45</v>
      </c>
      <c r="F11145" s="2" t="s">
        <v>172</v>
      </c>
      <c r="G11145" s="2" t="s">
        <v>231</v>
      </c>
      <c r="H11145" s="2" t="s">
        <v>222</v>
      </c>
      <c r="J11145" s="21"/>
    </row>
    <row r="11146" spans="1:10">
      <c r="A11146" s="79">
        <v>42297</v>
      </c>
      <c r="B11146" s="3">
        <v>3.4055</v>
      </c>
      <c r="C11146" s="7">
        <v>118</v>
      </c>
      <c r="D11146" s="7">
        <v>1</v>
      </c>
      <c r="E11146" s="17">
        <v>45</v>
      </c>
      <c r="F11146" s="2" t="s">
        <v>172</v>
      </c>
      <c r="G11146" s="2" t="s">
        <v>373</v>
      </c>
      <c r="H11146" s="2" t="s">
        <v>222</v>
      </c>
    </row>
    <row r="11147" spans="1:10">
      <c r="A11147" s="79">
        <v>42300</v>
      </c>
      <c r="B11147" s="3">
        <v>3.4055</v>
      </c>
      <c r="C11147" s="7">
        <v>118</v>
      </c>
      <c r="D11147" s="7">
        <v>1</v>
      </c>
      <c r="E11147" s="17">
        <v>45</v>
      </c>
      <c r="F11147" s="2" t="s">
        <v>172</v>
      </c>
      <c r="G11147" s="2" t="s">
        <v>372</v>
      </c>
      <c r="H11147" s="2" t="s">
        <v>222</v>
      </c>
    </row>
    <row r="11148" spans="1:10">
      <c r="A11148" s="79">
        <v>42304</v>
      </c>
      <c r="B11148" s="3">
        <v>6.8109999999999999</v>
      </c>
      <c r="C11148" s="7">
        <v>118</v>
      </c>
      <c r="D11148" s="7">
        <v>2</v>
      </c>
      <c r="E11148" s="17">
        <v>45</v>
      </c>
      <c r="F11148" s="2" t="s">
        <v>172</v>
      </c>
      <c r="G11148" s="2" t="s">
        <v>358</v>
      </c>
      <c r="H11148" s="2" t="s">
        <v>222</v>
      </c>
    </row>
    <row r="11149" spans="1:10">
      <c r="A11149" s="79">
        <v>42318</v>
      </c>
      <c r="B11149" s="3">
        <v>6.8109999999999999</v>
      </c>
      <c r="C11149" s="7">
        <v>118</v>
      </c>
      <c r="D11149" s="7">
        <v>2</v>
      </c>
      <c r="E11149" s="17">
        <v>45</v>
      </c>
      <c r="F11149" s="2" t="s">
        <v>172</v>
      </c>
      <c r="G11149" s="2" t="s">
        <v>457</v>
      </c>
      <c r="H11149" s="2" t="s">
        <v>458</v>
      </c>
      <c r="I11149" s="2" t="s">
        <v>222</v>
      </c>
    </row>
    <row r="11150" spans="1:10">
      <c r="A11150" s="79">
        <v>42318</v>
      </c>
      <c r="B11150" s="3">
        <v>3.4055</v>
      </c>
      <c r="C11150" s="7">
        <v>118</v>
      </c>
      <c r="D11150" s="7">
        <v>1</v>
      </c>
      <c r="E11150" s="17">
        <v>45</v>
      </c>
      <c r="F11150" s="2" t="s">
        <v>172</v>
      </c>
      <c r="G11150" s="2" t="s">
        <v>373</v>
      </c>
      <c r="H11150" s="2" t="s">
        <v>455</v>
      </c>
      <c r="I11150" s="2" t="s">
        <v>222</v>
      </c>
    </row>
    <row r="11151" spans="1:10">
      <c r="A11151" s="79">
        <v>42319</v>
      </c>
      <c r="B11151" s="3">
        <v>10.2165</v>
      </c>
      <c r="C11151" s="7">
        <v>118</v>
      </c>
      <c r="D11151" s="7">
        <v>3</v>
      </c>
      <c r="E11151" s="17">
        <v>45</v>
      </c>
      <c r="F11151" s="2" t="s">
        <v>172</v>
      </c>
      <c r="G11151" s="2" t="s">
        <v>393</v>
      </c>
      <c r="H11151" s="2" t="s">
        <v>456</v>
      </c>
      <c r="I11151" s="2" t="s">
        <v>222</v>
      </c>
    </row>
    <row r="11152" spans="1:10">
      <c r="A11152" s="79">
        <v>42319</v>
      </c>
      <c r="B11152" s="3">
        <v>3.4055</v>
      </c>
      <c r="C11152" s="7">
        <v>118</v>
      </c>
      <c r="D11152" s="7">
        <v>1</v>
      </c>
      <c r="E11152" s="17">
        <v>45</v>
      </c>
      <c r="F11152" s="2" t="s">
        <v>172</v>
      </c>
      <c r="G11152" s="2" t="s">
        <v>459</v>
      </c>
      <c r="H11152" s="2" t="s">
        <v>460</v>
      </c>
      <c r="I11152" s="2" t="s">
        <v>222</v>
      </c>
    </row>
    <row r="11153" spans="1:12">
      <c r="A11153" s="79">
        <v>42342</v>
      </c>
      <c r="B11153" s="3">
        <v>3.4055</v>
      </c>
      <c r="C11153" s="7">
        <v>118</v>
      </c>
      <c r="D11153" s="7">
        <v>1</v>
      </c>
      <c r="E11153" s="17">
        <v>45</v>
      </c>
      <c r="F11153" s="8" t="s">
        <v>172</v>
      </c>
      <c r="G11153" s="2" t="s">
        <v>671</v>
      </c>
      <c r="H11153" s="2" t="s">
        <v>672</v>
      </c>
      <c r="I11153" s="2" t="s">
        <v>222</v>
      </c>
    </row>
    <row r="11154" spans="1:12">
      <c r="A11154" s="79">
        <v>42342</v>
      </c>
      <c r="B11154" s="3">
        <v>3.4055</v>
      </c>
      <c r="C11154" s="7">
        <v>118</v>
      </c>
      <c r="D11154" s="7">
        <v>1</v>
      </c>
      <c r="E11154" s="17">
        <v>45</v>
      </c>
      <c r="F11154" s="8" t="s">
        <v>172</v>
      </c>
      <c r="G11154" s="2" t="s">
        <v>372</v>
      </c>
      <c r="H11154" s="2" t="s">
        <v>676</v>
      </c>
      <c r="I11154" s="2" t="s">
        <v>222</v>
      </c>
    </row>
    <row r="11155" spans="1:12">
      <c r="A11155" s="79">
        <v>42354</v>
      </c>
      <c r="B11155" s="3">
        <v>3.4055</v>
      </c>
      <c r="C11155" s="7">
        <v>118</v>
      </c>
      <c r="D11155" s="7">
        <v>1</v>
      </c>
      <c r="E11155" s="17">
        <v>45</v>
      </c>
      <c r="F11155" s="8" t="s">
        <v>172</v>
      </c>
      <c r="G11155" s="2" t="s">
        <v>372</v>
      </c>
      <c r="H11155" s="2" t="s">
        <v>664</v>
      </c>
      <c r="I11155" s="2" t="s">
        <v>222</v>
      </c>
      <c r="J11155" s="2" t="s">
        <v>226</v>
      </c>
    </row>
    <row r="11156" spans="1:12">
      <c r="A11156" s="79">
        <v>42375</v>
      </c>
      <c r="B11156" s="3">
        <v>3.4055</v>
      </c>
      <c r="C11156" s="7">
        <v>118</v>
      </c>
      <c r="D11156" s="7">
        <v>1</v>
      </c>
      <c r="E11156" s="17">
        <v>45</v>
      </c>
      <c r="F11156" s="2" t="s">
        <v>172</v>
      </c>
      <c r="G11156" s="2" t="s">
        <v>372</v>
      </c>
      <c r="H11156" s="2" t="s">
        <v>910</v>
      </c>
      <c r="I11156" s="2" t="s">
        <v>222</v>
      </c>
      <c r="L11156" s="21"/>
    </row>
    <row r="11157" spans="1:12">
      <c r="A11157" s="79">
        <v>42400</v>
      </c>
      <c r="B11157" s="3">
        <v>3.4055</v>
      </c>
      <c r="C11157" s="7">
        <v>118</v>
      </c>
      <c r="D11157" s="7">
        <v>1</v>
      </c>
      <c r="E11157" s="17">
        <v>45</v>
      </c>
      <c r="F11157" s="2" t="s">
        <v>172</v>
      </c>
      <c r="G11157" s="2" t="s">
        <v>671</v>
      </c>
      <c r="H11157" s="2" t="s">
        <v>1160</v>
      </c>
      <c r="I11157" s="2" t="s">
        <v>222</v>
      </c>
      <c r="L11157" s="21"/>
    </row>
    <row r="11158" spans="1:12">
      <c r="A11158" s="79">
        <v>42605</v>
      </c>
      <c r="B11158" s="3">
        <v>10.174844262295082</v>
      </c>
      <c r="C11158" s="7">
        <v>118</v>
      </c>
      <c r="D11158" s="7">
        <v>3</v>
      </c>
      <c r="E11158" s="17">
        <v>45</v>
      </c>
      <c r="F11158" s="2" t="s">
        <v>172</v>
      </c>
      <c r="G11158" s="2" t="s">
        <v>393</v>
      </c>
      <c r="H11158" s="2" t="s">
        <v>2170</v>
      </c>
      <c r="I11158" s="2" t="s">
        <v>222</v>
      </c>
    </row>
    <row r="11159" spans="1:12">
      <c r="A11159" s="79">
        <v>42615</v>
      </c>
      <c r="B11159" s="3">
        <v>6.7769713876967099</v>
      </c>
      <c r="C11159" s="7">
        <v>118</v>
      </c>
      <c r="D11159" s="7">
        <v>2</v>
      </c>
      <c r="E11159" s="17">
        <v>45</v>
      </c>
      <c r="F11159" s="2" t="s">
        <v>172</v>
      </c>
      <c r="G11159" s="2" t="s">
        <v>372</v>
      </c>
      <c r="H11159" s="2" t="s">
        <v>2167</v>
      </c>
      <c r="I11159" s="2" t="s">
        <v>222</v>
      </c>
    </row>
    <row r="11160" spans="1:12">
      <c r="A11160" s="79">
        <v>42623</v>
      </c>
      <c r="B11160" s="3">
        <v>3.3927779291553133</v>
      </c>
      <c r="C11160" s="7">
        <v>118</v>
      </c>
      <c r="D11160" s="7">
        <v>1</v>
      </c>
      <c r="E11160" s="17">
        <v>45</v>
      </c>
      <c r="F11160" s="2" t="s">
        <v>172</v>
      </c>
      <c r="G11160" s="2" t="s">
        <v>1960</v>
      </c>
      <c r="H11160" s="2" t="s">
        <v>2163</v>
      </c>
      <c r="I11160" s="2" t="s">
        <v>222</v>
      </c>
    </row>
    <row r="11161" spans="1:12">
      <c r="A11161" s="79">
        <v>42625</v>
      </c>
      <c r="B11161" s="3">
        <v>6.7746286353467564</v>
      </c>
      <c r="C11161" s="7">
        <v>118</v>
      </c>
      <c r="D11161" s="7">
        <v>2</v>
      </c>
      <c r="E11161" s="17">
        <v>45</v>
      </c>
      <c r="F11161" s="2" t="s">
        <v>172</v>
      </c>
      <c r="G11161" s="2" t="s">
        <v>461</v>
      </c>
      <c r="H11161" s="2" t="s">
        <v>2178</v>
      </c>
      <c r="I11161" s="2" t="s">
        <v>222</v>
      </c>
    </row>
    <row r="11162" spans="1:12">
      <c r="A11162" s="79">
        <v>42628</v>
      </c>
      <c r="B11162" s="3">
        <v>3.392359649122807</v>
      </c>
      <c r="C11162" s="7">
        <v>118</v>
      </c>
      <c r="D11162" s="7">
        <v>1</v>
      </c>
      <c r="E11162" s="17">
        <v>45</v>
      </c>
      <c r="F11162" s="2" t="s">
        <v>172</v>
      </c>
      <c r="G11162" s="2" t="s">
        <v>1958</v>
      </c>
      <c r="H11162" s="2" t="s">
        <v>2160</v>
      </c>
      <c r="I11162" s="2" t="s">
        <v>222</v>
      </c>
    </row>
    <row r="11163" spans="1:12">
      <c r="A11163" s="79">
        <v>42649</v>
      </c>
      <c r="B11163" s="3">
        <v>3.3945526315789474</v>
      </c>
      <c r="C11163" s="7">
        <v>118</v>
      </c>
      <c r="D11163" s="7">
        <v>1</v>
      </c>
      <c r="E11163" s="17">
        <v>45</v>
      </c>
      <c r="F11163" s="2" t="s">
        <v>172</v>
      </c>
      <c r="G11163" s="2" t="s">
        <v>222</v>
      </c>
      <c r="H11163" s="2" t="s">
        <v>393</v>
      </c>
    </row>
    <row r="11164" spans="1:12">
      <c r="A11164" s="79">
        <v>42657</v>
      </c>
      <c r="B11164" s="3">
        <v>3.390712993177099</v>
      </c>
      <c r="C11164" s="7">
        <v>118</v>
      </c>
      <c r="D11164" s="7">
        <v>1</v>
      </c>
      <c r="E11164" s="17">
        <v>45</v>
      </c>
      <c r="F11164" s="2" t="s">
        <v>172</v>
      </c>
      <c r="G11164" s="2" t="s">
        <v>222</v>
      </c>
      <c r="H11164" s="2" t="s">
        <v>1157</v>
      </c>
    </row>
    <row r="11165" spans="1:12">
      <c r="A11165" s="79">
        <v>42695</v>
      </c>
      <c r="B11165" s="3">
        <v>3.3944847036328873</v>
      </c>
      <c r="C11165" s="7">
        <v>118</v>
      </c>
      <c r="D11165" s="7">
        <v>1</v>
      </c>
      <c r="E11165" s="17">
        <v>45</v>
      </c>
      <c r="F11165" s="2" t="s">
        <v>172</v>
      </c>
      <c r="G11165" s="2" t="s">
        <v>222</v>
      </c>
      <c r="H11165" s="2" t="s">
        <v>372</v>
      </c>
    </row>
    <row r="11166" spans="1:12">
      <c r="A11166" s="79">
        <v>42739</v>
      </c>
      <c r="B11166" s="3">
        <v>3.3955914127423821</v>
      </c>
      <c r="C11166" s="7">
        <v>118</v>
      </c>
      <c r="D11166" s="7">
        <v>1</v>
      </c>
      <c r="E11166" s="17">
        <v>45</v>
      </c>
      <c r="F11166" s="2" t="s">
        <v>172</v>
      </c>
      <c r="G11166" s="2" t="s">
        <v>1157</v>
      </c>
      <c r="I11166" s="2" t="s">
        <v>241</v>
      </c>
      <c r="J11166" s="2" t="s">
        <v>3480</v>
      </c>
    </row>
    <row r="11167" spans="1:12">
      <c r="A11167" s="79">
        <v>42744</v>
      </c>
      <c r="B11167" s="3">
        <v>3.3935471698113209</v>
      </c>
      <c r="C11167" s="7">
        <v>118</v>
      </c>
      <c r="D11167" s="7">
        <v>1</v>
      </c>
      <c r="E11167" s="17">
        <v>45</v>
      </c>
      <c r="F11167" s="2" t="s">
        <v>172</v>
      </c>
      <c r="G11167" s="2" t="s">
        <v>3463</v>
      </c>
      <c r="J11167" s="2" t="s">
        <v>3464</v>
      </c>
    </row>
    <row r="11168" spans="1:12">
      <c r="A11168" s="79">
        <v>42744</v>
      </c>
      <c r="B11168" s="3">
        <v>3.395599447513812</v>
      </c>
      <c r="C11168" s="7">
        <v>118</v>
      </c>
      <c r="D11168" s="7">
        <v>1</v>
      </c>
      <c r="E11168" s="17">
        <v>45</v>
      </c>
      <c r="F11168" s="2" t="s">
        <v>172</v>
      </c>
      <c r="G11168" s="2" t="s">
        <v>3482</v>
      </c>
      <c r="J11168" s="2" t="s">
        <v>3483</v>
      </c>
    </row>
    <row r="11169" spans="1:10">
      <c r="A11169" s="79">
        <v>42745</v>
      </c>
      <c r="B11169" s="3">
        <v>3.3964104477611938</v>
      </c>
      <c r="C11169" s="7">
        <v>118</v>
      </c>
      <c r="D11169" s="7">
        <v>1</v>
      </c>
      <c r="E11169" s="17">
        <v>45</v>
      </c>
      <c r="F11169" s="2" t="s">
        <v>172</v>
      </c>
      <c r="G11169" s="2" t="s">
        <v>372</v>
      </c>
      <c r="H11169" s="2" t="s">
        <v>1921</v>
      </c>
      <c r="I11169" s="2" t="s">
        <v>231</v>
      </c>
      <c r="J11169" s="2" t="s">
        <v>3467</v>
      </c>
    </row>
    <row r="11170" spans="1:10">
      <c r="A11170" s="79">
        <v>42746</v>
      </c>
      <c r="B11170" s="3">
        <v>6.7850000000000001</v>
      </c>
      <c r="C11170" s="7">
        <v>118</v>
      </c>
      <c r="D11170" s="7">
        <v>2</v>
      </c>
      <c r="E11170" s="17">
        <v>45</v>
      </c>
      <c r="F11170" s="2" t="s">
        <v>172</v>
      </c>
      <c r="G11170" s="2" t="s">
        <v>457</v>
      </c>
      <c r="J11170" s="2" t="s">
        <v>3473</v>
      </c>
    </row>
    <row r="11171" spans="1:10">
      <c r="A11171" s="79">
        <v>42779</v>
      </c>
      <c r="B11171" s="3">
        <v>6.7899292929292931</v>
      </c>
      <c r="C11171" s="7">
        <v>118</v>
      </c>
      <c r="D11171" s="7">
        <v>2</v>
      </c>
      <c r="E11171" s="17">
        <v>45</v>
      </c>
      <c r="F11171" s="2" t="s">
        <v>172</v>
      </c>
      <c r="G11171" s="2" t="s">
        <v>393</v>
      </c>
      <c r="I11171" s="2" t="s">
        <v>235</v>
      </c>
      <c r="J11171" s="2" t="s">
        <v>3459</v>
      </c>
    </row>
    <row r="11172" spans="1:10">
      <c r="A11172" s="79">
        <v>42790</v>
      </c>
      <c r="B11172" s="3">
        <v>3.3912586206896553</v>
      </c>
      <c r="C11172" s="7">
        <v>118</v>
      </c>
      <c r="D11172" s="7">
        <v>1</v>
      </c>
      <c r="E11172" s="17">
        <v>45</v>
      </c>
      <c r="F11172" s="2" t="s">
        <v>172</v>
      </c>
      <c r="G11172" s="2" t="s">
        <v>372</v>
      </c>
      <c r="H11172" s="2" t="s">
        <v>1921</v>
      </c>
      <c r="I11172" s="2" t="s">
        <v>231</v>
      </c>
      <c r="J11172" s="2" t="s">
        <v>3471</v>
      </c>
    </row>
    <row r="11173" spans="1:10">
      <c r="A11173" s="79">
        <v>42832</v>
      </c>
      <c r="B11173" s="3">
        <v>3.3913808732795445</v>
      </c>
      <c r="C11173" s="7">
        <v>118</v>
      </c>
      <c r="D11173" s="7">
        <v>1</v>
      </c>
      <c r="E11173" s="17">
        <v>45</v>
      </c>
      <c r="F11173" s="2" t="s">
        <v>172</v>
      </c>
      <c r="G11173" s="2" t="s">
        <v>222</v>
      </c>
    </row>
    <row r="11174" spans="1:10">
      <c r="A11174" s="79">
        <v>42859</v>
      </c>
      <c r="B11174" s="3">
        <v>3.3885943396226414</v>
      </c>
      <c r="C11174" s="7">
        <v>118</v>
      </c>
      <c r="D11174" s="7">
        <v>1</v>
      </c>
      <c r="E11174" s="17">
        <v>45</v>
      </c>
      <c r="F11174" s="2" t="s">
        <v>172</v>
      </c>
      <c r="G11174" s="2" t="s">
        <v>222</v>
      </c>
    </row>
    <row r="11175" spans="1:10">
      <c r="A11175" s="79">
        <v>42863</v>
      </c>
      <c r="B11175" s="3">
        <v>6.794224058162591</v>
      </c>
      <c r="C11175" s="7">
        <v>118</v>
      </c>
      <c r="D11175" s="7">
        <v>2</v>
      </c>
      <c r="E11175" s="17">
        <v>45</v>
      </c>
      <c r="F11175" s="2" t="s">
        <v>172</v>
      </c>
      <c r="G11175" s="2" t="s">
        <v>222</v>
      </c>
    </row>
    <row r="11176" spans="1:10">
      <c r="A11176" s="79">
        <v>42133</v>
      </c>
      <c r="B11176" s="3">
        <v>17.0275</v>
      </c>
      <c r="C11176" s="7">
        <v>119</v>
      </c>
      <c r="D11176" s="7">
        <v>5</v>
      </c>
      <c r="E11176" s="17">
        <v>45</v>
      </c>
      <c r="F11176" s="2" t="s">
        <v>172</v>
      </c>
      <c r="G11176" s="2" t="s">
        <v>358</v>
      </c>
      <c r="H11176" s="2" t="s">
        <v>211</v>
      </c>
    </row>
    <row r="11177" spans="1:10">
      <c r="A11177" s="79">
        <v>42155</v>
      </c>
      <c r="B11177" s="3">
        <v>51.082500000000003</v>
      </c>
      <c r="C11177" s="7">
        <v>119</v>
      </c>
      <c r="D11177" s="7">
        <v>15</v>
      </c>
      <c r="E11177" s="17">
        <v>45</v>
      </c>
      <c r="F11177" s="2" t="s">
        <v>172</v>
      </c>
      <c r="G11177" s="2" t="s">
        <v>358</v>
      </c>
      <c r="H11177" s="2" t="s">
        <v>211</v>
      </c>
    </row>
    <row r="11178" spans="1:10">
      <c r="A11178" s="79">
        <v>42167</v>
      </c>
      <c r="B11178" s="3">
        <v>6.8109999999999999</v>
      </c>
      <c r="C11178" s="7">
        <v>119</v>
      </c>
      <c r="D11178" s="7">
        <v>2</v>
      </c>
      <c r="E11178" s="17">
        <v>45</v>
      </c>
      <c r="F11178" s="2" t="s">
        <v>172</v>
      </c>
      <c r="G11178" s="2" t="s">
        <v>250</v>
      </c>
      <c r="H11178" s="2" t="s">
        <v>211</v>
      </c>
    </row>
    <row r="11179" spans="1:10">
      <c r="A11179" s="79">
        <v>42170</v>
      </c>
      <c r="B11179" s="3">
        <v>6.8109999999999999</v>
      </c>
      <c r="C11179" s="7">
        <v>119</v>
      </c>
      <c r="D11179" s="7">
        <v>2</v>
      </c>
      <c r="E11179" s="17">
        <v>45</v>
      </c>
      <c r="F11179" s="2" t="s">
        <v>172</v>
      </c>
      <c r="G11179" s="2" t="s">
        <v>248</v>
      </c>
      <c r="H11179" s="2" t="s">
        <v>211</v>
      </c>
    </row>
    <row r="11180" spans="1:10">
      <c r="A11180" s="79">
        <v>42171</v>
      </c>
      <c r="B11180" s="3">
        <v>6.8109999999999999</v>
      </c>
      <c r="C11180" s="7">
        <v>119</v>
      </c>
      <c r="D11180" s="7">
        <v>2</v>
      </c>
      <c r="E11180" s="17">
        <v>45</v>
      </c>
      <c r="F11180" s="2" t="s">
        <v>172</v>
      </c>
      <c r="G11180" s="2" t="s">
        <v>233</v>
      </c>
      <c r="H11180" s="2" t="s">
        <v>211</v>
      </c>
      <c r="J11180" s="21"/>
    </row>
    <row r="11181" spans="1:10">
      <c r="A11181" s="79">
        <v>42174</v>
      </c>
      <c r="B11181" s="3">
        <v>3.4055</v>
      </c>
      <c r="C11181" s="7">
        <v>119</v>
      </c>
      <c r="D11181" s="7">
        <v>1</v>
      </c>
      <c r="E11181" s="17">
        <v>45</v>
      </c>
      <c r="F11181" s="2" t="s">
        <v>172</v>
      </c>
      <c r="G11181" s="2" t="s">
        <v>231</v>
      </c>
      <c r="H11181" s="2" t="s">
        <v>211</v>
      </c>
      <c r="J11181" s="21"/>
    </row>
    <row r="11182" spans="1:10">
      <c r="A11182" s="79">
        <v>42177</v>
      </c>
      <c r="B11182" s="3">
        <v>3.4055</v>
      </c>
      <c r="C11182" s="7">
        <v>119</v>
      </c>
      <c r="D11182" s="7">
        <v>1</v>
      </c>
      <c r="E11182" s="17">
        <v>45</v>
      </c>
      <c r="F11182" s="2" t="s">
        <v>172</v>
      </c>
      <c r="G11182" s="2" t="s">
        <v>244</v>
      </c>
      <c r="H11182" s="2" t="s">
        <v>211</v>
      </c>
      <c r="J11182" s="21"/>
    </row>
    <row r="11183" spans="1:10">
      <c r="A11183" s="79">
        <v>42184</v>
      </c>
      <c r="B11183" s="3">
        <v>3.4055</v>
      </c>
      <c r="C11183" s="7">
        <v>119</v>
      </c>
      <c r="D11183" s="7">
        <v>1</v>
      </c>
      <c r="E11183" s="17">
        <v>45</v>
      </c>
      <c r="F11183" s="2" t="s">
        <v>172</v>
      </c>
      <c r="G11183" s="2" t="s">
        <v>231</v>
      </c>
      <c r="H11183" s="2" t="s">
        <v>211</v>
      </c>
      <c r="J11183" s="21"/>
    </row>
    <row r="11184" spans="1:10">
      <c r="A11184" s="79">
        <v>42185</v>
      </c>
      <c r="B11184" s="3">
        <v>6.8109999999999999</v>
      </c>
      <c r="C11184" s="7">
        <v>119</v>
      </c>
      <c r="D11184" s="7">
        <v>2</v>
      </c>
      <c r="E11184" s="17">
        <v>45</v>
      </c>
      <c r="F11184" s="2" t="s">
        <v>172</v>
      </c>
      <c r="G11184" s="2" t="s">
        <v>242</v>
      </c>
      <c r="H11184" s="2" t="s">
        <v>211</v>
      </c>
      <c r="J11184" s="21"/>
    </row>
    <row r="11185" spans="1:10">
      <c r="A11185" s="79">
        <v>42195</v>
      </c>
      <c r="B11185" s="3">
        <v>10.2165</v>
      </c>
      <c r="C11185" s="7">
        <v>119</v>
      </c>
      <c r="D11185" s="7">
        <v>3</v>
      </c>
      <c r="E11185" s="17">
        <v>45</v>
      </c>
      <c r="F11185" s="2" t="s">
        <v>172</v>
      </c>
      <c r="G11185" s="2" t="s">
        <v>241</v>
      </c>
      <c r="H11185" s="2" t="s">
        <v>211</v>
      </c>
      <c r="J11185" s="21"/>
    </row>
    <row r="11186" spans="1:10">
      <c r="A11186" s="79">
        <v>42196</v>
      </c>
      <c r="B11186" s="3">
        <v>3.4055</v>
      </c>
      <c r="C11186" s="7">
        <v>119</v>
      </c>
      <c r="D11186" s="7">
        <v>1</v>
      </c>
      <c r="E11186" s="17">
        <v>45</v>
      </c>
      <c r="F11186" s="2" t="s">
        <v>172</v>
      </c>
      <c r="G11186" s="2" t="s">
        <v>231</v>
      </c>
      <c r="H11186" s="2" t="s">
        <v>211</v>
      </c>
      <c r="J11186" s="21"/>
    </row>
    <row r="11187" spans="1:10">
      <c r="A11187" s="79">
        <v>42212</v>
      </c>
      <c r="B11187" s="3">
        <v>3.4055</v>
      </c>
      <c r="C11187" s="7">
        <v>119</v>
      </c>
      <c r="D11187" s="7">
        <v>1</v>
      </c>
      <c r="E11187" s="17">
        <v>45</v>
      </c>
      <c r="F11187" s="2" t="s">
        <v>172</v>
      </c>
      <c r="G11187" s="2" t="s">
        <v>236</v>
      </c>
      <c r="H11187" s="2" t="s">
        <v>211</v>
      </c>
      <c r="J11187" s="21"/>
    </row>
    <row r="11188" spans="1:10">
      <c r="A11188" s="79">
        <v>42233</v>
      </c>
      <c r="B11188" s="3">
        <v>3.4055</v>
      </c>
      <c r="C11188" s="7">
        <v>119</v>
      </c>
      <c r="D11188" s="7">
        <v>1</v>
      </c>
      <c r="E11188" s="17">
        <v>45</v>
      </c>
      <c r="F11188" s="2" t="s">
        <v>172</v>
      </c>
      <c r="G11188" s="2" t="s">
        <v>231</v>
      </c>
      <c r="H11188" s="2" t="s">
        <v>211</v>
      </c>
      <c r="J11188" s="21"/>
    </row>
    <row r="11189" spans="1:10">
      <c r="A11189" s="79">
        <v>42265</v>
      </c>
      <c r="B11189" s="3">
        <v>3.4055</v>
      </c>
      <c r="C11189" s="7">
        <v>119</v>
      </c>
      <c r="D11189" s="7">
        <v>1</v>
      </c>
      <c r="E11189" s="17">
        <v>45</v>
      </c>
      <c r="F11189" s="2" t="s">
        <v>172</v>
      </c>
      <c r="G11189" s="2" t="s">
        <v>231</v>
      </c>
      <c r="H11189" s="2" t="s">
        <v>211</v>
      </c>
      <c r="J11189" s="21"/>
    </row>
    <row r="11190" spans="1:10">
      <c r="A11190" s="79">
        <v>42273</v>
      </c>
      <c r="B11190" s="3">
        <v>2.919</v>
      </c>
      <c r="C11190" s="7">
        <v>119</v>
      </c>
      <c r="D11190" s="7">
        <v>1</v>
      </c>
      <c r="E11190" s="17">
        <v>45</v>
      </c>
      <c r="F11190" s="2" t="s">
        <v>172</v>
      </c>
      <c r="G11190" s="2" t="s">
        <v>206</v>
      </c>
      <c r="H11190" s="2" t="s">
        <v>211</v>
      </c>
    </row>
    <row r="11191" spans="1:10">
      <c r="A11191" s="79">
        <v>42297</v>
      </c>
      <c r="B11191" s="3">
        <v>3.4055</v>
      </c>
      <c r="C11191" s="7">
        <v>119</v>
      </c>
      <c r="D11191" s="7">
        <v>1</v>
      </c>
      <c r="E11191" s="17">
        <v>45</v>
      </c>
      <c r="F11191" s="2" t="s">
        <v>172</v>
      </c>
      <c r="G11191" s="2" t="s">
        <v>373</v>
      </c>
      <c r="H11191" s="2" t="s">
        <v>211</v>
      </c>
    </row>
    <row r="11192" spans="1:10">
      <c r="A11192" s="79">
        <v>42300</v>
      </c>
      <c r="B11192" s="3">
        <v>3.4055</v>
      </c>
      <c r="C11192" s="7">
        <v>119</v>
      </c>
      <c r="D11192" s="7">
        <v>1</v>
      </c>
      <c r="E11192" s="17">
        <v>45</v>
      </c>
      <c r="F11192" s="2" t="s">
        <v>172</v>
      </c>
      <c r="G11192" s="2" t="s">
        <v>372</v>
      </c>
      <c r="H11192" s="2" t="s">
        <v>211</v>
      </c>
    </row>
    <row r="11193" spans="1:10">
      <c r="A11193" s="79">
        <v>42305</v>
      </c>
      <c r="B11193" s="3">
        <v>6.8109999999999999</v>
      </c>
      <c r="C11193" s="7">
        <v>119</v>
      </c>
      <c r="D11193" s="7">
        <v>2</v>
      </c>
      <c r="E11193" s="17">
        <v>45</v>
      </c>
      <c r="F11193" s="2" t="s">
        <v>172</v>
      </c>
      <c r="G11193" s="2" t="s">
        <v>248</v>
      </c>
      <c r="H11193" s="2" t="s">
        <v>211</v>
      </c>
    </row>
    <row r="11194" spans="1:10">
      <c r="A11194" s="79">
        <v>42305</v>
      </c>
      <c r="B11194" s="3">
        <v>6.8109999999999999</v>
      </c>
      <c r="C11194" s="7">
        <v>119</v>
      </c>
      <c r="D11194" s="7">
        <v>2</v>
      </c>
      <c r="E11194" s="17">
        <v>45</v>
      </c>
      <c r="F11194" s="2" t="s">
        <v>172</v>
      </c>
      <c r="G11194" s="2" t="s">
        <v>392</v>
      </c>
      <c r="H11194" s="2" t="s">
        <v>211</v>
      </c>
    </row>
    <row r="11195" spans="1:10">
      <c r="A11195" s="79">
        <v>42313</v>
      </c>
      <c r="B11195" s="3">
        <v>6.8109999999999999</v>
      </c>
      <c r="C11195" s="7">
        <v>119</v>
      </c>
      <c r="D11195" s="7">
        <v>2</v>
      </c>
      <c r="E11195" s="17">
        <v>45</v>
      </c>
      <c r="F11195" s="2" t="s">
        <v>172</v>
      </c>
      <c r="G11195" s="2" t="s">
        <v>466</v>
      </c>
      <c r="H11195" s="2" t="s">
        <v>467</v>
      </c>
      <c r="I11195" s="2" t="s">
        <v>211</v>
      </c>
    </row>
    <row r="11196" spans="1:10">
      <c r="A11196" s="79">
        <v>42318</v>
      </c>
      <c r="B11196" s="3">
        <v>6.8109999999999999</v>
      </c>
      <c r="C11196" s="7">
        <v>119</v>
      </c>
      <c r="D11196" s="7">
        <v>2</v>
      </c>
      <c r="E11196" s="17">
        <v>45</v>
      </c>
      <c r="F11196" s="2" t="s">
        <v>172</v>
      </c>
      <c r="G11196" s="2" t="s">
        <v>457</v>
      </c>
      <c r="H11196" s="2" t="s">
        <v>458</v>
      </c>
      <c r="I11196" s="2" t="s">
        <v>211</v>
      </c>
    </row>
    <row r="11197" spans="1:10">
      <c r="A11197" s="79">
        <v>42318</v>
      </c>
      <c r="B11197" s="3">
        <v>3.4055</v>
      </c>
      <c r="C11197" s="7">
        <v>119</v>
      </c>
      <c r="D11197" s="7">
        <v>1</v>
      </c>
      <c r="E11197" s="17">
        <v>45</v>
      </c>
      <c r="F11197" s="2" t="s">
        <v>172</v>
      </c>
      <c r="G11197" s="2" t="s">
        <v>373</v>
      </c>
      <c r="H11197" s="2" t="s">
        <v>455</v>
      </c>
      <c r="I11197" s="2" t="s">
        <v>211</v>
      </c>
    </row>
    <row r="11198" spans="1:10">
      <c r="A11198" s="79">
        <v>42319</v>
      </c>
      <c r="B11198" s="3">
        <v>34.055</v>
      </c>
      <c r="C11198" s="7">
        <v>119</v>
      </c>
      <c r="D11198" s="7">
        <v>10</v>
      </c>
      <c r="E11198" s="17">
        <v>45</v>
      </c>
      <c r="F11198" s="2" t="s">
        <v>172</v>
      </c>
      <c r="G11198" s="2" t="s">
        <v>393</v>
      </c>
      <c r="H11198" s="2" t="s">
        <v>456</v>
      </c>
      <c r="I11198" s="2" t="s">
        <v>211</v>
      </c>
    </row>
    <row r="11199" spans="1:10">
      <c r="A11199" s="79">
        <v>42319</v>
      </c>
      <c r="B11199" s="3">
        <v>6.8109999999999999</v>
      </c>
      <c r="C11199" s="7">
        <v>119</v>
      </c>
      <c r="D11199" s="7">
        <v>2</v>
      </c>
      <c r="E11199" s="17">
        <v>45</v>
      </c>
      <c r="F11199" s="2" t="s">
        <v>172</v>
      </c>
      <c r="G11199" s="2" t="s">
        <v>459</v>
      </c>
      <c r="H11199" s="2" t="s">
        <v>460</v>
      </c>
      <c r="I11199" s="2" t="s">
        <v>211</v>
      </c>
    </row>
    <row r="11200" spans="1:10">
      <c r="A11200" s="79">
        <v>42319</v>
      </c>
      <c r="B11200" s="3">
        <v>3.4055</v>
      </c>
      <c r="C11200" s="7">
        <v>119</v>
      </c>
      <c r="D11200" s="7">
        <v>1</v>
      </c>
      <c r="E11200" s="17">
        <v>45</v>
      </c>
      <c r="F11200" s="2" t="s">
        <v>172</v>
      </c>
      <c r="G11200" s="2" t="s">
        <v>372</v>
      </c>
      <c r="H11200" s="2" t="s">
        <v>463</v>
      </c>
      <c r="I11200" s="2" t="s">
        <v>211</v>
      </c>
    </row>
    <row r="11201" spans="1:12">
      <c r="A11201" s="79">
        <v>42335</v>
      </c>
      <c r="B11201" s="3">
        <v>6.8109999999999999</v>
      </c>
      <c r="C11201" s="7">
        <v>119</v>
      </c>
      <c r="D11201" s="7">
        <v>2</v>
      </c>
      <c r="E11201" s="17">
        <v>45</v>
      </c>
      <c r="F11201" s="2" t="s">
        <v>172</v>
      </c>
      <c r="G11201" s="2" t="s">
        <v>468</v>
      </c>
      <c r="H11201" s="2" t="s">
        <v>469</v>
      </c>
      <c r="I11201" s="2" t="s">
        <v>211</v>
      </c>
    </row>
    <row r="11202" spans="1:12">
      <c r="A11202" s="79">
        <v>42342</v>
      </c>
      <c r="B11202" s="3">
        <v>3.4055</v>
      </c>
      <c r="C11202" s="7">
        <v>119</v>
      </c>
      <c r="D11202" s="7">
        <v>1</v>
      </c>
      <c r="E11202" s="17">
        <v>45</v>
      </c>
      <c r="F11202" s="8" t="s">
        <v>172</v>
      </c>
      <c r="G11202" s="2" t="s">
        <v>671</v>
      </c>
      <c r="H11202" s="2" t="s">
        <v>672</v>
      </c>
      <c r="I11202" s="2" t="s">
        <v>211</v>
      </c>
    </row>
    <row r="11203" spans="1:12">
      <c r="A11203" s="79">
        <v>42342</v>
      </c>
      <c r="B11203" s="3">
        <v>3.4055</v>
      </c>
      <c r="C11203" s="7">
        <v>119</v>
      </c>
      <c r="D11203" s="7">
        <v>1</v>
      </c>
      <c r="E11203" s="17">
        <v>45</v>
      </c>
      <c r="F11203" s="8" t="s">
        <v>172</v>
      </c>
      <c r="G11203" s="2" t="s">
        <v>372</v>
      </c>
      <c r="H11203" s="2" t="s">
        <v>676</v>
      </c>
      <c r="I11203" s="2" t="s">
        <v>211</v>
      </c>
    </row>
    <row r="11204" spans="1:12">
      <c r="A11204" s="79">
        <v>42352</v>
      </c>
      <c r="B11204" s="3">
        <v>6.8109999999999999</v>
      </c>
      <c r="C11204" s="7">
        <v>119</v>
      </c>
      <c r="D11204" s="7">
        <v>2</v>
      </c>
      <c r="E11204" s="17">
        <v>45</v>
      </c>
      <c r="F11204" s="8" t="s">
        <v>172</v>
      </c>
      <c r="G11204" s="2" t="s">
        <v>393</v>
      </c>
      <c r="H11204" s="2" t="s">
        <v>661</v>
      </c>
      <c r="I11204" s="2" t="s">
        <v>211</v>
      </c>
      <c r="J11204" s="2" t="s">
        <v>274</v>
      </c>
    </row>
    <row r="11205" spans="1:12">
      <c r="A11205" s="79">
        <v>42375</v>
      </c>
      <c r="B11205" s="3">
        <v>3.4055</v>
      </c>
      <c r="C11205" s="7">
        <v>119</v>
      </c>
      <c r="D11205" s="7">
        <v>1</v>
      </c>
      <c r="E11205" s="17">
        <v>45</v>
      </c>
      <c r="F11205" s="2" t="s">
        <v>172</v>
      </c>
      <c r="G11205" s="2" t="s">
        <v>372</v>
      </c>
      <c r="H11205" s="2" t="s">
        <v>910</v>
      </c>
      <c r="I11205" s="2" t="s">
        <v>211</v>
      </c>
      <c r="L11205" s="21"/>
    </row>
    <row r="11206" spans="1:12">
      <c r="A11206" s="79">
        <v>42383</v>
      </c>
      <c r="B11206" s="3">
        <v>3.4055</v>
      </c>
      <c r="C11206" s="7">
        <v>119</v>
      </c>
      <c r="D11206" s="7">
        <v>1</v>
      </c>
      <c r="E11206" s="17">
        <v>45</v>
      </c>
      <c r="F11206" s="2" t="s">
        <v>172</v>
      </c>
      <c r="G11206" s="2" t="s">
        <v>372</v>
      </c>
      <c r="H11206" s="2" t="s">
        <v>907</v>
      </c>
      <c r="I11206" s="2" t="s">
        <v>211</v>
      </c>
      <c r="L11206" s="21"/>
    </row>
    <row r="11207" spans="1:12">
      <c r="A11207" s="79">
        <v>42389</v>
      </c>
      <c r="B11207" s="3">
        <v>6.8109999999999999</v>
      </c>
      <c r="C11207" s="7">
        <v>119</v>
      </c>
      <c r="D11207" s="7">
        <v>2</v>
      </c>
      <c r="E11207" s="17">
        <v>45</v>
      </c>
      <c r="F11207" s="2" t="s">
        <v>172</v>
      </c>
      <c r="G11207" s="2" t="s">
        <v>468</v>
      </c>
      <c r="H11207" s="2" t="s">
        <v>469</v>
      </c>
      <c r="I11207" s="2" t="s">
        <v>211</v>
      </c>
      <c r="L11207" s="21"/>
    </row>
    <row r="11208" spans="1:12">
      <c r="A11208" s="79">
        <v>42389</v>
      </c>
      <c r="B11208" s="3">
        <v>6.8109999999999999</v>
      </c>
      <c r="C11208" s="7">
        <v>119</v>
      </c>
      <c r="D11208" s="7">
        <v>2</v>
      </c>
      <c r="E11208" s="17">
        <v>45</v>
      </c>
      <c r="F11208" s="2" t="s">
        <v>172</v>
      </c>
      <c r="G11208" s="2" t="s">
        <v>468</v>
      </c>
      <c r="H11208" s="2" t="s">
        <v>914</v>
      </c>
      <c r="I11208" s="2" t="s">
        <v>211</v>
      </c>
      <c r="L11208" s="21"/>
    </row>
    <row r="11209" spans="1:12">
      <c r="A11209" s="79">
        <v>42399</v>
      </c>
      <c r="B11209" s="3">
        <v>10.2165</v>
      </c>
      <c r="C11209" s="7">
        <v>119</v>
      </c>
      <c r="D11209" s="7">
        <v>3</v>
      </c>
      <c r="E11209" s="17">
        <v>45</v>
      </c>
      <c r="F11209" s="2" t="s">
        <v>172</v>
      </c>
      <c r="G11209" s="2" t="s">
        <v>755</v>
      </c>
      <c r="H11209" s="2" t="s">
        <v>756</v>
      </c>
      <c r="I11209" s="2" t="s">
        <v>211</v>
      </c>
      <c r="L11209" s="21"/>
    </row>
    <row r="11210" spans="1:12">
      <c r="A11210" s="79">
        <v>42400</v>
      </c>
      <c r="B11210" s="3">
        <v>3.4055</v>
      </c>
      <c r="C11210" s="7">
        <v>119</v>
      </c>
      <c r="D11210" s="7">
        <v>1</v>
      </c>
      <c r="E11210" s="17">
        <v>45</v>
      </c>
      <c r="F11210" s="2" t="s">
        <v>172</v>
      </c>
      <c r="G11210" s="2" t="s">
        <v>671</v>
      </c>
      <c r="H11210" s="2" t="s">
        <v>1160</v>
      </c>
      <c r="I11210" s="2" t="s">
        <v>211</v>
      </c>
      <c r="L11210" s="21"/>
    </row>
    <row r="11211" spans="1:12">
      <c r="A11211" s="79">
        <v>42401</v>
      </c>
      <c r="B11211" s="3">
        <v>17.0275</v>
      </c>
      <c r="C11211" s="7">
        <v>119</v>
      </c>
      <c r="D11211" s="7">
        <v>5</v>
      </c>
      <c r="E11211" s="17">
        <v>45</v>
      </c>
      <c r="F11211" s="2" t="s">
        <v>172</v>
      </c>
      <c r="G11211" s="2" t="s">
        <v>1157</v>
      </c>
      <c r="H11211" s="2" t="s">
        <v>1158</v>
      </c>
      <c r="I11211" s="2" t="s">
        <v>211</v>
      </c>
      <c r="L11211" s="21"/>
    </row>
    <row r="11212" spans="1:12">
      <c r="A11212" s="79">
        <v>42401</v>
      </c>
      <c r="B11212" s="3">
        <v>3.4055</v>
      </c>
      <c r="C11212" s="7">
        <v>119</v>
      </c>
      <c r="D11212" s="7">
        <v>1</v>
      </c>
      <c r="E11212" s="17">
        <v>45</v>
      </c>
      <c r="F11212" s="2" t="s">
        <v>172</v>
      </c>
      <c r="G11212" s="2" t="s">
        <v>1145</v>
      </c>
      <c r="H11212" s="2" t="s">
        <v>1146</v>
      </c>
      <c r="I11212" s="2" t="s">
        <v>211</v>
      </c>
      <c r="L11212" s="21"/>
    </row>
    <row r="11213" spans="1:12">
      <c r="A11213" s="79">
        <v>42402</v>
      </c>
      <c r="B11213" s="3">
        <v>23.8385</v>
      </c>
      <c r="C11213" s="7">
        <v>119</v>
      </c>
      <c r="D11213" s="7">
        <v>6</v>
      </c>
      <c r="E11213" s="7">
        <v>45</v>
      </c>
      <c r="F11213" s="2" t="s">
        <v>172</v>
      </c>
      <c r="G11213" s="2" t="s">
        <v>393</v>
      </c>
      <c r="H11213" s="2" t="s">
        <v>1159</v>
      </c>
      <c r="I11213" s="2" t="s">
        <v>211</v>
      </c>
      <c r="L11213" s="21"/>
    </row>
    <row r="11214" spans="1:12">
      <c r="A11214" s="79">
        <v>42402</v>
      </c>
      <c r="B11214" s="3">
        <v>10.2165</v>
      </c>
      <c r="C11214" s="7">
        <v>119</v>
      </c>
      <c r="D11214" s="7">
        <v>3</v>
      </c>
      <c r="E11214" s="17">
        <v>45</v>
      </c>
      <c r="F11214" s="2" t="s">
        <v>172</v>
      </c>
      <c r="G11214" s="2" t="s">
        <v>486</v>
      </c>
      <c r="H11214" s="2" t="s">
        <v>1131</v>
      </c>
      <c r="I11214" s="2" t="s">
        <v>211</v>
      </c>
      <c r="L11214" s="21"/>
    </row>
    <row r="11215" spans="1:12">
      <c r="A11215" s="79">
        <v>42402</v>
      </c>
      <c r="B11215" s="3">
        <v>6.8109999999999999</v>
      </c>
      <c r="C11215" s="7">
        <v>119</v>
      </c>
      <c r="D11215" s="7">
        <v>2</v>
      </c>
      <c r="E11215" s="17">
        <v>45</v>
      </c>
      <c r="F11215" s="2" t="s">
        <v>172</v>
      </c>
      <c r="G11215" s="2" t="s">
        <v>1138</v>
      </c>
      <c r="H11215" s="2" t="s">
        <v>1139</v>
      </c>
      <c r="I11215" s="2" t="s">
        <v>211</v>
      </c>
      <c r="L11215" s="21"/>
    </row>
    <row r="11216" spans="1:12">
      <c r="A11216" s="79">
        <v>42402</v>
      </c>
      <c r="B11216" s="3">
        <v>3.4055</v>
      </c>
      <c r="C11216" s="7">
        <v>119</v>
      </c>
      <c r="D11216" s="7">
        <v>1</v>
      </c>
      <c r="E11216" s="17">
        <v>45</v>
      </c>
      <c r="F11216" s="2" t="s">
        <v>172</v>
      </c>
      <c r="G11216" s="2" t="s">
        <v>1136</v>
      </c>
      <c r="H11216" s="2" t="s">
        <v>1137</v>
      </c>
      <c r="I11216" s="2" t="s">
        <v>211</v>
      </c>
      <c r="L11216" s="21"/>
    </row>
    <row r="11217" spans="1:12">
      <c r="A11217" s="79">
        <v>42404</v>
      </c>
      <c r="B11217" s="3">
        <v>3.4055</v>
      </c>
      <c r="C11217" s="7">
        <v>119</v>
      </c>
      <c r="D11217" s="7">
        <v>1</v>
      </c>
      <c r="E11217" s="17">
        <v>45</v>
      </c>
      <c r="F11217" s="2" t="s">
        <v>172</v>
      </c>
      <c r="G11217" s="2" t="s">
        <v>1151</v>
      </c>
      <c r="H11217" s="2" t="s">
        <v>1152</v>
      </c>
      <c r="I11217" s="2" t="s">
        <v>211</v>
      </c>
      <c r="L11217" s="21"/>
    </row>
    <row r="11218" spans="1:12">
      <c r="A11218" s="79">
        <v>42408</v>
      </c>
      <c r="B11218" s="3">
        <v>3.4055</v>
      </c>
      <c r="C11218" s="7">
        <v>119</v>
      </c>
      <c r="D11218" s="7">
        <v>1</v>
      </c>
      <c r="E11218" s="17">
        <v>45</v>
      </c>
      <c r="F11218" s="2" t="s">
        <v>172</v>
      </c>
      <c r="G11218" s="2" t="s">
        <v>372</v>
      </c>
      <c r="H11218" s="2" t="s">
        <v>1149</v>
      </c>
      <c r="I11218" s="2" t="s">
        <v>211</v>
      </c>
      <c r="L11218" s="21"/>
    </row>
    <row r="11219" spans="1:12">
      <c r="A11219" s="79">
        <v>42416</v>
      </c>
      <c r="B11219" s="3">
        <v>3.4055</v>
      </c>
      <c r="C11219" s="7">
        <v>119</v>
      </c>
      <c r="D11219" s="7">
        <v>1</v>
      </c>
      <c r="E11219" s="17">
        <v>45</v>
      </c>
      <c r="F11219" s="2" t="s">
        <v>172</v>
      </c>
      <c r="G11219" s="2" t="s">
        <v>1118</v>
      </c>
      <c r="H11219" s="2" t="s">
        <v>1119</v>
      </c>
      <c r="I11219" s="2" t="s">
        <v>211</v>
      </c>
      <c r="L11219" s="21"/>
    </row>
    <row r="11220" spans="1:12">
      <c r="A11220" s="79">
        <v>42431</v>
      </c>
      <c r="B11220" s="3">
        <v>20.433</v>
      </c>
      <c r="C11220" s="7">
        <v>119</v>
      </c>
      <c r="D11220" s="7">
        <v>6</v>
      </c>
      <c r="E11220" s="7">
        <v>45</v>
      </c>
      <c r="F11220" s="2" t="s">
        <v>172</v>
      </c>
      <c r="G11220" s="2" t="s">
        <v>393</v>
      </c>
      <c r="H11220" s="2" t="s">
        <v>211</v>
      </c>
      <c r="L11220" s="21"/>
    </row>
    <row r="11221" spans="1:12">
      <c r="A11221" s="79">
        <v>42438</v>
      </c>
      <c r="B11221" s="3">
        <v>3.4055</v>
      </c>
      <c r="C11221" s="7">
        <v>119</v>
      </c>
      <c r="D11221" s="7">
        <v>1</v>
      </c>
      <c r="E11221" s="17">
        <v>45</v>
      </c>
      <c r="F11221" s="2" t="s">
        <v>172</v>
      </c>
      <c r="G11221" s="2" t="s">
        <v>372</v>
      </c>
      <c r="H11221" s="2" t="s">
        <v>211</v>
      </c>
      <c r="L11221" s="21"/>
    </row>
    <row r="11222" spans="1:12">
      <c r="A11222" s="79">
        <v>42444</v>
      </c>
      <c r="B11222" s="3">
        <v>10.2165</v>
      </c>
      <c r="C11222" s="7">
        <v>119</v>
      </c>
      <c r="D11222" s="7">
        <v>3</v>
      </c>
      <c r="E11222" s="17">
        <v>45</v>
      </c>
      <c r="F11222" s="2" t="s">
        <v>172</v>
      </c>
      <c r="G11222" s="2" t="s">
        <v>457</v>
      </c>
      <c r="H11222" s="2" t="s">
        <v>211</v>
      </c>
    </row>
    <row r="11223" spans="1:12">
      <c r="A11223" s="79">
        <v>42459</v>
      </c>
      <c r="B11223" s="3">
        <v>3.4055</v>
      </c>
      <c r="C11223" s="7">
        <v>119</v>
      </c>
      <c r="D11223" s="7">
        <v>1</v>
      </c>
      <c r="E11223" s="17">
        <v>45</v>
      </c>
      <c r="F11223" s="2" t="s">
        <v>172</v>
      </c>
      <c r="G11223" s="2" t="s">
        <v>457</v>
      </c>
      <c r="H11223" s="2" t="s">
        <v>211</v>
      </c>
    </row>
    <row r="11224" spans="1:12">
      <c r="A11224" s="79">
        <v>42466</v>
      </c>
      <c r="B11224" s="3">
        <v>23.8385</v>
      </c>
      <c r="C11224" s="7">
        <v>119</v>
      </c>
      <c r="D11224" s="7">
        <v>6</v>
      </c>
      <c r="E11224" s="7">
        <v>45</v>
      </c>
      <c r="F11224" s="2" t="s">
        <v>172</v>
      </c>
      <c r="G11224" s="2" t="s">
        <v>1536</v>
      </c>
      <c r="H11224" s="2" t="s">
        <v>1537</v>
      </c>
      <c r="I11224" s="2" t="s">
        <v>211</v>
      </c>
    </row>
    <row r="11225" spans="1:12">
      <c r="A11225" s="79">
        <v>42467</v>
      </c>
      <c r="B11225" s="3">
        <v>3.4055</v>
      </c>
      <c r="C11225" s="7">
        <v>119</v>
      </c>
      <c r="D11225" s="7">
        <v>1</v>
      </c>
      <c r="E11225" s="17">
        <v>45</v>
      </c>
      <c r="F11225" s="2" t="s">
        <v>172</v>
      </c>
      <c r="G11225" s="2" t="s">
        <v>372</v>
      </c>
      <c r="H11225" s="2" t="s">
        <v>1547</v>
      </c>
      <c r="I11225" s="2" t="s">
        <v>211</v>
      </c>
    </row>
    <row r="11226" spans="1:12">
      <c r="A11226" s="79">
        <v>42473</v>
      </c>
      <c r="B11226" s="3">
        <v>10.2165</v>
      </c>
      <c r="C11226" s="7">
        <v>119</v>
      </c>
      <c r="D11226" s="7">
        <v>3</v>
      </c>
      <c r="E11226" s="17">
        <v>45</v>
      </c>
      <c r="F11226" s="2" t="s">
        <v>172</v>
      </c>
      <c r="G11226" s="2" t="s">
        <v>1540</v>
      </c>
      <c r="H11226" s="2" t="s">
        <v>1541</v>
      </c>
      <c r="I11226" s="2" t="s">
        <v>211</v>
      </c>
    </row>
    <row r="11227" spans="1:12">
      <c r="A11227" s="79">
        <v>42474</v>
      </c>
      <c r="B11227" s="3">
        <v>6.8109999999999999</v>
      </c>
      <c r="C11227" s="7">
        <v>119</v>
      </c>
      <c r="D11227" s="7">
        <v>2</v>
      </c>
      <c r="E11227" s="17">
        <v>45</v>
      </c>
      <c r="F11227" s="2" t="s">
        <v>172</v>
      </c>
      <c r="G11227" s="2" t="s">
        <v>393</v>
      </c>
      <c r="H11227" s="2" t="s">
        <v>1550</v>
      </c>
      <c r="I11227" s="2" t="s">
        <v>211</v>
      </c>
    </row>
    <row r="11228" spans="1:12">
      <c r="A11228" s="79">
        <v>42479</v>
      </c>
      <c r="B11228" s="3">
        <v>6.8109999999999999</v>
      </c>
      <c r="C11228" s="7">
        <v>119</v>
      </c>
      <c r="D11228" s="7">
        <v>2</v>
      </c>
      <c r="E11228" s="17">
        <v>45</v>
      </c>
      <c r="F11228" s="2" t="s">
        <v>172</v>
      </c>
      <c r="G11228" s="2" t="s">
        <v>671</v>
      </c>
      <c r="H11228" s="2" t="s">
        <v>1551</v>
      </c>
      <c r="I11228" s="2" t="s">
        <v>211</v>
      </c>
    </row>
    <row r="11229" spans="1:12">
      <c r="A11229" s="79">
        <v>42480</v>
      </c>
      <c r="B11229" s="3">
        <v>3.4055</v>
      </c>
      <c r="C11229" s="7">
        <v>119</v>
      </c>
      <c r="D11229" s="7">
        <v>1</v>
      </c>
      <c r="E11229" s="17">
        <v>45</v>
      </c>
      <c r="F11229" s="2" t="s">
        <v>172</v>
      </c>
      <c r="G11229" s="2" t="s">
        <v>533</v>
      </c>
      <c r="H11229" s="2" t="s">
        <v>1539</v>
      </c>
      <c r="I11229" s="2" t="s">
        <v>211</v>
      </c>
    </row>
    <row r="11230" spans="1:12">
      <c r="A11230" s="79">
        <v>42485</v>
      </c>
      <c r="B11230" s="3">
        <v>3.4055</v>
      </c>
      <c r="C11230" s="7">
        <v>119</v>
      </c>
      <c r="D11230" s="7">
        <v>1</v>
      </c>
      <c r="E11230" s="17">
        <v>45</v>
      </c>
      <c r="F11230" s="2" t="s">
        <v>172</v>
      </c>
      <c r="G11230" s="2" t="s">
        <v>372</v>
      </c>
      <c r="H11230" s="2" t="s">
        <v>1548</v>
      </c>
      <c r="I11230" s="2" t="s">
        <v>211</v>
      </c>
    </row>
    <row r="11231" spans="1:12">
      <c r="A11231" s="79">
        <v>42486</v>
      </c>
      <c r="B11231" s="3">
        <v>3.4055</v>
      </c>
      <c r="C11231" s="7">
        <v>119</v>
      </c>
      <c r="D11231" s="7">
        <v>1</v>
      </c>
      <c r="E11231" s="17">
        <v>45</v>
      </c>
      <c r="F11231" s="2" t="s">
        <v>172</v>
      </c>
      <c r="G11231" s="2" t="s">
        <v>1113</v>
      </c>
      <c r="H11231" s="2" t="s">
        <v>1538</v>
      </c>
      <c r="I11231" s="2" t="s">
        <v>211</v>
      </c>
    </row>
    <row r="11232" spans="1:12">
      <c r="A11232" s="79">
        <v>42493</v>
      </c>
      <c r="B11232" s="3">
        <v>33.418518518518518</v>
      </c>
      <c r="C11232" s="7">
        <v>119</v>
      </c>
      <c r="D11232" s="7">
        <v>10</v>
      </c>
      <c r="E11232" s="17">
        <v>45</v>
      </c>
      <c r="F11232" s="2" t="s">
        <v>172</v>
      </c>
      <c r="G11232" s="2" t="s">
        <v>211</v>
      </c>
      <c r="H11232" s="2" t="s">
        <v>393</v>
      </c>
      <c r="I11232" s="2" t="s">
        <v>1766</v>
      </c>
    </row>
    <row r="11233" spans="1:11">
      <c r="A11233" s="79">
        <v>42520</v>
      </c>
      <c r="B11233" s="3">
        <v>6.7369474172185431</v>
      </c>
      <c r="C11233" s="7">
        <v>119</v>
      </c>
      <c r="D11233" s="7">
        <v>2</v>
      </c>
      <c r="E11233" s="17">
        <v>45</v>
      </c>
      <c r="F11233" s="2" t="s">
        <v>172</v>
      </c>
      <c r="G11233" s="2" t="s">
        <v>211</v>
      </c>
      <c r="H11233" s="2" t="s">
        <v>1776</v>
      </c>
      <c r="I11233" s="2" t="s">
        <v>1771</v>
      </c>
    </row>
    <row r="11234" spans="1:11">
      <c r="A11234" s="79">
        <v>42523</v>
      </c>
      <c r="B11234" s="3">
        <v>3.3931700507614213</v>
      </c>
      <c r="C11234" s="7">
        <v>119</v>
      </c>
      <c r="D11234" s="7">
        <v>1</v>
      </c>
      <c r="E11234" s="17">
        <v>45</v>
      </c>
      <c r="F11234" s="2" t="s">
        <v>172</v>
      </c>
      <c r="G11234" s="2" t="s">
        <v>211</v>
      </c>
      <c r="H11234" s="2" t="s">
        <v>2043</v>
      </c>
      <c r="K11234" s="2" t="s">
        <v>2044</v>
      </c>
    </row>
    <row r="11235" spans="1:11">
      <c r="A11235" s="79">
        <v>42527</v>
      </c>
      <c r="B11235" s="3">
        <v>3.3854419226464372</v>
      </c>
      <c r="C11235" s="7">
        <v>119</v>
      </c>
      <c r="D11235" s="7">
        <v>1</v>
      </c>
      <c r="E11235" s="17">
        <v>45</v>
      </c>
      <c r="F11235" s="2" t="s">
        <v>172</v>
      </c>
      <c r="G11235" s="2" t="s">
        <v>211</v>
      </c>
      <c r="H11235" s="2" t="s">
        <v>372</v>
      </c>
      <c r="I11235" s="2" t="s">
        <v>1921</v>
      </c>
      <c r="J11235" s="2" t="s">
        <v>231</v>
      </c>
      <c r="K11235" s="2" t="s">
        <v>2049</v>
      </c>
    </row>
    <row r="11236" spans="1:11">
      <c r="A11236" s="79">
        <v>42530</v>
      </c>
      <c r="B11236" s="3">
        <v>6.7856178861788621</v>
      </c>
      <c r="C11236" s="7">
        <v>119</v>
      </c>
      <c r="D11236" s="7">
        <v>2</v>
      </c>
      <c r="E11236" s="17">
        <v>45</v>
      </c>
      <c r="F11236" s="2" t="s">
        <v>172</v>
      </c>
      <c r="G11236" s="2" t="s">
        <v>211</v>
      </c>
      <c r="H11236" s="2" t="s">
        <v>2051</v>
      </c>
      <c r="K11236" s="2" t="s">
        <v>2052</v>
      </c>
    </row>
    <row r="11237" spans="1:11">
      <c r="A11237" s="79">
        <v>42536</v>
      </c>
      <c r="B11237" s="3">
        <v>6.7881949685534595</v>
      </c>
      <c r="C11237" s="7">
        <v>119</v>
      </c>
      <c r="D11237" s="7">
        <v>2</v>
      </c>
      <c r="E11237" s="17">
        <v>45</v>
      </c>
      <c r="F11237" s="2" t="s">
        <v>172</v>
      </c>
      <c r="G11237" s="2" t="s">
        <v>211</v>
      </c>
      <c r="H11237" s="2" t="s">
        <v>2008</v>
      </c>
      <c r="K11237" s="2" t="s">
        <v>2009</v>
      </c>
    </row>
    <row r="11238" spans="1:11">
      <c r="A11238" s="79">
        <v>42536</v>
      </c>
      <c r="B11238" s="3">
        <v>4.3615821114369497</v>
      </c>
      <c r="C11238" s="7">
        <v>119</v>
      </c>
      <c r="D11238" s="7">
        <v>1</v>
      </c>
      <c r="E11238" s="17">
        <v>45</v>
      </c>
      <c r="F11238" s="2" t="s">
        <v>172</v>
      </c>
      <c r="G11238" s="2" t="s">
        <v>211</v>
      </c>
      <c r="H11238" s="2" t="s">
        <v>2032</v>
      </c>
      <c r="K11238" s="2" t="s">
        <v>2033</v>
      </c>
    </row>
    <row r="11239" spans="1:11">
      <c r="A11239" s="79">
        <v>42540</v>
      </c>
      <c r="B11239" s="3">
        <v>6.7865000000000002</v>
      </c>
      <c r="C11239" s="7">
        <v>119</v>
      </c>
      <c r="D11239" s="7">
        <v>2</v>
      </c>
      <c r="E11239" s="17">
        <v>45</v>
      </c>
      <c r="F11239" s="2" t="s">
        <v>172</v>
      </c>
      <c r="G11239" s="2" t="s">
        <v>211</v>
      </c>
      <c r="H11239" s="2" t="s">
        <v>671</v>
      </c>
      <c r="K11239" s="2" t="s">
        <v>1997</v>
      </c>
    </row>
    <row r="11240" spans="1:11">
      <c r="A11240" s="79">
        <v>42542</v>
      </c>
      <c r="B11240" s="3">
        <v>13.567831775700935</v>
      </c>
      <c r="C11240" s="7">
        <v>119</v>
      </c>
      <c r="D11240" s="7">
        <v>4</v>
      </c>
      <c r="E11240" s="17">
        <v>45</v>
      </c>
      <c r="F11240" s="2" t="s">
        <v>172</v>
      </c>
      <c r="G11240" s="2" t="s">
        <v>211</v>
      </c>
      <c r="H11240" s="2" t="s">
        <v>393</v>
      </c>
      <c r="J11240" s="2" t="s">
        <v>235</v>
      </c>
      <c r="K11240" s="2" t="s">
        <v>1994</v>
      </c>
    </row>
    <row r="11241" spans="1:11">
      <c r="A11241" s="79">
        <v>42545</v>
      </c>
      <c r="B11241" s="3">
        <v>3.3946748633879782</v>
      </c>
      <c r="C11241" s="7">
        <v>119</v>
      </c>
      <c r="D11241" s="7">
        <v>1</v>
      </c>
      <c r="E11241" s="17">
        <v>45</v>
      </c>
      <c r="F11241" s="2" t="s">
        <v>172</v>
      </c>
      <c r="G11241" s="2" t="s">
        <v>211</v>
      </c>
      <c r="H11241" s="2" t="s">
        <v>372</v>
      </c>
      <c r="I11241" s="2" t="s">
        <v>1921</v>
      </c>
      <c r="J11241" s="2" t="s">
        <v>231</v>
      </c>
      <c r="K11241" s="2" t="s">
        <v>1995</v>
      </c>
    </row>
    <row r="11242" spans="1:11">
      <c r="A11242" s="79">
        <v>42548</v>
      </c>
      <c r="B11242" s="3">
        <v>3.3936162790697675</v>
      </c>
      <c r="C11242" s="7">
        <v>119</v>
      </c>
      <c r="D11242" s="7">
        <v>1</v>
      </c>
      <c r="E11242" s="17">
        <v>45</v>
      </c>
      <c r="F11242" s="2" t="s">
        <v>172</v>
      </c>
      <c r="G11242" s="2" t="s">
        <v>211</v>
      </c>
      <c r="H11242" s="2" t="s">
        <v>1960</v>
      </c>
      <c r="K11242" s="2" t="s">
        <v>1961</v>
      </c>
    </row>
    <row r="11243" spans="1:11">
      <c r="A11243" s="79">
        <v>42550</v>
      </c>
      <c r="B11243" s="3">
        <v>3.3925170940170939</v>
      </c>
      <c r="C11243" s="7">
        <v>119</v>
      </c>
      <c r="D11243" s="7">
        <v>1</v>
      </c>
      <c r="E11243" s="17">
        <v>45</v>
      </c>
      <c r="F11243" s="2" t="s">
        <v>172</v>
      </c>
      <c r="G11243" s="2" t="s">
        <v>211</v>
      </c>
      <c r="H11243" s="2" t="s">
        <v>482</v>
      </c>
      <c r="K11243" s="2" t="s">
        <v>1954</v>
      </c>
    </row>
    <row r="11244" spans="1:11">
      <c r="A11244" s="79">
        <v>42553</v>
      </c>
      <c r="B11244" s="3">
        <v>3.3945282936793131</v>
      </c>
      <c r="C11244" s="7">
        <v>119</v>
      </c>
      <c r="D11244" s="7">
        <v>1</v>
      </c>
      <c r="E11244" s="17">
        <v>45</v>
      </c>
      <c r="F11244" s="2" t="s">
        <v>172</v>
      </c>
      <c r="G11244" s="2" t="s">
        <v>911</v>
      </c>
      <c r="H11244" s="2" t="s">
        <v>2166</v>
      </c>
      <c r="I11244" s="2" t="s">
        <v>211</v>
      </c>
    </row>
    <row r="11245" spans="1:11">
      <c r="A11245" s="79">
        <v>42562</v>
      </c>
      <c r="B11245" s="3">
        <v>13.520251097453906</v>
      </c>
      <c r="C11245" s="7">
        <v>119</v>
      </c>
      <c r="D11245" s="7">
        <v>4</v>
      </c>
      <c r="E11245" s="17">
        <v>45</v>
      </c>
      <c r="F11245" s="2" t="s">
        <v>172</v>
      </c>
      <c r="G11245" s="2" t="s">
        <v>393</v>
      </c>
      <c r="H11245" s="2" t="s">
        <v>2177</v>
      </c>
      <c r="I11245" s="2" t="s">
        <v>211</v>
      </c>
    </row>
    <row r="11246" spans="1:11">
      <c r="A11246" s="79">
        <v>42565</v>
      </c>
      <c r="B11246" s="3">
        <v>3.3865925379904742</v>
      </c>
      <c r="C11246" s="7">
        <v>119</v>
      </c>
      <c r="D11246" s="7">
        <v>1</v>
      </c>
      <c r="E11246" s="17">
        <v>45</v>
      </c>
      <c r="F11246" s="2" t="s">
        <v>172</v>
      </c>
      <c r="G11246" s="2" t="s">
        <v>372</v>
      </c>
      <c r="H11246" s="2" t="s">
        <v>2165</v>
      </c>
      <c r="I11246" s="2" t="s">
        <v>211</v>
      </c>
    </row>
    <row r="11247" spans="1:11">
      <c r="A11247" s="79">
        <v>42587</v>
      </c>
      <c r="B11247" s="3">
        <v>23.721758064516131</v>
      </c>
      <c r="C11247" s="7">
        <v>119</v>
      </c>
      <c r="D11247" s="7">
        <v>6</v>
      </c>
      <c r="E11247" s="7">
        <v>45</v>
      </c>
      <c r="F11247" s="2" t="s">
        <v>172</v>
      </c>
      <c r="G11247" s="2" t="s">
        <v>393</v>
      </c>
      <c r="H11247" s="2" t="s">
        <v>2159</v>
      </c>
      <c r="I11247" s="2" t="s">
        <v>211</v>
      </c>
    </row>
    <row r="11248" spans="1:11">
      <c r="A11248" s="79">
        <v>42605</v>
      </c>
      <c r="B11248" s="3">
        <v>16.958073770491804</v>
      </c>
      <c r="C11248" s="7">
        <v>119</v>
      </c>
      <c r="D11248" s="7">
        <v>5</v>
      </c>
      <c r="E11248" s="17">
        <v>45</v>
      </c>
      <c r="F11248" s="2" t="s">
        <v>172</v>
      </c>
      <c r="G11248" s="2" t="s">
        <v>393</v>
      </c>
      <c r="H11248" s="2" t="s">
        <v>2170</v>
      </c>
      <c r="I11248" s="2" t="s">
        <v>211</v>
      </c>
    </row>
    <row r="11249" spans="1:10">
      <c r="A11249" s="79">
        <v>42623</v>
      </c>
      <c r="B11249" s="3">
        <v>3.3927779291553133</v>
      </c>
      <c r="C11249" s="7">
        <v>119</v>
      </c>
      <c r="D11249" s="7">
        <v>1</v>
      </c>
      <c r="E11249" s="17">
        <v>45</v>
      </c>
      <c r="F11249" s="2" t="s">
        <v>172</v>
      </c>
      <c r="G11249" s="2" t="s">
        <v>1960</v>
      </c>
      <c r="H11249" s="2" t="s">
        <v>2163</v>
      </c>
      <c r="I11249" s="2" t="s">
        <v>211</v>
      </c>
    </row>
    <row r="11250" spans="1:10">
      <c r="A11250" s="79">
        <v>42628</v>
      </c>
      <c r="B11250" s="3">
        <v>3.392359649122807</v>
      </c>
      <c r="C11250" s="7">
        <v>119</v>
      </c>
      <c r="D11250" s="7">
        <v>1</v>
      </c>
      <c r="E11250" s="17">
        <v>45</v>
      </c>
      <c r="F11250" s="2" t="s">
        <v>172</v>
      </c>
      <c r="G11250" s="2" t="s">
        <v>1958</v>
      </c>
      <c r="H11250" s="2" t="s">
        <v>2160</v>
      </c>
      <c r="I11250" s="2" t="s">
        <v>211</v>
      </c>
    </row>
    <row r="11251" spans="1:10">
      <c r="A11251" s="79">
        <v>42631</v>
      </c>
      <c r="B11251" s="3">
        <v>6.7859182058047489</v>
      </c>
      <c r="C11251" s="7">
        <v>119</v>
      </c>
      <c r="D11251" s="7">
        <v>2</v>
      </c>
      <c r="E11251" s="17">
        <v>45</v>
      </c>
      <c r="F11251" s="2" t="s">
        <v>172</v>
      </c>
      <c r="G11251" s="2" t="s">
        <v>2161</v>
      </c>
      <c r="H11251" s="2" t="s">
        <v>2162</v>
      </c>
      <c r="I11251" s="2" t="s">
        <v>211</v>
      </c>
    </row>
    <row r="11252" spans="1:10">
      <c r="A11252" s="79">
        <v>42649</v>
      </c>
      <c r="B11252" s="3">
        <v>6.7891052631578948</v>
      </c>
      <c r="C11252" s="7">
        <v>119</v>
      </c>
      <c r="D11252" s="7">
        <v>2</v>
      </c>
      <c r="E11252" s="17">
        <v>45</v>
      </c>
      <c r="F11252" s="2" t="s">
        <v>172</v>
      </c>
      <c r="G11252" s="2" t="s">
        <v>211</v>
      </c>
      <c r="H11252" s="2" t="s">
        <v>393</v>
      </c>
    </row>
    <row r="11253" spans="1:10">
      <c r="A11253" s="79">
        <v>42657</v>
      </c>
      <c r="B11253" s="3">
        <v>10.17775352112676</v>
      </c>
      <c r="C11253" s="7">
        <v>119</v>
      </c>
      <c r="D11253" s="7">
        <v>3</v>
      </c>
      <c r="E11253" s="17">
        <v>45</v>
      </c>
      <c r="F11253" s="2" t="s">
        <v>172</v>
      </c>
      <c r="G11253" s="2" t="s">
        <v>211</v>
      </c>
      <c r="H11253" s="2" t="s">
        <v>671</v>
      </c>
    </row>
    <row r="11254" spans="1:10">
      <c r="A11254" s="79">
        <v>42690</v>
      </c>
      <c r="B11254" s="3">
        <v>13.588749999999999</v>
      </c>
      <c r="C11254" s="7">
        <v>119</v>
      </c>
      <c r="D11254" s="7">
        <v>4</v>
      </c>
      <c r="E11254" s="17">
        <v>45</v>
      </c>
      <c r="F11254" s="2" t="s">
        <v>172</v>
      </c>
      <c r="G11254" s="2" t="s">
        <v>211</v>
      </c>
      <c r="H11254" s="2" t="s">
        <v>393</v>
      </c>
    </row>
    <row r="11255" spans="1:10">
      <c r="A11255" s="79">
        <v>42695</v>
      </c>
      <c r="B11255" s="3">
        <v>3.3944847036328873</v>
      </c>
      <c r="C11255" s="7">
        <v>119</v>
      </c>
      <c r="D11255" s="7">
        <v>1</v>
      </c>
      <c r="E11255" s="17">
        <v>45</v>
      </c>
      <c r="F11255" s="2" t="s">
        <v>172</v>
      </c>
      <c r="G11255" s="2" t="s">
        <v>211</v>
      </c>
      <c r="H11255" s="2" t="s">
        <v>372</v>
      </c>
    </row>
    <row r="11256" spans="1:10">
      <c r="A11256" s="79">
        <v>42704</v>
      </c>
      <c r="B11256" s="3">
        <v>3.3956467391304348</v>
      </c>
      <c r="C11256" s="7">
        <v>119</v>
      </c>
      <c r="D11256" s="7">
        <v>1</v>
      </c>
      <c r="E11256" s="17">
        <v>45</v>
      </c>
      <c r="F11256" s="2" t="s">
        <v>172</v>
      </c>
      <c r="G11256" s="2" t="s">
        <v>211</v>
      </c>
      <c r="H11256" s="2" t="s">
        <v>393</v>
      </c>
    </row>
    <row r="11257" spans="1:10">
      <c r="A11257" s="79">
        <v>42733</v>
      </c>
      <c r="B11257" s="3">
        <v>6.7914809461235217</v>
      </c>
      <c r="C11257" s="7">
        <v>119</v>
      </c>
      <c r="D11257" s="7">
        <v>2</v>
      </c>
      <c r="E11257" s="17">
        <v>45</v>
      </c>
      <c r="F11257" s="2" t="s">
        <v>172</v>
      </c>
      <c r="G11257" s="2" t="s">
        <v>211</v>
      </c>
      <c r="H11257" s="2" t="s">
        <v>2659</v>
      </c>
    </row>
    <row r="11258" spans="1:10">
      <c r="A11258" s="79">
        <v>42738</v>
      </c>
      <c r="B11258" s="3">
        <v>3.3969054669703871</v>
      </c>
      <c r="C11258" s="7">
        <v>119</v>
      </c>
      <c r="D11258" s="7">
        <v>1</v>
      </c>
      <c r="E11258" s="17">
        <v>45</v>
      </c>
      <c r="F11258" s="2" t="s">
        <v>172</v>
      </c>
      <c r="G11258" s="2" t="s">
        <v>393</v>
      </c>
      <c r="I11258" s="2" t="s">
        <v>235</v>
      </c>
      <c r="J11258" s="2" t="s">
        <v>3455</v>
      </c>
    </row>
    <row r="11259" spans="1:10">
      <c r="A11259" s="79">
        <v>42744</v>
      </c>
      <c r="B11259" s="3">
        <v>33.95599447513812</v>
      </c>
      <c r="C11259" s="7">
        <v>119</v>
      </c>
      <c r="D11259" s="7">
        <v>10</v>
      </c>
      <c r="E11259" s="17">
        <v>45</v>
      </c>
      <c r="F11259" s="2" t="s">
        <v>172</v>
      </c>
      <c r="G11259" s="2" t="s">
        <v>3482</v>
      </c>
      <c r="J11259" s="2" t="s">
        <v>3483</v>
      </c>
    </row>
    <row r="11260" spans="1:10">
      <c r="A11260" s="79">
        <v>42744</v>
      </c>
      <c r="B11260" s="3">
        <v>3.3935471698113209</v>
      </c>
      <c r="C11260" s="7">
        <v>119</v>
      </c>
      <c r="D11260" s="7">
        <v>1</v>
      </c>
      <c r="E11260" s="17">
        <v>45</v>
      </c>
      <c r="F11260" s="2" t="s">
        <v>172</v>
      </c>
      <c r="G11260" s="2" t="s">
        <v>3463</v>
      </c>
      <c r="J11260" s="2" t="s">
        <v>3464</v>
      </c>
    </row>
    <row r="11261" spans="1:10">
      <c r="A11261" s="79">
        <v>42744</v>
      </c>
      <c r="B11261" s="3">
        <v>3.3944770114942528</v>
      </c>
      <c r="C11261" s="7">
        <v>119</v>
      </c>
      <c r="D11261" s="7">
        <v>1</v>
      </c>
      <c r="E11261" s="17">
        <v>45</v>
      </c>
      <c r="F11261" s="2" t="s">
        <v>172</v>
      </c>
      <c r="G11261" s="2" t="s">
        <v>393</v>
      </c>
      <c r="I11261" s="2" t="s">
        <v>235</v>
      </c>
      <c r="J11261" s="2" t="s">
        <v>3476</v>
      </c>
    </row>
    <row r="11262" spans="1:10">
      <c r="A11262" s="79">
        <v>42745</v>
      </c>
      <c r="B11262" s="3">
        <v>6.7928208955223877</v>
      </c>
      <c r="C11262" s="7">
        <v>119</v>
      </c>
      <c r="D11262" s="7">
        <v>2</v>
      </c>
      <c r="E11262" s="17">
        <v>45</v>
      </c>
      <c r="F11262" s="2" t="s">
        <v>172</v>
      </c>
      <c r="G11262" s="2" t="s">
        <v>372</v>
      </c>
      <c r="H11262" s="2" t="s">
        <v>1921</v>
      </c>
      <c r="I11262" s="2" t="s">
        <v>231</v>
      </c>
      <c r="J11262" s="2" t="s">
        <v>3467</v>
      </c>
    </row>
    <row r="11263" spans="1:10">
      <c r="A11263" s="79">
        <v>42746</v>
      </c>
      <c r="B11263" s="3">
        <v>6.7850000000000001</v>
      </c>
      <c r="C11263" s="7">
        <v>119</v>
      </c>
      <c r="D11263" s="7">
        <v>2</v>
      </c>
      <c r="E11263" s="17">
        <v>45</v>
      </c>
      <c r="F11263" s="2" t="s">
        <v>172</v>
      </c>
      <c r="G11263" s="2" t="s">
        <v>457</v>
      </c>
      <c r="J11263" s="2" t="s">
        <v>3473</v>
      </c>
    </row>
    <row r="11264" spans="1:10">
      <c r="A11264" s="79">
        <v>42779</v>
      </c>
      <c r="B11264" s="3">
        <v>20.369787878787879</v>
      </c>
      <c r="C11264" s="7">
        <v>119</v>
      </c>
      <c r="D11264" s="7">
        <v>6</v>
      </c>
      <c r="E11264" s="7">
        <v>45</v>
      </c>
      <c r="F11264" s="2" t="s">
        <v>172</v>
      </c>
      <c r="G11264" s="2" t="s">
        <v>393</v>
      </c>
      <c r="I11264" s="2" t="s">
        <v>235</v>
      </c>
      <c r="J11264" s="2" t="s">
        <v>3459</v>
      </c>
    </row>
    <row r="11265" spans="1:12">
      <c r="A11265" s="79">
        <v>42856</v>
      </c>
      <c r="B11265" s="3">
        <v>3.3904706354668503</v>
      </c>
      <c r="C11265" s="7">
        <v>119</v>
      </c>
      <c r="D11265" s="7">
        <v>1</v>
      </c>
      <c r="E11265" s="17">
        <v>45</v>
      </c>
      <c r="F11265" s="2" t="s">
        <v>172</v>
      </c>
      <c r="G11265" s="2" t="s">
        <v>211</v>
      </c>
    </row>
    <row r="11266" spans="1:12">
      <c r="A11266" s="79">
        <v>42863</v>
      </c>
      <c r="B11266" s="3">
        <v>33.971120290812955</v>
      </c>
      <c r="C11266" s="7">
        <v>119</v>
      </c>
      <c r="D11266" s="7">
        <v>10</v>
      </c>
      <c r="E11266" s="17">
        <v>45</v>
      </c>
      <c r="F11266" s="2" t="s">
        <v>172</v>
      </c>
      <c r="G11266" s="2" t="s">
        <v>211</v>
      </c>
    </row>
    <row r="11267" spans="1:12">
      <c r="A11267" s="79">
        <v>42874</v>
      </c>
      <c r="B11267" s="3">
        <v>3.3914765886287626</v>
      </c>
      <c r="C11267" s="7">
        <v>119</v>
      </c>
      <c r="D11267" s="7">
        <v>1</v>
      </c>
      <c r="E11267" s="17">
        <v>45</v>
      </c>
      <c r="F11267" s="2" t="s">
        <v>172</v>
      </c>
      <c r="G11267" s="2" t="s">
        <v>211</v>
      </c>
    </row>
    <row r="11268" spans="1:12" s="14" customFormat="1">
      <c r="A11268" s="79">
        <v>42884</v>
      </c>
      <c r="B11268" s="3">
        <v>6.770841554559043</v>
      </c>
      <c r="C11268" s="7">
        <v>119</v>
      </c>
      <c r="D11268" s="7">
        <v>2</v>
      </c>
      <c r="E11268" s="17">
        <v>45</v>
      </c>
      <c r="F11268" s="2" t="s">
        <v>172</v>
      </c>
      <c r="G11268" s="2" t="s">
        <v>211</v>
      </c>
      <c r="H11268" s="2"/>
      <c r="I11268" s="2"/>
      <c r="J11268" s="2"/>
      <c r="K11268" s="2"/>
      <c r="L11268" s="2"/>
    </row>
    <row r="11269" spans="1:12" s="14" customFormat="1">
      <c r="A11269" s="79">
        <v>42894</v>
      </c>
      <c r="B11269" s="3">
        <v>3.3940882352941175</v>
      </c>
      <c r="C11269" s="7">
        <v>119</v>
      </c>
      <c r="D11269" s="7">
        <v>1</v>
      </c>
      <c r="E11269" s="17">
        <v>45</v>
      </c>
      <c r="F11269" s="2" t="s">
        <v>172</v>
      </c>
      <c r="G11269" s="2" t="s">
        <v>211</v>
      </c>
      <c r="H11269" s="2"/>
      <c r="I11269" s="2"/>
      <c r="J11269" s="2"/>
      <c r="K11269" s="2"/>
      <c r="L11269" s="2"/>
    </row>
    <row r="11270" spans="1:12" s="14" customFormat="1">
      <c r="A11270" s="79">
        <v>42133</v>
      </c>
      <c r="B11270" s="3">
        <v>6.8109999999999999</v>
      </c>
      <c r="C11270" s="7">
        <v>120</v>
      </c>
      <c r="D11270" s="7">
        <v>2</v>
      </c>
      <c r="E11270" s="17">
        <v>45</v>
      </c>
      <c r="F11270" s="2" t="s">
        <v>172</v>
      </c>
      <c r="G11270" s="2" t="s">
        <v>358</v>
      </c>
      <c r="H11270" s="2" t="s">
        <v>223</v>
      </c>
      <c r="I11270" s="2"/>
      <c r="J11270" s="2"/>
      <c r="K11270" s="2"/>
      <c r="L11270" s="2"/>
    </row>
    <row r="11271" spans="1:12">
      <c r="A11271" s="79">
        <v>42171</v>
      </c>
      <c r="B11271" s="3">
        <v>6.8109999999999999</v>
      </c>
      <c r="C11271" s="7">
        <v>120</v>
      </c>
      <c r="D11271" s="7">
        <v>2</v>
      </c>
      <c r="E11271" s="17">
        <v>45</v>
      </c>
      <c r="F11271" s="2" t="s">
        <v>172</v>
      </c>
      <c r="G11271" s="2" t="s">
        <v>233</v>
      </c>
      <c r="H11271" s="2" t="s">
        <v>223</v>
      </c>
      <c r="J11271" s="21"/>
    </row>
    <row r="11272" spans="1:12">
      <c r="A11272" s="79">
        <v>42174</v>
      </c>
      <c r="B11272" s="3">
        <v>3.4055</v>
      </c>
      <c r="C11272" s="7">
        <v>120</v>
      </c>
      <c r="D11272" s="7">
        <v>1</v>
      </c>
      <c r="E11272" s="17">
        <v>45</v>
      </c>
      <c r="F11272" s="2" t="s">
        <v>172</v>
      </c>
      <c r="G11272" s="2" t="s">
        <v>231</v>
      </c>
      <c r="H11272" s="2" t="s">
        <v>223</v>
      </c>
      <c r="J11272" s="21"/>
    </row>
    <row r="11273" spans="1:12">
      <c r="A11273" s="79">
        <v>42177</v>
      </c>
      <c r="B11273" s="3">
        <v>3.4055</v>
      </c>
      <c r="C11273" s="7">
        <v>120</v>
      </c>
      <c r="D11273" s="7">
        <v>1</v>
      </c>
      <c r="E11273" s="17">
        <v>45</v>
      </c>
      <c r="F11273" s="2" t="s">
        <v>172</v>
      </c>
      <c r="G11273" s="2" t="s">
        <v>244</v>
      </c>
      <c r="H11273" s="2" t="s">
        <v>223</v>
      </c>
      <c r="J11273" s="21"/>
    </row>
    <row r="11274" spans="1:12">
      <c r="A11274" s="79">
        <v>42184</v>
      </c>
      <c r="B11274" s="3">
        <v>3.4055</v>
      </c>
      <c r="C11274" s="7">
        <v>120</v>
      </c>
      <c r="D11274" s="7">
        <v>1</v>
      </c>
      <c r="E11274" s="17">
        <v>45</v>
      </c>
      <c r="F11274" s="2" t="s">
        <v>172</v>
      </c>
      <c r="G11274" s="2" t="s">
        <v>231</v>
      </c>
      <c r="H11274" s="2" t="s">
        <v>223</v>
      </c>
      <c r="J11274" s="21"/>
    </row>
    <row r="11275" spans="1:12">
      <c r="A11275" s="79">
        <v>42185</v>
      </c>
      <c r="B11275" s="3">
        <v>3.4055</v>
      </c>
      <c r="C11275" s="7">
        <v>120</v>
      </c>
      <c r="D11275" s="7">
        <v>1</v>
      </c>
      <c r="E11275" s="17">
        <v>45</v>
      </c>
      <c r="F11275" s="2" t="s">
        <v>172</v>
      </c>
      <c r="G11275" s="2" t="s">
        <v>242</v>
      </c>
      <c r="H11275" s="2" t="s">
        <v>223</v>
      </c>
      <c r="J11275" s="21"/>
    </row>
    <row r="11276" spans="1:12">
      <c r="A11276" s="79">
        <v>42195</v>
      </c>
      <c r="B11276" s="3">
        <v>10.2165</v>
      </c>
      <c r="C11276" s="7">
        <v>120</v>
      </c>
      <c r="D11276" s="7">
        <v>3</v>
      </c>
      <c r="E11276" s="17">
        <v>45</v>
      </c>
      <c r="F11276" s="2" t="s">
        <v>172</v>
      </c>
      <c r="G11276" s="2" t="s">
        <v>241</v>
      </c>
      <c r="H11276" s="2" t="s">
        <v>223</v>
      </c>
      <c r="J11276" s="21"/>
    </row>
    <row r="11277" spans="1:12">
      <c r="A11277" s="79">
        <v>42212</v>
      </c>
      <c r="B11277" s="3">
        <v>3.4055</v>
      </c>
      <c r="C11277" s="7">
        <v>120</v>
      </c>
      <c r="D11277" s="7">
        <v>1</v>
      </c>
      <c r="E11277" s="17">
        <v>45</v>
      </c>
      <c r="F11277" s="2" t="s">
        <v>172</v>
      </c>
      <c r="G11277" s="2" t="s">
        <v>236</v>
      </c>
      <c r="H11277" s="2" t="s">
        <v>223</v>
      </c>
      <c r="J11277" s="21"/>
    </row>
    <row r="11278" spans="1:12">
      <c r="A11278" s="79">
        <v>42233</v>
      </c>
      <c r="B11278" s="3">
        <v>3.4055</v>
      </c>
      <c r="C11278" s="7">
        <v>120</v>
      </c>
      <c r="D11278" s="7">
        <v>1</v>
      </c>
      <c r="E11278" s="17">
        <v>45</v>
      </c>
      <c r="F11278" s="2" t="s">
        <v>172</v>
      </c>
      <c r="G11278" s="2" t="s">
        <v>231</v>
      </c>
      <c r="H11278" s="2" t="s">
        <v>223</v>
      </c>
      <c r="J11278" s="21"/>
    </row>
    <row r="11279" spans="1:12">
      <c r="A11279" s="79">
        <v>42265</v>
      </c>
      <c r="B11279" s="3">
        <v>3.4055</v>
      </c>
      <c r="C11279" s="7">
        <v>120</v>
      </c>
      <c r="D11279" s="7">
        <v>1</v>
      </c>
      <c r="E11279" s="17">
        <v>45</v>
      </c>
      <c r="F11279" s="2" t="s">
        <v>172</v>
      </c>
      <c r="G11279" s="2" t="s">
        <v>231</v>
      </c>
      <c r="H11279" s="2" t="s">
        <v>223</v>
      </c>
      <c r="J11279" s="21"/>
    </row>
    <row r="11280" spans="1:12">
      <c r="A11280" s="79">
        <v>42289</v>
      </c>
      <c r="B11280" s="3">
        <v>3.4055</v>
      </c>
      <c r="C11280" s="7">
        <v>120</v>
      </c>
      <c r="D11280" s="7">
        <v>1</v>
      </c>
      <c r="E11280" s="17">
        <v>45</v>
      </c>
      <c r="F11280" s="2" t="s">
        <v>172</v>
      </c>
      <c r="G11280" s="2" t="s">
        <v>382</v>
      </c>
      <c r="H11280" s="2" t="s">
        <v>223</v>
      </c>
    </row>
    <row r="11281" spans="1:12">
      <c r="A11281" s="79">
        <v>42297</v>
      </c>
      <c r="B11281" s="3">
        <v>3.4055</v>
      </c>
      <c r="C11281" s="7">
        <v>120</v>
      </c>
      <c r="D11281" s="7">
        <v>1</v>
      </c>
      <c r="E11281" s="17">
        <v>45</v>
      </c>
      <c r="F11281" s="2" t="s">
        <v>172</v>
      </c>
      <c r="G11281" s="2" t="s">
        <v>373</v>
      </c>
      <c r="H11281" s="2" t="s">
        <v>223</v>
      </c>
    </row>
    <row r="11282" spans="1:12">
      <c r="A11282" s="79">
        <v>42304</v>
      </c>
      <c r="B11282" s="3">
        <v>10.2165</v>
      </c>
      <c r="C11282" s="7">
        <v>120</v>
      </c>
      <c r="D11282" s="7">
        <v>3</v>
      </c>
      <c r="E11282" s="17">
        <v>45</v>
      </c>
      <c r="F11282" s="2" t="s">
        <v>172</v>
      </c>
      <c r="G11282" s="2" t="s">
        <v>358</v>
      </c>
      <c r="H11282" s="2" t="s">
        <v>223</v>
      </c>
    </row>
    <row r="11283" spans="1:12">
      <c r="A11283" s="79">
        <v>42317</v>
      </c>
      <c r="B11283" s="3">
        <v>6.8109999999999999</v>
      </c>
      <c r="C11283" s="7">
        <v>120</v>
      </c>
      <c r="D11283" s="7">
        <v>2</v>
      </c>
      <c r="E11283" s="17">
        <v>45</v>
      </c>
      <c r="F11283" s="2" t="s">
        <v>172</v>
      </c>
      <c r="G11283" s="2" t="s">
        <v>472</v>
      </c>
      <c r="H11283" s="2" t="s">
        <v>473</v>
      </c>
      <c r="I11283" s="2" t="s">
        <v>223</v>
      </c>
    </row>
    <row r="11284" spans="1:12">
      <c r="A11284" s="79">
        <v>42318</v>
      </c>
      <c r="B11284" s="3">
        <v>6.8109999999999999</v>
      </c>
      <c r="C11284" s="7">
        <v>120</v>
      </c>
      <c r="D11284" s="7">
        <v>2</v>
      </c>
      <c r="E11284" s="17">
        <v>45</v>
      </c>
      <c r="F11284" s="2" t="s">
        <v>172</v>
      </c>
      <c r="G11284" s="2" t="s">
        <v>457</v>
      </c>
      <c r="H11284" s="2" t="s">
        <v>458</v>
      </c>
      <c r="I11284" s="2" t="s">
        <v>223</v>
      </c>
    </row>
    <row r="11285" spans="1:12">
      <c r="A11285" s="79">
        <v>42318</v>
      </c>
      <c r="B11285" s="3">
        <v>3.4055</v>
      </c>
      <c r="C11285" s="7">
        <v>120</v>
      </c>
      <c r="D11285" s="7">
        <v>1</v>
      </c>
      <c r="E11285" s="17">
        <v>45</v>
      </c>
      <c r="F11285" s="2" t="s">
        <v>172</v>
      </c>
      <c r="G11285" s="2" t="s">
        <v>373</v>
      </c>
      <c r="H11285" s="2" t="s">
        <v>455</v>
      </c>
      <c r="I11285" s="2" t="s">
        <v>223</v>
      </c>
    </row>
    <row r="11286" spans="1:12">
      <c r="A11286" s="79">
        <v>42319</v>
      </c>
      <c r="B11286" s="3">
        <v>3.4055</v>
      </c>
      <c r="C11286" s="7">
        <v>120</v>
      </c>
      <c r="D11286" s="7">
        <v>1</v>
      </c>
      <c r="E11286" s="17">
        <v>45</v>
      </c>
      <c r="F11286" s="2" t="s">
        <v>172</v>
      </c>
      <c r="G11286" s="2" t="s">
        <v>372</v>
      </c>
      <c r="H11286" s="2" t="s">
        <v>463</v>
      </c>
      <c r="I11286" s="2" t="s">
        <v>223</v>
      </c>
    </row>
    <row r="11287" spans="1:12">
      <c r="A11287" s="79">
        <v>42324</v>
      </c>
      <c r="B11287" s="3">
        <v>3.4055</v>
      </c>
      <c r="C11287" s="7">
        <v>120</v>
      </c>
      <c r="D11287" s="7">
        <v>1</v>
      </c>
      <c r="E11287" s="17">
        <v>45</v>
      </c>
      <c r="F11287" s="2" t="s">
        <v>172</v>
      </c>
      <c r="G11287" s="2" t="s">
        <v>453</v>
      </c>
      <c r="H11287" s="2" t="s">
        <v>454</v>
      </c>
      <c r="I11287" s="2" t="s">
        <v>223</v>
      </c>
    </row>
    <row r="11288" spans="1:12">
      <c r="A11288" s="79">
        <v>42342</v>
      </c>
      <c r="B11288" s="3">
        <v>17.0275</v>
      </c>
      <c r="C11288" s="7">
        <v>120</v>
      </c>
      <c r="D11288" s="7">
        <v>5</v>
      </c>
      <c r="E11288" s="17">
        <v>45</v>
      </c>
      <c r="F11288" s="8" t="s">
        <v>172</v>
      </c>
      <c r="G11288" s="2" t="s">
        <v>393</v>
      </c>
      <c r="H11288" s="2" t="s">
        <v>677</v>
      </c>
      <c r="I11288" s="2" t="s">
        <v>223</v>
      </c>
    </row>
    <row r="11289" spans="1:12">
      <c r="A11289" s="79">
        <v>42348</v>
      </c>
      <c r="B11289" s="3">
        <v>3.4055</v>
      </c>
      <c r="C11289" s="7">
        <v>120</v>
      </c>
      <c r="D11289" s="7">
        <v>1</v>
      </c>
      <c r="E11289" s="17">
        <v>45</v>
      </c>
      <c r="F11289" s="8" t="s">
        <v>172</v>
      </c>
      <c r="G11289" s="2" t="s">
        <v>674</v>
      </c>
      <c r="H11289" s="2" t="s">
        <v>675</v>
      </c>
      <c r="I11289" s="2" t="s">
        <v>223</v>
      </c>
    </row>
    <row r="11290" spans="1:12">
      <c r="A11290" s="79">
        <v>42383</v>
      </c>
      <c r="B11290" s="3">
        <v>3.4055</v>
      </c>
      <c r="C11290" s="7">
        <v>120</v>
      </c>
      <c r="D11290" s="7">
        <v>1</v>
      </c>
      <c r="E11290" s="17">
        <v>45</v>
      </c>
      <c r="F11290" s="2" t="s">
        <v>172</v>
      </c>
      <c r="G11290" s="2" t="s">
        <v>372</v>
      </c>
      <c r="H11290" s="2" t="s">
        <v>907</v>
      </c>
      <c r="I11290" s="2" t="s">
        <v>223</v>
      </c>
      <c r="L11290" s="21"/>
    </row>
    <row r="11291" spans="1:12">
      <c r="A11291" s="79">
        <v>42400</v>
      </c>
      <c r="B11291" s="3">
        <v>3.4055</v>
      </c>
      <c r="C11291" s="7">
        <v>120</v>
      </c>
      <c r="D11291" s="7">
        <v>1</v>
      </c>
      <c r="E11291" s="17">
        <v>45</v>
      </c>
      <c r="F11291" s="2" t="s">
        <v>172</v>
      </c>
      <c r="G11291" s="2" t="s">
        <v>671</v>
      </c>
      <c r="H11291" s="2" t="s">
        <v>1160</v>
      </c>
      <c r="I11291" s="2" t="s">
        <v>223</v>
      </c>
      <c r="L11291" s="21"/>
    </row>
    <row r="11292" spans="1:12">
      <c r="A11292" s="79">
        <v>42401</v>
      </c>
      <c r="B11292" s="3">
        <v>3.4055</v>
      </c>
      <c r="C11292" s="7">
        <v>120</v>
      </c>
      <c r="D11292" s="7">
        <v>1</v>
      </c>
      <c r="E11292" s="17">
        <v>45</v>
      </c>
      <c r="F11292" s="2" t="s">
        <v>172</v>
      </c>
      <c r="G11292" s="2" t="s">
        <v>1145</v>
      </c>
      <c r="H11292" s="2" t="s">
        <v>1146</v>
      </c>
      <c r="I11292" s="2" t="s">
        <v>223</v>
      </c>
      <c r="L11292" s="21"/>
    </row>
    <row r="11293" spans="1:12">
      <c r="A11293" s="79">
        <v>42404</v>
      </c>
      <c r="B11293" s="3">
        <v>3.4055</v>
      </c>
      <c r="C11293" s="7">
        <v>120</v>
      </c>
      <c r="D11293" s="7">
        <v>1</v>
      </c>
      <c r="E11293" s="17">
        <v>45</v>
      </c>
      <c r="F11293" s="2" t="s">
        <v>172</v>
      </c>
      <c r="G11293" s="2" t="s">
        <v>1151</v>
      </c>
      <c r="H11293" s="2" t="s">
        <v>1152</v>
      </c>
      <c r="I11293" s="2" t="s">
        <v>223</v>
      </c>
      <c r="L11293" s="21"/>
    </row>
    <row r="11294" spans="1:12">
      <c r="A11294" s="79">
        <v>42459</v>
      </c>
      <c r="B11294" s="3">
        <v>6.8109999999999999</v>
      </c>
      <c r="C11294" s="7">
        <v>120</v>
      </c>
      <c r="D11294" s="7">
        <v>2</v>
      </c>
      <c r="E11294" s="17">
        <v>45</v>
      </c>
      <c r="F11294" s="2" t="s">
        <v>172</v>
      </c>
      <c r="G11294" s="2" t="s">
        <v>457</v>
      </c>
      <c r="H11294" s="2" t="s">
        <v>223</v>
      </c>
    </row>
    <row r="11295" spans="1:12">
      <c r="A11295" s="79">
        <v>42473</v>
      </c>
      <c r="B11295" s="3">
        <v>3.4055</v>
      </c>
      <c r="C11295" s="7">
        <v>120</v>
      </c>
      <c r="D11295" s="7">
        <v>1</v>
      </c>
      <c r="E11295" s="17">
        <v>45</v>
      </c>
      <c r="F11295" s="2" t="s">
        <v>172</v>
      </c>
      <c r="G11295" s="2" t="s">
        <v>1540</v>
      </c>
      <c r="H11295" s="2" t="s">
        <v>1541</v>
      </c>
      <c r="I11295" s="2" t="s">
        <v>223</v>
      </c>
    </row>
    <row r="11296" spans="1:12">
      <c r="A11296" s="79">
        <v>42479</v>
      </c>
      <c r="B11296" s="3">
        <v>3.4055</v>
      </c>
      <c r="C11296" s="7">
        <v>120</v>
      </c>
      <c r="D11296" s="7">
        <v>1</v>
      </c>
      <c r="E11296" s="17">
        <v>45</v>
      </c>
      <c r="F11296" s="2" t="s">
        <v>172</v>
      </c>
      <c r="G11296" s="2" t="s">
        <v>671</v>
      </c>
      <c r="H11296" s="2" t="s">
        <v>1551</v>
      </c>
      <c r="I11296" s="2" t="s">
        <v>223</v>
      </c>
    </row>
    <row r="11297" spans="1:11">
      <c r="A11297" s="79">
        <v>42480</v>
      </c>
      <c r="B11297" s="3">
        <v>10.2165</v>
      </c>
      <c r="C11297" s="7">
        <v>120</v>
      </c>
      <c r="D11297" s="7">
        <v>3</v>
      </c>
      <c r="E11297" s="17">
        <v>45</v>
      </c>
      <c r="F11297" s="2" t="s">
        <v>172</v>
      </c>
      <c r="G11297" s="2" t="s">
        <v>533</v>
      </c>
      <c r="H11297" s="2" t="s">
        <v>1539</v>
      </c>
      <c r="I11297" s="2" t="s">
        <v>223</v>
      </c>
    </row>
    <row r="11298" spans="1:11">
      <c r="A11298" s="79">
        <v>42485</v>
      </c>
      <c r="B11298" s="3">
        <v>6.8109999999999999</v>
      </c>
      <c r="C11298" s="7">
        <v>120</v>
      </c>
      <c r="D11298" s="7">
        <v>2</v>
      </c>
      <c r="E11298" s="17">
        <v>45</v>
      </c>
      <c r="F11298" s="2" t="s">
        <v>172</v>
      </c>
      <c r="G11298" s="2" t="s">
        <v>372</v>
      </c>
      <c r="H11298" s="2" t="s">
        <v>1548</v>
      </c>
      <c r="I11298" s="2" t="s">
        <v>223</v>
      </c>
    </row>
    <row r="11299" spans="1:11">
      <c r="A11299" s="79">
        <v>42486</v>
      </c>
      <c r="B11299" s="3">
        <v>3.4055</v>
      </c>
      <c r="C11299" s="7">
        <v>120</v>
      </c>
      <c r="D11299" s="7">
        <v>1</v>
      </c>
      <c r="E11299" s="17">
        <v>45</v>
      </c>
      <c r="F11299" s="2" t="s">
        <v>172</v>
      </c>
      <c r="G11299" s="2" t="s">
        <v>1113</v>
      </c>
      <c r="H11299" s="2" t="s">
        <v>1538</v>
      </c>
      <c r="I11299" s="2" t="s">
        <v>223</v>
      </c>
    </row>
    <row r="11300" spans="1:11">
      <c r="A11300" s="79">
        <v>42520</v>
      </c>
      <c r="B11300" s="3">
        <v>3.3684737086092715</v>
      </c>
      <c r="C11300" s="7">
        <v>120</v>
      </c>
      <c r="D11300" s="7">
        <v>1</v>
      </c>
      <c r="E11300" s="17">
        <v>45</v>
      </c>
      <c r="F11300" s="2" t="s">
        <v>172</v>
      </c>
      <c r="G11300" s="2" t="s">
        <v>223</v>
      </c>
      <c r="H11300" s="2" t="s">
        <v>1776</v>
      </c>
      <c r="I11300" s="2" t="s">
        <v>1771</v>
      </c>
    </row>
    <row r="11301" spans="1:11">
      <c r="A11301" s="79">
        <v>42523</v>
      </c>
      <c r="B11301" s="3">
        <v>3.3931700507614213</v>
      </c>
      <c r="C11301" s="7">
        <v>120</v>
      </c>
      <c r="D11301" s="7">
        <v>1</v>
      </c>
      <c r="E11301" s="17">
        <v>45</v>
      </c>
      <c r="F11301" s="2" t="s">
        <v>172</v>
      </c>
      <c r="G11301" s="2" t="s">
        <v>223</v>
      </c>
      <c r="H11301" s="2" t="s">
        <v>2043</v>
      </c>
      <c r="K11301" s="2" t="s">
        <v>2044</v>
      </c>
    </row>
    <row r="11302" spans="1:11">
      <c r="A11302" s="79">
        <v>42536</v>
      </c>
      <c r="B11302" s="3">
        <v>6.7881949685534595</v>
      </c>
      <c r="C11302" s="7">
        <v>120</v>
      </c>
      <c r="D11302" s="7">
        <v>2</v>
      </c>
      <c r="E11302" s="17">
        <v>45</v>
      </c>
      <c r="F11302" s="2" t="s">
        <v>172</v>
      </c>
      <c r="G11302" s="2" t="s">
        <v>223</v>
      </c>
      <c r="H11302" s="2" t="s">
        <v>2008</v>
      </c>
      <c r="K11302" s="2" t="s">
        <v>2009</v>
      </c>
    </row>
    <row r="11303" spans="1:11">
      <c r="A11303" s="79">
        <v>42536</v>
      </c>
      <c r="B11303" s="3">
        <v>4.3615821114369497</v>
      </c>
      <c r="C11303" s="7">
        <v>120</v>
      </c>
      <c r="D11303" s="7">
        <v>1</v>
      </c>
      <c r="E11303" s="17">
        <v>45</v>
      </c>
      <c r="F11303" s="2" t="s">
        <v>172</v>
      </c>
      <c r="G11303" s="2" t="s">
        <v>223</v>
      </c>
      <c r="H11303" s="2" t="s">
        <v>2032</v>
      </c>
      <c r="K11303" s="2" t="s">
        <v>2033</v>
      </c>
    </row>
    <row r="11304" spans="1:11">
      <c r="A11304" s="79">
        <v>42545</v>
      </c>
      <c r="B11304" s="3">
        <v>3.3946748633879782</v>
      </c>
      <c r="C11304" s="7">
        <v>120</v>
      </c>
      <c r="D11304" s="7">
        <v>1</v>
      </c>
      <c r="E11304" s="17">
        <v>45</v>
      </c>
      <c r="F11304" s="2" t="s">
        <v>172</v>
      </c>
      <c r="G11304" s="2" t="s">
        <v>223</v>
      </c>
      <c r="H11304" s="2" t="s">
        <v>372</v>
      </c>
      <c r="I11304" s="2" t="s">
        <v>1921</v>
      </c>
      <c r="J11304" s="2" t="s">
        <v>231</v>
      </c>
      <c r="K11304" s="2" t="s">
        <v>1995</v>
      </c>
    </row>
    <row r="11305" spans="1:11">
      <c r="A11305" s="79">
        <v>42548</v>
      </c>
      <c r="B11305" s="3">
        <v>3.3936162790697675</v>
      </c>
      <c r="C11305" s="7">
        <v>120</v>
      </c>
      <c r="D11305" s="7">
        <v>1</v>
      </c>
      <c r="E11305" s="17">
        <v>45</v>
      </c>
      <c r="F11305" s="2" t="s">
        <v>172</v>
      </c>
      <c r="G11305" s="2" t="s">
        <v>223</v>
      </c>
      <c r="H11305" s="2" t="s">
        <v>1960</v>
      </c>
      <c r="K11305" s="2" t="s">
        <v>1961</v>
      </c>
    </row>
    <row r="11306" spans="1:11">
      <c r="A11306" s="79">
        <v>42551</v>
      </c>
      <c r="B11306" s="3">
        <v>3.3872060342045822</v>
      </c>
      <c r="C11306" s="7">
        <v>120</v>
      </c>
      <c r="D11306" s="7">
        <v>1</v>
      </c>
      <c r="E11306" s="17">
        <v>45</v>
      </c>
      <c r="F11306" s="2" t="s">
        <v>172</v>
      </c>
      <c r="G11306" s="2" t="s">
        <v>223</v>
      </c>
      <c r="H11306" s="2" t="s">
        <v>1136</v>
      </c>
      <c r="K11306" s="2" t="s">
        <v>1948</v>
      </c>
    </row>
    <row r="11307" spans="1:11">
      <c r="A11307" s="79">
        <v>42553</v>
      </c>
      <c r="B11307" s="3">
        <v>3.3945282936793131</v>
      </c>
      <c r="C11307" s="7">
        <v>120</v>
      </c>
      <c r="D11307" s="7">
        <v>1</v>
      </c>
      <c r="E11307" s="17">
        <v>45</v>
      </c>
      <c r="F11307" s="2" t="s">
        <v>172</v>
      </c>
      <c r="G11307" s="2" t="s">
        <v>911</v>
      </c>
      <c r="H11307" s="2" t="s">
        <v>2166</v>
      </c>
      <c r="I11307" s="2" t="s">
        <v>223</v>
      </c>
    </row>
    <row r="11308" spans="1:11">
      <c r="A11308" s="79">
        <v>42565</v>
      </c>
      <c r="B11308" s="3">
        <v>3.3865925379904742</v>
      </c>
      <c r="C11308" s="7">
        <v>120</v>
      </c>
      <c r="D11308" s="7">
        <v>1</v>
      </c>
      <c r="E11308" s="17">
        <v>45</v>
      </c>
      <c r="F11308" s="2" t="s">
        <v>172</v>
      </c>
      <c r="G11308" s="2" t="s">
        <v>372</v>
      </c>
      <c r="H11308" s="2" t="s">
        <v>2165</v>
      </c>
      <c r="I11308" s="2" t="s">
        <v>223</v>
      </c>
    </row>
    <row r="11309" spans="1:11">
      <c r="A11309" s="79">
        <v>42623</v>
      </c>
      <c r="B11309" s="3">
        <v>3.3927779291553133</v>
      </c>
      <c r="C11309" s="7">
        <v>120</v>
      </c>
      <c r="D11309" s="7">
        <v>1</v>
      </c>
      <c r="E11309" s="17">
        <v>45</v>
      </c>
      <c r="F11309" s="2" t="s">
        <v>172</v>
      </c>
      <c r="G11309" s="2" t="s">
        <v>1960</v>
      </c>
      <c r="H11309" s="2" t="s">
        <v>2163</v>
      </c>
      <c r="I11309" s="2" t="s">
        <v>223</v>
      </c>
    </row>
    <row r="11310" spans="1:11">
      <c r="A11310" s="79">
        <v>42628</v>
      </c>
      <c r="B11310" s="3">
        <v>3.392359649122807</v>
      </c>
      <c r="C11310" s="7">
        <v>120</v>
      </c>
      <c r="D11310" s="7">
        <v>1</v>
      </c>
      <c r="E11310" s="17">
        <v>45</v>
      </c>
      <c r="F11310" s="2" t="s">
        <v>172</v>
      </c>
      <c r="G11310" s="2" t="s">
        <v>1958</v>
      </c>
      <c r="H11310" s="2" t="s">
        <v>2160</v>
      </c>
      <c r="I11310" s="2" t="s">
        <v>223</v>
      </c>
    </row>
    <row r="11311" spans="1:11">
      <c r="A11311" s="79">
        <v>42636</v>
      </c>
      <c r="B11311" s="3">
        <v>3.3676176470588235</v>
      </c>
      <c r="C11311" s="7">
        <v>120</v>
      </c>
      <c r="D11311" s="7">
        <v>1</v>
      </c>
      <c r="E11311" s="17">
        <v>45</v>
      </c>
      <c r="F11311" s="2" t="s">
        <v>172</v>
      </c>
      <c r="G11311" s="2" t="s">
        <v>373</v>
      </c>
      <c r="H11311" s="2" t="s">
        <v>2169</v>
      </c>
      <c r="I11311" s="2" t="s">
        <v>223</v>
      </c>
    </row>
    <row r="11312" spans="1:11">
      <c r="A11312" s="79">
        <v>42695</v>
      </c>
      <c r="B11312" s="3">
        <v>3.3944847036328873</v>
      </c>
      <c r="C11312" s="7">
        <v>120</v>
      </c>
      <c r="D11312" s="7">
        <v>1</v>
      </c>
      <c r="E11312" s="17">
        <v>45</v>
      </c>
      <c r="F11312" s="2" t="s">
        <v>172</v>
      </c>
      <c r="G11312" s="2" t="s">
        <v>223</v>
      </c>
      <c r="H11312" s="2" t="s">
        <v>372</v>
      </c>
    </row>
    <row r="11313" spans="1:10">
      <c r="A11313" s="79">
        <v>42744</v>
      </c>
      <c r="B11313" s="3">
        <v>3.3935471698113209</v>
      </c>
      <c r="C11313" s="7">
        <v>120</v>
      </c>
      <c r="D11313" s="7">
        <v>1</v>
      </c>
      <c r="E11313" s="17">
        <v>45</v>
      </c>
      <c r="F11313" s="2" t="s">
        <v>172</v>
      </c>
      <c r="G11313" s="2" t="s">
        <v>3463</v>
      </c>
      <c r="J11313" s="2" t="s">
        <v>3464</v>
      </c>
    </row>
    <row r="11314" spans="1:10">
      <c r="A11314" s="79">
        <v>42744</v>
      </c>
      <c r="B11314" s="3">
        <v>3.395599447513812</v>
      </c>
      <c r="C11314" s="7">
        <v>120</v>
      </c>
      <c r="D11314" s="7">
        <v>1</v>
      </c>
      <c r="E11314" s="17">
        <v>45</v>
      </c>
      <c r="F11314" s="2" t="s">
        <v>172</v>
      </c>
      <c r="G11314" s="2" t="s">
        <v>3482</v>
      </c>
      <c r="J11314" s="2" t="s">
        <v>3483</v>
      </c>
    </row>
    <row r="11315" spans="1:10">
      <c r="A11315" s="79">
        <v>42745</v>
      </c>
      <c r="B11315" s="3">
        <v>3.3964104477611938</v>
      </c>
      <c r="C11315" s="7">
        <v>120</v>
      </c>
      <c r="D11315" s="7">
        <v>1</v>
      </c>
      <c r="E11315" s="17">
        <v>45</v>
      </c>
      <c r="F11315" s="2" t="s">
        <v>172</v>
      </c>
      <c r="G11315" s="2" t="s">
        <v>372</v>
      </c>
      <c r="H11315" s="2" t="s">
        <v>1921</v>
      </c>
      <c r="I11315" s="2" t="s">
        <v>231</v>
      </c>
      <c r="J11315" s="2" t="s">
        <v>3467</v>
      </c>
    </row>
    <row r="11316" spans="1:10">
      <c r="A11316" s="79">
        <v>42746</v>
      </c>
      <c r="B11316" s="3">
        <v>6.7850000000000001</v>
      </c>
      <c r="C11316" s="7">
        <v>120</v>
      </c>
      <c r="D11316" s="7">
        <v>2</v>
      </c>
      <c r="E11316" s="17">
        <v>45</v>
      </c>
      <c r="F11316" s="2" t="s">
        <v>172</v>
      </c>
      <c r="G11316" s="2" t="s">
        <v>457</v>
      </c>
      <c r="J11316" s="2" t="s">
        <v>3473</v>
      </c>
    </row>
    <row r="11317" spans="1:10">
      <c r="A11317" s="79">
        <v>42746</v>
      </c>
      <c r="B11317" s="3">
        <v>3.395438775510204</v>
      </c>
      <c r="C11317" s="7">
        <v>120</v>
      </c>
      <c r="D11317" s="7">
        <v>1</v>
      </c>
      <c r="E11317" s="17">
        <v>45</v>
      </c>
      <c r="F11317" s="2" t="s">
        <v>172</v>
      </c>
      <c r="G11317" s="2" t="s">
        <v>3468</v>
      </c>
      <c r="J11317" s="2" t="s">
        <v>3469</v>
      </c>
    </row>
    <row r="11318" spans="1:10">
      <c r="A11318" s="79">
        <v>42758</v>
      </c>
      <c r="B11318" s="3">
        <v>3.3848636363636362</v>
      </c>
      <c r="C11318" s="7">
        <v>120</v>
      </c>
      <c r="D11318" s="7">
        <v>1</v>
      </c>
      <c r="E11318" s="17">
        <v>45</v>
      </c>
      <c r="F11318" s="2" t="s">
        <v>172</v>
      </c>
      <c r="G11318" s="2" t="s">
        <v>372</v>
      </c>
      <c r="H11318" s="2" t="s">
        <v>1921</v>
      </c>
      <c r="I11318" s="2" t="s">
        <v>231</v>
      </c>
      <c r="J11318" s="2" t="s">
        <v>3472</v>
      </c>
    </row>
    <row r="11319" spans="1:10">
      <c r="A11319" s="79">
        <v>42771</v>
      </c>
      <c r="B11319" s="3">
        <v>3.3970753052917231</v>
      </c>
      <c r="C11319" s="7">
        <v>120</v>
      </c>
      <c r="D11319" s="7">
        <v>1</v>
      </c>
      <c r="E11319" s="17">
        <v>45</v>
      </c>
      <c r="F11319" s="2" t="s">
        <v>172</v>
      </c>
      <c r="G11319" s="2" t="s">
        <v>3460</v>
      </c>
      <c r="J11319" s="2" t="s">
        <v>3461</v>
      </c>
    </row>
    <row r="11320" spans="1:10">
      <c r="A11320" s="79">
        <v>42779</v>
      </c>
      <c r="B11320" s="3">
        <v>3.3949646464646466</v>
      </c>
      <c r="C11320" s="7">
        <v>120</v>
      </c>
      <c r="D11320" s="7">
        <v>1</v>
      </c>
      <c r="E11320" s="17">
        <v>45</v>
      </c>
      <c r="F11320" s="2" t="s">
        <v>172</v>
      </c>
      <c r="G11320" s="2" t="s">
        <v>393</v>
      </c>
      <c r="I11320" s="2" t="s">
        <v>235</v>
      </c>
      <c r="J11320" s="2" t="s">
        <v>3459</v>
      </c>
    </row>
    <row r="11321" spans="1:10">
      <c r="A11321" s="79">
        <v>42797</v>
      </c>
      <c r="B11321" s="3">
        <v>3.3862622377622378</v>
      </c>
      <c r="C11321" s="7">
        <v>120</v>
      </c>
      <c r="D11321" s="7">
        <v>1</v>
      </c>
      <c r="E11321" s="17">
        <v>45</v>
      </c>
      <c r="F11321" s="2" t="s">
        <v>172</v>
      </c>
      <c r="G11321" s="2" t="s">
        <v>372</v>
      </c>
      <c r="H11321" s="2" t="s">
        <v>1921</v>
      </c>
      <c r="I11321" s="2" t="s">
        <v>231</v>
      </c>
      <c r="J11321" s="2" t="s">
        <v>3458</v>
      </c>
    </row>
    <row r="11322" spans="1:10">
      <c r="A11322" s="79">
        <v>42832</v>
      </c>
      <c r="B11322" s="3">
        <v>3.3913808732795445</v>
      </c>
      <c r="C11322" s="7">
        <v>120</v>
      </c>
      <c r="D11322" s="7">
        <v>1</v>
      </c>
      <c r="E11322" s="17">
        <v>45</v>
      </c>
      <c r="F11322" s="2" t="s">
        <v>172</v>
      </c>
      <c r="G11322" s="2" t="s">
        <v>223</v>
      </c>
    </row>
    <row r="11323" spans="1:10">
      <c r="A11323" s="79">
        <v>42856</v>
      </c>
      <c r="B11323" s="3">
        <v>3.3904706354668503</v>
      </c>
      <c r="C11323" s="7">
        <v>120</v>
      </c>
      <c r="D11323" s="7">
        <v>1</v>
      </c>
      <c r="E11323" s="17">
        <v>45</v>
      </c>
      <c r="F11323" s="2" t="s">
        <v>172</v>
      </c>
      <c r="G11323" s="2" t="s">
        <v>223</v>
      </c>
    </row>
    <row r="11324" spans="1:10">
      <c r="A11324" s="79">
        <v>42894</v>
      </c>
      <c r="B11324" s="3">
        <v>3.3940882352941175</v>
      </c>
      <c r="C11324" s="7">
        <v>120</v>
      </c>
      <c r="D11324" s="7">
        <v>1</v>
      </c>
      <c r="E11324" s="17">
        <v>45</v>
      </c>
      <c r="F11324" s="2" t="s">
        <v>172</v>
      </c>
      <c r="G11324" s="2" t="s">
        <v>223</v>
      </c>
    </row>
    <row r="11325" spans="1:10">
      <c r="A11325" s="79">
        <v>42907</v>
      </c>
      <c r="B11325" s="3">
        <v>3.3944847036328873</v>
      </c>
      <c r="C11325" s="7">
        <v>120</v>
      </c>
      <c r="D11325" s="7">
        <v>1</v>
      </c>
      <c r="E11325" s="17">
        <v>45</v>
      </c>
      <c r="F11325" s="2" t="s">
        <v>172</v>
      </c>
      <c r="G11325" s="2" t="s">
        <v>223</v>
      </c>
    </row>
    <row r="11326" spans="1:10">
      <c r="A11326" s="79">
        <v>42171</v>
      </c>
      <c r="B11326" s="3">
        <v>6.8109999999999999</v>
      </c>
      <c r="C11326" s="7">
        <v>121</v>
      </c>
      <c r="D11326" s="7">
        <v>2</v>
      </c>
      <c r="E11326" s="17">
        <v>45</v>
      </c>
      <c r="F11326" s="2" t="s">
        <v>172</v>
      </c>
      <c r="G11326" s="2" t="s">
        <v>233</v>
      </c>
      <c r="H11326" s="2" t="s">
        <v>224</v>
      </c>
      <c r="J11326" s="21"/>
    </row>
    <row r="11327" spans="1:10">
      <c r="A11327" s="79">
        <v>42177</v>
      </c>
      <c r="B11327" s="3">
        <v>3.4055</v>
      </c>
      <c r="C11327" s="7">
        <v>121</v>
      </c>
      <c r="D11327" s="7">
        <v>1</v>
      </c>
      <c r="E11327" s="17">
        <v>45</v>
      </c>
      <c r="F11327" s="2" t="s">
        <v>172</v>
      </c>
      <c r="G11327" s="2" t="s">
        <v>244</v>
      </c>
      <c r="H11327" s="2" t="s">
        <v>224</v>
      </c>
      <c r="J11327" s="21"/>
    </row>
    <row r="11328" spans="1:10">
      <c r="A11328" s="79">
        <v>42185</v>
      </c>
      <c r="B11328" s="3">
        <v>6.8109999999999999</v>
      </c>
      <c r="C11328" s="7">
        <v>121</v>
      </c>
      <c r="D11328" s="7">
        <v>2</v>
      </c>
      <c r="E11328" s="17">
        <v>45</v>
      </c>
      <c r="F11328" s="2" t="s">
        <v>172</v>
      </c>
      <c r="G11328" s="2" t="s">
        <v>242</v>
      </c>
      <c r="H11328" s="2" t="s">
        <v>224</v>
      </c>
      <c r="J11328" s="21"/>
    </row>
    <row r="11329" spans="1:12">
      <c r="A11329" s="79">
        <v>42212</v>
      </c>
      <c r="B11329" s="3">
        <v>3.4055</v>
      </c>
      <c r="C11329" s="7">
        <v>121</v>
      </c>
      <c r="D11329" s="7">
        <v>1</v>
      </c>
      <c r="E11329" s="17">
        <v>45</v>
      </c>
      <c r="F11329" s="2" t="s">
        <v>172</v>
      </c>
      <c r="G11329" s="2" t="s">
        <v>236</v>
      </c>
      <c r="H11329" s="2" t="s">
        <v>224</v>
      </c>
      <c r="J11329" s="21"/>
    </row>
    <row r="11330" spans="1:12">
      <c r="A11330" s="79">
        <v>42297</v>
      </c>
      <c r="B11330" s="3">
        <v>3.4055</v>
      </c>
      <c r="C11330" s="7">
        <v>121</v>
      </c>
      <c r="D11330" s="7">
        <v>1</v>
      </c>
      <c r="E11330" s="17">
        <v>45</v>
      </c>
      <c r="F11330" s="2" t="s">
        <v>172</v>
      </c>
      <c r="G11330" s="2" t="s">
        <v>373</v>
      </c>
      <c r="H11330" s="2" t="s">
        <v>224</v>
      </c>
    </row>
    <row r="11331" spans="1:12">
      <c r="A11331" s="79">
        <v>42304</v>
      </c>
      <c r="B11331" s="3">
        <v>10.2165</v>
      </c>
      <c r="C11331" s="7">
        <v>121</v>
      </c>
      <c r="D11331" s="7">
        <v>3</v>
      </c>
      <c r="E11331" s="17">
        <v>45</v>
      </c>
      <c r="F11331" s="2" t="s">
        <v>172</v>
      </c>
      <c r="G11331" s="2" t="s">
        <v>358</v>
      </c>
      <c r="H11331" s="2" t="s">
        <v>224</v>
      </c>
    </row>
    <row r="11332" spans="1:12">
      <c r="A11332" s="79">
        <v>42305</v>
      </c>
      <c r="B11332" s="3">
        <v>6.8109999999999999</v>
      </c>
      <c r="C11332" s="7">
        <v>121</v>
      </c>
      <c r="D11332" s="7">
        <v>2</v>
      </c>
      <c r="E11332" s="17">
        <v>45</v>
      </c>
      <c r="F11332" s="2" t="s">
        <v>172</v>
      </c>
      <c r="G11332" s="2" t="s">
        <v>392</v>
      </c>
      <c r="H11332" s="2" t="s">
        <v>224</v>
      </c>
    </row>
    <row r="11333" spans="1:12">
      <c r="A11333" s="79">
        <v>42318</v>
      </c>
      <c r="B11333" s="3">
        <v>6.8109999999999999</v>
      </c>
      <c r="C11333" s="7">
        <v>121</v>
      </c>
      <c r="D11333" s="7">
        <v>2</v>
      </c>
      <c r="E11333" s="17">
        <v>45</v>
      </c>
      <c r="F11333" s="2" t="s">
        <v>172</v>
      </c>
      <c r="G11333" s="2" t="s">
        <v>457</v>
      </c>
      <c r="H11333" s="2" t="s">
        <v>458</v>
      </c>
      <c r="I11333" s="2" t="s">
        <v>224</v>
      </c>
    </row>
    <row r="11334" spans="1:12">
      <c r="A11334" s="79">
        <v>42318</v>
      </c>
      <c r="B11334" s="3">
        <v>3.4055</v>
      </c>
      <c r="C11334" s="7">
        <v>121</v>
      </c>
      <c r="D11334" s="7">
        <v>1</v>
      </c>
      <c r="E11334" s="17">
        <v>45</v>
      </c>
      <c r="F11334" s="2" t="s">
        <v>172</v>
      </c>
      <c r="G11334" s="2" t="s">
        <v>373</v>
      </c>
      <c r="H11334" s="2" t="s">
        <v>455</v>
      </c>
      <c r="I11334" s="2" t="s">
        <v>224</v>
      </c>
    </row>
    <row r="11335" spans="1:12">
      <c r="A11335" s="79">
        <v>42342</v>
      </c>
      <c r="B11335" s="3">
        <v>3.4055</v>
      </c>
      <c r="C11335" s="7">
        <v>121</v>
      </c>
      <c r="D11335" s="7">
        <v>1</v>
      </c>
      <c r="E11335" s="17">
        <v>45</v>
      </c>
      <c r="F11335" s="8" t="s">
        <v>172</v>
      </c>
      <c r="G11335" s="2" t="s">
        <v>671</v>
      </c>
      <c r="H11335" s="2" t="s">
        <v>672</v>
      </c>
      <c r="I11335" s="2" t="s">
        <v>224</v>
      </c>
    </row>
    <row r="11336" spans="1:12">
      <c r="A11336" s="79">
        <v>42352</v>
      </c>
      <c r="B11336" s="3">
        <v>10.2165</v>
      </c>
      <c r="C11336" s="7">
        <v>121</v>
      </c>
      <c r="D11336" s="7">
        <v>3</v>
      </c>
      <c r="E11336" s="17">
        <v>45</v>
      </c>
      <c r="F11336" s="8" t="s">
        <v>172</v>
      </c>
      <c r="G11336" s="2" t="s">
        <v>393</v>
      </c>
      <c r="H11336" s="2" t="s">
        <v>661</v>
      </c>
      <c r="I11336" s="2" t="s">
        <v>224</v>
      </c>
      <c r="J11336" s="2" t="s">
        <v>274</v>
      </c>
    </row>
    <row r="11337" spans="1:12">
      <c r="A11337" s="79">
        <v>42402</v>
      </c>
      <c r="B11337" s="3">
        <v>6.8109999999999999</v>
      </c>
      <c r="C11337" s="7">
        <v>121</v>
      </c>
      <c r="D11337" s="7">
        <v>2</v>
      </c>
      <c r="E11337" s="17">
        <v>45</v>
      </c>
      <c r="F11337" s="2" t="s">
        <v>172</v>
      </c>
      <c r="G11337" s="2" t="s">
        <v>486</v>
      </c>
      <c r="H11337" s="2" t="s">
        <v>1131</v>
      </c>
      <c r="I11337" s="2" t="s">
        <v>224</v>
      </c>
      <c r="L11337" s="21"/>
    </row>
    <row r="11338" spans="1:12">
      <c r="A11338" s="79">
        <v>42404</v>
      </c>
      <c r="B11338" s="3">
        <v>3.4055</v>
      </c>
      <c r="C11338" s="7">
        <v>121</v>
      </c>
      <c r="D11338" s="7">
        <v>1</v>
      </c>
      <c r="E11338" s="17">
        <v>45</v>
      </c>
      <c r="F11338" s="2" t="s">
        <v>172</v>
      </c>
      <c r="G11338" s="2" t="s">
        <v>1151</v>
      </c>
      <c r="H11338" s="2" t="s">
        <v>1152</v>
      </c>
      <c r="I11338" s="2" t="s">
        <v>224</v>
      </c>
      <c r="L11338" s="21"/>
    </row>
    <row r="11339" spans="1:12">
      <c r="A11339" s="79">
        <v>42459</v>
      </c>
      <c r="B11339" s="3">
        <v>6.8109999999999999</v>
      </c>
      <c r="C11339" s="7">
        <v>121</v>
      </c>
      <c r="D11339" s="7">
        <v>2</v>
      </c>
      <c r="E11339" s="17">
        <v>45</v>
      </c>
      <c r="F11339" s="2" t="s">
        <v>172</v>
      </c>
      <c r="G11339" s="2" t="s">
        <v>457</v>
      </c>
      <c r="H11339" s="2" t="s">
        <v>224</v>
      </c>
    </row>
    <row r="11340" spans="1:12">
      <c r="A11340" s="79">
        <v>42466</v>
      </c>
      <c r="B11340" s="3">
        <v>3.4055</v>
      </c>
      <c r="C11340" s="7">
        <v>121</v>
      </c>
      <c r="D11340" s="7">
        <v>1</v>
      </c>
      <c r="E11340" s="17">
        <v>45</v>
      </c>
      <c r="F11340" s="2" t="s">
        <v>172</v>
      </c>
      <c r="G11340" s="2" t="s">
        <v>1536</v>
      </c>
      <c r="H11340" s="2" t="s">
        <v>1537</v>
      </c>
      <c r="I11340" s="2" t="s">
        <v>224</v>
      </c>
    </row>
    <row r="11341" spans="1:12">
      <c r="A11341" s="79">
        <v>42473</v>
      </c>
      <c r="B11341" s="3">
        <v>3.4055</v>
      </c>
      <c r="C11341" s="7">
        <v>121</v>
      </c>
      <c r="D11341" s="7">
        <v>1</v>
      </c>
      <c r="E11341" s="17">
        <v>45</v>
      </c>
      <c r="F11341" s="2" t="s">
        <v>172</v>
      </c>
      <c r="G11341" s="2" t="s">
        <v>1540</v>
      </c>
      <c r="H11341" s="2" t="s">
        <v>1541</v>
      </c>
      <c r="I11341" s="2" t="s">
        <v>224</v>
      </c>
    </row>
    <row r="11342" spans="1:12">
      <c r="A11342" s="79">
        <v>42479</v>
      </c>
      <c r="B11342" s="3">
        <v>3.4055</v>
      </c>
      <c r="C11342" s="7">
        <v>121</v>
      </c>
      <c r="D11342" s="7">
        <v>1</v>
      </c>
      <c r="E11342" s="17">
        <v>45</v>
      </c>
      <c r="F11342" s="2" t="s">
        <v>172</v>
      </c>
      <c r="G11342" s="2" t="s">
        <v>671</v>
      </c>
      <c r="H11342" s="2" t="s">
        <v>1551</v>
      </c>
      <c r="I11342" s="2" t="s">
        <v>224</v>
      </c>
    </row>
    <row r="11343" spans="1:12">
      <c r="A11343" s="79">
        <v>42480</v>
      </c>
      <c r="B11343" s="3">
        <v>3.4055</v>
      </c>
      <c r="C11343" s="7">
        <v>121</v>
      </c>
      <c r="D11343" s="7">
        <v>1</v>
      </c>
      <c r="E11343" s="17">
        <v>45</v>
      </c>
      <c r="F11343" s="2" t="s">
        <v>172</v>
      </c>
      <c r="G11343" s="2" t="s">
        <v>533</v>
      </c>
      <c r="H11343" s="2" t="s">
        <v>1539</v>
      </c>
      <c r="I11343" s="2" t="s">
        <v>224</v>
      </c>
    </row>
    <row r="11344" spans="1:12">
      <c r="A11344" s="79">
        <v>42486</v>
      </c>
      <c r="B11344" s="3">
        <v>3.4055</v>
      </c>
      <c r="C11344" s="7">
        <v>121</v>
      </c>
      <c r="D11344" s="7">
        <v>1</v>
      </c>
      <c r="E11344" s="17">
        <v>45</v>
      </c>
      <c r="F11344" s="2" t="s">
        <v>172</v>
      </c>
      <c r="G11344" s="2" t="s">
        <v>1113</v>
      </c>
      <c r="H11344" s="2" t="s">
        <v>1538</v>
      </c>
      <c r="I11344" s="2" t="s">
        <v>224</v>
      </c>
    </row>
    <row r="11345" spans="1:11">
      <c r="A11345" s="79">
        <v>42509</v>
      </c>
      <c r="B11345" s="3">
        <v>10.06983870967742</v>
      </c>
      <c r="C11345" s="7">
        <v>121</v>
      </c>
      <c r="D11345" s="7">
        <v>3</v>
      </c>
      <c r="E11345" s="17">
        <v>45</v>
      </c>
      <c r="F11345" s="2" t="s">
        <v>172</v>
      </c>
      <c r="G11345" s="2" t="s">
        <v>224</v>
      </c>
      <c r="H11345" s="2" t="s">
        <v>393</v>
      </c>
      <c r="I11345" s="2" t="s">
        <v>1768</v>
      </c>
    </row>
    <row r="11346" spans="1:11">
      <c r="A11346" s="79">
        <v>42520</v>
      </c>
      <c r="B11346" s="3">
        <v>3.3684737086092715</v>
      </c>
      <c r="C11346" s="7">
        <v>121</v>
      </c>
      <c r="D11346" s="7">
        <v>1</v>
      </c>
      <c r="E11346" s="17">
        <v>45</v>
      </c>
      <c r="F11346" s="2" t="s">
        <v>172</v>
      </c>
      <c r="G11346" s="2" t="s">
        <v>224</v>
      </c>
      <c r="H11346" s="2" t="s">
        <v>1776</v>
      </c>
      <c r="I11346" s="2" t="s">
        <v>1771</v>
      </c>
    </row>
    <row r="11347" spans="1:11">
      <c r="A11347" s="79">
        <v>42523</v>
      </c>
      <c r="B11347" s="3">
        <v>3.3917692307692309</v>
      </c>
      <c r="C11347" s="7">
        <v>121</v>
      </c>
      <c r="D11347" s="7">
        <v>1</v>
      </c>
      <c r="E11347" s="17">
        <v>45</v>
      </c>
      <c r="F11347" s="2" t="s">
        <v>172</v>
      </c>
      <c r="G11347" s="2" t="s">
        <v>224</v>
      </c>
      <c r="H11347" s="2" t="s">
        <v>1161</v>
      </c>
      <c r="I11347" s="2" t="s">
        <v>2040</v>
      </c>
      <c r="J11347" s="2" t="s">
        <v>358</v>
      </c>
      <c r="K11347" s="2" t="s">
        <v>2041</v>
      </c>
    </row>
    <row r="11348" spans="1:11">
      <c r="A11348" s="79">
        <v>42523</v>
      </c>
      <c r="B11348" s="3">
        <v>3.3931700507614213</v>
      </c>
      <c r="C11348" s="7">
        <v>121</v>
      </c>
      <c r="D11348" s="7">
        <v>1</v>
      </c>
      <c r="E11348" s="17">
        <v>45</v>
      </c>
      <c r="F11348" s="2" t="s">
        <v>172</v>
      </c>
      <c r="G11348" s="2" t="s">
        <v>224</v>
      </c>
      <c r="H11348" s="2" t="s">
        <v>2043</v>
      </c>
      <c r="K11348" s="2" t="s">
        <v>2044</v>
      </c>
    </row>
    <row r="11349" spans="1:11">
      <c r="A11349" s="79">
        <v>42536</v>
      </c>
      <c r="B11349" s="3">
        <v>4.3615821114369497</v>
      </c>
      <c r="C11349" s="7">
        <v>121</v>
      </c>
      <c r="D11349" s="7">
        <v>1</v>
      </c>
      <c r="E11349" s="17">
        <v>45</v>
      </c>
      <c r="F11349" s="2" t="s">
        <v>172</v>
      </c>
      <c r="G11349" s="2" t="s">
        <v>224</v>
      </c>
      <c r="H11349" s="2" t="s">
        <v>2032</v>
      </c>
      <c r="K11349" s="2" t="s">
        <v>2033</v>
      </c>
    </row>
    <row r="11350" spans="1:11">
      <c r="A11350" s="79">
        <v>42550</v>
      </c>
      <c r="B11350" s="3">
        <v>3.3925170940170939</v>
      </c>
      <c r="C11350" s="7">
        <v>121</v>
      </c>
      <c r="D11350" s="7">
        <v>1</v>
      </c>
      <c r="E11350" s="17">
        <v>45</v>
      </c>
      <c r="F11350" s="2" t="s">
        <v>172</v>
      </c>
      <c r="G11350" s="2" t="s">
        <v>224</v>
      </c>
      <c r="H11350" s="2" t="s">
        <v>482</v>
      </c>
      <c r="K11350" s="2" t="s">
        <v>1954</v>
      </c>
    </row>
    <row r="11351" spans="1:11">
      <c r="A11351" s="79">
        <v>42553</v>
      </c>
      <c r="B11351" s="3">
        <v>3.3945282936793131</v>
      </c>
      <c r="C11351" s="7">
        <v>121</v>
      </c>
      <c r="D11351" s="7">
        <v>1</v>
      </c>
      <c r="E11351" s="17">
        <v>45</v>
      </c>
      <c r="F11351" s="2" t="s">
        <v>172</v>
      </c>
      <c r="G11351" s="2" t="s">
        <v>911</v>
      </c>
      <c r="H11351" s="2" t="s">
        <v>2166</v>
      </c>
      <c r="I11351" s="2" t="s">
        <v>224</v>
      </c>
    </row>
    <row r="11352" spans="1:11">
      <c r="A11352" s="79">
        <v>42570</v>
      </c>
      <c r="B11352" s="3">
        <v>3.3829444444444445</v>
      </c>
      <c r="C11352" s="7">
        <v>121</v>
      </c>
      <c r="D11352" s="7">
        <v>1</v>
      </c>
      <c r="E11352" s="17">
        <v>45</v>
      </c>
      <c r="F11352" s="2" t="s">
        <v>172</v>
      </c>
      <c r="G11352" s="2" t="s">
        <v>1126</v>
      </c>
      <c r="H11352" s="2" t="s">
        <v>2171</v>
      </c>
      <c r="I11352" s="2" t="s">
        <v>224</v>
      </c>
    </row>
    <row r="11353" spans="1:11">
      <c r="A11353" s="79">
        <v>42611</v>
      </c>
      <c r="B11353" s="3">
        <v>3.3912835051546391</v>
      </c>
      <c r="C11353" s="7">
        <v>121</v>
      </c>
      <c r="D11353" s="7">
        <v>1</v>
      </c>
      <c r="E11353" s="17">
        <v>45</v>
      </c>
      <c r="F11353" s="2" t="s">
        <v>172</v>
      </c>
      <c r="G11353" s="2" t="s">
        <v>1776</v>
      </c>
      <c r="H11353" s="2" t="s">
        <v>2164</v>
      </c>
      <c r="I11353" s="2" t="s">
        <v>224</v>
      </c>
    </row>
    <row r="11354" spans="1:11">
      <c r="A11354" s="79">
        <v>42623</v>
      </c>
      <c r="B11354" s="3">
        <v>3.3927779291553133</v>
      </c>
      <c r="C11354" s="7">
        <v>121</v>
      </c>
      <c r="D11354" s="7">
        <v>1</v>
      </c>
      <c r="E11354" s="17">
        <v>45</v>
      </c>
      <c r="F11354" s="2" t="s">
        <v>172</v>
      </c>
      <c r="G11354" s="2" t="s">
        <v>1960</v>
      </c>
      <c r="H11354" s="2" t="s">
        <v>2163</v>
      </c>
      <c r="I11354" s="2" t="s">
        <v>224</v>
      </c>
    </row>
    <row r="11355" spans="1:11">
      <c r="A11355" s="79">
        <v>42628</v>
      </c>
      <c r="B11355" s="3">
        <v>3.392359649122807</v>
      </c>
      <c r="C11355" s="7">
        <v>121</v>
      </c>
      <c r="D11355" s="7">
        <v>1</v>
      </c>
      <c r="E11355" s="17">
        <v>45</v>
      </c>
      <c r="F11355" s="2" t="s">
        <v>172</v>
      </c>
      <c r="G11355" s="2" t="s">
        <v>1958</v>
      </c>
      <c r="H11355" s="2" t="s">
        <v>2160</v>
      </c>
      <c r="I11355" s="2" t="s">
        <v>224</v>
      </c>
    </row>
    <row r="11356" spans="1:11">
      <c r="A11356" s="79">
        <v>42704</v>
      </c>
      <c r="B11356" s="3">
        <v>3.3956467391304348</v>
      </c>
      <c r="C11356" s="7">
        <v>121</v>
      </c>
      <c r="D11356" s="7">
        <v>1</v>
      </c>
      <c r="E11356" s="17">
        <v>45</v>
      </c>
      <c r="F11356" s="2" t="s">
        <v>172</v>
      </c>
      <c r="G11356" s="2" t="s">
        <v>224</v>
      </c>
      <c r="H11356" s="2" t="s">
        <v>393</v>
      </c>
    </row>
    <row r="11357" spans="1:11">
      <c r="A11357" s="79">
        <v>42738</v>
      </c>
      <c r="B11357" s="3">
        <v>3.3969054669703871</v>
      </c>
      <c r="C11357" s="7">
        <v>121</v>
      </c>
      <c r="D11357" s="7">
        <v>1</v>
      </c>
      <c r="E11357" s="17">
        <v>45</v>
      </c>
      <c r="F11357" s="2" t="s">
        <v>172</v>
      </c>
      <c r="G11357" s="2" t="s">
        <v>393</v>
      </c>
      <c r="I11357" s="2" t="s">
        <v>235</v>
      </c>
      <c r="J11357" s="2" t="s">
        <v>3455</v>
      </c>
    </row>
    <row r="11358" spans="1:11">
      <c r="A11358" s="79">
        <v>42744</v>
      </c>
      <c r="B11358" s="3">
        <v>3.3935471698113209</v>
      </c>
      <c r="C11358" s="7">
        <v>121</v>
      </c>
      <c r="D11358" s="7">
        <v>1</v>
      </c>
      <c r="E11358" s="17">
        <v>45</v>
      </c>
      <c r="F11358" s="2" t="s">
        <v>172</v>
      </c>
      <c r="G11358" s="2" t="s">
        <v>3463</v>
      </c>
      <c r="J11358" s="2" t="s">
        <v>3464</v>
      </c>
    </row>
    <row r="11359" spans="1:11">
      <c r="A11359" s="79">
        <v>42755</v>
      </c>
      <c r="B11359" s="3">
        <v>10.190763157894736</v>
      </c>
      <c r="C11359" s="7">
        <v>121</v>
      </c>
      <c r="D11359" s="7">
        <v>3</v>
      </c>
      <c r="E11359" s="17">
        <v>45</v>
      </c>
      <c r="F11359" s="2" t="s">
        <v>172</v>
      </c>
      <c r="G11359" s="2" t="s">
        <v>393</v>
      </c>
      <c r="I11359" s="2" t="s">
        <v>235</v>
      </c>
      <c r="J11359" s="2" t="s">
        <v>3462</v>
      </c>
    </row>
    <row r="11360" spans="1:11">
      <c r="A11360" s="79">
        <v>42771</v>
      </c>
      <c r="B11360" s="3">
        <v>3.3970753052917231</v>
      </c>
      <c r="C11360" s="7">
        <v>121</v>
      </c>
      <c r="D11360" s="7">
        <v>1</v>
      </c>
      <c r="E11360" s="17">
        <v>45</v>
      </c>
      <c r="F11360" s="2" t="s">
        <v>172</v>
      </c>
      <c r="G11360" s="2" t="s">
        <v>3460</v>
      </c>
      <c r="J11360" s="2" t="s">
        <v>3461</v>
      </c>
    </row>
    <row r="11361" spans="1:10">
      <c r="A11361" s="79">
        <v>42796</v>
      </c>
      <c r="B11361" s="3">
        <v>3.3944692898272555</v>
      </c>
      <c r="C11361" s="7">
        <v>121</v>
      </c>
      <c r="D11361" s="7">
        <v>1</v>
      </c>
      <c r="E11361" s="17">
        <v>45</v>
      </c>
      <c r="F11361" s="2" t="s">
        <v>172</v>
      </c>
      <c r="G11361" s="2" t="s">
        <v>3456</v>
      </c>
      <c r="J11361" s="2" t="s">
        <v>3457</v>
      </c>
    </row>
    <row r="11362" spans="1:10">
      <c r="A11362" s="79">
        <v>42836</v>
      </c>
      <c r="B11362" s="3">
        <v>3.3961136363636362</v>
      </c>
      <c r="C11362" s="7">
        <v>121</v>
      </c>
      <c r="D11362" s="7">
        <v>1</v>
      </c>
      <c r="E11362" s="17">
        <v>45</v>
      </c>
      <c r="F11362" s="2" t="s">
        <v>172</v>
      </c>
      <c r="G11362" s="2" t="s">
        <v>224</v>
      </c>
    </row>
    <row r="11363" spans="1:10">
      <c r="A11363" s="79">
        <v>42839</v>
      </c>
      <c r="B11363" s="3">
        <v>6.7873448275862067</v>
      </c>
      <c r="C11363" s="7">
        <v>121</v>
      </c>
      <c r="D11363" s="7">
        <v>2</v>
      </c>
      <c r="E11363" s="17">
        <v>45</v>
      </c>
      <c r="F11363" s="2" t="s">
        <v>172</v>
      </c>
      <c r="G11363" s="2" t="s">
        <v>224</v>
      </c>
    </row>
    <row r="11364" spans="1:10">
      <c r="A11364" s="79">
        <v>42894</v>
      </c>
      <c r="B11364" s="3">
        <v>3.3940882352941175</v>
      </c>
      <c r="C11364" s="7">
        <v>121</v>
      </c>
      <c r="D11364" s="7">
        <v>1</v>
      </c>
      <c r="E11364" s="17">
        <v>45</v>
      </c>
      <c r="F11364" s="2" t="s">
        <v>172</v>
      </c>
      <c r="G11364" s="2" t="s">
        <v>224</v>
      </c>
    </row>
    <row r="11365" spans="1:10">
      <c r="A11365" s="79">
        <v>42156</v>
      </c>
      <c r="B11365" s="3">
        <v>17.0275</v>
      </c>
      <c r="C11365" s="7">
        <v>122</v>
      </c>
      <c r="D11365" s="7">
        <v>5</v>
      </c>
      <c r="E11365" s="17">
        <v>45</v>
      </c>
      <c r="F11365" s="2" t="s">
        <v>172</v>
      </c>
      <c r="G11365" s="2" t="s">
        <v>235</v>
      </c>
      <c r="H11365" s="2" t="s">
        <v>225</v>
      </c>
    </row>
    <row r="11366" spans="1:10">
      <c r="A11366" s="79">
        <v>42171</v>
      </c>
      <c r="B11366" s="3">
        <v>6.8109999999999999</v>
      </c>
      <c r="C11366" s="7">
        <v>122</v>
      </c>
      <c r="D11366" s="7">
        <v>2</v>
      </c>
      <c r="E11366" s="17">
        <v>45</v>
      </c>
      <c r="F11366" s="2" t="s">
        <v>172</v>
      </c>
      <c r="G11366" s="2" t="s">
        <v>233</v>
      </c>
      <c r="H11366" s="2" t="s">
        <v>225</v>
      </c>
      <c r="J11366" s="21"/>
    </row>
    <row r="11367" spans="1:10">
      <c r="A11367" s="79">
        <v>42185</v>
      </c>
      <c r="B11367" s="3">
        <v>3.4055</v>
      </c>
      <c r="C11367" s="7">
        <v>122</v>
      </c>
      <c r="D11367" s="7">
        <v>1</v>
      </c>
      <c r="E11367" s="17">
        <v>45</v>
      </c>
      <c r="F11367" s="2" t="s">
        <v>172</v>
      </c>
      <c r="G11367" s="2" t="s">
        <v>242</v>
      </c>
      <c r="H11367" s="2" t="s">
        <v>225</v>
      </c>
      <c r="J11367" s="21"/>
    </row>
    <row r="11368" spans="1:10">
      <c r="A11368" s="79">
        <v>42212</v>
      </c>
      <c r="B11368" s="3">
        <v>3.4055</v>
      </c>
      <c r="C11368" s="7">
        <v>122</v>
      </c>
      <c r="D11368" s="7">
        <v>1</v>
      </c>
      <c r="E11368" s="17">
        <v>45</v>
      </c>
      <c r="F11368" s="2" t="s">
        <v>172</v>
      </c>
      <c r="G11368" s="2" t="s">
        <v>236</v>
      </c>
      <c r="H11368" s="2" t="s">
        <v>225</v>
      </c>
      <c r="J11368" s="21"/>
    </row>
    <row r="11369" spans="1:10">
      <c r="A11369" s="79">
        <v>42214</v>
      </c>
      <c r="B11369" s="3">
        <v>3.4055</v>
      </c>
      <c r="C11369" s="7">
        <v>122</v>
      </c>
      <c r="D11369" s="7">
        <v>1</v>
      </c>
      <c r="E11369" s="17">
        <v>45</v>
      </c>
      <c r="F11369" s="2" t="s">
        <v>172</v>
      </c>
      <c r="G11369" s="2" t="s">
        <v>231</v>
      </c>
      <c r="H11369" s="2" t="s">
        <v>225</v>
      </c>
      <c r="J11369" s="21"/>
    </row>
    <row r="11370" spans="1:10">
      <c r="A11370" s="79">
        <v>42233</v>
      </c>
      <c r="B11370" s="3">
        <v>3.4055</v>
      </c>
      <c r="C11370" s="7">
        <v>122</v>
      </c>
      <c r="D11370" s="7">
        <v>1</v>
      </c>
      <c r="E11370" s="17">
        <v>45</v>
      </c>
      <c r="F11370" s="2" t="s">
        <v>172</v>
      </c>
      <c r="G11370" s="2" t="s">
        <v>231</v>
      </c>
      <c r="H11370" s="2" t="s">
        <v>225</v>
      </c>
      <c r="J11370" s="21"/>
    </row>
    <row r="11371" spans="1:10">
      <c r="A11371" s="79">
        <v>42265</v>
      </c>
      <c r="B11371" s="3">
        <v>3.4055</v>
      </c>
      <c r="C11371" s="7">
        <v>122</v>
      </c>
      <c r="D11371" s="7">
        <v>1</v>
      </c>
      <c r="E11371" s="17">
        <v>45</v>
      </c>
      <c r="F11371" s="2" t="s">
        <v>172</v>
      </c>
      <c r="G11371" s="2" t="s">
        <v>231</v>
      </c>
      <c r="H11371" s="2" t="s">
        <v>225</v>
      </c>
      <c r="J11371" s="21"/>
    </row>
    <row r="11372" spans="1:10">
      <c r="A11372" s="79">
        <v>42283</v>
      </c>
      <c r="B11372" s="3">
        <v>3.4055</v>
      </c>
      <c r="C11372" s="7">
        <v>122</v>
      </c>
      <c r="D11372" s="7">
        <v>1</v>
      </c>
      <c r="E11372" s="17">
        <v>45</v>
      </c>
      <c r="F11372" s="2" t="s">
        <v>172</v>
      </c>
      <c r="G11372" s="2" t="s">
        <v>372</v>
      </c>
      <c r="H11372" s="2" t="s">
        <v>225</v>
      </c>
    </row>
    <row r="11373" spans="1:10">
      <c r="A11373" s="79">
        <v>42297</v>
      </c>
      <c r="B11373" s="3">
        <v>3.4055</v>
      </c>
      <c r="C11373" s="7">
        <v>122</v>
      </c>
      <c r="D11373" s="7">
        <v>1</v>
      </c>
      <c r="E11373" s="17">
        <v>45</v>
      </c>
      <c r="F11373" s="2" t="s">
        <v>172</v>
      </c>
      <c r="G11373" s="2" t="s">
        <v>373</v>
      </c>
      <c r="H11373" s="2" t="s">
        <v>225</v>
      </c>
    </row>
    <row r="11374" spans="1:10">
      <c r="A11374" s="79">
        <v>42300</v>
      </c>
      <c r="B11374" s="3">
        <v>3.4055</v>
      </c>
      <c r="C11374" s="7">
        <v>122</v>
      </c>
      <c r="D11374" s="7">
        <v>1</v>
      </c>
      <c r="E11374" s="17">
        <v>45</v>
      </c>
      <c r="F11374" s="2" t="s">
        <v>172</v>
      </c>
      <c r="G11374" s="2" t="s">
        <v>372</v>
      </c>
      <c r="H11374" s="2" t="s">
        <v>225</v>
      </c>
    </row>
    <row r="11375" spans="1:10">
      <c r="A11375" s="79">
        <v>42304</v>
      </c>
      <c r="B11375" s="3">
        <v>10.2165</v>
      </c>
      <c r="C11375" s="7">
        <v>122</v>
      </c>
      <c r="D11375" s="7">
        <v>3</v>
      </c>
      <c r="E11375" s="17">
        <v>45</v>
      </c>
      <c r="F11375" s="2" t="s">
        <v>172</v>
      </c>
      <c r="G11375" s="2" t="s">
        <v>358</v>
      </c>
      <c r="H11375" s="2" t="s">
        <v>225</v>
      </c>
    </row>
    <row r="11376" spans="1:10">
      <c r="A11376" s="79">
        <v>42305</v>
      </c>
      <c r="B11376" s="3">
        <v>6.8109999999999999</v>
      </c>
      <c r="C11376" s="7">
        <v>122</v>
      </c>
      <c r="D11376" s="7">
        <v>2</v>
      </c>
      <c r="E11376" s="17">
        <v>45</v>
      </c>
      <c r="F11376" s="2" t="s">
        <v>172</v>
      </c>
      <c r="G11376" s="2" t="s">
        <v>392</v>
      </c>
      <c r="H11376" s="2" t="s">
        <v>225</v>
      </c>
    </row>
    <row r="11377" spans="1:12">
      <c r="A11377" s="79">
        <v>42318</v>
      </c>
      <c r="B11377" s="3">
        <v>6.8109999999999999</v>
      </c>
      <c r="C11377" s="7">
        <v>122</v>
      </c>
      <c r="D11377" s="7">
        <v>2</v>
      </c>
      <c r="E11377" s="17">
        <v>45</v>
      </c>
      <c r="F11377" s="2" t="s">
        <v>172</v>
      </c>
      <c r="G11377" s="2" t="s">
        <v>457</v>
      </c>
      <c r="H11377" s="2" t="s">
        <v>458</v>
      </c>
      <c r="I11377" s="2" t="s">
        <v>225</v>
      </c>
    </row>
    <row r="11378" spans="1:12">
      <c r="A11378" s="79">
        <v>42318</v>
      </c>
      <c r="B11378" s="3">
        <v>3.4055</v>
      </c>
      <c r="C11378" s="7">
        <v>122</v>
      </c>
      <c r="D11378" s="7">
        <v>1</v>
      </c>
      <c r="E11378" s="17">
        <v>45</v>
      </c>
      <c r="F11378" s="2" t="s">
        <v>172</v>
      </c>
      <c r="G11378" s="2" t="s">
        <v>373</v>
      </c>
      <c r="H11378" s="2" t="s">
        <v>455</v>
      </c>
      <c r="I11378" s="2" t="s">
        <v>225</v>
      </c>
    </row>
    <row r="11379" spans="1:12">
      <c r="A11379" s="79">
        <v>42319</v>
      </c>
      <c r="B11379" s="3">
        <v>6.8109999999999999</v>
      </c>
      <c r="C11379" s="7">
        <v>122</v>
      </c>
      <c r="D11379" s="7">
        <v>2</v>
      </c>
      <c r="E11379" s="17">
        <v>45</v>
      </c>
      <c r="F11379" s="2" t="s">
        <v>172</v>
      </c>
      <c r="G11379" s="2" t="s">
        <v>459</v>
      </c>
      <c r="H11379" s="2" t="s">
        <v>460</v>
      </c>
      <c r="I11379" s="2" t="s">
        <v>225</v>
      </c>
    </row>
    <row r="11380" spans="1:12">
      <c r="A11380" s="79">
        <v>42342</v>
      </c>
      <c r="B11380" s="3">
        <v>6.8109999999999999</v>
      </c>
      <c r="C11380" s="7">
        <v>122</v>
      </c>
      <c r="D11380" s="7">
        <v>2</v>
      </c>
      <c r="E11380" s="17">
        <v>45</v>
      </c>
      <c r="F11380" s="8" t="s">
        <v>172</v>
      </c>
      <c r="G11380" s="2" t="s">
        <v>393</v>
      </c>
      <c r="H11380" s="2" t="s">
        <v>677</v>
      </c>
      <c r="I11380" s="2" t="s">
        <v>225</v>
      </c>
    </row>
    <row r="11381" spans="1:12">
      <c r="A11381" s="79">
        <v>42342</v>
      </c>
      <c r="B11381" s="3">
        <v>3.4055</v>
      </c>
      <c r="C11381" s="7">
        <v>122</v>
      </c>
      <c r="D11381" s="7">
        <v>1</v>
      </c>
      <c r="E11381" s="17">
        <v>45</v>
      </c>
      <c r="F11381" s="8" t="s">
        <v>172</v>
      </c>
      <c r="G11381" s="2" t="s">
        <v>671</v>
      </c>
      <c r="H11381" s="2" t="s">
        <v>672</v>
      </c>
      <c r="I11381" s="2" t="s">
        <v>225</v>
      </c>
    </row>
    <row r="11382" spans="1:12">
      <c r="A11382" s="79">
        <v>42342</v>
      </c>
      <c r="B11382" s="3">
        <v>3.4055</v>
      </c>
      <c r="C11382" s="7">
        <v>122</v>
      </c>
      <c r="D11382" s="7">
        <v>1</v>
      </c>
      <c r="E11382" s="17">
        <v>45</v>
      </c>
      <c r="F11382" s="8" t="s">
        <v>172</v>
      </c>
      <c r="G11382" s="2" t="s">
        <v>372</v>
      </c>
      <c r="H11382" s="2" t="s">
        <v>676</v>
      </c>
      <c r="I11382" s="2" t="s">
        <v>225</v>
      </c>
    </row>
    <row r="11383" spans="1:12">
      <c r="A11383" s="79">
        <v>42400</v>
      </c>
      <c r="B11383" s="3">
        <v>6.8109999999999999</v>
      </c>
      <c r="C11383" s="7">
        <v>122</v>
      </c>
      <c r="D11383" s="7">
        <v>2</v>
      </c>
      <c r="E11383" s="17">
        <v>45</v>
      </c>
      <c r="F11383" s="2" t="s">
        <v>172</v>
      </c>
      <c r="G11383" s="2" t="s">
        <v>1161</v>
      </c>
      <c r="H11383" s="2" t="s">
        <v>1162</v>
      </c>
      <c r="I11383" s="2" t="s">
        <v>225</v>
      </c>
      <c r="L11383" s="21"/>
    </row>
    <row r="11384" spans="1:12">
      <c r="A11384" s="79">
        <v>42509</v>
      </c>
      <c r="B11384" s="3">
        <v>6.7132258064516126</v>
      </c>
      <c r="C11384" s="7">
        <v>122</v>
      </c>
      <c r="D11384" s="7">
        <v>2</v>
      </c>
      <c r="E11384" s="17">
        <v>45</v>
      </c>
      <c r="F11384" s="2" t="s">
        <v>172</v>
      </c>
      <c r="G11384" s="2" t="s">
        <v>225</v>
      </c>
      <c r="H11384" s="2" t="s">
        <v>393</v>
      </c>
      <c r="I11384" s="2" t="s">
        <v>1768</v>
      </c>
    </row>
    <row r="11385" spans="1:12">
      <c r="A11385" s="79">
        <v>42520</v>
      </c>
      <c r="B11385" s="3">
        <v>3.3684737086092715</v>
      </c>
      <c r="C11385" s="7">
        <v>122</v>
      </c>
      <c r="D11385" s="7">
        <v>1</v>
      </c>
      <c r="E11385" s="17">
        <v>45</v>
      </c>
      <c r="F11385" s="2" t="s">
        <v>172</v>
      </c>
      <c r="G11385" s="2" t="s">
        <v>225</v>
      </c>
      <c r="H11385" s="2" t="s">
        <v>1776</v>
      </c>
      <c r="I11385" s="2" t="s">
        <v>1771</v>
      </c>
    </row>
    <row r="11386" spans="1:12">
      <c r="A11386" s="79">
        <v>42523</v>
      </c>
      <c r="B11386" s="3">
        <v>3.3931700507614213</v>
      </c>
      <c r="C11386" s="7">
        <v>122</v>
      </c>
      <c r="D11386" s="7">
        <v>1</v>
      </c>
      <c r="E11386" s="17">
        <v>45</v>
      </c>
      <c r="F11386" s="2" t="s">
        <v>172</v>
      </c>
      <c r="G11386" s="2" t="s">
        <v>225</v>
      </c>
      <c r="H11386" s="2" t="s">
        <v>2043</v>
      </c>
      <c r="K11386" s="2" t="s">
        <v>2044</v>
      </c>
    </row>
    <row r="11387" spans="1:12">
      <c r="A11387" s="79">
        <v>42530</v>
      </c>
      <c r="B11387" s="3">
        <v>6.7856178861788621</v>
      </c>
      <c r="C11387" s="7">
        <v>122</v>
      </c>
      <c r="D11387" s="7">
        <v>2</v>
      </c>
      <c r="E11387" s="17">
        <v>45</v>
      </c>
      <c r="F11387" s="2" t="s">
        <v>172</v>
      </c>
      <c r="G11387" s="2" t="s">
        <v>225</v>
      </c>
      <c r="H11387" s="2" t="s">
        <v>2051</v>
      </c>
      <c r="K11387" s="2" t="s">
        <v>2052</v>
      </c>
    </row>
    <row r="11388" spans="1:12">
      <c r="A11388" s="79">
        <v>42536</v>
      </c>
      <c r="B11388" s="3">
        <v>6.7881949685534595</v>
      </c>
      <c r="C11388" s="7">
        <v>122</v>
      </c>
      <c r="D11388" s="7">
        <v>2</v>
      </c>
      <c r="E11388" s="17">
        <v>45</v>
      </c>
      <c r="F11388" s="2" t="s">
        <v>172</v>
      </c>
      <c r="G11388" s="2" t="s">
        <v>225</v>
      </c>
      <c r="H11388" s="2" t="s">
        <v>2008</v>
      </c>
      <c r="K11388" s="2" t="s">
        <v>2009</v>
      </c>
    </row>
    <row r="11389" spans="1:12">
      <c r="A11389" s="79">
        <v>42536</v>
      </c>
      <c r="B11389" s="3">
        <v>4.3615821114369497</v>
      </c>
      <c r="C11389" s="7">
        <v>122</v>
      </c>
      <c r="D11389" s="7">
        <v>1</v>
      </c>
      <c r="E11389" s="17">
        <v>45</v>
      </c>
      <c r="F11389" s="2" t="s">
        <v>172</v>
      </c>
      <c r="G11389" s="2" t="s">
        <v>225</v>
      </c>
      <c r="H11389" s="2" t="s">
        <v>2032</v>
      </c>
      <c r="K11389" s="2" t="s">
        <v>2033</v>
      </c>
    </row>
    <row r="11390" spans="1:12">
      <c r="A11390" s="79">
        <v>42545</v>
      </c>
      <c r="B11390" s="3">
        <v>3.3946748633879782</v>
      </c>
      <c r="C11390" s="7">
        <v>122</v>
      </c>
      <c r="D11390" s="7">
        <v>1</v>
      </c>
      <c r="E11390" s="17">
        <v>45</v>
      </c>
      <c r="F11390" s="2" t="s">
        <v>172</v>
      </c>
      <c r="G11390" s="2" t="s">
        <v>225</v>
      </c>
      <c r="H11390" s="2" t="s">
        <v>372</v>
      </c>
      <c r="I11390" s="2" t="s">
        <v>1921</v>
      </c>
      <c r="J11390" s="2" t="s">
        <v>231</v>
      </c>
      <c r="K11390" s="2" t="s">
        <v>1995</v>
      </c>
    </row>
    <row r="11391" spans="1:12">
      <c r="A11391" s="79">
        <v>42550</v>
      </c>
      <c r="B11391" s="3">
        <v>3.3925170940170939</v>
      </c>
      <c r="C11391" s="7">
        <v>122</v>
      </c>
      <c r="D11391" s="7">
        <v>1</v>
      </c>
      <c r="E11391" s="17">
        <v>45</v>
      </c>
      <c r="F11391" s="2" t="s">
        <v>172</v>
      </c>
      <c r="G11391" s="2" t="s">
        <v>225</v>
      </c>
      <c r="H11391" s="2" t="s">
        <v>482</v>
      </c>
      <c r="K11391" s="2" t="s">
        <v>1954</v>
      </c>
    </row>
    <row r="11392" spans="1:12">
      <c r="A11392" s="79">
        <v>42565</v>
      </c>
      <c r="B11392" s="3">
        <v>3.3865925379904742</v>
      </c>
      <c r="C11392" s="7">
        <v>122</v>
      </c>
      <c r="D11392" s="7">
        <v>1</v>
      </c>
      <c r="E11392" s="17">
        <v>45</v>
      </c>
      <c r="F11392" s="2" t="s">
        <v>172</v>
      </c>
      <c r="G11392" s="2" t="s">
        <v>372</v>
      </c>
      <c r="H11392" s="2" t="s">
        <v>2165</v>
      </c>
      <c r="I11392" s="2" t="s">
        <v>225</v>
      </c>
    </row>
    <row r="11393" spans="1:10">
      <c r="A11393" s="79">
        <v>42611</v>
      </c>
      <c r="B11393" s="3">
        <v>3.3912835051546391</v>
      </c>
      <c r="C11393" s="7">
        <v>122</v>
      </c>
      <c r="D11393" s="7">
        <v>1</v>
      </c>
      <c r="E11393" s="17">
        <v>45</v>
      </c>
      <c r="F11393" s="2" t="s">
        <v>172</v>
      </c>
      <c r="G11393" s="2" t="s">
        <v>1776</v>
      </c>
      <c r="H11393" s="2" t="s">
        <v>2164</v>
      </c>
      <c r="I11393" s="2" t="s">
        <v>225</v>
      </c>
    </row>
    <row r="11394" spans="1:10">
      <c r="A11394" s="79">
        <v>42615</v>
      </c>
      <c r="B11394" s="3">
        <v>3.388485693848355</v>
      </c>
      <c r="C11394" s="7">
        <v>122</v>
      </c>
      <c r="D11394" s="7">
        <v>1</v>
      </c>
      <c r="E11394" s="17">
        <v>45</v>
      </c>
      <c r="F11394" s="2" t="s">
        <v>172</v>
      </c>
      <c r="G11394" s="2" t="s">
        <v>372</v>
      </c>
      <c r="H11394" s="2" t="s">
        <v>2167</v>
      </c>
      <c r="I11394" s="2" t="s">
        <v>225</v>
      </c>
    </row>
    <row r="11395" spans="1:10">
      <c r="A11395" s="79">
        <v>42623</v>
      </c>
      <c r="B11395" s="3">
        <v>3.3927779291553133</v>
      </c>
      <c r="C11395" s="7">
        <v>122</v>
      </c>
      <c r="D11395" s="7">
        <v>1</v>
      </c>
      <c r="E11395" s="17">
        <v>45</v>
      </c>
      <c r="F11395" s="2" t="s">
        <v>172</v>
      </c>
      <c r="G11395" s="2" t="s">
        <v>1960</v>
      </c>
      <c r="H11395" s="2" t="s">
        <v>2163</v>
      </c>
      <c r="I11395" s="2" t="s">
        <v>225</v>
      </c>
    </row>
    <row r="11396" spans="1:10">
      <c r="A11396" s="79">
        <v>42628</v>
      </c>
      <c r="B11396" s="3">
        <v>3.392359649122807</v>
      </c>
      <c r="C11396" s="7">
        <v>122</v>
      </c>
      <c r="D11396" s="7">
        <v>1</v>
      </c>
      <c r="E11396" s="17">
        <v>45</v>
      </c>
      <c r="F11396" s="2" t="s">
        <v>172</v>
      </c>
      <c r="G11396" s="2" t="s">
        <v>1958</v>
      </c>
      <c r="H11396" s="2" t="s">
        <v>2160</v>
      </c>
      <c r="I11396" s="2" t="s">
        <v>225</v>
      </c>
    </row>
    <row r="11397" spans="1:10">
      <c r="A11397" s="79">
        <v>42725</v>
      </c>
      <c r="B11397" s="3">
        <v>3.3863034614937857</v>
      </c>
      <c r="C11397" s="7">
        <v>122</v>
      </c>
      <c r="D11397" s="7">
        <v>1</v>
      </c>
      <c r="E11397" s="17">
        <v>45</v>
      </c>
      <c r="F11397" s="2" t="s">
        <v>172</v>
      </c>
      <c r="G11397" s="2" t="s">
        <v>225</v>
      </c>
      <c r="H11397" s="2" t="s">
        <v>2660</v>
      </c>
    </row>
    <row r="11398" spans="1:10">
      <c r="A11398" s="79">
        <v>42744</v>
      </c>
      <c r="B11398" s="3">
        <v>6.7911988950276241</v>
      </c>
      <c r="C11398" s="7">
        <v>122</v>
      </c>
      <c r="D11398" s="7">
        <v>2</v>
      </c>
      <c r="E11398" s="17">
        <v>45</v>
      </c>
      <c r="F11398" s="2" t="s">
        <v>172</v>
      </c>
      <c r="G11398" s="2" t="s">
        <v>3482</v>
      </c>
      <c r="J11398" s="2" t="s">
        <v>3483</v>
      </c>
    </row>
    <row r="11399" spans="1:10">
      <c r="A11399" s="79">
        <v>42744</v>
      </c>
      <c r="B11399" s="3">
        <v>3.3935471698113209</v>
      </c>
      <c r="C11399" s="7">
        <v>122</v>
      </c>
      <c r="D11399" s="7">
        <v>1</v>
      </c>
      <c r="E11399" s="17">
        <v>45</v>
      </c>
      <c r="F11399" s="2" t="s">
        <v>172</v>
      </c>
      <c r="G11399" s="2" t="s">
        <v>3463</v>
      </c>
      <c r="J11399" s="2" t="s">
        <v>3464</v>
      </c>
    </row>
    <row r="11400" spans="1:10">
      <c r="A11400" s="79">
        <v>42744</v>
      </c>
      <c r="B11400" s="3">
        <v>3.3944770114942528</v>
      </c>
      <c r="C11400" s="7">
        <v>122</v>
      </c>
      <c r="D11400" s="7">
        <v>1</v>
      </c>
      <c r="E11400" s="17">
        <v>45</v>
      </c>
      <c r="F11400" s="2" t="s">
        <v>172</v>
      </c>
      <c r="G11400" s="2" t="s">
        <v>393</v>
      </c>
      <c r="I11400" s="2" t="s">
        <v>235</v>
      </c>
      <c r="J11400" s="2" t="s">
        <v>3476</v>
      </c>
    </row>
    <row r="11401" spans="1:10">
      <c r="A11401" s="79">
        <v>42746</v>
      </c>
      <c r="B11401" s="3">
        <v>3.3925000000000001</v>
      </c>
      <c r="C11401" s="7">
        <v>122</v>
      </c>
      <c r="D11401" s="7">
        <v>1</v>
      </c>
      <c r="E11401" s="17">
        <v>45</v>
      </c>
      <c r="F11401" s="2" t="s">
        <v>172</v>
      </c>
      <c r="G11401" s="2" t="s">
        <v>457</v>
      </c>
      <c r="J11401" s="2" t="s">
        <v>3473</v>
      </c>
    </row>
    <row r="11402" spans="1:10">
      <c r="A11402" s="79">
        <v>42771</v>
      </c>
      <c r="B11402" s="3">
        <v>3.3970753052917231</v>
      </c>
      <c r="C11402" s="7">
        <v>122</v>
      </c>
      <c r="D11402" s="7">
        <v>1</v>
      </c>
      <c r="E11402" s="17">
        <v>45</v>
      </c>
      <c r="F11402" s="2" t="s">
        <v>172</v>
      </c>
      <c r="G11402" s="2" t="s">
        <v>3460</v>
      </c>
      <c r="J11402" s="2" t="s">
        <v>3461</v>
      </c>
    </row>
    <row r="11403" spans="1:10">
      <c r="A11403" s="79">
        <v>42839</v>
      </c>
      <c r="B11403" s="3">
        <v>6.7873448275862067</v>
      </c>
      <c r="C11403" s="7">
        <v>122</v>
      </c>
      <c r="D11403" s="7">
        <v>2</v>
      </c>
      <c r="E11403" s="17">
        <v>45</v>
      </c>
      <c r="F11403" s="2" t="s">
        <v>172</v>
      </c>
      <c r="G11403" s="2" t="s">
        <v>225</v>
      </c>
    </row>
    <row r="11404" spans="1:10">
      <c r="A11404" s="79">
        <v>42907</v>
      </c>
      <c r="B11404" s="3">
        <v>3.3944847036328873</v>
      </c>
      <c r="C11404" s="7">
        <v>122</v>
      </c>
      <c r="D11404" s="7">
        <v>1</v>
      </c>
      <c r="E11404" s="17">
        <v>45</v>
      </c>
      <c r="F11404" s="2" t="s">
        <v>172</v>
      </c>
      <c r="G11404" s="2" t="s">
        <v>225</v>
      </c>
    </row>
    <row r="11405" spans="1:10">
      <c r="A11405" s="79">
        <v>42133</v>
      </c>
      <c r="B11405" s="3">
        <v>6.8109999999999999</v>
      </c>
      <c r="C11405" s="7">
        <v>123</v>
      </c>
      <c r="D11405" s="7">
        <v>2</v>
      </c>
      <c r="E11405" s="17">
        <v>45</v>
      </c>
      <c r="F11405" s="2" t="s">
        <v>172</v>
      </c>
      <c r="G11405" s="2" t="s">
        <v>358</v>
      </c>
      <c r="H11405" s="2" t="s">
        <v>226</v>
      </c>
    </row>
    <row r="11406" spans="1:10">
      <c r="A11406" s="79">
        <v>42156</v>
      </c>
      <c r="B11406" s="3">
        <v>17.0275</v>
      </c>
      <c r="C11406" s="7">
        <v>123</v>
      </c>
      <c r="D11406" s="7">
        <v>5</v>
      </c>
      <c r="E11406" s="17">
        <v>45</v>
      </c>
      <c r="F11406" s="2" t="s">
        <v>172</v>
      </c>
      <c r="G11406" s="2" t="s">
        <v>235</v>
      </c>
      <c r="H11406" s="2" t="s">
        <v>226</v>
      </c>
    </row>
    <row r="11407" spans="1:10">
      <c r="A11407" s="79">
        <v>42177</v>
      </c>
      <c r="B11407" s="3">
        <v>3.4055</v>
      </c>
      <c r="C11407" s="7">
        <v>123</v>
      </c>
      <c r="D11407" s="7">
        <v>1</v>
      </c>
      <c r="E11407" s="17">
        <v>45</v>
      </c>
      <c r="F11407" s="2" t="s">
        <v>172</v>
      </c>
      <c r="G11407" s="2" t="s">
        <v>244</v>
      </c>
      <c r="H11407" s="2" t="s">
        <v>226</v>
      </c>
      <c r="J11407" s="21"/>
    </row>
    <row r="11408" spans="1:10">
      <c r="A11408" s="79">
        <v>42185</v>
      </c>
      <c r="B11408" s="3">
        <v>3.4055</v>
      </c>
      <c r="C11408" s="7">
        <v>123</v>
      </c>
      <c r="D11408" s="7">
        <v>1</v>
      </c>
      <c r="E11408" s="17">
        <v>45</v>
      </c>
      <c r="F11408" s="2" t="s">
        <v>172</v>
      </c>
      <c r="G11408" s="2" t="s">
        <v>242</v>
      </c>
      <c r="H11408" s="2" t="s">
        <v>226</v>
      </c>
      <c r="J11408" s="21"/>
    </row>
    <row r="11409" spans="1:10">
      <c r="A11409" s="79">
        <v>42212</v>
      </c>
      <c r="B11409" s="3">
        <v>3.4055</v>
      </c>
      <c r="C11409" s="7">
        <v>123</v>
      </c>
      <c r="D11409" s="7">
        <v>1</v>
      </c>
      <c r="E11409" s="17">
        <v>45</v>
      </c>
      <c r="F11409" s="2" t="s">
        <v>172</v>
      </c>
      <c r="G11409" s="2" t="s">
        <v>236</v>
      </c>
      <c r="H11409" s="2" t="s">
        <v>226</v>
      </c>
      <c r="J11409" s="21"/>
    </row>
    <row r="11410" spans="1:10">
      <c r="A11410" s="79">
        <v>42214</v>
      </c>
      <c r="B11410" s="3">
        <v>3.4055</v>
      </c>
      <c r="C11410" s="7">
        <v>123</v>
      </c>
      <c r="D11410" s="7">
        <v>1</v>
      </c>
      <c r="E11410" s="17">
        <v>45</v>
      </c>
      <c r="F11410" s="2" t="s">
        <v>172</v>
      </c>
      <c r="G11410" s="2" t="s">
        <v>231</v>
      </c>
      <c r="H11410" s="2" t="s">
        <v>226</v>
      </c>
      <c r="J11410" s="21"/>
    </row>
    <row r="11411" spans="1:10">
      <c r="A11411" s="79">
        <v>42233</v>
      </c>
      <c r="B11411" s="3">
        <v>3.4055</v>
      </c>
      <c r="C11411" s="7">
        <v>123</v>
      </c>
      <c r="D11411" s="7">
        <v>1</v>
      </c>
      <c r="E11411" s="17">
        <v>45</v>
      </c>
      <c r="F11411" s="2" t="s">
        <v>172</v>
      </c>
      <c r="G11411" s="2" t="s">
        <v>231</v>
      </c>
      <c r="H11411" s="2" t="s">
        <v>226</v>
      </c>
      <c r="J11411" s="21"/>
    </row>
    <row r="11412" spans="1:10">
      <c r="A11412" s="79">
        <v>42265</v>
      </c>
      <c r="B11412" s="3">
        <v>3.4055</v>
      </c>
      <c r="C11412" s="7">
        <v>123</v>
      </c>
      <c r="D11412" s="7">
        <v>1</v>
      </c>
      <c r="E11412" s="17">
        <v>45</v>
      </c>
      <c r="F11412" s="2" t="s">
        <v>172</v>
      </c>
      <c r="G11412" s="2" t="s">
        <v>231</v>
      </c>
      <c r="H11412" s="2" t="s">
        <v>226</v>
      </c>
      <c r="J11412" s="21"/>
    </row>
    <row r="11413" spans="1:10">
      <c r="A11413" s="79">
        <v>42289</v>
      </c>
      <c r="B11413" s="3">
        <v>3.4055</v>
      </c>
      <c r="C11413" s="7">
        <v>123</v>
      </c>
      <c r="D11413" s="7">
        <v>1</v>
      </c>
      <c r="E11413" s="17">
        <v>45</v>
      </c>
      <c r="F11413" s="2" t="s">
        <v>172</v>
      </c>
      <c r="G11413" s="2" t="s">
        <v>382</v>
      </c>
      <c r="H11413" s="2" t="s">
        <v>226</v>
      </c>
    </row>
    <row r="11414" spans="1:10">
      <c r="A11414" s="79">
        <v>42290</v>
      </c>
      <c r="B11414" s="3">
        <v>3.4055</v>
      </c>
      <c r="C11414" s="7">
        <v>123</v>
      </c>
      <c r="D11414" s="7">
        <v>1</v>
      </c>
      <c r="E11414" s="17">
        <v>45</v>
      </c>
      <c r="F11414" s="2" t="s">
        <v>172</v>
      </c>
      <c r="G11414" s="2" t="s">
        <v>379</v>
      </c>
      <c r="H11414" s="2" t="s">
        <v>226</v>
      </c>
    </row>
    <row r="11415" spans="1:10">
      <c r="A11415" s="79">
        <v>42297</v>
      </c>
      <c r="B11415" s="3">
        <v>3.4055</v>
      </c>
      <c r="C11415" s="7">
        <v>123</v>
      </c>
      <c r="D11415" s="7">
        <v>1</v>
      </c>
      <c r="E11415" s="17">
        <v>45</v>
      </c>
      <c r="F11415" s="2" t="s">
        <v>172</v>
      </c>
      <c r="G11415" s="2" t="s">
        <v>373</v>
      </c>
      <c r="H11415" s="2" t="s">
        <v>226</v>
      </c>
    </row>
    <row r="11416" spans="1:10">
      <c r="A11416" s="79">
        <v>42300</v>
      </c>
      <c r="B11416" s="3">
        <v>3.4055</v>
      </c>
      <c r="C11416" s="7">
        <v>123</v>
      </c>
      <c r="D11416" s="7">
        <v>1</v>
      </c>
      <c r="E11416" s="17">
        <v>45</v>
      </c>
      <c r="F11416" s="2" t="s">
        <v>172</v>
      </c>
      <c r="G11416" s="2" t="s">
        <v>372</v>
      </c>
      <c r="H11416" s="2" t="s">
        <v>226</v>
      </c>
    </row>
    <row r="11417" spans="1:10">
      <c r="A11417" s="79">
        <v>42304</v>
      </c>
      <c r="B11417" s="3">
        <v>6.8109999999999999</v>
      </c>
      <c r="C11417" s="7">
        <v>123</v>
      </c>
      <c r="D11417" s="7">
        <v>2</v>
      </c>
      <c r="E11417" s="17">
        <v>45</v>
      </c>
      <c r="F11417" s="2" t="s">
        <v>172</v>
      </c>
      <c r="G11417" s="2" t="s">
        <v>358</v>
      </c>
      <c r="H11417" s="2" t="s">
        <v>226</v>
      </c>
    </row>
    <row r="11418" spans="1:10">
      <c r="A11418" s="79">
        <v>42305</v>
      </c>
      <c r="B11418" s="3">
        <v>17.0275</v>
      </c>
      <c r="C11418" s="7">
        <v>123</v>
      </c>
      <c r="D11418" s="7">
        <v>5</v>
      </c>
      <c r="E11418" s="17">
        <v>45</v>
      </c>
      <c r="F11418" s="2" t="s">
        <v>172</v>
      </c>
      <c r="G11418" s="2" t="s">
        <v>392</v>
      </c>
      <c r="H11418" s="2" t="s">
        <v>226</v>
      </c>
    </row>
    <row r="11419" spans="1:10">
      <c r="A11419" s="79">
        <v>42318</v>
      </c>
      <c r="B11419" s="3">
        <v>6.8109999999999999</v>
      </c>
      <c r="C11419" s="7">
        <v>123</v>
      </c>
      <c r="D11419" s="7">
        <v>2</v>
      </c>
      <c r="E11419" s="17">
        <v>45</v>
      </c>
      <c r="F11419" s="2" t="s">
        <v>172</v>
      </c>
      <c r="G11419" s="2" t="s">
        <v>457</v>
      </c>
      <c r="H11419" s="2" t="s">
        <v>458</v>
      </c>
      <c r="I11419" s="2" t="s">
        <v>226</v>
      </c>
    </row>
    <row r="11420" spans="1:10">
      <c r="A11420" s="79">
        <v>42318</v>
      </c>
      <c r="B11420" s="3">
        <v>3.4055</v>
      </c>
      <c r="C11420" s="7">
        <v>123</v>
      </c>
      <c r="D11420" s="7">
        <v>1</v>
      </c>
      <c r="E11420" s="17">
        <v>45</v>
      </c>
      <c r="F11420" s="2" t="s">
        <v>172</v>
      </c>
      <c r="G11420" s="2" t="s">
        <v>373</v>
      </c>
      <c r="H11420" s="2" t="s">
        <v>455</v>
      </c>
      <c r="I11420" s="2" t="s">
        <v>226</v>
      </c>
    </row>
    <row r="11421" spans="1:10">
      <c r="A11421" s="79">
        <v>42342</v>
      </c>
      <c r="B11421" s="3">
        <v>3.4055</v>
      </c>
      <c r="C11421" s="7">
        <v>123</v>
      </c>
      <c r="D11421" s="7">
        <v>1</v>
      </c>
      <c r="E11421" s="17">
        <v>45</v>
      </c>
      <c r="F11421" s="8" t="s">
        <v>172</v>
      </c>
      <c r="G11421" s="2" t="s">
        <v>671</v>
      </c>
      <c r="H11421" s="2" t="s">
        <v>672</v>
      </c>
      <c r="I11421" s="2" t="s">
        <v>226</v>
      </c>
    </row>
    <row r="11422" spans="1:10">
      <c r="A11422" s="79">
        <v>42342</v>
      </c>
      <c r="B11422" s="3">
        <v>3.4055</v>
      </c>
      <c r="C11422" s="7">
        <v>123</v>
      </c>
      <c r="D11422" s="7">
        <v>1</v>
      </c>
      <c r="E11422" s="17">
        <v>45</v>
      </c>
      <c r="F11422" s="8" t="s">
        <v>172</v>
      </c>
      <c r="G11422" s="2" t="s">
        <v>393</v>
      </c>
      <c r="H11422" s="2" t="s">
        <v>677</v>
      </c>
      <c r="I11422" s="2" t="s">
        <v>226</v>
      </c>
    </row>
    <row r="11423" spans="1:10">
      <c r="A11423" s="79">
        <v>42352</v>
      </c>
      <c r="B11423" s="3">
        <v>6.8109999999999999</v>
      </c>
      <c r="C11423" s="7">
        <v>123</v>
      </c>
      <c r="D11423" s="7">
        <v>2</v>
      </c>
      <c r="E11423" s="17">
        <v>45</v>
      </c>
      <c r="F11423" s="8" t="s">
        <v>172</v>
      </c>
      <c r="G11423" s="2" t="s">
        <v>393</v>
      </c>
      <c r="H11423" s="2" t="s">
        <v>661</v>
      </c>
      <c r="I11423" s="2" t="s">
        <v>226</v>
      </c>
      <c r="J11423" s="2" t="s">
        <v>402</v>
      </c>
    </row>
    <row r="11424" spans="1:10">
      <c r="A11424" s="79">
        <v>42354</v>
      </c>
      <c r="B11424" s="3">
        <v>3.4055</v>
      </c>
      <c r="C11424" s="7">
        <v>123</v>
      </c>
      <c r="D11424" s="7">
        <v>1</v>
      </c>
      <c r="E11424" s="17">
        <v>45</v>
      </c>
      <c r="F11424" s="8" t="s">
        <v>172</v>
      </c>
      <c r="G11424" s="2" t="s">
        <v>372</v>
      </c>
      <c r="H11424" s="2" t="s">
        <v>664</v>
      </c>
      <c r="I11424" s="2" t="s">
        <v>226</v>
      </c>
      <c r="J11424" s="2" t="s">
        <v>225</v>
      </c>
    </row>
    <row r="11425" spans="1:12">
      <c r="A11425" s="79">
        <v>42357</v>
      </c>
      <c r="B11425" s="3">
        <v>6.8109999999999999</v>
      </c>
      <c r="C11425" s="7">
        <v>123</v>
      </c>
      <c r="D11425" s="7">
        <v>2</v>
      </c>
      <c r="E11425" s="17">
        <v>45</v>
      </c>
      <c r="F11425" s="8" t="s">
        <v>172</v>
      </c>
      <c r="G11425" s="2" t="s">
        <v>653</v>
      </c>
      <c r="H11425" s="2" t="s">
        <v>654</v>
      </c>
      <c r="I11425" s="2" t="s">
        <v>226</v>
      </c>
    </row>
    <row r="11426" spans="1:12">
      <c r="A11426" s="79">
        <v>42375</v>
      </c>
      <c r="B11426" s="3">
        <v>3.4055</v>
      </c>
      <c r="C11426" s="7">
        <v>123</v>
      </c>
      <c r="D11426" s="7">
        <v>1</v>
      </c>
      <c r="E11426" s="17">
        <v>45</v>
      </c>
      <c r="F11426" s="2" t="s">
        <v>172</v>
      </c>
      <c r="G11426" s="2" t="s">
        <v>372</v>
      </c>
      <c r="H11426" s="2" t="s">
        <v>910</v>
      </c>
      <c r="I11426" s="2" t="s">
        <v>226</v>
      </c>
      <c r="L11426" s="21"/>
    </row>
    <row r="11427" spans="1:12">
      <c r="A11427" s="79">
        <v>42401</v>
      </c>
      <c r="B11427" s="3">
        <v>3.4055</v>
      </c>
      <c r="C11427" s="7">
        <v>123</v>
      </c>
      <c r="D11427" s="7">
        <v>1</v>
      </c>
      <c r="E11427" s="17">
        <v>45</v>
      </c>
      <c r="F11427" s="2" t="s">
        <v>172</v>
      </c>
      <c r="G11427" s="2" t="s">
        <v>1145</v>
      </c>
      <c r="H11427" s="2" t="s">
        <v>1146</v>
      </c>
      <c r="I11427" s="2" t="s">
        <v>226</v>
      </c>
      <c r="L11427" s="21"/>
    </row>
    <row r="11428" spans="1:12">
      <c r="A11428" s="79">
        <v>42402</v>
      </c>
      <c r="B11428" s="3">
        <v>6.8109999999999999</v>
      </c>
      <c r="C11428" s="7">
        <v>123</v>
      </c>
      <c r="D11428" s="7">
        <v>2</v>
      </c>
      <c r="E11428" s="17">
        <v>45</v>
      </c>
      <c r="F11428" s="2" t="s">
        <v>172</v>
      </c>
      <c r="G11428" s="2" t="s">
        <v>393</v>
      </c>
      <c r="H11428" s="2" t="s">
        <v>1159</v>
      </c>
      <c r="I11428" s="2" t="s">
        <v>226</v>
      </c>
      <c r="L11428" s="21"/>
    </row>
    <row r="11429" spans="1:12">
      <c r="A11429" s="79">
        <v>42404</v>
      </c>
      <c r="B11429" s="3">
        <v>3.4055</v>
      </c>
      <c r="C11429" s="7">
        <v>123</v>
      </c>
      <c r="D11429" s="7">
        <v>1</v>
      </c>
      <c r="E11429" s="17">
        <v>45</v>
      </c>
      <c r="F11429" s="2" t="s">
        <v>172</v>
      </c>
      <c r="G11429" s="2" t="s">
        <v>1151</v>
      </c>
      <c r="H11429" s="2" t="s">
        <v>1152</v>
      </c>
      <c r="I11429" s="2" t="s">
        <v>226</v>
      </c>
      <c r="L11429" s="21"/>
    </row>
    <row r="11430" spans="1:12">
      <c r="A11430" s="79">
        <v>42459</v>
      </c>
      <c r="B11430" s="3">
        <v>10.2165</v>
      </c>
      <c r="C11430" s="7">
        <v>123</v>
      </c>
      <c r="D11430" s="7">
        <v>3</v>
      </c>
      <c r="E11430" s="17">
        <v>45</v>
      </c>
      <c r="F11430" s="2" t="s">
        <v>172</v>
      </c>
      <c r="G11430" s="2" t="s">
        <v>457</v>
      </c>
      <c r="H11430" s="2" t="s">
        <v>226</v>
      </c>
    </row>
    <row r="11431" spans="1:12">
      <c r="A11431" s="79">
        <v>42466</v>
      </c>
      <c r="B11431" s="3">
        <v>3.4055</v>
      </c>
      <c r="C11431" s="7">
        <v>123</v>
      </c>
      <c r="D11431" s="7">
        <v>1</v>
      </c>
      <c r="E11431" s="17">
        <v>45</v>
      </c>
      <c r="F11431" s="2" t="s">
        <v>172</v>
      </c>
      <c r="G11431" s="2" t="s">
        <v>1536</v>
      </c>
      <c r="H11431" s="2" t="s">
        <v>1537</v>
      </c>
      <c r="I11431" s="2" t="s">
        <v>226</v>
      </c>
    </row>
    <row r="11432" spans="1:12">
      <c r="A11432" s="79">
        <v>42467</v>
      </c>
      <c r="B11432" s="3">
        <v>3.4055</v>
      </c>
      <c r="C11432" s="7">
        <v>123</v>
      </c>
      <c r="D11432" s="7">
        <v>1</v>
      </c>
      <c r="E11432" s="17">
        <v>45</v>
      </c>
      <c r="F11432" s="2" t="s">
        <v>172</v>
      </c>
      <c r="G11432" s="2" t="s">
        <v>372</v>
      </c>
      <c r="H11432" s="2" t="s">
        <v>1547</v>
      </c>
      <c r="I11432" s="2" t="s">
        <v>226</v>
      </c>
    </row>
    <row r="11433" spans="1:12">
      <c r="A11433" s="79">
        <v>42473</v>
      </c>
      <c r="B11433" s="3">
        <v>3.4055</v>
      </c>
      <c r="C11433" s="7">
        <v>123</v>
      </c>
      <c r="D11433" s="7">
        <v>1</v>
      </c>
      <c r="E11433" s="17">
        <v>45</v>
      </c>
      <c r="F11433" s="2" t="s">
        <v>172</v>
      </c>
      <c r="G11433" s="2" t="s">
        <v>1540</v>
      </c>
      <c r="H11433" s="2" t="s">
        <v>1541</v>
      </c>
      <c r="I11433" s="2" t="s">
        <v>226</v>
      </c>
    </row>
    <row r="11434" spans="1:12">
      <c r="A11434" s="79">
        <v>42479</v>
      </c>
      <c r="B11434" s="3">
        <v>6.8109999999999999</v>
      </c>
      <c r="C11434" s="7">
        <v>123</v>
      </c>
      <c r="D11434" s="7">
        <v>2</v>
      </c>
      <c r="E11434" s="17">
        <v>45</v>
      </c>
      <c r="F11434" s="2" t="s">
        <v>172</v>
      </c>
      <c r="G11434" s="2" t="s">
        <v>671</v>
      </c>
      <c r="H11434" s="2" t="s">
        <v>1551</v>
      </c>
      <c r="I11434" s="2" t="s">
        <v>226</v>
      </c>
    </row>
    <row r="11435" spans="1:12">
      <c r="A11435" s="79">
        <v>42480</v>
      </c>
      <c r="B11435" s="3">
        <v>3.4055</v>
      </c>
      <c r="C11435" s="7">
        <v>123</v>
      </c>
      <c r="D11435" s="7">
        <v>1</v>
      </c>
      <c r="E11435" s="17">
        <v>45</v>
      </c>
      <c r="F11435" s="2" t="s">
        <v>172</v>
      </c>
      <c r="G11435" s="2" t="s">
        <v>533</v>
      </c>
      <c r="H11435" s="2" t="s">
        <v>1539</v>
      </c>
      <c r="I11435" s="2" t="s">
        <v>226</v>
      </c>
    </row>
    <row r="11436" spans="1:12">
      <c r="A11436" s="79">
        <v>42485</v>
      </c>
      <c r="B11436" s="3">
        <v>3.4055</v>
      </c>
      <c r="C11436" s="7">
        <v>123</v>
      </c>
      <c r="D11436" s="7">
        <v>1</v>
      </c>
      <c r="E11436" s="17">
        <v>45</v>
      </c>
      <c r="F11436" s="2" t="s">
        <v>172</v>
      </c>
      <c r="G11436" s="2" t="s">
        <v>372</v>
      </c>
      <c r="H11436" s="2" t="s">
        <v>1548</v>
      </c>
      <c r="I11436" s="2" t="s">
        <v>226</v>
      </c>
    </row>
    <row r="11437" spans="1:12">
      <c r="A11437" s="79">
        <v>42486</v>
      </c>
      <c r="B11437" s="3">
        <v>3.4055</v>
      </c>
      <c r="C11437" s="7">
        <v>123</v>
      </c>
      <c r="D11437" s="7">
        <v>1</v>
      </c>
      <c r="E11437" s="17">
        <v>45</v>
      </c>
      <c r="F11437" s="2" t="s">
        <v>172</v>
      </c>
      <c r="G11437" s="2" t="s">
        <v>1113</v>
      </c>
      <c r="H11437" s="2" t="s">
        <v>1538</v>
      </c>
      <c r="I11437" s="2" t="s">
        <v>226</v>
      </c>
    </row>
    <row r="11438" spans="1:12">
      <c r="A11438" s="79">
        <v>42523</v>
      </c>
      <c r="B11438" s="3">
        <v>3.3917692307692309</v>
      </c>
      <c r="C11438" s="7">
        <v>123</v>
      </c>
      <c r="D11438" s="7">
        <v>1</v>
      </c>
      <c r="E11438" s="17">
        <v>45</v>
      </c>
      <c r="F11438" s="2" t="s">
        <v>172</v>
      </c>
      <c r="G11438" s="2" t="s">
        <v>226</v>
      </c>
      <c r="H11438" s="2" t="s">
        <v>1161</v>
      </c>
      <c r="I11438" s="2" t="s">
        <v>2040</v>
      </c>
      <c r="J11438" s="2" t="s">
        <v>358</v>
      </c>
      <c r="K11438" s="2" t="s">
        <v>2041</v>
      </c>
    </row>
    <row r="11439" spans="1:12">
      <c r="A11439" s="79">
        <v>42523</v>
      </c>
      <c r="B11439" s="3">
        <v>3.3931700507614213</v>
      </c>
      <c r="C11439" s="7">
        <v>123</v>
      </c>
      <c r="D11439" s="7">
        <v>1</v>
      </c>
      <c r="E11439" s="17">
        <v>45</v>
      </c>
      <c r="F11439" s="2" t="s">
        <v>172</v>
      </c>
      <c r="G11439" s="2" t="s">
        <v>226</v>
      </c>
      <c r="H11439" s="2" t="s">
        <v>2043</v>
      </c>
      <c r="K11439" s="2" t="s">
        <v>2044</v>
      </c>
    </row>
    <row r="11440" spans="1:12">
      <c r="A11440" s="79">
        <v>42527</v>
      </c>
      <c r="B11440" s="3">
        <v>3.3854419226464372</v>
      </c>
      <c r="C11440" s="7">
        <v>123</v>
      </c>
      <c r="D11440" s="7">
        <v>1</v>
      </c>
      <c r="E11440" s="17">
        <v>45</v>
      </c>
      <c r="F11440" s="2" t="s">
        <v>172</v>
      </c>
      <c r="G11440" s="2" t="s">
        <v>226</v>
      </c>
      <c r="H11440" s="2" t="s">
        <v>372</v>
      </c>
      <c r="I11440" s="2" t="s">
        <v>1921</v>
      </c>
      <c r="J11440" s="2" t="s">
        <v>231</v>
      </c>
      <c r="K11440" s="2" t="s">
        <v>2049</v>
      </c>
    </row>
    <row r="11441" spans="1:11">
      <c r="A11441" s="79">
        <v>42536</v>
      </c>
      <c r="B11441" s="3">
        <v>6.7881949685534595</v>
      </c>
      <c r="C11441" s="7">
        <v>123</v>
      </c>
      <c r="D11441" s="7">
        <v>2</v>
      </c>
      <c r="E11441" s="17">
        <v>45</v>
      </c>
      <c r="F11441" s="2" t="s">
        <v>172</v>
      </c>
      <c r="G11441" s="2" t="s">
        <v>226</v>
      </c>
      <c r="H11441" s="2" t="s">
        <v>2008</v>
      </c>
      <c r="K11441" s="2" t="s">
        <v>2009</v>
      </c>
    </row>
    <row r="11442" spans="1:11">
      <c r="A11442" s="79">
        <v>42536</v>
      </c>
      <c r="B11442" s="3">
        <v>4.3615821114369497</v>
      </c>
      <c r="C11442" s="7">
        <v>123</v>
      </c>
      <c r="D11442" s="7">
        <v>1</v>
      </c>
      <c r="E11442" s="17">
        <v>45</v>
      </c>
      <c r="F11442" s="2" t="s">
        <v>172</v>
      </c>
      <c r="G11442" s="2" t="s">
        <v>226</v>
      </c>
      <c r="H11442" s="2" t="s">
        <v>2032</v>
      </c>
      <c r="K11442" s="2" t="s">
        <v>2033</v>
      </c>
    </row>
    <row r="11443" spans="1:11">
      <c r="A11443" s="79">
        <v>42545</v>
      </c>
      <c r="B11443" s="3">
        <v>3.3946748633879782</v>
      </c>
      <c r="C11443" s="7">
        <v>123</v>
      </c>
      <c r="D11443" s="7">
        <v>1</v>
      </c>
      <c r="E11443" s="17">
        <v>45</v>
      </c>
      <c r="F11443" s="2" t="s">
        <v>172</v>
      </c>
      <c r="G11443" s="2" t="s">
        <v>226</v>
      </c>
      <c r="H11443" s="2" t="s">
        <v>372</v>
      </c>
      <c r="I11443" s="2" t="s">
        <v>1921</v>
      </c>
      <c r="J11443" s="2" t="s">
        <v>231</v>
      </c>
      <c r="K11443" s="2" t="s">
        <v>1995</v>
      </c>
    </row>
    <row r="11444" spans="1:11">
      <c r="A11444" s="79">
        <v>42550</v>
      </c>
      <c r="B11444" s="3">
        <v>3.3925170940170939</v>
      </c>
      <c r="C11444" s="7">
        <v>123</v>
      </c>
      <c r="D11444" s="7">
        <v>1</v>
      </c>
      <c r="E11444" s="17">
        <v>45</v>
      </c>
      <c r="F11444" s="2" t="s">
        <v>172</v>
      </c>
      <c r="G11444" s="2" t="s">
        <v>226</v>
      </c>
      <c r="H11444" s="2" t="s">
        <v>482</v>
      </c>
      <c r="K11444" s="2" t="s">
        <v>1954</v>
      </c>
    </row>
    <row r="11445" spans="1:11">
      <c r="A11445" s="79">
        <v>42553</v>
      </c>
      <c r="B11445" s="3">
        <v>3.3945282936793131</v>
      </c>
      <c r="C11445" s="7">
        <v>123</v>
      </c>
      <c r="D11445" s="7">
        <v>1</v>
      </c>
      <c r="E11445" s="17">
        <v>45</v>
      </c>
      <c r="F11445" s="2" t="s">
        <v>172</v>
      </c>
      <c r="G11445" s="2" t="s">
        <v>911</v>
      </c>
      <c r="H11445" s="2" t="s">
        <v>2166</v>
      </c>
      <c r="I11445" s="2" t="s">
        <v>226</v>
      </c>
    </row>
    <row r="11446" spans="1:11">
      <c r="A11446" s="79">
        <v>42623</v>
      </c>
      <c r="B11446" s="3">
        <v>3.3927779291553133</v>
      </c>
      <c r="C11446" s="7">
        <v>123</v>
      </c>
      <c r="D11446" s="7">
        <v>1</v>
      </c>
      <c r="E11446" s="17">
        <v>45</v>
      </c>
      <c r="F11446" s="2" t="s">
        <v>172</v>
      </c>
      <c r="G11446" s="2" t="s">
        <v>1960</v>
      </c>
      <c r="H11446" s="2" t="s">
        <v>2163</v>
      </c>
      <c r="I11446" s="2" t="s">
        <v>226</v>
      </c>
    </row>
    <row r="11447" spans="1:11">
      <c r="A11447" s="79">
        <v>42628</v>
      </c>
      <c r="B11447" s="3">
        <v>3.392359649122807</v>
      </c>
      <c r="C11447" s="7">
        <v>123</v>
      </c>
      <c r="D11447" s="7">
        <v>1</v>
      </c>
      <c r="E11447" s="17">
        <v>45</v>
      </c>
      <c r="F11447" s="2" t="s">
        <v>172</v>
      </c>
      <c r="G11447" s="2" t="s">
        <v>1958</v>
      </c>
      <c r="H11447" s="2" t="s">
        <v>2160</v>
      </c>
      <c r="I11447" s="2" t="s">
        <v>226</v>
      </c>
    </row>
    <row r="11448" spans="1:11">
      <c r="A11448" s="79">
        <v>42690</v>
      </c>
      <c r="B11448" s="3">
        <v>3.3971874999999998</v>
      </c>
      <c r="C11448" s="7">
        <v>123</v>
      </c>
      <c r="D11448" s="7">
        <v>1</v>
      </c>
      <c r="E11448" s="17">
        <v>45</v>
      </c>
      <c r="F11448" s="2" t="s">
        <v>172</v>
      </c>
      <c r="G11448" s="2" t="s">
        <v>226</v>
      </c>
      <c r="H11448" s="2" t="s">
        <v>393</v>
      </c>
    </row>
    <row r="11449" spans="1:11">
      <c r="A11449" s="79">
        <v>42695</v>
      </c>
      <c r="B11449" s="3">
        <v>3.3944847036328873</v>
      </c>
      <c r="C11449" s="7">
        <v>123</v>
      </c>
      <c r="D11449" s="7">
        <v>1</v>
      </c>
      <c r="E11449" s="17">
        <v>45</v>
      </c>
      <c r="F11449" s="2" t="s">
        <v>172</v>
      </c>
      <c r="G11449" s="2" t="s">
        <v>226</v>
      </c>
      <c r="H11449" s="2" t="s">
        <v>372</v>
      </c>
    </row>
    <row r="11450" spans="1:11">
      <c r="A11450" s="79">
        <v>42741</v>
      </c>
      <c r="B11450" s="3">
        <v>3.3930312499999999</v>
      </c>
      <c r="C11450" s="7">
        <v>123</v>
      </c>
      <c r="D11450" s="7">
        <v>1</v>
      </c>
      <c r="E11450" s="17">
        <v>45</v>
      </c>
      <c r="F11450" s="2" t="s">
        <v>172</v>
      </c>
      <c r="G11450" s="2" t="s">
        <v>2655</v>
      </c>
      <c r="J11450" s="2" t="s">
        <v>3466</v>
      </c>
    </row>
    <row r="11451" spans="1:11">
      <c r="A11451" s="79">
        <v>42744</v>
      </c>
      <c r="B11451" s="3">
        <v>3.3935471698113209</v>
      </c>
      <c r="C11451" s="7">
        <v>123</v>
      </c>
      <c r="D11451" s="7">
        <v>1</v>
      </c>
      <c r="E11451" s="17">
        <v>45</v>
      </c>
      <c r="F11451" s="2" t="s">
        <v>172</v>
      </c>
      <c r="G11451" s="2" t="s">
        <v>3463</v>
      </c>
      <c r="J11451" s="2" t="s">
        <v>3464</v>
      </c>
    </row>
    <row r="11452" spans="1:11">
      <c r="A11452" s="79">
        <v>42745</v>
      </c>
      <c r="B11452" s="3">
        <v>3.3964104477611938</v>
      </c>
      <c r="C11452" s="7">
        <v>123</v>
      </c>
      <c r="D11452" s="7">
        <v>1</v>
      </c>
      <c r="E11452" s="17">
        <v>45</v>
      </c>
      <c r="F11452" s="2" t="s">
        <v>172</v>
      </c>
      <c r="G11452" s="2" t="s">
        <v>372</v>
      </c>
      <c r="H11452" s="2" t="s">
        <v>1921</v>
      </c>
      <c r="I11452" s="2" t="s">
        <v>231</v>
      </c>
      <c r="J11452" s="2" t="s">
        <v>3467</v>
      </c>
    </row>
    <row r="11453" spans="1:11">
      <c r="A11453" s="79">
        <v>42760</v>
      </c>
      <c r="B11453" s="3">
        <v>3.3958484848484849</v>
      </c>
      <c r="C11453" s="7">
        <v>123</v>
      </c>
      <c r="D11453" s="7">
        <v>1</v>
      </c>
      <c r="E11453" s="17">
        <v>45</v>
      </c>
      <c r="F11453" s="2" t="s">
        <v>172</v>
      </c>
      <c r="G11453" s="2" t="s">
        <v>393</v>
      </c>
      <c r="I11453" s="2" t="s">
        <v>235</v>
      </c>
      <c r="J11453" s="2" t="s">
        <v>3454</v>
      </c>
    </row>
    <row r="11454" spans="1:11">
      <c r="A11454" s="79">
        <v>42767</v>
      </c>
      <c r="B11454" s="3">
        <v>6.7843873873873877</v>
      </c>
      <c r="C11454" s="7">
        <v>123</v>
      </c>
      <c r="D11454" s="7">
        <v>2</v>
      </c>
      <c r="E11454" s="17">
        <v>45</v>
      </c>
      <c r="F11454" s="2" t="s">
        <v>172</v>
      </c>
      <c r="G11454" s="2" t="s">
        <v>3474</v>
      </c>
      <c r="J11454" s="2" t="s">
        <v>3475</v>
      </c>
    </row>
    <row r="11455" spans="1:11">
      <c r="A11455" s="79">
        <v>42771</v>
      </c>
      <c r="B11455" s="3">
        <v>3.3970753052917231</v>
      </c>
      <c r="C11455" s="7">
        <v>123</v>
      </c>
      <c r="D11455" s="7">
        <v>1</v>
      </c>
      <c r="E11455" s="17">
        <v>45</v>
      </c>
      <c r="F11455" s="2" t="s">
        <v>172</v>
      </c>
      <c r="G11455" s="2" t="s">
        <v>3460</v>
      </c>
      <c r="J11455" s="2" t="s">
        <v>3461</v>
      </c>
    </row>
    <row r="11456" spans="1:11">
      <c r="A11456" s="79">
        <v>42779</v>
      </c>
      <c r="B11456" s="3">
        <v>10.184893939393939</v>
      </c>
      <c r="C11456" s="7">
        <v>123</v>
      </c>
      <c r="D11456" s="7">
        <v>3</v>
      </c>
      <c r="E11456" s="17">
        <v>45</v>
      </c>
      <c r="F11456" s="2" t="s">
        <v>172</v>
      </c>
      <c r="G11456" s="2" t="s">
        <v>393</v>
      </c>
      <c r="I11456" s="2" t="s">
        <v>235</v>
      </c>
      <c r="J11456" s="2" t="s">
        <v>3459</v>
      </c>
    </row>
    <row r="11457" spans="1:10">
      <c r="A11457" s="79">
        <v>42790</v>
      </c>
      <c r="B11457" s="3">
        <v>3.3912586206896553</v>
      </c>
      <c r="C11457" s="7">
        <v>123</v>
      </c>
      <c r="D11457" s="7">
        <v>1</v>
      </c>
      <c r="E11457" s="17">
        <v>45</v>
      </c>
      <c r="F11457" s="2" t="s">
        <v>172</v>
      </c>
      <c r="G11457" s="2" t="s">
        <v>372</v>
      </c>
      <c r="H11457" s="2" t="s">
        <v>1921</v>
      </c>
      <c r="I11457" s="2" t="s">
        <v>231</v>
      </c>
      <c r="J11457" s="2" t="s">
        <v>3471</v>
      </c>
    </row>
    <row r="11458" spans="1:10">
      <c r="A11458" s="79">
        <v>42839</v>
      </c>
      <c r="B11458" s="3">
        <v>6.7873448275862067</v>
      </c>
      <c r="C11458" s="7">
        <v>123</v>
      </c>
      <c r="D11458" s="7">
        <v>2</v>
      </c>
      <c r="E11458" s="17">
        <v>45</v>
      </c>
      <c r="F11458" s="2" t="s">
        <v>172</v>
      </c>
      <c r="G11458" s="2" t="s">
        <v>226</v>
      </c>
    </row>
    <row r="11459" spans="1:10">
      <c r="A11459" s="79">
        <v>42874</v>
      </c>
      <c r="B11459" s="3">
        <v>3.3914765886287626</v>
      </c>
      <c r="C11459" s="7">
        <v>123</v>
      </c>
      <c r="D11459" s="7">
        <v>1</v>
      </c>
      <c r="E11459" s="17">
        <v>45</v>
      </c>
      <c r="F11459" s="2" t="s">
        <v>172</v>
      </c>
      <c r="G11459" s="2" t="s">
        <v>226</v>
      </c>
    </row>
    <row r="11460" spans="1:10">
      <c r="A11460" s="79">
        <v>42908</v>
      </c>
      <c r="B11460" s="3">
        <v>3.3894326424870465</v>
      </c>
      <c r="C11460" s="7">
        <v>123</v>
      </c>
      <c r="D11460" s="7">
        <v>1</v>
      </c>
      <c r="E11460" s="17">
        <v>45</v>
      </c>
      <c r="F11460" s="2" t="s">
        <v>172</v>
      </c>
      <c r="G11460" s="2" t="s">
        <v>226</v>
      </c>
    </row>
    <row r="11461" spans="1:10">
      <c r="A11461" s="79">
        <v>42133</v>
      </c>
      <c r="B11461" s="3">
        <v>6.8109999999999999</v>
      </c>
      <c r="C11461" s="7">
        <v>124</v>
      </c>
      <c r="D11461" s="7">
        <v>2</v>
      </c>
      <c r="E11461" s="17">
        <v>45</v>
      </c>
      <c r="F11461" s="2" t="s">
        <v>172</v>
      </c>
      <c r="G11461" s="2" t="s">
        <v>358</v>
      </c>
      <c r="H11461" s="2" t="s">
        <v>227</v>
      </c>
    </row>
    <row r="11462" spans="1:10">
      <c r="A11462" s="79">
        <v>42156</v>
      </c>
      <c r="B11462" s="3">
        <v>20.433</v>
      </c>
      <c r="C11462" s="7">
        <v>124</v>
      </c>
      <c r="D11462" s="7">
        <v>6</v>
      </c>
      <c r="E11462" s="7">
        <v>45</v>
      </c>
      <c r="F11462" s="2" t="s">
        <v>172</v>
      </c>
      <c r="G11462" s="2" t="s">
        <v>235</v>
      </c>
      <c r="H11462" s="2" t="s">
        <v>227</v>
      </c>
    </row>
    <row r="11463" spans="1:10">
      <c r="A11463" s="79">
        <v>42170</v>
      </c>
      <c r="B11463" s="3">
        <v>6.8109999999999999</v>
      </c>
      <c r="C11463" s="7">
        <v>124</v>
      </c>
      <c r="D11463" s="7">
        <v>2</v>
      </c>
      <c r="E11463" s="17">
        <v>45</v>
      </c>
      <c r="F11463" s="2" t="s">
        <v>172</v>
      </c>
      <c r="G11463" s="2" t="s">
        <v>248</v>
      </c>
      <c r="H11463" s="2" t="s">
        <v>227</v>
      </c>
    </row>
    <row r="11464" spans="1:10">
      <c r="A11464" s="79">
        <v>42174</v>
      </c>
      <c r="B11464" s="3">
        <v>6.8109999999999999</v>
      </c>
      <c r="C11464" s="7">
        <v>124</v>
      </c>
      <c r="D11464" s="7">
        <v>2</v>
      </c>
      <c r="E11464" s="17">
        <v>45</v>
      </c>
      <c r="F11464" s="2" t="s">
        <v>172</v>
      </c>
      <c r="G11464" s="2" t="s">
        <v>231</v>
      </c>
      <c r="H11464" s="2" t="s">
        <v>227</v>
      </c>
      <c r="J11464" s="21"/>
    </row>
    <row r="11465" spans="1:10">
      <c r="A11465" s="79">
        <v>42177</v>
      </c>
      <c r="B11465" s="3">
        <v>3.4055</v>
      </c>
      <c r="C11465" s="7">
        <v>124</v>
      </c>
      <c r="D11465" s="7">
        <v>1</v>
      </c>
      <c r="E11465" s="17">
        <v>45</v>
      </c>
      <c r="F11465" s="2" t="s">
        <v>172</v>
      </c>
      <c r="G11465" s="2" t="s">
        <v>244</v>
      </c>
      <c r="H11465" s="2" t="s">
        <v>227</v>
      </c>
      <c r="J11465" s="21"/>
    </row>
    <row r="11466" spans="1:10">
      <c r="A11466" s="79">
        <v>42185</v>
      </c>
      <c r="B11466" s="3">
        <v>20.433</v>
      </c>
      <c r="C11466" s="7">
        <v>124</v>
      </c>
      <c r="D11466" s="7">
        <v>6</v>
      </c>
      <c r="E11466" s="7">
        <v>45</v>
      </c>
      <c r="F11466" s="2" t="s">
        <v>172</v>
      </c>
      <c r="G11466" s="2" t="s">
        <v>242</v>
      </c>
      <c r="H11466" s="2" t="s">
        <v>227</v>
      </c>
      <c r="J11466" s="21"/>
    </row>
    <row r="11467" spans="1:10">
      <c r="A11467" s="79">
        <v>42196</v>
      </c>
      <c r="B11467" s="3">
        <v>3.4055</v>
      </c>
      <c r="C11467" s="7">
        <v>124</v>
      </c>
      <c r="D11467" s="7">
        <v>1</v>
      </c>
      <c r="E11467" s="17">
        <v>45</v>
      </c>
      <c r="F11467" s="2" t="s">
        <v>172</v>
      </c>
      <c r="G11467" s="2" t="s">
        <v>231</v>
      </c>
      <c r="H11467" s="2" t="s">
        <v>227</v>
      </c>
      <c r="J11467" s="21"/>
    </row>
    <row r="11468" spans="1:10">
      <c r="A11468" s="79">
        <v>42212</v>
      </c>
      <c r="B11468" s="3">
        <v>3.4055</v>
      </c>
      <c r="C11468" s="7">
        <v>124</v>
      </c>
      <c r="D11468" s="7">
        <v>1</v>
      </c>
      <c r="E11468" s="17">
        <v>45</v>
      </c>
      <c r="F11468" s="2" t="s">
        <v>172</v>
      </c>
      <c r="G11468" s="2" t="s">
        <v>236</v>
      </c>
      <c r="H11468" s="2" t="s">
        <v>227</v>
      </c>
      <c r="J11468" s="21"/>
    </row>
    <row r="11469" spans="1:10">
      <c r="A11469" s="79">
        <v>42214</v>
      </c>
      <c r="B11469" s="3">
        <v>3.4055</v>
      </c>
      <c r="C11469" s="7">
        <v>124</v>
      </c>
      <c r="D11469" s="7">
        <v>1</v>
      </c>
      <c r="E11469" s="17">
        <v>45</v>
      </c>
      <c r="F11469" s="2" t="s">
        <v>172</v>
      </c>
      <c r="G11469" s="2" t="s">
        <v>231</v>
      </c>
      <c r="H11469" s="2" t="s">
        <v>227</v>
      </c>
      <c r="J11469" s="21"/>
    </row>
    <row r="11470" spans="1:10">
      <c r="A11470" s="79">
        <v>42265</v>
      </c>
      <c r="B11470" s="3">
        <v>3.4055</v>
      </c>
      <c r="C11470" s="7">
        <v>124</v>
      </c>
      <c r="D11470" s="7">
        <v>1</v>
      </c>
      <c r="E11470" s="17">
        <v>45</v>
      </c>
      <c r="F11470" s="2" t="s">
        <v>172</v>
      </c>
      <c r="G11470" s="2" t="s">
        <v>231</v>
      </c>
      <c r="H11470" s="2" t="s">
        <v>227</v>
      </c>
      <c r="J11470" s="21"/>
    </row>
    <row r="11471" spans="1:10">
      <c r="A11471" s="79">
        <v>42296</v>
      </c>
      <c r="B11471" s="3">
        <v>6.8109999999999999</v>
      </c>
      <c r="C11471" s="7">
        <v>124</v>
      </c>
      <c r="D11471" s="7">
        <v>2</v>
      </c>
      <c r="E11471" s="17">
        <v>45</v>
      </c>
      <c r="F11471" s="2" t="s">
        <v>172</v>
      </c>
      <c r="G11471" s="2" t="s">
        <v>393</v>
      </c>
      <c r="H11471" s="2" t="s">
        <v>227</v>
      </c>
    </row>
    <row r="11472" spans="1:10">
      <c r="A11472" s="79">
        <v>42297</v>
      </c>
      <c r="B11472" s="3">
        <v>3.4055</v>
      </c>
      <c r="C11472" s="7">
        <v>124</v>
      </c>
      <c r="D11472" s="7">
        <v>1</v>
      </c>
      <c r="E11472" s="17">
        <v>45</v>
      </c>
      <c r="F11472" s="2" t="s">
        <v>172</v>
      </c>
      <c r="G11472" s="2" t="s">
        <v>373</v>
      </c>
      <c r="H11472" s="2" t="s">
        <v>227</v>
      </c>
    </row>
    <row r="11473" spans="1:12">
      <c r="A11473" s="79">
        <v>42300</v>
      </c>
      <c r="B11473" s="3">
        <v>3.4055</v>
      </c>
      <c r="C11473" s="7">
        <v>124</v>
      </c>
      <c r="D11473" s="7">
        <v>1</v>
      </c>
      <c r="E11473" s="17">
        <v>45</v>
      </c>
      <c r="F11473" s="2" t="s">
        <v>172</v>
      </c>
      <c r="G11473" s="2" t="s">
        <v>372</v>
      </c>
      <c r="H11473" s="2" t="s">
        <v>227</v>
      </c>
    </row>
    <row r="11474" spans="1:12">
      <c r="A11474" s="79">
        <v>42304</v>
      </c>
      <c r="B11474" s="3">
        <v>6.8109999999999999</v>
      </c>
      <c r="C11474" s="7">
        <v>124</v>
      </c>
      <c r="D11474" s="7">
        <v>2</v>
      </c>
      <c r="E11474" s="17">
        <v>45</v>
      </c>
      <c r="F11474" s="2" t="s">
        <v>172</v>
      </c>
      <c r="G11474" s="2" t="s">
        <v>358</v>
      </c>
      <c r="H11474" s="2" t="s">
        <v>227</v>
      </c>
    </row>
    <row r="11475" spans="1:12">
      <c r="A11475" s="79">
        <v>42305</v>
      </c>
      <c r="B11475" s="3">
        <v>17.0275</v>
      </c>
      <c r="C11475" s="7">
        <v>124</v>
      </c>
      <c r="D11475" s="7">
        <v>5</v>
      </c>
      <c r="E11475" s="17">
        <v>45</v>
      </c>
      <c r="F11475" s="2" t="s">
        <v>172</v>
      </c>
      <c r="G11475" s="2" t="s">
        <v>392</v>
      </c>
      <c r="H11475" s="2" t="s">
        <v>227</v>
      </c>
    </row>
    <row r="11476" spans="1:12">
      <c r="A11476" s="79">
        <v>42305</v>
      </c>
      <c r="B11476" s="3">
        <v>6.8109999999999999</v>
      </c>
      <c r="C11476" s="7">
        <v>124</v>
      </c>
      <c r="D11476" s="7">
        <v>2</v>
      </c>
      <c r="E11476" s="17">
        <v>45</v>
      </c>
      <c r="F11476" s="2" t="s">
        <v>172</v>
      </c>
      <c r="G11476" s="2" t="s">
        <v>248</v>
      </c>
      <c r="H11476" s="2" t="s">
        <v>227</v>
      </c>
    </row>
    <row r="11477" spans="1:12">
      <c r="A11477" s="79">
        <v>42317</v>
      </c>
      <c r="B11477" s="3">
        <v>6.8109999999999999</v>
      </c>
      <c r="C11477" s="7">
        <v>124</v>
      </c>
      <c r="D11477" s="7">
        <v>2</v>
      </c>
      <c r="E11477" s="17">
        <v>45</v>
      </c>
      <c r="F11477" s="2" t="s">
        <v>172</v>
      </c>
      <c r="G11477" s="2" t="s">
        <v>472</v>
      </c>
      <c r="H11477" s="2" t="s">
        <v>473</v>
      </c>
      <c r="I11477" s="2" t="s">
        <v>227</v>
      </c>
    </row>
    <row r="11478" spans="1:12">
      <c r="A11478" s="79">
        <v>42318</v>
      </c>
      <c r="B11478" s="3">
        <v>6.8109999999999999</v>
      </c>
      <c r="C11478" s="7">
        <v>124</v>
      </c>
      <c r="D11478" s="7">
        <v>2</v>
      </c>
      <c r="E11478" s="17">
        <v>45</v>
      </c>
      <c r="F11478" s="2" t="s">
        <v>172</v>
      </c>
      <c r="G11478" s="2" t="s">
        <v>457</v>
      </c>
      <c r="H11478" s="2" t="s">
        <v>458</v>
      </c>
      <c r="I11478" s="2" t="s">
        <v>227</v>
      </c>
    </row>
    <row r="11479" spans="1:12">
      <c r="A11479" s="79">
        <v>42318</v>
      </c>
      <c r="B11479" s="3">
        <v>3.4055</v>
      </c>
      <c r="C11479" s="7">
        <v>124</v>
      </c>
      <c r="D11479" s="7">
        <v>1</v>
      </c>
      <c r="E11479" s="17">
        <v>45</v>
      </c>
      <c r="F11479" s="2" t="s">
        <v>172</v>
      </c>
      <c r="G11479" s="2" t="s">
        <v>373</v>
      </c>
      <c r="H11479" s="2" t="s">
        <v>455</v>
      </c>
      <c r="I11479" s="2" t="s">
        <v>227</v>
      </c>
    </row>
    <row r="11480" spans="1:12">
      <c r="A11480" s="79">
        <v>42335</v>
      </c>
      <c r="B11480" s="3">
        <v>6.8109999999999999</v>
      </c>
      <c r="C11480" s="7">
        <v>124</v>
      </c>
      <c r="D11480" s="7">
        <v>2</v>
      </c>
      <c r="E11480" s="17">
        <v>45</v>
      </c>
      <c r="F11480" s="2" t="s">
        <v>172</v>
      </c>
      <c r="G11480" s="2" t="s">
        <v>468</v>
      </c>
      <c r="H11480" s="2" t="s">
        <v>469</v>
      </c>
      <c r="I11480" s="2" t="s">
        <v>227</v>
      </c>
    </row>
    <row r="11481" spans="1:12">
      <c r="A11481" s="79">
        <v>42352</v>
      </c>
      <c r="B11481" s="3">
        <v>6.8109999999999999</v>
      </c>
      <c r="C11481" s="7">
        <v>124</v>
      </c>
      <c r="D11481" s="7">
        <v>2</v>
      </c>
      <c r="E11481" s="17">
        <v>45</v>
      </c>
      <c r="F11481" s="8" t="s">
        <v>172</v>
      </c>
      <c r="G11481" s="2" t="s">
        <v>393</v>
      </c>
      <c r="H11481" s="2" t="s">
        <v>661</v>
      </c>
      <c r="I11481" s="2" t="s">
        <v>227</v>
      </c>
      <c r="J11481" s="2" t="s">
        <v>312</v>
      </c>
    </row>
    <row r="11482" spans="1:12">
      <c r="A11482" s="79">
        <v>42389</v>
      </c>
      <c r="B11482" s="3">
        <v>6.8109999999999999</v>
      </c>
      <c r="C11482" s="7">
        <v>124</v>
      </c>
      <c r="D11482" s="7">
        <v>2</v>
      </c>
      <c r="E11482" s="17">
        <v>45</v>
      </c>
      <c r="F11482" s="2" t="s">
        <v>172</v>
      </c>
      <c r="G11482" s="2" t="s">
        <v>468</v>
      </c>
      <c r="H11482" s="2" t="s">
        <v>469</v>
      </c>
      <c r="I11482" s="2" t="s">
        <v>227</v>
      </c>
      <c r="L11482" s="21"/>
    </row>
    <row r="11483" spans="1:12">
      <c r="A11483" s="79">
        <v>42389</v>
      </c>
      <c r="B11483" s="3">
        <v>6.8109999999999999</v>
      </c>
      <c r="C11483" s="7">
        <v>124</v>
      </c>
      <c r="D11483" s="7">
        <v>2</v>
      </c>
      <c r="E11483" s="17">
        <v>45</v>
      </c>
      <c r="F11483" s="2" t="s">
        <v>172</v>
      </c>
      <c r="G11483" s="2" t="s">
        <v>468</v>
      </c>
      <c r="H11483" s="2" t="s">
        <v>914</v>
      </c>
      <c r="I11483" s="2" t="s">
        <v>227</v>
      </c>
      <c r="L11483" s="21"/>
    </row>
    <row r="11484" spans="1:12">
      <c r="A11484" s="79">
        <v>42509</v>
      </c>
      <c r="B11484" s="3">
        <v>10.06983870967742</v>
      </c>
      <c r="C11484" s="7">
        <v>124</v>
      </c>
      <c r="D11484" s="7">
        <v>3</v>
      </c>
      <c r="E11484" s="17">
        <v>45</v>
      </c>
      <c r="F11484" s="2" t="s">
        <v>172</v>
      </c>
      <c r="G11484" s="2" t="s">
        <v>227</v>
      </c>
      <c r="H11484" s="2" t="s">
        <v>393</v>
      </c>
      <c r="I11484" s="2" t="s">
        <v>1768</v>
      </c>
    </row>
    <row r="11485" spans="1:12">
      <c r="A11485" s="79">
        <v>42520</v>
      </c>
      <c r="B11485" s="3">
        <v>3.3684737086092715</v>
      </c>
      <c r="C11485" s="7">
        <v>124</v>
      </c>
      <c r="D11485" s="7">
        <v>1</v>
      </c>
      <c r="E11485" s="17">
        <v>45</v>
      </c>
      <c r="F11485" s="2" t="s">
        <v>172</v>
      </c>
      <c r="G11485" s="2" t="s">
        <v>227</v>
      </c>
      <c r="H11485" s="2" t="s">
        <v>1776</v>
      </c>
      <c r="I11485" s="2" t="s">
        <v>1771</v>
      </c>
    </row>
    <row r="11486" spans="1:12">
      <c r="A11486" s="79">
        <v>42523</v>
      </c>
      <c r="B11486" s="3">
        <v>6.7835384615384617</v>
      </c>
      <c r="C11486" s="7">
        <v>124</v>
      </c>
      <c r="D11486" s="7">
        <v>2</v>
      </c>
      <c r="E11486" s="17">
        <v>45</v>
      </c>
      <c r="F11486" s="2" t="s">
        <v>172</v>
      </c>
      <c r="G11486" s="2" t="s">
        <v>227</v>
      </c>
      <c r="H11486" s="2" t="s">
        <v>1161</v>
      </c>
      <c r="I11486" s="2" t="s">
        <v>2040</v>
      </c>
      <c r="J11486" s="2" t="s">
        <v>358</v>
      </c>
      <c r="K11486" s="2" t="s">
        <v>2041</v>
      </c>
    </row>
    <row r="11487" spans="1:12">
      <c r="A11487" s="79">
        <v>42523</v>
      </c>
      <c r="B11487" s="3">
        <v>3.3931700507614213</v>
      </c>
      <c r="C11487" s="7">
        <v>124</v>
      </c>
      <c r="D11487" s="7">
        <v>1</v>
      </c>
      <c r="E11487" s="17">
        <v>45</v>
      </c>
      <c r="F11487" s="2" t="s">
        <v>172</v>
      </c>
      <c r="G11487" s="2" t="s">
        <v>227</v>
      </c>
      <c r="H11487" s="2" t="s">
        <v>2043</v>
      </c>
      <c r="K11487" s="2" t="s">
        <v>2044</v>
      </c>
    </row>
    <row r="11488" spans="1:12">
      <c r="A11488" s="79">
        <v>42528</v>
      </c>
      <c r="B11488" s="3">
        <v>0</v>
      </c>
      <c r="C11488" s="7">
        <v>124</v>
      </c>
      <c r="F11488" s="2" t="s">
        <v>172</v>
      </c>
      <c r="G11488" s="2" t="s">
        <v>227</v>
      </c>
      <c r="H11488" s="2" t="s">
        <v>393</v>
      </c>
      <c r="J11488" s="2" t="s">
        <v>235</v>
      </c>
      <c r="K11488" s="2" t="s">
        <v>2035</v>
      </c>
    </row>
    <row r="11489" spans="1:11">
      <c r="A11489" s="79">
        <v>42536</v>
      </c>
      <c r="B11489" s="3">
        <v>4.3615821114369497</v>
      </c>
      <c r="C11489" s="7">
        <v>124</v>
      </c>
      <c r="D11489" s="7">
        <v>1</v>
      </c>
      <c r="E11489" s="17">
        <v>45</v>
      </c>
      <c r="F11489" s="2" t="s">
        <v>172</v>
      </c>
      <c r="G11489" s="2" t="s">
        <v>227</v>
      </c>
      <c r="H11489" s="2" t="s">
        <v>2032</v>
      </c>
      <c r="K11489" s="2" t="s">
        <v>2033</v>
      </c>
    </row>
    <row r="11490" spans="1:11">
      <c r="A11490" s="79">
        <v>42540</v>
      </c>
      <c r="B11490" s="3">
        <v>6.7865000000000002</v>
      </c>
      <c r="C11490" s="7">
        <v>124</v>
      </c>
      <c r="D11490" s="7">
        <v>2</v>
      </c>
      <c r="E11490" s="17">
        <v>45</v>
      </c>
      <c r="F11490" s="2" t="s">
        <v>172</v>
      </c>
      <c r="G11490" s="2" t="s">
        <v>227</v>
      </c>
      <c r="H11490" s="2" t="s">
        <v>671</v>
      </c>
      <c r="K11490" s="2" t="s">
        <v>1997</v>
      </c>
    </row>
    <row r="11491" spans="1:11">
      <c r="A11491" s="79">
        <v>42548</v>
      </c>
      <c r="B11491" s="3">
        <v>3.3936162790697675</v>
      </c>
      <c r="C11491" s="7">
        <v>124</v>
      </c>
      <c r="D11491" s="7">
        <v>1</v>
      </c>
      <c r="E11491" s="17">
        <v>45</v>
      </c>
      <c r="F11491" s="2" t="s">
        <v>172</v>
      </c>
      <c r="G11491" s="2" t="s">
        <v>227</v>
      </c>
      <c r="H11491" s="2" t="s">
        <v>1960</v>
      </c>
      <c r="K11491" s="2" t="s">
        <v>1961</v>
      </c>
    </row>
    <row r="11492" spans="1:11">
      <c r="A11492" s="79">
        <v>42550</v>
      </c>
      <c r="B11492" s="3">
        <v>3.3883999615236631</v>
      </c>
      <c r="C11492" s="7">
        <v>124</v>
      </c>
      <c r="D11492" s="7">
        <v>1</v>
      </c>
      <c r="E11492" s="17">
        <v>45</v>
      </c>
      <c r="F11492" s="2" t="s">
        <v>172</v>
      </c>
      <c r="G11492" s="2" t="s">
        <v>227</v>
      </c>
      <c r="H11492" s="2" t="s">
        <v>1157</v>
      </c>
      <c r="J11492" s="2" t="s">
        <v>241</v>
      </c>
      <c r="K11492" s="2" t="s">
        <v>1950</v>
      </c>
    </row>
    <row r="11493" spans="1:11">
      <c r="A11493" s="79">
        <v>42550</v>
      </c>
      <c r="B11493" s="3">
        <v>3.3925170940170939</v>
      </c>
      <c r="C11493" s="7">
        <v>124</v>
      </c>
      <c r="D11493" s="7">
        <v>1</v>
      </c>
      <c r="E11493" s="17">
        <v>45</v>
      </c>
      <c r="F11493" s="2" t="s">
        <v>172</v>
      </c>
      <c r="G11493" s="2" t="s">
        <v>227</v>
      </c>
      <c r="H11493" s="2" t="s">
        <v>482</v>
      </c>
      <c r="K11493" s="2" t="s">
        <v>1954</v>
      </c>
    </row>
    <row r="11494" spans="1:11">
      <c r="A11494" s="79">
        <v>42587</v>
      </c>
      <c r="B11494" s="3">
        <v>3.3888225806451615</v>
      </c>
      <c r="C11494" s="7">
        <v>124</v>
      </c>
      <c r="D11494" s="7">
        <v>1</v>
      </c>
      <c r="E11494" s="17">
        <v>45</v>
      </c>
      <c r="F11494" s="2" t="s">
        <v>172</v>
      </c>
      <c r="G11494" s="2" t="s">
        <v>393</v>
      </c>
      <c r="H11494" s="2" t="s">
        <v>2159</v>
      </c>
      <c r="I11494" s="2" t="s">
        <v>227</v>
      </c>
    </row>
    <row r="11495" spans="1:11">
      <c r="A11495" s="79">
        <v>42611</v>
      </c>
      <c r="B11495" s="3">
        <v>3.3912835051546391</v>
      </c>
      <c r="C11495" s="7">
        <v>124</v>
      </c>
      <c r="D11495" s="7">
        <v>1</v>
      </c>
      <c r="E11495" s="17">
        <v>45</v>
      </c>
      <c r="F11495" s="2" t="s">
        <v>172</v>
      </c>
      <c r="G11495" s="2" t="s">
        <v>1776</v>
      </c>
      <c r="H11495" s="2" t="s">
        <v>2164</v>
      </c>
      <c r="I11495" s="2" t="s">
        <v>227</v>
      </c>
    </row>
    <row r="11496" spans="1:11">
      <c r="A11496" s="79">
        <v>42623</v>
      </c>
      <c r="B11496" s="3">
        <v>3.3927779291553133</v>
      </c>
      <c r="C11496" s="7">
        <v>124</v>
      </c>
      <c r="D11496" s="7">
        <v>1</v>
      </c>
      <c r="E11496" s="17">
        <v>45</v>
      </c>
      <c r="F11496" s="2" t="s">
        <v>172</v>
      </c>
      <c r="G11496" s="2" t="s">
        <v>1960</v>
      </c>
      <c r="H11496" s="2" t="s">
        <v>2163</v>
      </c>
      <c r="I11496" s="2" t="s">
        <v>227</v>
      </c>
    </row>
    <row r="11497" spans="1:11">
      <c r="A11497" s="79">
        <v>42625</v>
      </c>
      <c r="B11497" s="3">
        <v>3.3973788040576616</v>
      </c>
      <c r="C11497" s="7">
        <v>124</v>
      </c>
      <c r="D11497" s="7">
        <v>1</v>
      </c>
      <c r="E11497" s="17">
        <v>45</v>
      </c>
      <c r="F11497" s="2" t="s">
        <v>172</v>
      </c>
      <c r="G11497" s="2" t="s">
        <v>393</v>
      </c>
      <c r="H11497" s="2" t="s">
        <v>2158</v>
      </c>
      <c r="I11497" s="2" t="s">
        <v>227</v>
      </c>
    </row>
    <row r="11498" spans="1:11">
      <c r="A11498" s="79">
        <v>42628</v>
      </c>
      <c r="B11498" s="3">
        <v>3.392359649122807</v>
      </c>
      <c r="C11498" s="7">
        <v>124</v>
      </c>
      <c r="D11498" s="7">
        <v>1</v>
      </c>
      <c r="E11498" s="17">
        <v>45</v>
      </c>
      <c r="F11498" s="2" t="s">
        <v>172</v>
      </c>
      <c r="G11498" s="2" t="s">
        <v>1958</v>
      </c>
      <c r="H11498" s="2" t="s">
        <v>2160</v>
      </c>
      <c r="I11498" s="2" t="s">
        <v>227</v>
      </c>
    </row>
    <row r="11499" spans="1:11">
      <c r="A11499" s="79">
        <v>42629</v>
      </c>
      <c r="B11499" s="3">
        <v>10.184982470784641</v>
      </c>
      <c r="C11499" s="7">
        <v>124</v>
      </c>
      <c r="D11499" s="7">
        <v>3</v>
      </c>
      <c r="E11499" s="17">
        <v>45</v>
      </c>
      <c r="F11499" s="2" t="s">
        <v>172</v>
      </c>
      <c r="G11499" s="2" t="s">
        <v>2008</v>
      </c>
      <c r="H11499" s="2" t="s">
        <v>2174</v>
      </c>
      <c r="I11499" s="2" t="s">
        <v>227</v>
      </c>
    </row>
    <row r="11500" spans="1:11">
      <c r="A11500" s="79">
        <v>42636</v>
      </c>
      <c r="B11500" s="3">
        <v>3.3676176470588235</v>
      </c>
      <c r="C11500" s="7">
        <v>124</v>
      </c>
      <c r="D11500" s="7">
        <v>1</v>
      </c>
      <c r="E11500" s="17">
        <v>45</v>
      </c>
      <c r="F11500" s="2" t="s">
        <v>172</v>
      </c>
      <c r="G11500" s="2" t="s">
        <v>373</v>
      </c>
      <c r="H11500" s="2" t="s">
        <v>2169</v>
      </c>
      <c r="I11500" s="2" t="s">
        <v>227</v>
      </c>
    </row>
    <row r="11501" spans="1:11">
      <c r="A11501" s="79">
        <v>42657</v>
      </c>
      <c r="B11501" s="3">
        <v>6.7814259863541979</v>
      </c>
      <c r="C11501" s="7">
        <v>124</v>
      </c>
      <c r="D11501" s="7">
        <v>2</v>
      </c>
      <c r="E11501" s="17">
        <v>45</v>
      </c>
      <c r="F11501" s="2" t="s">
        <v>172</v>
      </c>
      <c r="G11501" s="2" t="s">
        <v>227</v>
      </c>
      <c r="H11501" s="2" t="s">
        <v>1157</v>
      </c>
    </row>
    <row r="11502" spans="1:11">
      <c r="A11502" s="79">
        <v>42744</v>
      </c>
      <c r="B11502" s="3">
        <v>3.3935471698113209</v>
      </c>
      <c r="C11502" s="7">
        <v>124</v>
      </c>
      <c r="D11502" s="7">
        <v>1</v>
      </c>
      <c r="E11502" s="17">
        <v>45</v>
      </c>
      <c r="F11502" s="2" t="s">
        <v>172</v>
      </c>
      <c r="G11502" s="2" t="s">
        <v>3463</v>
      </c>
      <c r="J11502" s="2" t="s">
        <v>3464</v>
      </c>
    </row>
    <row r="11503" spans="1:11">
      <c r="A11503" s="79">
        <v>42744</v>
      </c>
      <c r="B11503" s="3">
        <v>3.395599447513812</v>
      </c>
      <c r="C11503" s="7">
        <v>124</v>
      </c>
      <c r="D11503" s="7">
        <v>1</v>
      </c>
      <c r="E11503" s="17">
        <v>45</v>
      </c>
      <c r="F11503" s="2" t="s">
        <v>172</v>
      </c>
      <c r="G11503" s="2" t="s">
        <v>3482</v>
      </c>
      <c r="J11503" s="2" t="s">
        <v>3483</v>
      </c>
    </row>
    <row r="11504" spans="1:11">
      <c r="A11504" s="79">
        <v>42746</v>
      </c>
      <c r="B11504" s="3">
        <v>6.7850000000000001</v>
      </c>
      <c r="C11504" s="7">
        <v>124</v>
      </c>
      <c r="D11504" s="7">
        <v>2</v>
      </c>
      <c r="E11504" s="17">
        <v>45</v>
      </c>
      <c r="F11504" s="2" t="s">
        <v>172</v>
      </c>
      <c r="G11504" s="2" t="s">
        <v>457</v>
      </c>
      <c r="J11504" s="2" t="s">
        <v>3473</v>
      </c>
    </row>
    <row r="11505" spans="1:10">
      <c r="A11505" s="79">
        <v>42755</v>
      </c>
      <c r="B11505" s="3">
        <v>10.190763157894736</v>
      </c>
      <c r="C11505" s="7">
        <v>124</v>
      </c>
      <c r="D11505" s="7">
        <v>3</v>
      </c>
      <c r="E11505" s="17">
        <v>45</v>
      </c>
      <c r="F11505" s="2" t="s">
        <v>172</v>
      </c>
      <c r="G11505" s="2" t="s">
        <v>393</v>
      </c>
      <c r="I11505" s="2" t="s">
        <v>235</v>
      </c>
      <c r="J11505" s="2" t="s">
        <v>3462</v>
      </c>
    </row>
    <row r="11506" spans="1:10">
      <c r="A11506" s="79">
        <v>42771</v>
      </c>
      <c r="B11506" s="3">
        <v>3.3970753052917231</v>
      </c>
      <c r="C11506" s="7">
        <v>124</v>
      </c>
      <c r="D11506" s="7">
        <v>1</v>
      </c>
      <c r="E11506" s="17">
        <v>45</v>
      </c>
      <c r="F11506" s="2" t="s">
        <v>172</v>
      </c>
      <c r="G11506" s="2" t="s">
        <v>3460</v>
      </c>
      <c r="J11506" s="2" t="s">
        <v>3461</v>
      </c>
    </row>
    <row r="11507" spans="1:10">
      <c r="A11507" s="79">
        <v>42808</v>
      </c>
      <c r="B11507" s="3">
        <v>3.3921936936936938</v>
      </c>
      <c r="C11507" s="7">
        <v>124</v>
      </c>
      <c r="D11507" s="7">
        <v>1</v>
      </c>
      <c r="E11507" s="17">
        <v>45</v>
      </c>
      <c r="F11507" s="2" t="s">
        <v>172</v>
      </c>
      <c r="G11507" s="2" t="s">
        <v>393</v>
      </c>
      <c r="I11507" s="2" t="s">
        <v>235</v>
      </c>
      <c r="J11507" s="2" t="s">
        <v>3481</v>
      </c>
    </row>
    <row r="11508" spans="1:10">
      <c r="A11508" s="79">
        <v>42838</v>
      </c>
      <c r="B11508" s="3">
        <v>3.3909187725631771</v>
      </c>
      <c r="C11508" s="7">
        <v>124</v>
      </c>
      <c r="D11508" s="7">
        <v>1</v>
      </c>
      <c r="E11508" s="17">
        <v>45</v>
      </c>
      <c r="F11508" s="2" t="s">
        <v>172</v>
      </c>
      <c r="G11508" s="2" t="s">
        <v>227</v>
      </c>
    </row>
    <row r="11509" spans="1:10">
      <c r="A11509" s="79">
        <v>42839</v>
      </c>
      <c r="B11509" s="3">
        <v>6.7873448275862067</v>
      </c>
      <c r="C11509" s="7">
        <v>124</v>
      </c>
      <c r="D11509" s="7">
        <v>2</v>
      </c>
      <c r="E11509" s="17">
        <v>45</v>
      </c>
      <c r="F11509" s="2" t="s">
        <v>172</v>
      </c>
      <c r="G11509" s="2" t="s">
        <v>227</v>
      </c>
    </row>
    <row r="11510" spans="1:10">
      <c r="A11510" s="79">
        <v>42856</v>
      </c>
      <c r="B11510" s="3">
        <v>3.3904706354668503</v>
      </c>
      <c r="C11510" s="7">
        <v>124</v>
      </c>
      <c r="D11510" s="7">
        <v>1</v>
      </c>
      <c r="E11510" s="17">
        <v>45</v>
      </c>
      <c r="F11510" s="2" t="s">
        <v>172</v>
      </c>
      <c r="G11510" s="2" t="s">
        <v>227</v>
      </c>
    </row>
    <row r="11511" spans="1:10">
      <c r="A11511" s="79">
        <v>42863</v>
      </c>
      <c r="B11511" s="3">
        <v>3.3971120290812955</v>
      </c>
      <c r="C11511" s="7">
        <v>124</v>
      </c>
      <c r="D11511" s="7">
        <v>1</v>
      </c>
      <c r="E11511" s="17">
        <v>45</v>
      </c>
      <c r="F11511" s="2" t="s">
        <v>172</v>
      </c>
      <c r="G11511" s="2" t="s">
        <v>227</v>
      </c>
    </row>
    <row r="11512" spans="1:10">
      <c r="A11512" s="79">
        <v>42894</v>
      </c>
      <c r="B11512" s="3">
        <v>3.3940882352941175</v>
      </c>
      <c r="C11512" s="7">
        <v>124</v>
      </c>
      <c r="D11512" s="7">
        <v>1</v>
      </c>
      <c r="E11512" s="17">
        <v>45</v>
      </c>
      <c r="F11512" s="2" t="s">
        <v>172</v>
      </c>
      <c r="G11512" s="2" t="s">
        <v>227</v>
      </c>
    </row>
    <row r="11513" spans="1:10">
      <c r="A11513" s="79">
        <v>42133</v>
      </c>
      <c r="B11513" s="3">
        <v>6.8109999999999999</v>
      </c>
      <c r="C11513" s="7">
        <v>125</v>
      </c>
      <c r="D11513" s="7">
        <v>2</v>
      </c>
      <c r="E11513" s="17">
        <v>45</v>
      </c>
      <c r="F11513" s="2" t="s">
        <v>172</v>
      </c>
      <c r="G11513" s="2" t="s">
        <v>358</v>
      </c>
      <c r="H11513" s="2" t="s">
        <v>228</v>
      </c>
    </row>
    <row r="11514" spans="1:10">
      <c r="A11514" s="79">
        <v>42142</v>
      </c>
      <c r="B11514" s="3">
        <v>170.27500000000001</v>
      </c>
      <c r="C11514" s="7">
        <v>125</v>
      </c>
      <c r="D11514" s="7">
        <v>45</v>
      </c>
      <c r="E11514" s="17">
        <v>45</v>
      </c>
      <c r="F11514" s="2" t="s">
        <v>172</v>
      </c>
      <c r="G11514" s="2" t="s">
        <v>359</v>
      </c>
      <c r="H11514" s="2" t="s">
        <v>228</v>
      </c>
    </row>
    <row r="11515" spans="1:10">
      <c r="A11515" s="79">
        <v>42156</v>
      </c>
      <c r="B11515" s="3">
        <v>20.433</v>
      </c>
      <c r="C11515" s="7">
        <v>125</v>
      </c>
      <c r="D11515" s="7">
        <v>6</v>
      </c>
      <c r="E11515" s="7">
        <v>45</v>
      </c>
      <c r="F11515" s="2" t="s">
        <v>172</v>
      </c>
      <c r="G11515" s="2" t="s">
        <v>235</v>
      </c>
      <c r="H11515" s="2" t="s">
        <v>228</v>
      </c>
    </row>
    <row r="11516" spans="1:10">
      <c r="A11516" s="79">
        <v>42160</v>
      </c>
      <c r="B11516" s="3">
        <v>17.0275</v>
      </c>
      <c r="C11516" s="7">
        <v>125</v>
      </c>
      <c r="D11516" s="7">
        <v>5</v>
      </c>
      <c r="E11516" s="17">
        <v>45</v>
      </c>
      <c r="F11516" s="2" t="s">
        <v>172</v>
      </c>
      <c r="G11516" s="2" t="s">
        <v>251</v>
      </c>
      <c r="H11516" s="2" t="s">
        <v>228</v>
      </c>
    </row>
    <row r="11517" spans="1:10">
      <c r="A11517" s="79">
        <v>42167</v>
      </c>
      <c r="B11517" s="3">
        <v>6.8109999999999999</v>
      </c>
      <c r="C11517" s="7">
        <v>125</v>
      </c>
      <c r="D11517" s="7">
        <v>2</v>
      </c>
      <c r="E11517" s="17">
        <v>45</v>
      </c>
      <c r="F11517" s="2" t="s">
        <v>172</v>
      </c>
      <c r="G11517" s="2" t="s">
        <v>250</v>
      </c>
      <c r="H11517" s="2" t="s">
        <v>228</v>
      </c>
    </row>
    <row r="11518" spans="1:10">
      <c r="A11518" s="79">
        <v>42184</v>
      </c>
      <c r="B11518" s="3">
        <v>3.4055</v>
      </c>
      <c r="C11518" s="7">
        <v>125</v>
      </c>
      <c r="D11518" s="7">
        <v>1</v>
      </c>
      <c r="E11518" s="17">
        <v>45</v>
      </c>
      <c r="F11518" s="2" t="s">
        <v>172</v>
      </c>
      <c r="G11518" s="2" t="s">
        <v>231</v>
      </c>
      <c r="H11518" s="2" t="s">
        <v>228</v>
      </c>
      <c r="J11518" s="21"/>
    </row>
    <row r="11519" spans="1:10">
      <c r="A11519" s="79">
        <v>42185</v>
      </c>
      <c r="B11519" s="3">
        <v>20.433</v>
      </c>
      <c r="C11519" s="7">
        <v>125</v>
      </c>
      <c r="D11519" s="7">
        <v>6</v>
      </c>
      <c r="E11519" s="7">
        <v>45</v>
      </c>
      <c r="F11519" s="2" t="s">
        <v>172</v>
      </c>
      <c r="G11519" s="2" t="s">
        <v>242</v>
      </c>
      <c r="H11519" s="2" t="s">
        <v>228</v>
      </c>
      <c r="J11519" s="21"/>
    </row>
    <row r="11520" spans="1:10">
      <c r="A11520" s="79">
        <v>42212</v>
      </c>
      <c r="B11520" s="3">
        <v>3.4055</v>
      </c>
      <c r="C11520" s="7">
        <v>125</v>
      </c>
      <c r="D11520" s="7">
        <v>1</v>
      </c>
      <c r="E11520" s="17">
        <v>45</v>
      </c>
      <c r="F11520" s="2" t="s">
        <v>172</v>
      </c>
      <c r="G11520" s="2" t="s">
        <v>236</v>
      </c>
      <c r="H11520" s="2" t="s">
        <v>228</v>
      </c>
      <c r="J11520" s="21"/>
    </row>
    <row r="11521" spans="1:12">
      <c r="A11521" s="79">
        <v>42214</v>
      </c>
      <c r="B11521" s="3">
        <v>3.4055</v>
      </c>
      <c r="C11521" s="7">
        <v>125</v>
      </c>
      <c r="D11521" s="7">
        <v>1</v>
      </c>
      <c r="E11521" s="17">
        <v>45</v>
      </c>
      <c r="F11521" s="2" t="s">
        <v>172</v>
      </c>
      <c r="G11521" s="2" t="s">
        <v>231</v>
      </c>
      <c r="H11521" s="2" t="s">
        <v>228</v>
      </c>
      <c r="J11521" s="21"/>
    </row>
    <row r="11522" spans="1:12">
      <c r="A11522" s="79">
        <v>42233</v>
      </c>
      <c r="B11522" s="3">
        <v>3.4055</v>
      </c>
      <c r="C11522" s="7">
        <v>125</v>
      </c>
      <c r="D11522" s="7">
        <v>1</v>
      </c>
      <c r="E11522" s="17">
        <v>45</v>
      </c>
      <c r="F11522" s="2" t="s">
        <v>172</v>
      </c>
      <c r="G11522" s="2" t="s">
        <v>231</v>
      </c>
      <c r="H11522" s="2" t="s">
        <v>228</v>
      </c>
      <c r="J11522" s="21"/>
    </row>
    <row r="11523" spans="1:12">
      <c r="A11523" s="79">
        <v>42254</v>
      </c>
      <c r="B11523" s="3">
        <v>20.433</v>
      </c>
      <c r="C11523" s="7">
        <v>125</v>
      </c>
      <c r="D11523" s="7">
        <v>6</v>
      </c>
      <c r="E11523" s="7">
        <v>45</v>
      </c>
      <c r="F11523" s="2" t="s">
        <v>172</v>
      </c>
      <c r="G11523" s="2" t="s">
        <v>235</v>
      </c>
      <c r="H11523" s="2" t="s">
        <v>228</v>
      </c>
      <c r="J11523" s="21"/>
    </row>
    <row r="11524" spans="1:12">
      <c r="A11524" s="79">
        <v>42265</v>
      </c>
      <c r="B11524" s="3">
        <v>3.4055</v>
      </c>
      <c r="C11524" s="7">
        <v>125</v>
      </c>
      <c r="D11524" s="7">
        <v>1</v>
      </c>
      <c r="E11524" s="17">
        <v>45</v>
      </c>
      <c r="F11524" s="2" t="s">
        <v>172</v>
      </c>
      <c r="G11524" s="2" t="s">
        <v>231</v>
      </c>
      <c r="H11524" s="2" t="s">
        <v>228</v>
      </c>
      <c r="J11524" s="21"/>
    </row>
    <row r="11525" spans="1:12">
      <c r="A11525" s="79">
        <v>42289</v>
      </c>
      <c r="B11525" s="3">
        <v>3.4055</v>
      </c>
      <c r="C11525" s="7">
        <v>125</v>
      </c>
      <c r="D11525" s="7">
        <v>1</v>
      </c>
      <c r="E11525" s="17">
        <v>45</v>
      </c>
      <c r="F11525" s="2" t="s">
        <v>172</v>
      </c>
      <c r="G11525" s="2" t="s">
        <v>382</v>
      </c>
      <c r="H11525" s="2" t="s">
        <v>228</v>
      </c>
    </row>
    <row r="11526" spans="1:12">
      <c r="A11526" s="79">
        <v>42297</v>
      </c>
      <c r="B11526" s="3">
        <v>3.4055</v>
      </c>
      <c r="C11526" s="7">
        <v>125</v>
      </c>
      <c r="D11526" s="7">
        <v>1</v>
      </c>
      <c r="E11526" s="17">
        <v>45</v>
      </c>
      <c r="F11526" s="2" t="s">
        <v>172</v>
      </c>
      <c r="G11526" s="2" t="s">
        <v>373</v>
      </c>
      <c r="H11526" s="2" t="s">
        <v>228</v>
      </c>
    </row>
    <row r="11527" spans="1:12">
      <c r="A11527" s="79">
        <v>42300</v>
      </c>
      <c r="B11527" s="3">
        <v>3.4055</v>
      </c>
      <c r="C11527" s="7">
        <v>125</v>
      </c>
      <c r="D11527" s="7">
        <v>1</v>
      </c>
      <c r="E11527" s="17">
        <v>45</v>
      </c>
      <c r="F11527" s="2" t="s">
        <v>172</v>
      </c>
      <c r="G11527" s="2" t="s">
        <v>372</v>
      </c>
      <c r="H11527" s="2" t="s">
        <v>228</v>
      </c>
    </row>
    <row r="11528" spans="1:12">
      <c r="A11528" s="79">
        <v>42304</v>
      </c>
      <c r="B11528" s="3">
        <v>10.2165</v>
      </c>
      <c r="C11528" s="7">
        <v>125</v>
      </c>
      <c r="D11528" s="7">
        <v>3</v>
      </c>
      <c r="E11528" s="17">
        <v>45</v>
      </c>
      <c r="F11528" s="2" t="s">
        <v>172</v>
      </c>
      <c r="G11528" s="2" t="s">
        <v>358</v>
      </c>
      <c r="H11528" s="2" t="s">
        <v>228</v>
      </c>
    </row>
    <row r="11529" spans="1:12">
      <c r="A11529" s="79">
        <v>42305</v>
      </c>
      <c r="B11529" s="3">
        <v>17.0275</v>
      </c>
      <c r="C11529" s="7">
        <v>125</v>
      </c>
      <c r="D11529" s="7">
        <v>5</v>
      </c>
      <c r="E11529" s="17">
        <v>45</v>
      </c>
      <c r="F11529" s="2" t="s">
        <v>172</v>
      </c>
      <c r="G11529" s="2" t="s">
        <v>392</v>
      </c>
      <c r="H11529" s="2" t="s">
        <v>228</v>
      </c>
    </row>
    <row r="11530" spans="1:12">
      <c r="A11530" s="79">
        <v>42318</v>
      </c>
      <c r="B11530" s="3">
        <v>6.8109999999999999</v>
      </c>
      <c r="C11530" s="7">
        <v>125</v>
      </c>
      <c r="D11530" s="7">
        <v>2</v>
      </c>
      <c r="E11530" s="17">
        <v>45</v>
      </c>
      <c r="F11530" s="2" t="s">
        <v>172</v>
      </c>
      <c r="G11530" s="2" t="s">
        <v>457</v>
      </c>
      <c r="H11530" s="2" t="s">
        <v>458</v>
      </c>
      <c r="I11530" s="2" t="s">
        <v>228</v>
      </c>
    </row>
    <row r="11531" spans="1:12">
      <c r="A11531" s="79">
        <v>42318</v>
      </c>
      <c r="B11531" s="3">
        <v>3.4055</v>
      </c>
      <c r="C11531" s="7">
        <v>125</v>
      </c>
      <c r="D11531" s="7">
        <v>1</v>
      </c>
      <c r="E11531" s="17">
        <v>45</v>
      </c>
      <c r="F11531" s="2" t="s">
        <v>172</v>
      </c>
      <c r="G11531" s="2" t="s">
        <v>373</v>
      </c>
      <c r="H11531" s="2" t="s">
        <v>455</v>
      </c>
      <c r="I11531" s="2" t="s">
        <v>228</v>
      </c>
    </row>
    <row r="11532" spans="1:12">
      <c r="A11532" s="79">
        <v>42342</v>
      </c>
      <c r="B11532" s="3">
        <v>3.4055</v>
      </c>
      <c r="C11532" s="7">
        <v>125</v>
      </c>
      <c r="D11532" s="7">
        <v>1</v>
      </c>
      <c r="E11532" s="17">
        <v>45</v>
      </c>
      <c r="F11532" s="8" t="s">
        <v>172</v>
      </c>
      <c r="G11532" s="2" t="s">
        <v>671</v>
      </c>
      <c r="H11532" s="2" t="s">
        <v>672</v>
      </c>
      <c r="I11532" s="2" t="s">
        <v>228</v>
      </c>
    </row>
    <row r="11533" spans="1:12">
      <c r="A11533" s="79">
        <v>42352</v>
      </c>
      <c r="B11533" s="3">
        <v>20.433</v>
      </c>
      <c r="C11533" s="7">
        <v>125</v>
      </c>
      <c r="D11533" s="7">
        <v>6</v>
      </c>
      <c r="E11533" s="7">
        <v>45</v>
      </c>
      <c r="F11533" s="8" t="s">
        <v>172</v>
      </c>
      <c r="G11533" s="2" t="s">
        <v>393</v>
      </c>
      <c r="H11533" s="2" t="s">
        <v>661</v>
      </c>
      <c r="I11533" s="2" t="s">
        <v>228</v>
      </c>
      <c r="J11533" s="2" t="s">
        <v>476</v>
      </c>
    </row>
    <row r="11534" spans="1:12">
      <c r="A11534" s="79">
        <v>42375</v>
      </c>
      <c r="B11534" s="3">
        <v>3.4055</v>
      </c>
      <c r="C11534" s="7">
        <v>125</v>
      </c>
      <c r="D11534" s="7">
        <v>1</v>
      </c>
      <c r="E11534" s="17">
        <v>45</v>
      </c>
      <c r="F11534" s="2" t="s">
        <v>172</v>
      </c>
      <c r="G11534" s="2" t="s">
        <v>372</v>
      </c>
      <c r="H11534" s="2" t="s">
        <v>910</v>
      </c>
      <c r="I11534" s="2" t="s">
        <v>228</v>
      </c>
      <c r="L11534" s="21"/>
    </row>
    <row r="11535" spans="1:12">
      <c r="A11535" s="79">
        <v>42383</v>
      </c>
      <c r="B11535" s="3">
        <v>3.4055</v>
      </c>
      <c r="C11535" s="7">
        <v>125</v>
      </c>
      <c r="D11535" s="7">
        <v>1</v>
      </c>
      <c r="E11535" s="17">
        <v>45</v>
      </c>
      <c r="F11535" s="2" t="s">
        <v>172</v>
      </c>
      <c r="G11535" s="2" t="s">
        <v>372</v>
      </c>
      <c r="H11535" s="2" t="s">
        <v>907</v>
      </c>
      <c r="I11535" s="2" t="s">
        <v>228</v>
      </c>
      <c r="L11535" s="21"/>
    </row>
    <row r="11536" spans="1:12">
      <c r="A11536" s="79">
        <v>42400</v>
      </c>
      <c r="B11536" s="3">
        <v>3.4055</v>
      </c>
      <c r="C11536" s="7">
        <v>125</v>
      </c>
      <c r="D11536" s="7">
        <v>1</v>
      </c>
      <c r="E11536" s="17">
        <v>45</v>
      </c>
      <c r="F11536" s="2" t="s">
        <v>172</v>
      </c>
      <c r="G11536" s="2" t="s">
        <v>671</v>
      </c>
      <c r="H11536" s="2" t="s">
        <v>1160</v>
      </c>
      <c r="I11536" s="2" t="s">
        <v>228</v>
      </c>
      <c r="L11536" s="21"/>
    </row>
    <row r="11537" spans="1:12">
      <c r="A11537" s="79">
        <v>42402</v>
      </c>
      <c r="B11537" s="3">
        <v>10.2165</v>
      </c>
      <c r="C11537" s="7">
        <v>125</v>
      </c>
      <c r="D11537" s="7">
        <v>3</v>
      </c>
      <c r="E11537" s="17">
        <v>45</v>
      </c>
      <c r="F11537" s="2" t="s">
        <v>172</v>
      </c>
      <c r="G11537" s="2" t="s">
        <v>486</v>
      </c>
      <c r="H11537" s="2" t="s">
        <v>1131</v>
      </c>
      <c r="I11537" s="2" t="s">
        <v>228</v>
      </c>
      <c r="L11537" s="21"/>
    </row>
    <row r="11538" spans="1:12">
      <c r="A11538" s="79">
        <v>42404</v>
      </c>
      <c r="B11538" s="3">
        <v>3.4055</v>
      </c>
      <c r="C11538" s="7">
        <v>125</v>
      </c>
      <c r="D11538" s="7">
        <v>1</v>
      </c>
      <c r="E11538" s="17">
        <v>45</v>
      </c>
      <c r="F11538" s="2" t="s">
        <v>172</v>
      </c>
      <c r="G11538" s="2" t="s">
        <v>1151</v>
      </c>
      <c r="H11538" s="2" t="s">
        <v>1152</v>
      </c>
      <c r="I11538" s="2" t="s">
        <v>228</v>
      </c>
      <c r="L11538" s="21"/>
    </row>
    <row r="11539" spans="1:12">
      <c r="A11539" s="79">
        <v>42408</v>
      </c>
      <c r="B11539" s="3">
        <v>3.4055</v>
      </c>
      <c r="C11539" s="7">
        <v>125</v>
      </c>
      <c r="D11539" s="7">
        <v>1</v>
      </c>
      <c r="E11539" s="17">
        <v>45</v>
      </c>
      <c r="F11539" s="2" t="s">
        <v>172</v>
      </c>
      <c r="G11539" s="2" t="s">
        <v>372</v>
      </c>
      <c r="H11539" s="2" t="s">
        <v>1149</v>
      </c>
      <c r="I11539" s="2" t="s">
        <v>228</v>
      </c>
      <c r="L11539" s="21"/>
    </row>
    <row r="11540" spans="1:12">
      <c r="A11540" s="79">
        <v>42416</v>
      </c>
      <c r="B11540" s="3">
        <v>3.4055</v>
      </c>
      <c r="C11540" s="7">
        <v>125</v>
      </c>
      <c r="D11540" s="7">
        <v>1</v>
      </c>
      <c r="E11540" s="17">
        <v>45</v>
      </c>
      <c r="F11540" s="2" t="s">
        <v>172</v>
      </c>
      <c r="G11540" s="2" t="s">
        <v>1118</v>
      </c>
      <c r="H11540" s="2" t="s">
        <v>1119</v>
      </c>
      <c r="I11540" s="2" t="s">
        <v>228</v>
      </c>
      <c r="L11540" s="21"/>
    </row>
    <row r="11541" spans="1:12">
      <c r="A11541" s="79">
        <v>42424</v>
      </c>
      <c r="B11541" s="3">
        <v>3.4055</v>
      </c>
      <c r="C11541" s="7">
        <v>125</v>
      </c>
      <c r="D11541" s="7">
        <v>1</v>
      </c>
      <c r="E11541" s="17">
        <v>45</v>
      </c>
      <c r="F11541" s="2" t="s">
        <v>172</v>
      </c>
      <c r="G11541" s="2" t="s">
        <v>1126</v>
      </c>
      <c r="H11541" s="2" t="s">
        <v>1127</v>
      </c>
      <c r="I11541" s="2" t="s">
        <v>228</v>
      </c>
      <c r="L11541" s="21"/>
    </row>
    <row r="11542" spans="1:12">
      <c r="A11542" s="79">
        <v>42459</v>
      </c>
      <c r="B11542" s="3">
        <v>10.2165</v>
      </c>
      <c r="C11542" s="7">
        <v>125</v>
      </c>
      <c r="D11542" s="7">
        <v>3</v>
      </c>
      <c r="E11542" s="17">
        <v>45</v>
      </c>
      <c r="F11542" s="2" t="s">
        <v>172</v>
      </c>
      <c r="G11542" s="2" t="s">
        <v>457</v>
      </c>
      <c r="H11542" s="2" t="s">
        <v>228</v>
      </c>
    </row>
    <row r="11543" spans="1:12">
      <c r="A11543" s="79">
        <v>42480</v>
      </c>
      <c r="B11543" s="3">
        <v>10.2165</v>
      </c>
      <c r="C11543" s="7">
        <v>125</v>
      </c>
      <c r="D11543" s="7">
        <v>3</v>
      </c>
      <c r="E11543" s="17">
        <v>45</v>
      </c>
      <c r="F11543" s="2" t="s">
        <v>172</v>
      </c>
      <c r="G11543" s="2" t="s">
        <v>533</v>
      </c>
      <c r="H11543" s="2" t="s">
        <v>1539</v>
      </c>
      <c r="I11543" s="2" t="s">
        <v>228</v>
      </c>
    </row>
    <row r="11544" spans="1:12">
      <c r="A11544" s="79">
        <v>42485</v>
      </c>
      <c r="B11544" s="3">
        <v>3.4055</v>
      </c>
      <c r="C11544" s="7">
        <v>125</v>
      </c>
      <c r="D11544" s="7">
        <v>1</v>
      </c>
      <c r="E11544" s="17">
        <v>45</v>
      </c>
      <c r="F11544" s="2" t="s">
        <v>172</v>
      </c>
      <c r="G11544" s="2" t="s">
        <v>372</v>
      </c>
      <c r="H11544" s="2" t="s">
        <v>1548</v>
      </c>
      <c r="I11544" s="2" t="s">
        <v>228</v>
      </c>
    </row>
    <row r="11545" spans="1:12">
      <c r="A11545" s="79">
        <v>42509</v>
      </c>
      <c r="B11545" s="3">
        <v>6.7132258064516126</v>
      </c>
      <c r="C11545" s="7">
        <v>125</v>
      </c>
      <c r="D11545" s="7">
        <v>2</v>
      </c>
      <c r="E11545" s="17">
        <v>45</v>
      </c>
      <c r="F11545" s="2" t="s">
        <v>172</v>
      </c>
      <c r="G11545" s="2" t="s">
        <v>228</v>
      </c>
      <c r="H11545" s="2" t="s">
        <v>393</v>
      </c>
      <c r="I11545" s="2" t="s">
        <v>1768</v>
      </c>
    </row>
    <row r="11546" spans="1:12">
      <c r="A11546" s="79">
        <v>42527</v>
      </c>
      <c r="B11546" s="3">
        <v>3.3854419226464372</v>
      </c>
      <c r="C11546" s="7">
        <v>125</v>
      </c>
      <c r="D11546" s="7">
        <v>1</v>
      </c>
      <c r="E11546" s="17">
        <v>45</v>
      </c>
      <c r="F11546" s="2" t="s">
        <v>172</v>
      </c>
      <c r="G11546" s="2" t="s">
        <v>228</v>
      </c>
      <c r="H11546" s="2" t="s">
        <v>372</v>
      </c>
      <c r="I11546" s="2" t="s">
        <v>1921</v>
      </c>
      <c r="J11546" s="2" t="s">
        <v>231</v>
      </c>
      <c r="K11546" s="2" t="s">
        <v>2049</v>
      </c>
    </row>
    <row r="11547" spans="1:12">
      <c r="A11547" s="79">
        <v>42536</v>
      </c>
      <c r="B11547" s="3">
        <v>4.3615821114369497</v>
      </c>
      <c r="C11547" s="7">
        <v>125</v>
      </c>
      <c r="D11547" s="7">
        <v>1</v>
      </c>
      <c r="E11547" s="17">
        <v>45</v>
      </c>
      <c r="F11547" s="2" t="s">
        <v>172</v>
      </c>
      <c r="G11547" s="2" t="s">
        <v>228</v>
      </c>
      <c r="H11547" s="2" t="s">
        <v>2032</v>
      </c>
      <c r="K11547" s="2" t="s">
        <v>2033</v>
      </c>
    </row>
    <row r="11548" spans="1:12">
      <c r="A11548" s="79">
        <v>42542</v>
      </c>
      <c r="B11548" s="3">
        <v>10.1758738317757</v>
      </c>
      <c r="C11548" s="7">
        <v>125</v>
      </c>
      <c r="D11548" s="7">
        <v>3</v>
      </c>
      <c r="E11548" s="17">
        <v>45</v>
      </c>
      <c r="F11548" s="2" t="s">
        <v>172</v>
      </c>
      <c r="G11548" s="2" t="s">
        <v>228</v>
      </c>
      <c r="H11548" s="2" t="s">
        <v>393</v>
      </c>
      <c r="J11548" s="2" t="s">
        <v>235</v>
      </c>
      <c r="K11548" s="2" t="s">
        <v>1994</v>
      </c>
    </row>
    <row r="11549" spans="1:12">
      <c r="A11549" s="79">
        <v>42212</v>
      </c>
      <c r="B11549" s="3">
        <v>3.4055</v>
      </c>
      <c r="C11549" s="7">
        <v>126</v>
      </c>
      <c r="D11549" s="7">
        <v>1</v>
      </c>
      <c r="E11549" s="17">
        <v>45</v>
      </c>
      <c r="F11549" s="2" t="s">
        <v>172</v>
      </c>
      <c r="G11549" s="2" t="s">
        <v>236</v>
      </c>
      <c r="H11549" s="2" t="s">
        <v>212</v>
      </c>
      <c r="J11549" s="21"/>
    </row>
    <row r="11550" spans="1:12">
      <c r="A11550" s="79">
        <v>42214</v>
      </c>
      <c r="B11550" s="3">
        <v>13.622</v>
      </c>
      <c r="C11550" s="7">
        <v>126</v>
      </c>
      <c r="D11550" s="7">
        <v>4</v>
      </c>
      <c r="E11550" s="17">
        <v>45</v>
      </c>
      <c r="F11550" s="2" t="s">
        <v>172</v>
      </c>
      <c r="G11550" s="2" t="s">
        <v>231</v>
      </c>
      <c r="H11550" s="2" t="s">
        <v>212</v>
      </c>
      <c r="J11550" s="21"/>
    </row>
    <row r="11551" spans="1:12">
      <c r="A11551" s="79">
        <v>42233</v>
      </c>
      <c r="B11551" s="3">
        <v>68.11</v>
      </c>
      <c r="C11551" s="7">
        <v>126</v>
      </c>
      <c r="D11551" s="7">
        <v>20</v>
      </c>
      <c r="E11551" s="17">
        <v>45</v>
      </c>
      <c r="F11551" s="2" t="s">
        <v>172</v>
      </c>
      <c r="G11551" s="2" t="s">
        <v>235</v>
      </c>
      <c r="H11551" s="2" t="s">
        <v>212</v>
      </c>
      <c r="J11551" s="21"/>
    </row>
    <row r="11552" spans="1:12">
      <c r="A11552" s="79">
        <v>42233</v>
      </c>
      <c r="B11552" s="3">
        <v>3.4055</v>
      </c>
      <c r="C11552" s="7">
        <v>126</v>
      </c>
      <c r="D11552" s="7">
        <v>1</v>
      </c>
      <c r="E11552" s="17">
        <v>45</v>
      </c>
      <c r="F11552" s="2" t="s">
        <v>172</v>
      </c>
      <c r="G11552" s="2" t="s">
        <v>231</v>
      </c>
      <c r="H11552" s="2" t="s">
        <v>212</v>
      </c>
      <c r="J11552" s="21"/>
    </row>
    <row r="11553" spans="1:12">
      <c r="A11553" s="79">
        <v>42249</v>
      </c>
      <c r="B11553" s="3">
        <v>17.0275</v>
      </c>
      <c r="C11553" s="7">
        <v>126</v>
      </c>
      <c r="D11553" s="7">
        <v>5</v>
      </c>
      <c r="E11553" s="17">
        <v>45</v>
      </c>
      <c r="F11553" s="2" t="s">
        <v>172</v>
      </c>
      <c r="G11553" s="2" t="s">
        <v>236</v>
      </c>
      <c r="H11553" s="2" t="s">
        <v>212</v>
      </c>
      <c r="J11553" s="21"/>
    </row>
    <row r="11554" spans="1:12">
      <c r="A11554" s="79">
        <v>42265</v>
      </c>
      <c r="B11554" s="3">
        <v>3.4055</v>
      </c>
      <c r="C11554" s="7">
        <v>126</v>
      </c>
      <c r="D11554" s="7">
        <v>1</v>
      </c>
      <c r="E11554" s="17">
        <v>45</v>
      </c>
      <c r="F11554" s="2" t="s">
        <v>172</v>
      </c>
      <c r="G11554" s="2" t="s">
        <v>231</v>
      </c>
      <c r="H11554" s="2" t="s">
        <v>212</v>
      </c>
      <c r="J11554" s="21"/>
    </row>
    <row r="11555" spans="1:12">
      <c r="A11555" s="79">
        <v>42273</v>
      </c>
      <c r="B11555" s="3">
        <v>2.919</v>
      </c>
      <c r="C11555" s="7">
        <v>126</v>
      </c>
      <c r="D11555" s="7">
        <v>1</v>
      </c>
      <c r="E11555" s="17">
        <v>45</v>
      </c>
      <c r="F11555" s="2" t="s">
        <v>172</v>
      </c>
      <c r="G11555" s="2" t="s">
        <v>206</v>
      </c>
      <c r="H11555" s="2" t="s">
        <v>212</v>
      </c>
    </row>
    <row r="11556" spans="1:12">
      <c r="A11556" s="79">
        <v>42283</v>
      </c>
      <c r="B11556" s="3">
        <v>3.4055</v>
      </c>
      <c r="C11556" s="7">
        <v>126</v>
      </c>
      <c r="D11556" s="7">
        <v>1</v>
      </c>
      <c r="E11556" s="17">
        <v>45</v>
      </c>
      <c r="F11556" s="2" t="s">
        <v>172</v>
      </c>
      <c r="G11556" s="2" t="s">
        <v>372</v>
      </c>
      <c r="H11556" s="2" t="s">
        <v>212</v>
      </c>
    </row>
    <row r="11557" spans="1:12">
      <c r="A11557" s="79">
        <v>42289</v>
      </c>
      <c r="B11557" s="3">
        <v>6.8109999999999999</v>
      </c>
      <c r="C11557" s="7">
        <v>126</v>
      </c>
      <c r="D11557" s="7">
        <v>2</v>
      </c>
      <c r="E11557" s="17">
        <v>45</v>
      </c>
      <c r="F11557" s="2" t="s">
        <v>172</v>
      </c>
      <c r="G11557" s="2" t="s">
        <v>382</v>
      </c>
      <c r="H11557" s="2" t="s">
        <v>212</v>
      </c>
    </row>
    <row r="11558" spans="1:12">
      <c r="A11558" s="79">
        <v>42290</v>
      </c>
      <c r="B11558" s="3">
        <v>3.4055</v>
      </c>
      <c r="C11558" s="7">
        <v>126</v>
      </c>
      <c r="D11558" s="7">
        <v>1</v>
      </c>
      <c r="E11558" s="17">
        <v>45</v>
      </c>
      <c r="F11558" s="2" t="s">
        <v>172</v>
      </c>
      <c r="G11558" s="2" t="s">
        <v>379</v>
      </c>
      <c r="H11558" s="2" t="s">
        <v>212</v>
      </c>
    </row>
    <row r="11559" spans="1:12" s="14" customFormat="1">
      <c r="A11559" s="79">
        <v>42297</v>
      </c>
      <c r="B11559" s="3">
        <v>3.4055</v>
      </c>
      <c r="C11559" s="7">
        <v>126</v>
      </c>
      <c r="D11559" s="7">
        <v>1</v>
      </c>
      <c r="E11559" s="17">
        <v>45</v>
      </c>
      <c r="F11559" s="2" t="s">
        <v>172</v>
      </c>
      <c r="G11559" s="2" t="s">
        <v>373</v>
      </c>
      <c r="H11559" s="2" t="s">
        <v>212</v>
      </c>
      <c r="I11559" s="2"/>
      <c r="J11559" s="2"/>
      <c r="K11559" s="2"/>
      <c r="L11559" s="2"/>
    </row>
    <row r="11560" spans="1:12" s="14" customFormat="1">
      <c r="A11560" s="79">
        <v>42300</v>
      </c>
      <c r="B11560" s="3">
        <v>6.8109999999999999</v>
      </c>
      <c r="C11560" s="7">
        <v>126</v>
      </c>
      <c r="D11560" s="7">
        <v>2</v>
      </c>
      <c r="E11560" s="17">
        <v>45</v>
      </c>
      <c r="F11560" s="2" t="s">
        <v>172</v>
      </c>
      <c r="G11560" s="2" t="s">
        <v>372</v>
      </c>
      <c r="H11560" s="2" t="s">
        <v>212</v>
      </c>
      <c r="I11560" s="2"/>
      <c r="J11560" s="2"/>
      <c r="K11560" s="2"/>
      <c r="L11560" s="2"/>
    </row>
    <row r="11561" spans="1:12" s="14" customFormat="1">
      <c r="A11561" s="79">
        <v>42304</v>
      </c>
      <c r="B11561" s="3">
        <v>17.0275</v>
      </c>
      <c r="C11561" s="7">
        <v>126</v>
      </c>
      <c r="D11561" s="7">
        <v>5</v>
      </c>
      <c r="E11561" s="17">
        <v>45</v>
      </c>
      <c r="F11561" s="2" t="s">
        <v>172</v>
      </c>
      <c r="G11561" s="2" t="s">
        <v>358</v>
      </c>
      <c r="H11561" s="2" t="s">
        <v>212</v>
      </c>
      <c r="I11561" s="2"/>
      <c r="J11561" s="2"/>
      <c r="K11561" s="2"/>
      <c r="L11561" s="2"/>
    </row>
    <row r="11562" spans="1:12" s="14" customFormat="1">
      <c r="A11562" s="79">
        <v>42305</v>
      </c>
      <c r="B11562" s="3">
        <v>17.0275</v>
      </c>
      <c r="C11562" s="7">
        <v>126</v>
      </c>
      <c r="D11562" s="7">
        <v>5</v>
      </c>
      <c r="E11562" s="17">
        <v>45</v>
      </c>
      <c r="F11562" s="2" t="s">
        <v>172</v>
      </c>
      <c r="G11562" s="2" t="s">
        <v>392</v>
      </c>
      <c r="H11562" s="2" t="s">
        <v>212</v>
      </c>
      <c r="I11562" s="2"/>
      <c r="J11562" s="2"/>
      <c r="K11562" s="2"/>
      <c r="L11562" s="2"/>
    </row>
    <row r="11563" spans="1:12" s="14" customFormat="1">
      <c r="A11563" s="79">
        <v>42318</v>
      </c>
      <c r="B11563" s="3">
        <v>6.8109999999999999</v>
      </c>
      <c r="C11563" s="7">
        <v>126</v>
      </c>
      <c r="D11563" s="7">
        <v>2</v>
      </c>
      <c r="E11563" s="17">
        <v>45</v>
      </c>
      <c r="F11563" s="2" t="s">
        <v>172</v>
      </c>
      <c r="G11563" s="2" t="s">
        <v>457</v>
      </c>
      <c r="H11563" s="2" t="s">
        <v>458</v>
      </c>
      <c r="I11563" s="2" t="s">
        <v>212</v>
      </c>
      <c r="J11563" s="2"/>
      <c r="K11563" s="2"/>
      <c r="L11563" s="2"/>
    </row>
    <row r="11564" spans="1:12" s="14" customFormat="1">
      <c r="A11564" s="79">
        <v>42318</v>
      </c>
      <c r="B11564" s="3">
        <v>3.4055</v>
      </c>
      <c r="C11564" s="7">
        <v>126</v>
      </c>
      <c r="D11564" s="7">
        <v>1</v>
      </c>
      <c r="E11564" s="17">
        <v>45</v>
      </c>
      <c r="F11564" s="2" t="s">
        <v>172</v>
      </c>
      <c r="G11564" s="2" t="s">
        <v>373</v>
      </c>
      <c r="H11564" s="2" t="s">
        <v>455</v>
      </c>
      <c r="I11564" s="2" t="s">
        <v>212</v>
      </c>
      <c r="J11564" s="2"/>
      <c r="K11564" s="2"/>
      <c r="L11564" s="2"/>
    </row>
    <row r="11565" spans="1:12" s="14" customFormat="1">
      <c r="A11565" s="79">
        <v>42319</v>
      </c>
      <c r="B11565" s="3">
        <v>6.8109999999999999</v>
      </c>
      <c r="C11565" s="7">
        <v>126</v>
      </c>
      <c r="D11565" s="7">
        <v>2</v>
      </c>
      <c r="E11565" s="17">
        <v>45</v>
      </c>
      <c r="F11565" s="2" t="s">
        <v>172</v>
      </c>
      <c r="G11565" s="2" t="s">
        <v>459</v>
      </c>
      <c r="H11565" s="2" t="s">
        <v>460</v>
      </c>
      <c r="I11565" s="2" t="s">
        <v>212</v>
      </c>
      <c r="J11565" s="2"/>
      <c r="K11565" s="2"/>
      <c r="L11565" s="2"/>
    </row>
    <row r="11566" spans="1:12" s="14" customFormat="1">
      <c r="A11566" s="79">
        <v>42319</v>
      </c>
      <c r="B11566" s="3">
        <v>3.4055</v>
      </c>
      <c r="C11566" s="7">
        <v>126</v>
      </c>
      <c r="D11566" s="7">
        <v>1</v>
      </c>
      <c r="E11566" s="17">
        <v>45</v>
      </c>
      <c r="F11566" s="2" t="s">
        <v>172</v>
      </c>
      <c r="G11566" s="2" t="s">
        <v>393</v>
      </c>
      <c r="H11566" s="2" t="s">
        <v>456</v>
      </c>
      <c r="I11566" s="2" t="s">
        <v>212</v>
      </c>
      <c r="J11566" s="2"/>
      <c r="K11566" s="2"/>
      <c r="L11566" s="2"/>
    </row>
    <row r="11567" spans="1:12" s="14" customFormat="1">
      <c r="A11567" s="79">
        <v>42324</v>
      </c>
      <c r="B11567" s="3">
        <v>3.4055</v>
      </c>
      <c r="C11567" s="7">
        <v>126</v>
      </c>
      <c r="D11567" s="7">
        <v>1</v>
      </c>
      <c r="E11567" s="17">
        <v>45</v>
      </c>
      <c r="F11567" s="2" t="s">
        <v>172</v>
      </c>
      <c r="G11567" s="2" t="s">
        <v>470</v>
      </c>
      <c r="H11567" s="2" t="s">
        <v>471</v>
      </c>
      <c r="I11567" s="2" t="s">
        <v>212</v>
      </c>
      <c r="J11567" s="2"/>
      <c r="K11567" s="2"/>
      <c r="L11567" s="2"/>
    </row>
    <row r="11568" spans="1:12" s="14" customFormat="1">
      <c r="A11568" s="79">
        <v>42342</v>
      </c>
      <c r="B11568" s="3">
        <v>17.0275</v>
      </c>
      <c r="C11568" s="7">
        <v>126</v>
      </c>
      <c r="D11568" s="7">
        <v>5</v>
      </c>
      <c r="E11568" s="17">
        <v>45</v>
      </c>
      <c r="F11568" s="8" t="s">
        <v>172</v>
      </c>
      <c r="G11568" s="2" t="s">
        <v>393</v>
      </c>
      <c r="H11568" s="2" t="s">
        <v>677</v>
      </c>
      <c r="I11568" s="2" t="s">
        <v>212</v>
      </c>
      <c r="J11568" s="2"/>
      <c r="K11568" s="2"/>
      <c r="L11568" s="2"/>
    </row>
    <row r="11569" spans="1:12" s="14" customFormat="1">
      <c r="A11569" s="79">
        <v>42342</v>
      </c>
      <c r="B11569" s="3">
        <v>3.4055</v>
      </c>
      <c r="C11569" s="7">
        <v>126</v>
      </c>
      <c r="D11569" s="7">
        <v>1</v>
      </c>
      <c r="E11569" s="17">
        <v>45</v>
      </c>
      <c r="F11569" s="8" t="s">
        <v>172</v>
      </c>
      <c r="G11569" s="2" t="s">
        <v>671</v>
      </c>
      <c r="H11569" s="2" t="s">
        <v>672</v>
      </c>
      <c r="I11569" s="2" t="s">
        <v>212</v>
      </c>
      <c r="J11569" s="2"/>
      <c r="K11569" s="2"/>
      <c r="L11569" s="2"/>
    </row>
    <row r="11570" spans="1:12" s="14" customFormat="1">
      <c r="A11570" s="79">
        <v>42342</v>
      </c>
      <c r="B11570" s="3">
        <v>3.4055</v>
      </c>
      <c r="C11570" s="7">
        <v>126</v>
      </c>
      <c r="D11570" s="7">
        <v>1</v>
      </c>
      <c r="E11570" s="17">
        <v>45</v>
      </c>
      <c r="F11570" s="8" t="s">
        <v>172</v>
      </c>
      <c r="G11570" s="2" t="s">
        <v>372</v>
      </c>
      <c r="H11570" s="2" t="s">
        <v>676</v>
      </c>
      <c r="I11570" s="2" t="s">
        <v>212</v>
      </c>
      <c r="J11570" s="2"/>
      <c r="K11570" s="2"/>
      <c r="L11570" s="2"/>
    </row>
    <row r="11571" spans="1:12" s="14" customFormat="1">
      <c r="A11571" s="79">
        <v>42375</v>
      </c>
      <c r="B11571" s="3">
        <v>3.4055</v>
      </c>
      <c r="C11571" s="7">
        <v>126</v>
      </c>
      <c r="D11571" s="7">
        <v>1</v>
      </c>
      <c r="E11571" s="17">
        <v>45</v>
      </c>
      <c r="F11571" s="2" t="s">
        <v>172</v>
      </c>
      <c r="G11571" s="2" t="s">
        <v>372</v>
      </c>
      <c r="H11571" s="2" t="s">
        <v>910</v>
      </c>
      <c r="I11571" s="2" t="s">
        <v>212</v>
      </c>
      <c r="J11571" s="2"/>
      <c r="K11571" s="2"/>
      <c r="L11571" s="21"/>
    </row>
    <row r="11572" spans="1:12" s="14" customFormat="1">
      <c r="A11572" s="79">
        <v>42383</v>
      </c>
      <c r="B11572" s="3">
        <v>3.4055</v>
      </c>
      <c r="C11572" s="7">
        <v>126</v>
      </c>
      <c r="D11572" s="7">
        <v>1</v>
      </c>
      <c r="E11572" s="17">
        <v>45</v>
      </c>
      <c r="F11572" s="2" t="s">
        <v>172</v>
      </c>
      <c r="G11572" s="2" t="s">
        <v>372</v>
      </c>
      <c r="H11572" s="2" t="s">
        <v>907</v>
      </c>
      <c r="I11572" s="2" t="s">
        <v>212</v>
      </c>
      <c r="J11572" s="2"/>
      <c r="K11572" s="2"/>
      <c r="L11572" s="21"/>
    </row>
    <row r="11573" spans="1:12" s="14" customFormat="1">
      <c r="A11573" s="79">
        <v>42399</v>
      </c>
      <c r="B11573" s="3">
        <v>3.4055</v>
      </c>
      <c r="C11573" s="7">
        <v>126</v>
      </c>
      <c r="D11573" s="7">
        <v>1</v>
      </c>
      <c r="E11573" s="17">
        <v>45</v>
      </c>
      <c r="F11573" s="2" t="s">
        <v>172</v>
      </c>
      <c r="G11573" s="2" t="s">
        <v>755</v>
      </c>
      <c r="H11573" s="2" t="s">
        <v>756</v>
      </c>
      <c r="I11573" s="2" t="s">
        <v>212</v>
      </c>
      <c r="J11573" s="2"/>
      <c r="K11573" s="2"/>
      <c r="L11573" s="21"/>
    </row>
    <row r="11574" spans="1:12" s="14" customFormat="1">
      <c r="A11574" s="79">
        <v>42400</v>
      </c>
      <c r="B11574" s="3">
        <v>3.4055</v>
      </c>
      <c r="C11574" s="7">
        <v>126</v>
      </c>
      <c r="D11574" s="7">
        <v>1</v>
      </c>
      <c r="E11574" s="17">
        <v>45</v>
      </c>
      <c r="F11574" s="2" t="s">
        <v>172</v>
      </c>
      <c r="G11574" s="2" t="s">
        <v>671</v>
      </c>
      <c r="H11574" s="2" t="s">
        <v>1160</v>
      </c>
      <c r="I11574" s="2" t="s">
        <v>212</v>
      </c>
      <c r="J11574" s="2"/>
      <c r="K11574" s="2"/>
      <c r="L11574" s="21"/>
    </row>
    <row r="11575" spans="1:12" s="14" customFormat="1">
      <c r="A11575" s="79">
        <v>42401</v>
      </c>
      <c r="B11575" s="3">
        <v>10.2165</v>
      </c>
      <c r="C11575" s="7">
        <v>126</v>
      </c>
      <c r="D11575" s="7">
        <v>3</v>
      </c>
      <c r="E11575" s="17">
        <v>45</v>
      </c>
      <c r="F11575" s="2" t="s">
        <v>172</v>
      </c>
      <c r="G11575" s="2" t="s">
        <v>1157</v>
      </c>
      <c r="H11575" s="2" t="s">
        <v>1158</v>
      </c>
      <c r="I11575" s="2" t="s">
        <v>212</v>
      </c>
      <c r="J11575" s="2"/>
      <c r="K11575" s="2"/>
      <c r="L11575" s="21"/>
    </row>
    <row r="11576" spans="1:12">
      <c r="A11576" s="79">
        <v>42402</v>
      </c>
      <c r="B11576" s="3">
        <v>30.6495</v>
      </c>
      <c r="C11576" s="7">
        <v>126</v>
      </c>
      <c r="D11576" s="7">
        <v>8</v>
      </c>
      <c r="E11576" s="17">
        <v>45</v>
      </c>
      <c r="F11576" s="2" t="s">
        <v>172</v>
      </c>
      <c r="G11576" s="2" t="s">
        <v>393</v>
      </c>
      <c r="H11576" s="2" t="s">
        <v>1159</v>
      </c>
      <c r="I11576" s="2" t="s">
        <v>212</v>
      </c>
      <c r="L11576" s="21"/>
    </row>
    <row r="11577" spans="1:12">
      <c r="A11577" s="79">
        <v>42402</v>
      </c>
      <c r="B11577" s="3">
        <v>6.8109999999999999</v>
      </c>
      <c r="C11577" s="7">
        <v>126</v>
      </c>
      <c r="D11577" s="7">
        <v>2</v>
      </c>
      <c r="E11577" s="17">
        <v>45</v>
      </c>
      <c r="F11577" s="2" t="s">
        <v>172</v>
      </c>
      <c r="G11577" s="2" t="s">
        <v>1138</v>
      </c>
      <c r="H11577" s="2" t="s">
        <v>1139</v>
      </c>
      <c r="I11577" s="2" t="s">
        <v>212</v>
      </c>
      <c r="L11577" s="21"/>
    </row>
    <row r="11578" spans="1:12">
      <c r="A11578" s="79">
        <v>42402</v>
      </c>
      <c r="B11578" s="3">
        <v>3.4055</v>
      </c>
      <c r="C11578" s="7">
        <v>126</v>
      </c>
      <c r="D11578" s="7">
        <v>1</v>
      </c>
      <c r="E11578" s="17">
        <v>45</v>
      </c>
      <c r="F11578" s="2" t="s">
        <v>172</v>
      </c>
      <c r="G11578" s="2" t="s">
        <v>1136</v>
      </c>
      <c r="H11578" s="2" t="s">
        <v>1137</v>
      </c>
      <c r="I11578" s="2" t="s">
        <v>212</v>
      </c>
      <c r="L11578" s="21"/>
    </row>
    <row r="11579" spans="1:12">
      <c r="A11579" s="79">
        <v>42404</v>
      </c>
      <c r="B11579" s="3">
        <v>3.4055</v>
      </c>
      <c r="C11579" s="7">
        <v>126</v>
      </c>
      <c r="D11579" s="7">
        <v>1</v>
      </c>
      <c r="E11579" s="17">
        <v>45</v>
      </c>
      <c r="F11579" s="2" t="s">
        <v>172</v>
      </c>
      <c r="G11579" s="2" t="s">
        <v>1128</v>
      </c>
      <c r="H11579" s="2" t="s">
        <v>1129</v>
      </c>
      <c r="I11579" s="2" t="s">
        <v>212</v>
      </c>
      <c r="L11579" s="21"/>
    </row>
    <row r="11580" spans="1:12">
      <c r="A11580" s="79">
        <v>42404</v>
      </c>
      <c r="B11580" s="3">
        <v>3.4055</v>
      </c>
      <c r="C11580" s="7">
        <v>126</v>
      </c>
      <c r="D11580" s="7">
        <v>1</v>
      </c>
      <c r="E11580" s="17">
        <v>45</v>
      </c>
      <c r="F11580" s="2" t="s">
        <v>172</v>
      </c>
      <c r="G11580" s="2" t="s">
        <v>1151</v>
      </c>
      <c r="H11580" s="2" t="s">
        <v>1152</v>
      </c>
      <c r="I11580" s="2" t="s">
        <v>212</v>
      </c>
      <c r="L11580" s="21"/>
    </row>
    <row r="11581" spans="1:12">
      <c r="A11581" s="79">
        <v>42408</v>
      </c>
      <c r="B11581" s="3">
        <v>6.8109999999999999</v>
      </c>
      <c r="C11581" s="7">
        <v>126</v>
      </c>
      <c r="D11581" s="7">
        <v>2</v>
      </c>
      <c r="E11581" s="17">
        <v>45</v>
      </c>
      <c r="F11581" s="2" t="s">
        <v>172</v>
      </c>
      <c r="G11581" s="2" t="s">
        <v>372</v>
      </c>
      <c r="H11581" s="2" t="s">
        <v>1149</v>
      </c>
      <c r="I11581" s="2" t="s">
        <v>212</v>
      </c>
      <c r="L11581" s="21"/>
    </row>
    <row r="11582" spans="1:12">
      <c r="A11582" s="79">
        <v>42416</v>
      </c>
      <c r="B11582" s="3">
        <v>3.4055</v>
      </c>
      <c r="C11582" s="7">
        <v>126</v>
      </c>
      <c r="D11582" s="7">
        <v>1</v>
      </c>
      <c r="E11582" s="17">
        <v>45</v>
      </c>
      <c r="F11582" s="2" t="s">
        <v>172</v>
      </c>
      <c r="G11582" s="2" t="s">
        <v>1118</v>
      </c>
      <c r="H11582" s="2" t="s">
        <v>1119</v>
      </c>
      <c r="I11582" s="2" t="s">
        <v>212</v>
      </c>
      <c r="L11582" s="21"/>
    </row>
    <row r="11583" spans="1:12">
      <c r="A11583" s="79">
        <v>42424</v>
      </c>
      <c r="B11583" s="3">
        <v>3.4055</v>
      </c>
      <c r="C11583" s="7">
        <v>126</v>
      </c>
      <c r="D11583" s="7">
        <v>1</v>
      </c>
      <c r="E11583" s="17">
        <v>45</v>
      </c>
      <c r="F11583" s="2" t="s">
        <v>172</v>
      </c>
      <c r="G11583" s="2" t="s">
        <v>1126</v>
      </c>
      <c r="H11583" s="2" t="s">
        <v>1127</v>
      </c>
      <c r="I11583" s="2" t="s">
        <v>212</v>
      </c>
      <c r="L11583" s="21"/>
    </row>
    <row r="11584" spans="1:12">
      <c r="A11584" s="79">
        <v>42459</v>
      </c>
      <c r="B11584" s="3">
        <v>10.2165</v>
      </c>
      <c r="C11584" s="7">
        <v>126</v>
      </c>
      <c r="D11584" s="7">
        <v>3</v>
      </c>
      <c r="E11584" s="17">
        <v>45</v>
      </c>
      <c r="F11584" s="2" t="s">
        <v>172</v>
      </c>
      <c r="G11584" s="2" t="s">
        <v>457</v>
      </c>
      <c r="H11584" s="2" t="s">
        <v>212</v>
      </c>
    </row>
    <row r="11585" spans="1:11">
      <c r="A11585" s="79">
        <v>42468</v>
      </c>
      <c r="B11585" s="3">
        <v>6.8109999999999999</v>
      </c>
      <c r="C11585" s="7">
        <v>126</v>
      </c>
      <c r="D11585" s="7">
        <v>2</v>
      </c>
      <c r="E11585" s="17">
        <v>45</v>
      </c>
      <c r="F11585" s="2" t="s">
        <v>172</v>
      </c>
      <c r="G11585" s="2" t="s">
        <v>1542</v>
      </c>
      <c r="H11585" s="2" t="s">
        <v>1543</v>
      </c>
      <c r="I11585" s="2" t="s">
        <v>212</v>
      </c>
    </row>
    <row r="11586" spans="1:11">
      <c r="A11586" s="79">
        <v>42473</v>
      </c>
      <c r="B11586" s="3">
        <v>3.4055</v>
      </c>
      <c r="C11586" s="7">
        <v>126</v>
      </c>
      <c r="D11586" s="7">
        <v>1</v>
      </c>
      <c r="E11586" s="17">
        <v>45</v>
      </c>
      <c r="F11586" s="2" t="s">
        <v>172</v>
      </c>
      <c r="G11586" s="2" t="s">
        <v>1540</v>
      </c>
      <c r="H11586" s="2" t="s">
        <v>1541</v>
      </c>
      <c r="I11586" s="2" t="s">
        <v>212</v>
      </c>
    </row>
    <row r="11587" spans="1:11">
      <c r="A11587" s="79">
        <v>42474</v>
      </c>
      <c r="B11587" s="3">
        <v>6.8109999999999999</v>
      </c>
      <c r="C11587" s="7">
        <v>126</v>
      </c>
      <c r="D11587" s="7">
        <v>2</v>
      </c>
      <c r="E11587" s="17">
        <v>45</v>
      </c>
      <c r="F11587" s="2" t="s">
        <v>172</v>
      </c>
      <c r="G11587" s="2" t="s">
        <v>393</v>
      </c>
      <c r="H11587" s="2" t="s">
        <v>1550</v>
      </c>
      <c r="I11587" s="2" t="s">
        <v>212</v>
      </c>
    </row>
    <row r="11588" spans="1:11">
      <c r="A11588" s="79">
        <v>42479</v>
      </c>
      <c r="B11588" s="3">
        <v>3.4055</v>
      </c>
      <c r="C11588" s="7">
        <v>126</v>
      </c>
      <c r="D11588" s="7">
        <v>1</v>
      </c>
      <c r="E11588" s="17">
        <v>45</v>
      </c>
      <c r="F11588" s="2" t="s">
        <v>172</v>
      </c>
      <c r="G11588" s="2" t="s">
        <v>671</v>
      </c>
      <c r="H11588" s="2" t="s">
        <v>1551</v>
      </c>
      <c r="I11588" s="2" t="s">
        <v>212</v>
      </c>
    </row>
    <row r="11589" spans="1:11">
      <c r="A11589" s="79">
        <v>42480</v>
      </c>
      <c r="B11589" s="3">
        <v>10.2165</v>
      </c>
      <c r="C11589" s="7">
        <v>126</v>
      </c>
      <c r="D11589" s="7">
        <v>3</v>
      </c>
      <c r="E11589" s="17">
        <v>45</v>
      </c>
      <c r="F11589" s="2" t="s">
        <v>172</v>
      </c>
      <c r="G11589" s="2" t="s">
        <v>533</v>
      </c>
      <c r="H11589" s="2" t="s">
        <v>1539</v>
      </c>
      <c r="I11589" s="2" t="s">
        <v>212</v>
      </c>
    </row>
    <row r="11590" spans="1:11">
      <c r="A11590" s="79">
        <v>42485</v>
      </c>
      <c r="B11590" s="3">
        <v>3.4055</v>
      </c>
      <c r="C11590" s="7">
        <v>126</v>
      </c>
      <c r="D11590" s="7">
        <v>1</v>
      </c>
      <c r="E11590" s="17">
        <v>45</v>
      </c>
      <c r="F11590" s="2" t="s">
        <v>172</v>
      </c>
      <c r="G11590" s="2" t="s">
        <v>372</v>
      </c>
      <c r="H11590" s="2" t="s">
        <v>1548</v>
      </c>
      <c r="I11590" s="2" t="s">
        <v>212</v>
      </c>
    </row>
    <row r="11591" spans="1:11">
      <c r="A11591" s="79">
        <v>42486</v>
      </c>
      <c r="B11591" s="3">
        <v>3.4055</v>
      </c>
      <c r="C11591" s="7">
        <v>126</v>
      </c>
      <c r="D11591" s="7">
        <v>1</v>
      </c>
      <c r="E11591" s="17">
        <v>45</v>
      </c>
      <c r="F11591" s="2" t="s">
        <v>172</v>
      </c>
      <c r="G11591" s="2" t="s">
        <v>1113</v>
      </c>
      <c r="H11591" s="2" t="s">
        <v>1538</v>
      </c>
      <c r="I11591" s="2" t="s">
        <v>212</v>
      </c>
    </row>
    <row r="11592" spans="1:11">
      <c r="A11592" s="79">
        <v>42509</v>
      </c>
      <c r="B11592" s="3">
        <v>16.783064516129031</v>
      </c>
      <c r="C11592" s="7">
        <v>126</v>
      </c>
      <c r="D11592" s="7">
        <v>5</v>
      </c>
      <c r="E11592" s="17">
        <v>45</v>
      </c>
      <c r="F11592" s="2" t="s">
        <v>172</v>
      </c>
      <c r="G11592" s="2" t="s">
        <v>212</v>
      </c>
      <c r="H11592" s="2" t="s">
        <v>393</v>
      </c>
      <c r="I11592" s="2" t="s">
        <v>1768</v>
      </c>
    </row>
    <row r="11593" spans="1:11">
      <c r="A11593" s="79">
        <v>42523</v>
      </c>
      <c r="B11593" s="3">
        <v>6.7835384615384617</v>
      </c>
      <c r="C11593" s="7">
        <v>126</v>
      </c>
      <c r="D11593" s="7">
        <v>2</v>
      </c>
      <c r="E11593" s="17">
        <v>45</v>
      </c>
      <c r="F11593" s="2" t="s">
        <v>172</v>
      </c>
      <c r="G11593" s="2" t="s">
        <v>212</v>
      </c>
      <c r="H11593" s="2" t="s">
        <v>1161</v>
      </c>
      <c r="I11593" s="2" t="s">
        <v>2040</v>
      </c>
      <c r="J11593" s="2" t="s">
        <v>358</v>
      </c>
      <c r="K11593" s="2" t="s">
        <v>2041</v>
      </c>
    </row>
    <row r="11594" spans="1:11">
      <c r="A11594" s="79">
        <v>42523</v>
      </c>
      <c r="B11594" s="3">
        <v>3.3931700507614213</v>
      </c>
      <c r="C11594" s="7">
        <v>126</v>
      </c>
      <c r="D11594" s="7">
        <v>1</v>
      </c>
      <c r="E11594" s="17">
        <v>45</v>
      </c>
      <c r="F11594" s="2" t="s">
        <v>172</v>
      </c>
      <c r="G11594" s="2" t="s">
        <v>212</v>
      </c>
      <c r="H11594" s="2" t="s">
        <v>2043</v>
      </c>
      <c r="K11594" s="2" t="s">
        <v>2044</v>
      </c>
    </row>
    <row r="11595" spans="1:11">
      <c r="A11595" s="79">
        <v>42527</v>
      </c>
      <c r="B11595" s="3">
        <v>3.3854419226464372</v>
      </c>
      <c r="C11595" s="7">
        <v>126</v>
      </c>
      <c r="D11595" s="7">
        <v>1</v>
      </c>
      <c r="E11595" s="17">
        <v>45</v>
      </c>
      <c r="F11595" s="2" t="s">
        <v>172</v>
      </c>
      <c r="G11595" s="2" t="s">
        <v>212</v>
      </c>
      <c r="H11595" s="2" t="s">
        <v>372</v>
      </c>
      <c r="I11595" s="2" t="s">
        <v>1921</v>
      </c>
      <c r="J11595" s="2" t="s">
        <v>231</v>
      </c>
      <c r="K11595" s="2" t="s">
        <v>2049</v>
      </c>
    </row>
    <row r="11596" spans="1:11">
      <c r="A11596" s="79">
        <v>42536</v>
      </c>
      <c r="B11596" s="3">
        <v>4.3615821114369497</v>
      </c>
      <c r="C11596" s="7">
        <v>126</v>
      </c>
      <c r="D11596" s="7">
        <v>1</v>
      </c>
      <c r="E11596" s="17">
        <v>45</v>
      </c>
      <c r="F11596" s="2" t="s">
        <v>172</v>
      </c>
      <c r="G11596" s="2" t="s">
        <v>212</v>
      </c>
      <c r="H11596" s="2" t="s">
        <v>2032</v>
      </c>
      <c r="K11596" s="2" t="s">
        <v>2033</v>
      </c>
    </row>
    <row r="11597" spans="1:11">
      <c r="A11597" s="79">
        <v>42550</v>
      </c>
      <c r="B11597" s="3">
        <v>6.7767999230473261</v>
      </c>
      <c r="C11597" s="7">
        <v>126</v>
      </c>
      <c r="D11597" s="7">
        <v>2</v>
      </c>
      <c r="E11597" s="17">
        <v>45</v>
      </c>
      <c r="F11597" s="2" t="s">
        <v>172</v>
      </c>
      <c r="G11597" s="2" t="s">
        <v>212</v>
      </c>
      <c r="H11597" s="2" t="s">
        <v>1157</v>
      </c>
      <c r="J11597" s="2" t="s">
        <v>241</v>
      </c>
      <c r="K11597" s="2" t="s">
        <v>1950</v>
      </c>
    </row>
    <row r="11598" spans="1:11">
      <c r="A11598" s="79">
        <v>42553</v>
      </c>
      <c r="B11598" s="3">
        <v>3.3945282936793131</v>
      </c>
      <c r="C11598" s="7">
        <v>126</v>
      </c>
      <c r="D11598" s="7">
        <v>1</v>
      </c>
      <c r="E11598" s="17">
        <v>45</v>
      </c>
      <c r="F11598" s="2" t="s">
        <v>172</v>
      </c>
      <c r="G11598" s="2" t="s">
        <v>911</v>
      </c>
      <c r="H11598" s="2" t="s">
        <v>2166</v>
      </c>
      <c r="I11598" s="2" t="s">
        <v>212</v>
      </c>
    </row>
    <row r="11599" spans="1:11">
      <c r="A11599" s="79">
        <v>42622</v>
      </c>
      <c r="B11599" s="3">
        <v>10.169466942148761</v>
      </c>
      <c r="C11599" s="7">
        <v>126</v>
      </c>
      <c r="D11599" s="7">
        <v>3</v>
      </c>
      <c r="E11599" s="17">
        <v>45</v>
      </c>
      <c r="F11599" s="2" t="s">
        <v>172</v>
      </c>
      <c r="G11599" s="2" t="s">
        <v>1157</v>
      </c>
      <c r="H11599" s="2" t="s">
        <v>2175</v>
      </c>
      <c r="I11599" s="2" t="s">
        <v>212</v>
      </c>
    </row>
    <row r="11600" spans="1:11">
      <c r="A11600" s="79">
        <v>42623</v>
      </c>
      <c r="B11600" s="3">
        <v>3.3927779291553133</v>
      </c>
      <c r="C11600" s="7">
        <v>126</v>
      </c>
      <c r="D11600" s="7">
        <v>1</v>
      </c>
      <c r="E11600" s="17">
        <v>45</v>
      </c>
      <c r="F11600" s="2" t="s">
        <v>172</v>
      </c>
      <c r="G11600" s="2" t="s">
        <v>1960</v>
      </c>
      <c r="H11600" s="2" t="s">
        <v>2163</v>
      </c>
      <c r="I11600" s="2" t="s">
        <v>212</v>
      </c>
    </row>
    <row r="11601" spans="1:10">
      <c r="A11601" s="79">
        <v>42628</v>
      </c>
      <c r="B11601" s="3">
        <v>3.392359649122807</v>
      </c>
      <c r="C11601" s="7">
        <v>126</v>
      </c>
      <c r="D11601" s="7">
        <v>1</v>
      </c>
      <c r="E11601" s="17">
        <v>45</v>
      </c>
      <c r="F11601" s="2" t="s">
        <v>172</v>
      </c>
      <c r="G11601" s="2" t="s">
        <v>1958</v>
      </c>
      <c r="H11601" s="2" t="s">
        <v>2160</v>
      </c>
      <c r="I11601" s="2" t="s">
        <v>212</v>
      </c>
    </row>
    <row r="11602" spans="1:10">
      <c r="A11602" s="79">
        <v>42631</v>
      </c>
      <c r="B11602" s="3">
        <v>6.7859182058047489</v>
      </c>
      <c r="C11602" s="7">
        <v>126</v>
      </c>
      <c r="D11602" s="7">
        <v>2</v>
      </c>
      <c r="E11602" s="17">
        <v>45</v>
      </c>
      <c r="F11602" s="2" t="s">
        <v>172</v>
      </c>
      <c r="G11602" s="2" t="s">
        <v>2161</v>
      </c>
      <c r="H11602" s="2" t="s">
        <v>2162</v>
      </c>
      <c r="I11602" s="2" t="s">
        <v>212</v>
      </c>
    </row>
    <row r="11603" spans="1:10">
      <c r="A11603" s="79">
        <v>42649</v>
      </c>
      <c r="B11603" s="3">
        <v>16.972763157894736</v>
      </c>
      <c r="C11603" s="7">
        <v>126</v>
      </c>
      <c r="D11603" s="7">
        <v>5</v>
      </c>
      <c r="E11603" s="17">
        <v>45</v>
      </c>
      <c r="F11603" s="2" t="s">
        <v>172</v>
      </c>
      <c r="G11603" s="2" t="s">
        <v>212</v>
      </c>
      <c r="H11603" s="2" t="s">
        <v>393</v>
      </c>
    </row>
    <row r="11604" spans="1:10">
      <c r="A11604" s="79">
        <v>42695</v>
      </c>
      <c r="B11604" s="3">
        <v>3.3944847036328873</v>
      </c>
      <c r="C11604" s="7">
        <v>126</v>
      </c>
      <c r="D11604" s="7">
        <v>1</v>
      </c>
      <c r="E11604" s="17">
        <v>45</v>
      </c>
      <c r="F11604" s="2" t="s">
        <v>172</v>
      </c>
      <c r="G11604" s="2" t="s">
        <v>212</v>
      </c>
      <c r="H11604" s="2" t="s">
        <v>372</v>
      </c>
    </row>
    <row r="11605" spans="1:10">
      <c r="A11605" s="79">
        <v>42703</v>
      </c>
      <c r="B11605" s="3">
        <v>3.3881470124235853</v>
      </c>
      <c r="C11605" s="7">
        <v>126</v>
      </c>
      <c r="D11605" s="7">
        <v>1</v>
      </c>
      <c r="E11605" s="17">
        <v>45</v>
      </c>
      <c r="F11605" s="2" t="s">
        <v>172</v>
      </c>
      <c r="G11605" s="2" t="s">
        <v>212</v>
      </c>
      <c r="H11605" s="2" t="s">
        <v>2043</v>
      </c>
    </row>
    <row r="11606" spans="1:10">
      <c r="A11606" s="79">
        <v>42744</v>
      </c>
      <c r="B11606" s="3">
        <v>3.3935471698113209</v>
      </c>
      <c r="C11606" s="7">
        <v>126</v>
      </c>
      <c r="D11606" s="7">
        <v>1</v>
      </c>
      <c r="E11606" s="17">
        <v>45</v>
      </c>
      <c r="F11606" s="2" t="s">
        <v>172</v>
      </c>
      <c r="G11606" s="2" t="s">
        <v>3463</v>
      </c>
      <c r="J11606" s="2" t="s">
        <v>3464</v>
      </c>
    </row>
    <row r="11607" spans="1:10">
      <c r="A11607" s="79">
        <v>42746</v>
      </c>
      <c r="B11607" s="3">
        <v>3.395438775510204</v>
      </c>
      <c r="C11607" s="7">
        <v>126</v>
      </c>
      <c r="D11607" s="7">
        <v>1</v>
      </c>
      <c r="E11607" s="17">
        <v>45</v>
      </c>
      <c r="F11607" s="2" t="s">
        <v>172</v>
      </c>
      <c r="G11607" s="2" t="s">
        <v>3468</v>
      </c>
      <c r="J11607" s="2" t="s">
        <v>3469</v>
      </c>
    </row>
    <row r="11608" spans="1:10">
      <c r="A11608" s="79">
        <v>42755</v>
      </c>
      <c r="B11608" s="3">
        <v>6.7938421052631579</v>
      </c>
      <c r="C11608" s="7">
        <v>126</v>
      </c>
      <c r="D11608" s="7">
        <v>2</v>
      </c>
      <c r="E11608" s="17">
        <v>45</v>
      </c>
      <c r="F11608" s="2" t="s">
        <v>172</v>
      </c>
      <c r="G11608" s="2" t="s">
        <v>393</v>
      </c>
      <c r="I11608" s="2" t="s">
        <v>235</v>
      </c>
      <c r="J11608" s="2" t="s">
        <v>3462</v>
      </c>
    </row>
    <row r="11609" spans="1:10">
      <c r="A11609" s="79">
        <v>42758</v>
      </c>
      <c r="B11609" s="3">
        <v>3.3848636363636362</v>
      </c>
      <c r="C11609" s="7">
        <v>126</v>
      </c>
      <c r="D11609" s="7">
        <v>1</v>
      </c>
      <c r="E11609" s="17">
        <v>45</v>
      </c>
      <c r="F11609" s="2" t="s">
        <v>172</v>
      </c>
      <c r="G11609" s="2" t="s">
        <v>372</v>
      </c>
      <c r="H11609" s="2" t="s">
        <v>1921</v>
      </c>
      <c r="I11609" s="2" t="s">
        <v>231</v>
      </c>
      <c r="J11609" s="2" t="s">
        <v>3472</v>
      </c>
    </row>
    <row r="11610" spans="1:10">
      <c r="A11610" s="79">
        <v>42771</v>
      </c>
      <c r="B11610" s="3">
        <v>10.191225915875169</v>
      </c>
      <c r="C11610" s="7">
        <v>126</v>
      </c>
      <c r="D11610" s="7">
        <v>3</v>
      </c>
      <c r="E11610" s="17">
        <v>45</v>
      </c>
      <c r="F11610" s="2" t="s">
        <v>172</v>
      </c>
      <c r="G11610" s="2" t="s">
        <v>3460</v>
      </c>
      <c r="J11610" s="2" t="s">
        <v>3461</v>
      </c>
    </row>
    <row r="11611" spans="1:10">
      <c r="A11611" s="79">
        <v>42779</v>
      </c>
      <c r="B11611" s="3">
        <v>13.579858585858586</v>
      </c>
      <c r="C11611" s="7">
        <v>126</v>
      </c>
      <c r="D11611" s="7">
        <v>4</v>
      </c>
      <c r="E11611" s="17">
        <v>45</v>
      </c>
      <c r="F11611" s="2" t="s">
        <v>172</v>
      </c>
      <c r="G11611" s="2" t="s">
        <v>393</v>
      </c>
      <c r="I11611" s="2" t="s">
        <v>235</v>
      </c>
      <c r="J11611" s="2" t="s">
        <v>3459</v>
      </c>
    </row>
    <row r="11612" spans="1:10">
      <c r="A11612" s="79">
        <v>42838</v>
      </c>
      <c r="B11612" s="3">
        <v>10.172756317689531</v>
      </c>
      <c r="C11612" s="7">
        <v>126</v>
      </c>
      <c r="D11612" s="7">
        <v>3</v>
      </c>
      <c r="E11612" s="17">
        <v>45</v>
      </c>
      <c r="F11612" s="2" t="s">
        <v>172</v>
      </c>
      <c r="G11612" s="2" t="s">
        <v>212</v>
      </c>
    </row>
    <row r="11613" spans="1:10">
      <c r="A11613" s="79">
        <v>42863</v>
      </c>
      <c r="B11613" s="3">
        <v>10.191336087243887</v>
      </c>
      <c r="C11613" s="7">
        <v>126</v>
      </c>
      <c r="D11613" s="7">
        <v>3</v>
      </c>
      <c r="E11613" s="17">
        <v>45</v>
      </c>
      <c r="F11613" s="2" t="s">
        <v>172</v>
      </c>
      <c r="G11613" s="2" t="s">
        <v>212</v>
      </c>
    </row>
    <row r="11614" spans="1:10">
      <c r="A11614" s="79">
        <v>42874</v>
      </c>
      <c r="B11614" s="3">
        <v>3.3914765886287626</v>
      </c>
      <c r="C11614" s="7">
        <v>126</v>
      </c>
      <c r="D11614" s="7">
        <v>1</v>
      </c>
      <c r="E11614" s="17">
        <v>45</v>
      </c>
      <c r="F11614" s="2" t="s">
        <v>172</v>
      </c>
      <c r="G11614" s="2" t="s">
        <v>212</v>
      </c>
    </row>
    <row r="11615" spans="1:10">
      <c r="A11615" s="79">
        <v>42884</v>
      </c>
      <c r="B11615" s="3">
        <v>3.3854207772795215</v>
      </c>
      <c r="C11615" s="7">
        <v>126</v>
      </c>
      <c r="D11615" s="7">
        <v>1</v>
      </c>
      <c r="E11615" s="17">
        <v>45</v>
      </c>
      <c r="F11615" s="2" t="s">
        <v>172</v>
      </c>
      <c r="G11615" s="2" t="s">
        <v>212</v>
      </c>
    </row>
    <row r="11616" spans="1:10">
      <c r="A11616" s="79">
        <v>42907</v>
      </c>
      <c r="B11616" s="3">
        <v>3.3944847036328873</v>
      </c>
      <c r="C11616" s="7">
        <v>126</v>
      </c>
      <c r="D11616" s="7">
        <v>1</v>
      </c>
      <c r="E11616" s="17">
        <v>45</v>
      </c>
      <c r="F11616" s="2" t="s">
        <v>172</v>
      </c>
      <c r="G11616" s="2" t="s">
        <v>212</v>
      </c>
    </row>
    <row r="11617" spans="1:10">
      <c r="A11617" s="79">
        <v>42133</v>
      </c>
      <c r="B11617" s="3">
        <v>13.1355</v>
      </c>
      <c r="C11617" s="7">
        <v>127</v>
      </c>
      <c r="D11617" s="7">
        <v>4</v>
      </c>
      <c r="E11617" s="17">
        <v>45</v>
      </c>
      <c r="F11617" s="2" t="s">
        <v>172</v>
      </c>
      <c r="G11617" s="2" t="s">
        <v>358</v>
      </c>
      <c r="H11617" s="2" t="s">
        <v>229</v>
      </c>
    </row>
    <row r="11618" spans="1:10">
      <c r="A11618" s="79">
        <v>42155</v>
      </c>
      <c r="B11618" s="3">
        <v>26.271000000000001</v>
      </c>
      <c r="C11618" s="7">
        <v>127</v>
      </c>
      <c r="D11618" s="7">
        <v>8</v>
      </c>
      <c r="E11618" s="17">
        <v>45</v>
      </c>
      <c r="F11618" s="2" t="s">
        <v>172</v>
      </c>
      <c r="G11618" s="2" t="s">
        <v>358</v>
      </c>
      <c r="H11618" s="2" t="s">
        <v>229</v>
      </c>
    </row>
    <row r="11619" spans="1:10">
      <c r="A11619" s="79">
        <v>42171</v>
      </c>
      <c r="B11619" s="3">
        <v>8.7569999999999997</v>
      </c>
      <c r="C11619" s="7">
        <v>127</v>
      </c>
      <c r="D11619" s="7">
        <v>2</v>
      </c>
      <c r="E11619" s="17">
        <v>45</v>
      </c>
      <c r="F11619" s="2" t="s">
        <v>172</v>
      </c>
      <c r="G11619" s="2" t="s">
        <v>233</v>
      </c>
      <c r="H11619" s="2" t="s">
        <v>229</v>
      </c>
      <c r="J11619" s="21"/>
    </row>
    <row r="11620" spans="1:10">
      <c r="A11620" s="79">
        <v>42195</v>
      </c>
      <c r="B11620" s="3">
        <v>6.8109999999999999</v>
      </c>
      <c r="C11620" s="7">
        <v>127</v>
      </c>
      <c r="D11620" s="7">
        <v>2</v>
      </c>
      <c r="E11620" s="17">
        <v>45</v>
      </c>
      <c r="F11620" s="2" t="s">
        <v>172</v>
      </c>
      <c r="G11620" s="2" t="s">
        <v>241</v>
      </c>
      <c r="H11620" s="2" t="s">
        <v>229</v>
      </c>
      <c r="J11620" s="21"/>
    </row>
    <row r="11621" spans="1:10">
      <c r="A11621" s="79">
        <v>42212</v>
      </c>
      <c r="B11621" s="3">
        <v>3.4055</v>
      </c>
      <c r="C11621" s="7">
        <v>127</v>
      </c>
      <c r="D11621" s="7">
        <v>1</v>
      </c>
      <c r="E11621" s="17">
        <v>45</v>
      </c>
      <c r="F11621" s="2" t="s">
        <v>172</v>
      </c>
      <c r="G11621" s="2" t="s">
        <v>236</v>
      </c>
      <c r="H11621" s="2" t="s">
        <v>229</v>
      </c>
      <c r="J11621" s="21"/>
    </row>
    <row r="11622" spans="1:10">
      <c r="A11622" s="79">
        <v>42214</v>
      </c>
      <c r="B11622" s="3">
        <v>6.8109999999999999</v>
      </c>
      <c r="C11622" s="7">
        <v>127</v>
      </c>
      <c r="D11622" s="7">
        <v>2</v>
      </c>
      <c r="E11622" s="17">
        <v>45</v>
      </c>
      <c r="F11622" s="2" t="s">
        <v>172</v>
      </c>
      <c r="G11622" s="2" t="s">
        <v>231</v>
      </c>
      <c r="H11622" s="2" t="s">
        <v>229</v>
      </c>
      <c r="J11622" s="21"/>
    </row>
    <row r="11623" spans="1:10">
      <c r="A11623" s="79">
        <v>42233</v>
      </c>
      <c r="B11623" s="3">
        <v>68.11</v>
      </c>
      <c r="C11623" s="7">
        <v>127</v>
      </c>
      <c r="D11623" s="7">
        <v>20</v>
      </c>
      <c r="E11623" s="17">
        <v>45</v>
      </c>
      <c r="F11623" s="2" t="s">
        <v>172</v>
      </c>
      <c r="G11623" s="2" t="s">
        <v>235</v>
      </c>
      <c r="H11623" s="2" t="s">
        <v>229</v>
      </c>
      <c r="J11623" s="21"/>
    </row>
    <row r="11624" spans="1:10">
      <c r="A11624" s="79">
        <v>42297</v>
      </c>
      <c r="B11624" s="3">
        <v>3.4055</v>
      </c>
      <c r="C11624" s="7">
        <v>127</v>
      </c>
      <c r="D11624" s="7">
        <v>1</v>
      </c>
      <c r="E11624" s="17">
        <v>45</v>
      </c>
      <c r="F11624" s="2" t="s">
        <v>172</v>
      </c>
      <c r="G11624" s="2" t="s">
        <v>373</v>
      </c>
      <c r="H11624" s="2" t="s">
        <v>229</v>
      </c>
    </row>
    <row r="11625" spans="1:10">
      <c r="A11625" s="79">
        <v>42304</v>
      </c>
      <c r="B11625" s="3">
        <v>10.2165</v>
      </c>
      <c r="C11625" s="7">
        <v>127</v>
      </c>
      <c r="D11625" s="7">
        <v>3</v>
      </c>
      <c r="E11625" s="17">
        <v>45</v>
      </c>
      <c r="F11625" s="2" t="s">
        <v>172</v>
      </c>
      <c r="G11625" s="2" t="s">
        <v>358</v>
      </c>
      <c r="H11625" s="2" t="s">
        <v>229</v>
      </c>
    </row>
    <row r="11626" spans="1:10">
      <c r="A11626" s="79">
        <v>42305</v>
      </c>
      <c r="B11626" s="3">
        <v>17.0275</v>
      </c>
      <c r="C11626" s="7">
        <v>127</v>
      </c>
      <c r="D11626" s="7">
        <v>5</v>
      </c>
      <c r="E11626" s="17">
        <v>45</v>
      </c>
      <c r="F11626" s="2" t="s">
        <v>172</v>
      </c>
      <c r="G11626" s="2" t="s">
        <v>392</v>
      </c>
      <c r="H11626" s="2" t="s">
        <v>229</v>
      </c>
    </row>
    <row r="11627" spans="1:10">
      <c r="A11627" s="79">
        <v>42310</v>
      </c>
      <c r="B11627" s="3">
        <v>3.4055</v>
      </c>
      <c r="C11627" s="7">
        <v>127</v>
      </c>
      <c r="D11627" s="7">
        <v>1</v>
      </c>
      <c r="E11627" s="17">
        <v>45</v>
      </c>
      <c r="F11627" s="2" t="s">
        <v>172</v>
      </c>
      <c r="G11627" s="2" t="s">
        <v>461</v>
      </c>
      <c r="H11627" s="2" t="s">
        <v>462</v>
      </c>
      <c r="I11627" s="2" t="s">
        <v>229</v>
      </c>
    </row>
    <row r="11628" spans="1:10">
      <c r="A11628" s="79">
        <v>42318</v>
      </c>
      <c r="B11628" s="3">
        <v>6.8109999999999999</v>
      </c>
      <c r="C11628" s="7">
        <v>127</v>
      </c>
      <c r="D11628" s="7">
        <v>2</v>
      </c>
      <c r="E11628" s="17">
        <v>45</v>
      </c>
      <c r="F11628" s="2" t="s">
        <v>172</v>
      </c>
      <c r="G11628" s="2" t="s">
        <v>457</v>
      </c>
      <c r="H11628" s="2" t="s">
        <v>458</v>
      </c>
      <c r="I11628" s="2" t="s">
        <v>229</v>
      </c>
    </row>
    <row r="11629" spans="1:10">
      <c r="A11629" s="79">
        <v>42318</v>
      </c>
      <c r="B11629" s="3">
        <v>3.4055</v>
      </c>
      <c r="C11629" s="7">
        <v>127</v>
      </c>
      <c r="D11629" s="7">
        <v>1</v>
      </c>
      <c r="E11629" s="17">
        <v>45</v>
      </c>
      <c r="F11629" s="2" t="s">
        <v>172</v>
      </c>
      <c r="G11629" s="2" t="s">
        <v>373</v>
      </c>
      <c r="H11629" s="2" t="s">
        <v>455</v>
      </c>
      <c r="I11629" s="2" t="s">
        <v>229</v>
      </c>
    </row>
    <row r="11630" spans="1:10">
      <c r="A11630" s="79">
        <v>42319</v>
      </c>
      <c r="B11630" s="3">
        <v>3.4055</v>
      </c>
      <c r="C11630" s="7">
        <v>127</v>
      </c>
      <c r="D11630" s="7">
        <v>1</v>
      </c>
      <c r="E11630" s="17">
        <v>45</v>
      </c>
      <c r="F11630" s="2" t="s">
        <v>172</v>
      </c>
      <c r="G11630" s="2" t="s">
        <v>372</v>
      </c>
      <c r="H11630" s="2" t="s">
        <v>463</v>
      </c>
      <c r="I11630" s="2" t="s">
        <v>229</v>
      </c>
    </row>
    <row r="11631" spans="1:10">
      <c r="A11631" s="79">
        <v>42319</v>
      </c>
      <c r="B11631" s="3">
        <v>3.4055</v>
      </c>
      <c r="C11631" s="7">
        <v>127</v>
      </c>
      <c r="D11631" s="7">
        <v>1</v>
      </c>
      <c r="E11631" s="17">
        <v>45</v>
      </c>
      <c r="F11631" s="2" t="s">
        <v>172</v>
      </c>
      <c r="G11631" s="2" t="s">
        <v>459</v>
      </c>
      <c r="H11631" s="2" t="s">
        <v>460</v>
      </c>
      <c r="I11631" s="2" t="s">
        <v>229</v>
      </c>
    </row>
    <row r="11632" spans="1:10">
      <c r="A11632" s="79">
        <v>42324</v>
      </c>
      <c r="B11632" s="3">
        <v>6.8109999999999999</v>
      </c>
      <c r="C11632" s="7">
        <v>127</v>
      </c>
      <c r="D11632" s="7">
        <v>2</v>
      </c>
      <c r="E11632" s="17">
        <v>45</v>
      </c>
      <c r="F11632" s="2" t="s">
        <v>172</v>
      </c>
      <c r="G11632" s="2" t="s">
        <v>470</v>
      </c>
      <c r="H11632" s="2" t="s">
        <v>471</v>
      </c>
      <c r="I11632" s="2" t="s">
        <v>229</v>
      </c>
    </row>
    <row r="11633" spans="1:12">
      <c r="A11633" s="79">
        <v>42342</v>
      </c>
      <c r="B11633" s="3">
        <v>3.4055</v>
      </c>
      <c r="C11633" s="7">
        <v>127</v>
      </c>
      <c r="D11633" s="7">
        <v>1</v>
      </c>
      <c r="E11633" s="17">
        <v>45</v>
      </c>
      <c r="F11633" s="8" t="s">
        <v>172</v>
      </c>
      <c r="G11633" s="2" t="s">
        <v>372</v>
      </c>
      <c r="H11633" s="2" t="s">
        <v>676</v>
      </c>
      <c r="I11633" s="2" t="s">
        <v>229</v>
      </c>
    </row>
    <row r="11634" spans="1:12">
      <c r="A11634" s="79">
        <v>42354</v>
      </c>
      <c r="B11634" s="3">
        <v>3.4055</v>
      </c>
      <c r="C11634" s="7">
        <v>127</v>
      </c>
      <c r="D11634" s="7">
        <v>1</v>
      </c>
      <c r="E11634" s="17">
        <v>45</v>
      </c>
      <c r="F11634" s="8" t="s">
        <v>172</v>
      </c>
      <c r="G11634" s="2" t="s">
        <v>372</v>
      </c>
      <c r="H11634" s="2" t="s">
        <v>664</v>
      </c>
      <c r="I11634" s="2" t="s">
        <v>229</v>
      </c>
      <c r="J11634" s="2" t="s">
        <v>224</v>
      </c>
    </row>
    <row r="11635" spans="1:12">
      <c r="A11635" s="79">
        <v>42375</v>
      </c>
      <c r="B11635" s="3">
        <v>3.4055</v>
      </c>
      <c r="C11635" s="7">
        <v>127</v>
      </c>
      <c r="D11635" s="7">
        <v>1</v>
      </c>
      <c r="E11635" s="17">
        <v>45</v>
      </c>
      <c r="F11635" s="2" t="s">
        <v>172</v>
      </c>
      <c r="G11635" s="2" t="s">
        <v>372</v>
      </c>
      <c r="H11635" s="2" t="s">
        <v>910</v>
      </c>
      <c r="I11635" s="2" t="s">
        <v>229</v>
      </c>
      <c r="L11635" s="21"/>
    </row>
    <row r="11636" spans="1:12">
      <c r="A11636" s="79">
        <v>42400</v>
      </c>
      <c r="B11636" s="3">
        <v>10.2165</v>
      </c>
      <c r="C11636" s="7">
        <v>127</v>
      </c>
      <c r="D11636" s="7">
        <v>3</v>
      </c>
      <c r="E11636" s="17">
        <v>45</v>
      </c>
      <c r="F11636" s="2" t="s">
        <v>172</v>
      </c>
      <c r="G11636" s="2" t="s">
        <v>1161</v>
      </c>
      <c r="H11636" s="2" t="s">
        <v>1162</v>
      </c>
      <c r="I11636" s="2" t="s">
        <v>229</v>
      </c>
      <c r="L11636" s="21"/>
    </row>
    <row r="11637" spans="1:12">
      <c r="A11637" s="79">
        <v>42400</v>
      </c>
      <c r="B11637" s="3">
        <v>3.4055</v>
      </c>
      <c r="C11637" s="7">
        <v>127</v>
      </c>
      <c r="D11637" s="7">
        <v>1</v>
      </c>
      <c r="E11637" s="17">
        <v>45</v>
      </c>
      <c r="F11637" s="2" t="s">
        <v>172</v>
      </c>
      <c r="G11637" s="2" t="s">
        <v>671</v>
      </c>
      <c r="H11637" s="2" t="s">
        <v>1160</v>
      </c>
      <c r="I11637" s="2" t="s">
        <v>229</v>
      </c>
      <c r="L11637" s="21"/>
    </row>
    <row r="11638" spans="1:12">
      <c r="A11638" s="79">
        <v>42401</v>
      </c>
      <c r="B11638" s="3">
        <v>3.4055</v>
      </c>
      <c r="C11638" s="7">
        <v>127</v>
      </c>
      <c r="D11638" s="7">
        <v>1</v>
      </c>
      <c r="E11638" s="17">
        <v>45</v>
      </c>
      <c r="F11638" s="2" t="s">
        <v>172</v>
      </c>
      <c r="G11638" s="2" t="s">
        <v>1145</v>
      </c>
      <c r="H11638" s="2" t="s">
        <v>1146</v>
      </c>
      <c r="I11638" s="2" t="s">
        <v>229</v>
      </c>
      <c r="L11638" s="21"/>
    </row>
    <row r="11639" spans="1:12">
      <c r="A11639" s="79">
        <v>42402</v>
      </c>
      <c r="B11639" s="3">
        <v>6.8109999999999999</v>
      </c>
      <c r="C11639" s="7">
        <v>127</v>
      </c>
      <c r="D11639" s="7">
        <v>2</v>
      </c>
      <c r="E11639" s="17">
        <v>45</v>
      </c>
      <c r="F11639" s="2" t="s">
        <v>172</v>
      </c>
      <c r="G11639" s="2" t="s">
        <v>1138</v>
      </c>
      <c r="H11639" s="2" t="s">
        <v>1139</v>
      </c>
      <c r="I11639" s="2" t="s">
        <v>229</v>
      </c>
      <c r="L11639" s="21"/>
    </row>
    <row r="11640" spans="1:12">
      <c r="A11640" s="79">
        <v>42402</v>
      </c>
      <c r="B11640" s="3">
        <v>3.4055</v>
      </c>
      <c r="C11640" s="7">
        <v>127</v>
      </c>
      <c r="D11640" s="7">
        <v>1</v>
      </c>
      <c r="E11640" s="17">
        <v>45</v>
      </c>
      <c r="F11640" s="2" t="s">
        <v>172</v>
      </c>
      <c r="G11640" s="2" t="s">
        <v>486</v>
      </c>
      <c r="H11640" s="2" t="s">
        <v>1131</v>
      </c>
      <c r="I11640" s="2" t="s">
        <v>229</v>
      </c>
      <c r="L11640" s="21"/>
    </row>
    <row r="11641" spans="1:12">
      <c r="A11641" s="79">
        <v>42402</v>
      </c>
      <c r="B11641" s="3">
        <v>3.4055</v>
      </c>
      <c r="C11641" s="7">
        <v>127</v>
      </c>
      <c r="D11641" s="7">
        <v>1</v>
      </c>
      <c r="E11641" s="17">
        <v>45</v>
      </c>
      <c r="F11641" s="2" t="s">
        <v>172</v>
      </c>
      <c r="G11641" s="2" t="s">
        <v>1136</v>
      </c>
      <c r="H11641" s="2" t="s">
        <v>1137</v>
      </c>
      <c r="I11641" s="2" t="s">
        <v>229</v>
      </c>
      <c r="L11641" s="21"/>
    </row>
    <row r="11642" spans="1:12">
      <c r="A11642" s="79">
        <v>42404</v>
      </c>
      <c r="B11642" s="3">
        <v>3.4055</v>
      </c>
      <c r="C11642" s="7">
        <v>127</v>
      </c>
      <c r="D11642" s="7">
        <v>1</v>
      </c>
      <c r="E11642" s="17">
        <v>45</v>
      </c>
      <c r="F11642" s="2" t="s">
        <v>172</v>
      </c>
      <c r="G11642" s="2" t="s">
        <v>1128</v>
      </c>
      <c r="H11642" s="2" t="s">
        <v>1129</v>
      </c>
      <c r="I11642" s="2" t="s">
        <v>229</v>
      </c>
      <c r="L11642" s="21"/>
    </row>
    <row r="11643" spans="1:12">
      <c r="A11643" s="79">
        <v>42404</v>
      </c>
      <c r="B11643" s="3">
        <v>3.4055</v>
      </c>
      <c r="C11643" s="7">
        <v>127</v>
      </c>
      <c r="D11643" s="7">
        <v>1</v>
      </c>
      <c r="E11643" s="17">
        <v>45</v>
      </c>
      <c r="F11643" s="2" t="s">
        <v>172</v>
      </c>
      <c r="G11643" s="2" t="s">
        <v>1151</v>
      </c>
      <c r="H11643" s="2" t="s">
        <v>1152</v>
      </c>
      <c r="I11643" s="2" t="s">
        <v>229</v>
      </c>
      <c r="L11643" s="21"/>
    </row>
    <row r="11644" spans="1:12">
      <c r="A11644" s="79">
        <v>42408</v>
      </c>
      <c r="B11644" s="3">
        <v>3.4055</v>
      </c>
      <c r="C11644" s="7">
        <v>127</v>
      </c>
      <c r="D11644" s="7">
        <v>1</v>
      </c>
      <c r="E11644" s="17">
        <v>45</v>
      </c>
      <c r="F11644" s="2" t="s">
        <v>172</v>
      </c>
      <c r="G11644" s="2" t="s">
        <v>372</v>
      </c>
      <c r="H11644" s="2" t="s">
        <v>1149</v>
      </c>
      <c r="I11644" s="2" t="s">
        <v>229</v>
      </c>
      <c r="L11644" s="21"/>
    </row>
    <row r="11645" spans="1:12">
      <c r="A11645" s="79">
        <v>42416</v>
      </c>
      <c r="B11645" s="3">
        <v>3.4055</v>
      </c>
      <c r="C11645" s="7">
        <v>127</v>
      </c>
      <c r="D11645" s="7">
        <v>1</v>
      </c>
      <c r="E11645" s="17">
        <v>45</v>
      </c>
      <c r="F11645" s="2" t="s">
        <v>172</v>
      </c>
      <c r="G11645" s="2" t="s">
        <v>1118</v>
      </c>
      <c r="H11645" s="2" t="s">
        <v>1119</v>
      </c>
      <c r="I11645" s="2" t="s">
        <v>229</v>
      </c>
      <c r="L11645" s="21"/>
    </row>
    <row r="11646" spans="1:12">
      <c r="A11646" s="79">
        <v>42418</v>
      </c>
      <c r="B11646" s="3">
        <v>3.4055</v>
      </c>
      <c r="C11646" s="7">
        <v>127</v>
      </c>
      <c r="D11646" s="7">
        <v>1</v>
      </c>
      <c r="E11646" s="17">
        <v>45</v>
      </c>
      <c r="F11646" s="2" t="s">
        <v>172</v>
      </c>
      <c r="G11646" s="2" t="s">
        <v>372</v>
      </c>
      <c r="H11646" s="2" t="s">
        <v>1110</v>
      </c>
      <c r="I11646" s="2" t="s">
        <v>229</v>
      </c>
      <c r="L11646" s="21"/>
    </row>
    <row r="11647" spans="1:12">
      <c r="A11647" s="79">
        <v>42424</v>
      </c>
      <c r="B11647" s="3">
        <v>3.4055</v>
      </c>
      <c r="C11647" s="7">
        <v>127</v>
      </c>
      <c r="D11647" s="7">
        <v>1</v>
      </c>
      <c r="E11647" s="17">
        <v>45</v>
      </c>
      <c r="F11647" s="2" t="s">
        <v>172</v>
      </c>
      <c r="G11647" s="2" t="s">
        <v>1126</v>
      </c>
      <c r="H11647" s="2" t="s">
        <v>1127</v>
      </c>
      <c r="I11647" s="2" t="s">
        <v>229</v>
      </c>
      <c r="L11647" s="21"/>
    </row>
    <row r="11648" spans="1:12">
      <c r="A11648" s="79">
        <v>42459</v>
      </c>
      <c r="B11648" s="3">
        <v>10.2165</v>
      </c>
      <c r="C11648" s="7">
        <v>127</v>
      </c>
      <c r="D11648" s="7">
        <v>3</v>
      </c>
      <c r="E11648" s="17">
        <v>45</v>
      </c>
      <c r="F11648" s="2" t="s">
        <v>172</v>
      </c>
      <c r="G11648" s="2" t="s">
        <v>457</v>
      </c>
      <c r="H11648" s="2" t="s">
        <v>229</v>
      </c>
    </row>
    <row r="11649" spans="1:11">
      <c r="A11649" s="79">
        <v>42462</v>
      </c>
      <c r="B11649" s="3">
        <v>6.8109999999999999</v>
      </c>
      <c r="C11649" s="7">
        <v>127</v>
      </c>
      <c r="D11649" s="7">
        <v>2</v>
      </c>
      <c r="E11649" s="17">
        <v>45</v>
      </c>
      <c r="F11649" s="2" t="s">
        <v>172</v>
      </c>
      <c r="G11649" s="2" t="s">
        <v>1157</v>
      </c>
      <c r="H11649" s="2" t="s">
        <v>1553</v>
      </c>
      <c r="I11649" s="2" t="s">
        <v>229</v>
      </c>
    </row>
    <row r="11650" spans="1:11">
      <c r="A11650" s="79">
        <v>42463</v>
      </c>
      <c r="B11650" s="3">
        <v>6.8109999999999999</v>
      </c>
      <c r="C11650" s="7">
        <v>127</v>
      </c>
      <c r="D11650" s="7">
        <v>2</v>
      </c>
      <c r="E11650" s="17">
        <v>45</v>
      </c>
      <c r="F11650" s="2" t="s">
        <v>172</v>
      </c>
      <c r="G11650" s="2" t="s">
        <v>486</v>
      </c>
      <c r="H11650" s="2" t="s">
        <v>1549</v>
      </c>
      <c r="I11650" s="2" t="s">
        <v>229</v>
      </c>
    </row>
    <row r="11651" spans="1:11">
      <c r="A11651" s="79">
        <v>42467</v>
      </c>
      <c r="B11651" s="3">
        <v>3.4055</v>
      </c>
      <c r="C11651" s="7">
        <v>127</v>
      </c>
      <c r="D11651" s="7">
        <v>1</v>
      </c>
      <c r="E11651" s="17">
        <v>45</v>
      </c>
      <c r="F11651" s="2" t="s">
        <v>172</v>
      </c>
      <c r="G11651" s="2" t="s">
        <v>372</v>
      </c>
      <c r="H11651" s="2" t="s">
        <v>1547</v>
      </c>
      <c r="I11651" s="2" t="s">
        <v>229</v>
      </c>
    </row>
    <row r="11652" spans="1:11">
      <c r="A11652" s="79">
        <v>42468</v>
      </c>
      <c r="B11652" s="3">
        <v>13.622</v>
      </c>
      <c r="C11652" s="7">
        <v>127</v>
      </c>
      <c r="D11652" s="7">
        <v>4</v>
      </c>
      <c r="E11652" s="17">
        <v>45</v>
      </c>
      <c r="F11652" s="2" t="s">
        <v>172</v>
      </c>
      <c r="G11652" s="2" t="s">
        <v>1161</v>
      </c>
      <c r="H11652" s="2" t="s">
        <v>1552</v>
      </c>
      <c r="I11652" s="2" t="s">
        <v>229</v>
      </c>
    </row>
    <row r="11653" spans="1:11">
      <c r="A11653" s="79">
        <v>42468</v>
      </c>
      <c r="B11653" s="3">
        <v>6.8109999999999999</v>
      </c>
      <c r="C11653" s="7">
        <v>127</v>
      </c>
      <c r="D11653" s="7">
        <v>2</v>
      </c>
      <c r="E11653" s="17">
        <v>45</v>
      </c>
      <c r="F11653" s="2" t="s">
        <v>172</v>
      </c>
      <c r="G11653" s="2" t="s">
        <v>1542</v>
      </c>
      <c r="H11653" s="2" t="s">
        <v>1543</v>
      </c>
      <c r="I11653" s="2" t="s">
        <v>229</v>
      </c>
    </row>
    <row r="11654" spans="1:11">
      <c r="A11654" s="79">
        <v>42471</v>
      </c>
      <c r="B11654" s="3">
        <v>6.8109999999999999</v>
      </c>
      <c r="C11654" s="7">
        <v>127</v>
      </c>
      <c r="D11654" s="7">
        <v>2</v>
      </c>
      <c r="E11654" s="17">
        <v>45</v>
      </c>
      <c r="F11654" s="2" t="s">
        <v>172</v>
      </c>
      <c r="G11654" s="2" t="s">
        <v>468</v>
      </c>
      <c r="H11654" s="2" t="s">
        <v>1554</v>
      </c>
      <c r="I11654" s="2" t="s">
        <v>229</v>
      </c>
    </row>
    <row r="11655" spans="1:11">
      <c r="A11655" s="79">
        <v>42473</v>
      </c>
      <c r="B11655" s="3">
        <v>3.4055</v>
      </c>
      <c r="C11655" s="7">
        <v>127</v>
      </c>
      <c r="D11655" s="7">
        <v>1</v>
      </c>
      <c r="E11655" s="17">
        <v>45</v>
      </c>
      <c r="F11655" s="2" t="s">
        <v>172</v>
      </c>
      <c r="G11655" s="2" t="s">
        <v>1540</v>
      </c>
      <c r="H11655" s="2" t="s">
        <v>1541</v>
      </c>
      <c r="I11655" s="2" t="s">
        <v>229</v>
      </c>
    </row>
    <row r="11656" spans="1:11">
      <c r="A11656" s="79">
        <v>42480</v>
      </c>
      <c r="B11656" s="3">
        <v>3.4055</v>
      </c>
      <c r="C11656" s="7">
        <v>127</v>
      </c>
      <c r="D11656" s="7">
        <v>1</v>
      </c>
      <c r="E11656" s="17">
        <v>45</v>
      </c>
      <c r="F11656" s="2" t="s">
        <v>172</v>
      </c>
      <c r="G11656" s="2" t="s">
        <v>533</v>
      </c>
      <c r="H11656" s="2" t="s">
        <v>1539</v>
      </c>
      <c r="I11656" s="2" t="s">
        <v>229</v>
      </c>
    </row>
    <row r="11657" spans="1:11">
      <c r="A11657" s="79">
        <v>42485</v>
      </c>
      <c r="B11657" s="3">
        <v>3.4055</v>
      </c>
      <c r="C11657" s="7">
        <v>127</v>
      </c>
      <c r="D11657" s="7">
        <v>1</v>
      </c>
      <c r="E11657" s="17">
        <v>45</v>
      </c>
      <c r="F11657" s="2" t="s">
        <v>172</v>
      </c>
      <c r="G11657" s="2" t="s">
        <v>372</v>
      </c>
      <c r="H11657" s="2" t="s">
        <v>1548</v>
      </c>
      <c r="I11657" s="2" t="s">
        <v>229</v>
      </c>
    </row>
    <row r="11658" spans="1:11">
      <c r="A11658" s="79">
        <v>42486</v>
      </c>
      <c r="B11658" s="3">
        <v>3.4055</v>
      </c>
      <c r="C11658" s="7">
        <v>127</v>
      </c>
      <c r="D11658" s="7">
        <v>1</v>
      </c>
      <c r="E11658" s="17">
        <v>45</v>
      </c>
      <c r="F11658" s="2" t="s">
        <v>172</v>
      </c>
      <c r="G11658" s="2" t="s">
        <v>1113</v>
      </c>
      <c r="H11658" s="2" t="s">
        <v>1538</v>
      </c>
      <c r="I11658" s="2" t="s">
        <v>229</v>
      </c>
    </row>
    <row r="11659" spans="1:11">
      <c r="A11659" s="79">
        <v>42523</v>
      </c>
      <c r="B11659" s="3">
        <v>3.3931700507614213</v>
      </c>
      <c r="C11659" s="7">
        <v>127</v>
      </c>
      <c r="D11659" s="7">
        <v>1</v>
      </c>
      <c r="E11659" s="17">
        <v>45</v>
      </c>
      <c r="F11659" s="2" t="s">
        <v>172</v>
      </c>
      <c r="G11659" s="2" t="s">
        <v>229</v>
      </c>
      <c r="H11659" s="2" t="s">
        <v>2043</v>
      </c>
      <c r="K11659" s="2" t="s">
        <v>2044</v>
      </c>
    </row>
    <row r="11660" spans="1:11">
      <c r="A11660" s="79">
        <v>42527</v>
      </c>
      <c r="B11660" s="3">
        <v>3.3854419226464372</v>
      </c>
      <c r="C11660" s="7">
        <v>127</v>
      </c>
      <c r="D11660" s="7">
        <v>1</v>
      </c>
      <c r="E11660" s="17">
        <v>45</v>
      </c>
      <c r="F11660" s="2" t="s">
        <v>172</v>
      </c>
      <c r="G11660" s="2" t="s">
        <v>229</v>
      </c>
      <c r="H11660" s="2" t="s">
        <v>372</v>
      </c>
      <c r="I11660" s="2" t="s">
        <v>1921</v>
      </c>
      <c r="J11660" s="2" t="s">
        <v>231</v>
      </c>
      <c r="K11660" s="2" t="s">
        <v>2049</v>
      </c>
    </row>
    <row r="11661" spans="1:11">
      <c r="A11661" s="79">
        <v>42528</v>
      </c>
      <c r="B11661" s="3">
        <v>13.57891921005386</v>
      </c>
      <c r="C11661" s="7">
        <v>127</v>
      </c>
      <c r="D11661" s="7">
        <v>4</v>
      </c>
      <c r="E11661" s="17">
        <v>45</v>
      </c>
      <c r="F11661" s="2" t="s">
        <v>172</v>
      </c>
      <c r="G11661" s="2" t="s">
        <v>229</v>
      </c>
      <c r="H11661" s="2" t="s">
        <v>393</v>
      </c>
      <c r="J11661" s="2" t="s">
        <v>235</v>
      </c>
      <c r="K11661" s="2" t="s">
        <v>2035</v>
      </c>
    </row>
    <row r="11662" spans="1:11">
      <c r="A11662" s="79">
        <v>42536</v>
      </c>
      <c r="B11662" s="3">
        <v>4.3615821114369497</v>
      </c>
      <c r="C11662" s="7">
        <v>127</v>
      </c>
      <c r="D11662" s="7">
        <v>1</v>
      </c>
      <c r="E11662" s="17">
        <v>45</v>
      </c>
      <c r="F11662" s="2" t="s">
        <v>172</v>
      </c>
      <c r="G11662" s="2" t="s">
        <v>229</v>
      </c>
      <c r="H11662" s="2" t="s">
        <v>2032</v>
      </c>
      <c r="K11662" s="2" t="s">
        <v>2033</v>
      </c>
    </row>
    <row r="11663" spans="1:11">
      <c r="A11663" s="79">
        <v>42548</v>
      </c>
      <c r="B11663" s="3">
        <v>3.3936162790697675</v>
      </c>
      <c r="C11663" s="7">
        <v>127</v>
      </c>
      <c r="D11663" s="7">
        <v>1</v>
      </c>
      <c r="E11663" s="17">
        <v>45</v>
      </c>
      <c r="F11663" s="2" t="s">
        <v>172</v>
      </c>
      <c r="G11663" s="2" t="s">
        <v>229</v>
      </c>
      <c r="H11663" s="2" t="s">
        <v>1960</v>
      </c>
      <c r="K11663" s="2" t="s">
        <v>1961</v>
      </c>
    </row>
    <row r="11664" spans="1:11">
      <c r="A11664" s="79">
        <v>42550</v>
      </c>
      <c r="B11664" s="3">
        <v>10.177551282051281</v>
      </c>
      <c r="C11664" s="7">
        <v>127</v>
      </c>
      <c r="D11664" s="7">
        <v>3</v>
      </c>
      <c r="E11664" s="17">
        <v>45</v>
      </c>
      <c r="F11664" s="2" t="s">
        <v>172</v>
      </c>
      <c r="G11664" s="2" t="s">
        <v>229</v>
      </c>
      <c r="H11664" s="2" t="s">
        <v>482</v>
      </c>
      <c r="K11664" s="2" t="s">
        <v>1954</v>
      </c>
    </row>
    <row r="11665" spans="1:10">
      <c r="A11665" s="79">
        <v>42553</v>
      </c>
      <c r="B11665" s="3">
        <v>3.3945282936793131</v>
      </c>
      <c r="C11665" s="7">
        <v>127</v>
      </c>
      <c r="D11665" s="7">
        <v>1</v>
      </c>
      <c r="E11665" s="17">
        <v>45</v>
      </c>
      <c r="F11665" s="2" t="s">
        <v>172</v>
      </c>
      <c r="G11665" s="2" t="s">
        <v>911</v>
      </c>
      <c r="H11665" s="2" t="s">
        <v>2166</v>
      </c>
      <c r="I11665" s="2" t="s">
        <v>229</v>
      </c>
    </row>
    <row r="11666" spans="1:10">
      <c r="A11666" s="79">
        <v>42556</v>
      </c>
      <c r="B11666" s="3">
        <v>3.3895691502934424</v>
      </c>
      <c r="C11666" s="7">
        <v>127</v>
      </c>
      <c r="D11666" s="7">
        <v>1</v>
      </c>
      <c r="E11666" s="17">
        <v>45</v>
      </c>
      <c r="F11666" s="2" t="s">
        <v>172</v>
      </c>
      <c r="G11666" s="2" t="s">
        <v>372</v>
      </c>
      <c r="H11666" s="2" t="s">
        <v>2176</v>
      </c>
      <c r="I11666" s="2" t="s">
        <v>229</v>
      </c>
    </row>
    <row r="11667" spans="1:10">
      <c r="A11667" s="79">
        <v>42565</v>
      </c>
      <c r="B11667" s="3">
        <v>3.3847745098039215</v>
      </c>
      <c r="C11667" s="7">
        <v>127</v>
      </c>
      <c r="D11667" s="7">
        <v>1</v>
      </c>
      <c r="E11667" s="17">
        <v>45</v>
      </c>
      <c r="F11667" s="2" t="s">
        <v>172</v>
      </c>
      <c r="G11667" s="2" t="s">
        <v>2172</v>
      </c>
      <c r="H11667" s="2" t="s">
        <v>2173</v>
      </c>
      <c r="I11667" s="2" t="s">
        <v>229</v>
      </c>
    </row>
    <row r="11668" spans="1:10">
      <c r="A11668" s="79">
        <v>42565</v>
      </c>
      <c r="B11668" s="3">
        <v>3.3865925379904742</v>
      </c>
      <c r="C11668" s="7">
        <v>127</v>
      </c>
      <c r="D11668" s="7">
        <v>1</v>
      </c>
      <c r="E11668" s="17">
        <v>45</v>
      </c>
      <c r="F11668" s="2" t="s">
        <v>172</v>
      </c>
      <c r="G11668" s="2" t="s">
        <v>372</v>
      </c>
      <c r="H11668" s="2" t="s">
        <v>2165</v>
      </c>
      <c r="I11668" s="2" t="s">
        <v>229</v>
      </c>
    </row>
    <row r="11669" spans="1:10">
      <c r="A11669" s="79">
        <v>42623</v>
      </c>
      <c r="B11669" s="3">
        <v>3.3927779291553133</v>
      </c>
      <c r="C11669" s="7">
        <v>127</v>
      </c>
      <c r="D11669" s="7">
        <v>1</v>
      </c>
      <c r="E11669" s="17">
        <v>45</v>
      </c>
      <c r="F11669" s="2" t="s">
        <v>172</v>
      </c>
      <c r="G11669" s="2" t="s">
        <v>1960</v>
      </c>
      <c r="H11669" s="2" t="s">
        <v>2163</v>
      </c>
      <c r="I11669" s="2" t="s">
        <v>229</v>
      </c>
    </row>
    <row r="11670" spans="1:10">
      <c r="A11670" s="79">
        <v>42625</v>
      </c>
      <c r="B11670" s="3">
        <v>10.192136412172985</v>
      </c>
      <c r="C11670" s="7">
        <v>127</v>
      </c>
      <c r="D11670" s="7">
        <v>3</v>
      </c>
      <c r="E11670" s="17">
        <v>45</v>
      </c>
      <c r="F11670" s="2" t="s">
        <v>172</v>
      </c>
      <c r="G11670" s="2" t="s">
        <v>393</v>
      </c>
      <c r="H11670" s="2" t="s">
        <v>2158</v>
      </c>
      <c r="I11670" s="2" t="s">
        <v>229</v>
      </c>
    </row>
    <row r="11671" spans="1:10">
      <c r="A11671" s="79">
        <v>42628</v>
      </c>
      <c r="B11671" s="3">
        <v>3.392359649122807</v>
      </c>
      <c r="C11671" s="7">
        <v>127</v>
      </c>
      <c r="D11671" s="7">
        <v>1</v>
      </c>
      <c r="E11671" s="17">
        <v>45</v>
      </c>
      <c r="F11671" s="2" t="s">
        <v>172</v>
      </c>
      <c r="G11671" s="2" t="s">
        <v>1958</v>
      </c>
      <c r="H11671" s="2" t="s">
        <v>2160</v>
      </c>
      <c r="I11671" s="2" t="s">
        <v>229</v>
      </c>
    </row>
    <row r="11672" spans="1:10">
      <c r="A11672" s="79">
        <v>42629</v>
      </c>
      <c r="B11672" s="3">
        <v>10.184982470784641</v>
      </c>
      <c r="C11672" s="7">
        <v>127</v>
      </c>
      <c r="D11672" s="7">
        <v>3</v>
      </c>
      <c r="E11672" s="17">
        <v>45</v>
      </c>
      <c r="F11672" s="2" t="s">
        <v>172</v>
      </c>
      <c r="G11672" s="2" t="s">
        <v>2008</v>
      </c>
      <c r="H11672" s="2" t="s">
        <v>2174</v>
      </c>
      <c r="I11672" s="2" t="s">
        <v>229</v>
      </c>
    </row>
    <row r="11673" spans="1:10">
      <c r="A11673" s="79">
        <v>42631</v>
      </c>
      <c r="B11673" s="3">
        <v>6.7859182058047489</v>
      </c>
      <c r="C11673" s="7">
        <v>127</v>
      </c>
      <c r="D11673" s="7">
        <v>2</v>
      </c>
      <c r="E11673" s="17">
        <v>45</v>
      </c>
      <c r="F11673" s="2" t="s">
        <v>172</v>
      </c>
      <c r="G11673" s="2" t="s">
        <v>2161</v>
      </c>
      <c r="H11673" s="2" t="s">
        <v>2162</v>
      </c>
      <c r="I11673" s="2" t="s">
        <v>229</v>
      </c>
    </row>
    <row r="11674" spans="1:10">
      <c r="A11674" s="79">
        <v>42695</v>
      </c>
      <c r="B11674" s="3">
        <v>3.3944847036328873</v>
      </c>
      <c r="C11674" s="7">
        <v>127</v>
      </c>
      <c r="D11674" s="7">
        <v>1</v>
      </c>
      <c r="E11674" s="17">
        <v>45</v>
      </c>
      <c r="F11674" s="2" t="s">
        <v>172</v>
      </c>
      <c r="G11674" s="2" t="s">
        <v>229</v>
      </c>
      <c r="H11674" s="2" t="s">
        <v>372</v>
      </c>
    </row>
    <row r="11675" spans="1:10">
      <c r="A11675" s="79">
        <v>42711</v>
      </c>
      <c r="B11675" s="3">
        <v>3.3841203779786362</v>
      </c>
      <c r="C11675" s="7">
        <v>127</v>
      </c>
      <c r="D11675" s="7">
        <v>1</v>
      </c>
      <c r="E11675" s="17">
        <v>45</v>
      </c>
      <c r="F11675" s="2" t="s">
        <v>172</v>
      </c>
      <c r="G11675" s="2" t="s">
        <v>229</v>
      </c>
      <c r="H11675" s="2" t="s">
        <v>2660</v>
      </c>
    </row>
    <row r="11676" spans="1:10">
      <c r="A11676" s="79">
        <v>42727</v>
      </c>
      <c r="B11676" s="3">
        <v>3.3918333333333335</v>
      </c>
      <c r="C11676" s="7">
        <v>127</v>
      </c>
      <c r="D11676" s="7">
        <v>1</v>
      </c>
      <c r="E11676" s="17">
        <v>45</v>
      </c>
      <c r="F11676" s="2" t="s">
        <v>172</v>
      </c>
      <c r="G11676" s="2" t="s">
        <v>229</v>
      </c>
      <c r="H11676" s="2" t="s">
        <v>2658</v>
      </c>
    </row>
    <row r="11677" spans="1:10">
      <c r="A11677" s="79">
        <v>42741</v>
      </c>
      <c r="B11677" s="3">
        <v>3.3930312499999999</v>
      </c>
      <c r="C11677" s="7">
        <v>127</v>
      </c>
      <c r="D11677" s="7">
        <v>1</v>
      </c>
      <c r="E11677" s="17">
        <v>45</v>
      </c>
      <c r="F11677" s="2" t="s">
        <v>172</v>
      </c>
      <c r="G11677" s="2" t="s">
        <v>2655</v>
      </c>
      <c r="J11677" s="2" t="s">
        <v>3466</v>
      </c>
    </row>
    <row r="11678" spans="1:10">
      <c r="A11678" s="79">
        <v>42744</v>
      </c>
      <c r="B11678" s="3">
        <v>3.3935471698113209</v>
      </c>
      <c r="C11678" s="7">
        <v>127</v>
      </c>
      <c r="D11678" s="7">
        <v>1</v>
      </c>
      <c r="E11678" s="17">
        <v>45</v>
      </c>
      <c r="F11678" s="2" t="s">
        <v>172</v>
      </c>
      <c r="G11678" s="2" t="s">
        <v>3463</v>
      </c>
      <c r="J11678" s="2" t="s">
        <v>3464</v>
      </c>
    </row>
    <row r="11679" spans="1:10">
      <c r="A11679" s="79">
        <v>42745</v>
      </c>
      <c r="B11679" s="3">
        <v>3.3964104477611938</v>
      </c>
      <c r="C11679" s="7">
        <v>127</v>
      </c>
      <c r="D11679" s="7">
        <v>1</v>
      </c>
      <c r="E11679" s="17">
        <v>45</v>
      </c>
      <c r="F11679" s="2" t="s">
        <v>172</v>
      </c>
      <c r="G11679" s="2" t="s">
        <v>372</v>
      </c>
      <c r="H11679" s="2" t="s">
        <v>1921</v>
      </c>
      <c r="I11679" s="2" t="s">
        <v>231</v>
      </c>
      <c r="J11679" s="2" t="s">
        <v>3467</v>
      </c>
    </row>
    <row r="11680" spans="1:10">
      <c r="A11680" s="79">
        <v>42760</v>
      </c>
      <c r="B11680" s="3">
        <v>10.187545454545454</v>
      </c>
      <c r="C11680" s="7">
        <v>127</v>
      </c>
      <c r="D11680" s="7">
        <v>3</v>
      </c>
      <c r="E11680" s="17">
        <v>45</v>
      </c>
      <c r="F11680" s="2" t="s">
        <v>172</v>
      </c>
      <c r="G11680" s="2" t="s">
        <v>393</v>
      </c>
      <c r="I11680" s="2" t="s">
        <v>235</v>
      </c>
      <c r="J11680" s="2" t="s">
        <v>3454</v>
      </c>
    </row>
    <row r="11681" spans="1:10">
      <c r="A11681" s="79">
        <v>42771</v>
      </c>
      <c r="B11681" s="3">
        <v>6.7941506105834462</v>
      </c>
      <c r="C11681" s="7">
        <v>127</v>
      </c>
      <c r="D11681" s="7">
        <v>2</v>
      </c>
      <c r="E11681" s="17">
        <v>45</v>
      </c>
      <c r="F11681" s="2" t="s">
        <v>172</v>
      </c>
      <c r="G11681" s="2" t="s">
        <v>3460</v>
      </c>
      <c r="J11681" s="2" t="s">
        <v>3461</v>
      </c>
    </row>
    <row r="11682" spans="1:10">
      <c r="A11682" s="79">
        <v>42780</v>
      </c>
      <c r="B11682" s="3">
        <v>16.976632261379436</v>
      </c>
      <c r="C11682" s="7">
        <v>127</v>
      </c>
      <c r="D11682" s="7">
        <v>5</v>
      </c>
      <c r="E11682" s="17">
        <v>45</v>
      </c>
      <c r="F11682" s="2" t="s">
        <v>172</v>
      </c>
      <c r="G11682" s="2" t="s">
        <v>3484</v>
      </c>
      <c r="J11682" s="2" t="s">
        <v>3485</v>
      </c>
    </row>
    <row r="11683" spans="1:10">
      <c r="A11683" s="79">
        <v>42790</v>
      </c>
      <c r="B11683" s="3">
        <v>3.3912586206896553</v>
      </c>
      <c r="C11683" s="7">
        <v>127</v>
      </c>
      <c r="D11683" s="7">
        <v>1</v>
      </c>
      <c r="E11683" s="17">
        <v>45</v>
      </c>
      <c r="F11683" s="2" t="s">
        <v>172</v>
      </c>
      <c r="G11683" s="2" t="s">
        <v>372</v>
      </c>
      <c r="H11683" s="2" t="s">
        <v>1921</v>
      </c>
      <c r="I11683" s="2" t="s">
        <v>231</v>
      </c>
      <c r="J11683" s="2" t="s">
        <v>3471</v>
      </c>
    </row>
    <row r="11684" spans="1:10">
      <c r="A11684" s="79">
        <v>42832</v>
      </c>
      <c r="B11684" s="3">
        <v>3.3913808732795445</v>
      </c>
      <c r="C11684" s="7">
        <v>127</v>
      </c>
      <c r="D11684" s="7">
        <v>1</v>
      </c>
      <c r="E11684" s="17">
        <v>45</v>
      </c>
      <c r="F11684" s="2" t="s">
        <v>172</v>
      </c>
      <c r="G11684" s="2" t="s">
        <v>229</v>
      </c>
    </row>
    <row r="11685" spans="1:10">
      <c r="A11685" s="79">
        <v>42836</v>
      </c>
      <c r="B11685" s="3">
        <v>3.3961136363636362</v>
      </c>
      <c r="C11685" s="7">
        <v>127</v>
      </c>
      <c r="D11685" s="7">
        <v>1</v>
      </c>
      <c r="E11685" s="17">
        <v>45</v>
      </c>
      <c r="F11685" s="2" t="s">
        <v>172</v>
      </c>
      <c r="G11685" s="2" t="s">
        <v>229</v>
      </c>
    </row>
    <row r="11686" spans="1:10">
      <c r="A11686" s="79">
        <v>42839</v>
      </c>
      <c r="B11686" s="3">
        <v>6.7873448275862067</v>
      </c>
      <c r="C11686" s="7">
        <v>127</v>
      </c>
      <c r="D11686" s="7">
        <v>2</v>
      </c>
      <c r="E11686" s="17">
        <v>45</v>
      </c>
      <c r="F11686" s="2" t="s">
        <v>172</v>
      </c>
      <c r="G11686" s="2" t="s">
        <v>229</v>
      </c>
    </row>
    <row r="11687" spans="1:10">
      <c r="A11687" s="79">
        <v>42907</v>
      </c>
      <c r="B11687" s="3">
        <v>6.7889694072657747</v>
      </c>
      <c r="C11687" s="7">
        <v>127</v>
      </c>
      <c r="D11687" s="7">
        <v>2</v>
      </c>
      <c r="E11687" s="17">
        <v>45</v>
      </c>
      <c r="F11687" s="2" t="s">
        <v>172</v>
      </c>
      <c r="G11687" s="2" t="s">
        <v>229</v>
      </c>
    </row>
    <row r="11688" spans="1:10">
      <c r="A11688" s="79">
        <v>42133</v>
      </c>
      <c r="B11688" s="3">
        <v>10.2165</v>
      </c>
      <c r="C11688" s="7">
        <v>128</v>
      </c>
      <c r="D11688" s="7">
        <v>3</v>
      </c>
      <c r="E11688" s="17">
        <v>45</v>
      </c>
      <c r="F11688" s="2" t="s">
        <v>172</v>
      </c>
      <c r="G11688" s="2" t="s">
        <v>358</v>
      </c>
      <c r="H11688" s="2" t="s">
        <v>230</v>
      </c>
    </row>
    <row r="11689" spans="1:10">
      <c r="A11689" s="79">
        <v>42167</v>
      </c>
      <c r="B11689" s="3">
        <v>6.8109999999999999</v>
      </c>
      <c r="C11689" s="7">
        <v>128</v>
      </c>
      <c r="D11689" s="7">
        <v>2</v>
      </c>
      <c r="E11689" s="17">
        <v>45</v>
      </c>
      <c r="F11689" s="2" t="s">
        <v>172</v>
      </c>
      <c r="G11689" s="2" t="s">
        <v>250</v>
      </c>
      <c r="H11689" s="2" t="s">
        <v>230</v>
      </c>
    </row>
    <row r="11690" spans="1:10">
      <c r="A11690" s="79">
        <v>42170</v>
      </c>
      <c r="B11690" s="3">
        <v>6.8109999999999999</v>
      </c>
      <c r="C11690" s="7">
        <v>128</v>
      </c>
      <c r="D11690" s="7">
        <v>2</v>
      </c>
      <c r="E11690" s="17">
        <v>45</v>
      </c>
      <c r="F11690" s="2" t="s">
        <v>172</v>
      </c>
      <c r="G11690" s="2" t="s">
        <v>248</v>
      </c>
      <c r="H11690" s="2" t="s">
        <v>230</v>
      </c>
    </row>
    <row r="11691" spans="1:10">
      <c r="A11691" s="79">
        <v>42174</v>
      </c>
      <c r="B11691" s="3">
        <v>6.8109999999999999</v>
      </c>
      <c r="C11691" s="7">
        <v>128</v>
      </c>
      <c r="D11691" s="7">
        <v>2</v>
      </c>
      <c r="E11691" s="17">
        <v>45</v>
      </c>
      <c r="F11691" s="2" t="s">
        <v>172</v>
      </c>
      <c r="G11691" s="2" t="s">
        <v>231</v>
      </c>
      <c r="H11691" s="2" t="s">
        <v>230</v>
      </c>
      <c r="J11691" s="21"/>
    </row>
    <row r="11692" spans="1:10">
      <c r="A11692" s="79">
        <v>42184</v>
      </c>
      <c r="B11692" s="3">
        <v>3.4055</v>
      </c>
      <c r="C11692" s="7">
        <v>128</v>
      </c>
      <c r="D11692" s="7">
        <v>1</v>
      </c>
      <c r="E11692" s="17">
        <v>45</v>
      </c>
      <c r="F11692" s="2" t="s">
        <v>172</v>
      </c>
      <c r="G11692" s="2" t="s">
        <v>231</v>
      </c>
      <c r="H11692" s="2" t="s">
        <v>230</v>
      </c>
      <c r="J11692" s="21"/>
    </row>
    <row r="11693" spans="1:10">
      <c r="A11693" s="79">
        <v>42185</v>
      </c>
      <c r="B11693" s="3">
        <v>17.0275</v>
      </c>
      <c r="C11693" s="7">
        <v>128</v>
      </c>
      <c r="D11693" s="7">
        <v>5</v>
      </c>
      <c r="E11693" s="17">
        <v>45</v>
      </c>
      <c r="F11693" s="2" t="s">
        <v>172</v>
      </c>
      <c r="G11693" s="2" t="s">
        <v>242</v>
      </c>
      <c r="H11693" s="2" t="s">
        <v>230</v>
      </c>
      <c r="J11693" s="21"/>
    </row>
    <row r="11694" spans="1:10">
      <c r="A11694" s="79">
        <v>42195</v>
      </c>
      <c r="B11694" s="3">
        <v>6.8109999999999999</v>
      </c>
      <c r="C11694" s="7">
        <v>128</v>
      </c>
      <c r="D11694" s="7">
        <v>2</v>
      </c>
      <c r="E11694" s="17">
        <v>45</v>
      </c>
      <c r="F11694" s="2" t="s">
        <v>172</v>
      </c>
      <c r="G11694" s="2" t="s">
        <v>241</v>
      </c>
      <c r="H11694" s="2" t="s">
        <v>230</v>
      </c>
      <c r="J11694" s="21"/>
    </row>
    <row r="11695" spans="1:10">
      <c r="A11695" s="79">
        <v>42196</v>
      </c>
      <c r="B11695" s="3">
        <v>6.8109999999999999</v>
      </c>
      <c r="C11695" s="7">
        <v>128</v>
      </c>
      <c r="D11695" s="7">
        <v>2</v>
      </c>
      <c r="E11695" s="17">
        <v>45</v>
      </c>
      <c r="F11695" s="2" t="s">
        <v>172</v>
      </c>
      <c r="G11695" s="2" t="s">
        <v>231</v>
      </c>
      <c r="H11695" s="2" t="s">
        <v>230</v>
      </c>
      <c r="J11695" s="21"/>
    </row>
    <row r="11696" spans="1:10">
      <c r="A11696" s="79">
        <v>42212</v>
      </c>
      <c r="B11696" s="3">
        <v>3.4055</v>
      </c>
      <c r="C11696" s="7">
        <v>128</v>
      </c>
      <c r="D11696" s="7">
        <v>1</v>
      </c>
      <c r="E11696" s="17">
        <v>45</v>
      </c>
      <c r="F11696" s="2" t="s">
        <v>172</v>
      </c>
      <c r="G11696" s="2" t="s">
        <v>236</v>
      </c>
      <c r="H11696" s="2" t="s">
        <v>230</v>
      </c>
      <c r="J11696" s="21"/>
    </row>
    <row r="11697" spans="1:12">
      <c r="A11697" s="79">
        <v>42214</v>
      </c>
      <c r="B11697" s="3">
        <v>6.8109999999999999</v>
      </c>
      <c r="C11697" s="7">
        <v>128</v>
      </c>
      <c r="D11697" s="7">
        <v>2</v>
      </c>
      <c r="E11697" s="17">
        <v>45</v>
      </c>
      <c r="F11697" s="2" t="s">
        <v>172</v>
      </c>
      <c r="G11697" s="2" t="s">
        <v>231</v>
      </c>
      <c r="H11697" s="2" t="s">
        <v>230</v>
      </c>
      <c r="J11697" s="21"/>
    </row>
    <row r="11698" spans="1:12">
      <c r="A11698" s="79">
        <v>42283</v>
      </c>
      <c r="B11698" s="3">
        <v>3.4055</v>
      </c>
      <c r="C11698" s="7">
        <v>128</v>
      </c>
      <c r="D11698" s="7">
        <v>1</v>
      </c>
      <c r="E11698" s="17">
        <v>45</v>
      </c>
      <c r="F11698" s="2" t="s">
        <v>172</v>
      </c>
      <c r="G11698" s="2" t="s">
        <v>372</v>
      </c>
      <c r="H11698" s="2" t="s">
        <v>230</v>
      </c>
    </row>
    <row r="11699" spans="1:12">
      <c r="A11699" s="79">
        <v>42297</v>
      </c>
      <c r="B11699" s="3">
        <v>3.4055</v>
      </c>
      <c r="C11699" s="7">
        <v>128</v>
      </c>
      <c r="D11699" s="7">
        <v>1</v>
      </c>
      <c r="E11699" s="17">
        <v>45</v>
      </c>
      <c r="F11699" s="2" t="s">
        <v>172</v>
      </c>
      <c r="G11699" s="2" t="s">
        <v>373</v>
      </c>
      <c r="H11699" s="2" t="s">
        <v>230</v>
      </c>
    </row>
    <row r="11700" spans="1:12">
      <c r="A11700" s="79">
        <v>42300</v>
      </c>
      <c r="B11700" s="3">
        <v>6.8109999999999999</v>
      </c>
      <c r="C11700" s="7">
        <v>128</v>
      </c>
      <c r="D11700" s="7">
        <v>2</v>
      </c>
      <c r="E11700" s="17">
        <v>45</v>
      </c>
      <c r="F11700" s="2" t="s">
        <v>172</v>
      </c>
      <c r="G11700" s="2" t="s">
        <v>372</v>
      </c>
      <c r="H11700" s="2" t="s">
        <v>230</v>
      </c>
    </row>
    <row r="11701" spans="1:12">
      <c r="A11701" s="79">
        <v>42304</v>
      </c>
      <c r="B11701" s="3">
        <v>34.055</v>
      </c>
      <c r="C11701" s="7">
        <v>128</v>
      </c>
      <c r="D11701" s="7">
        <v>10</v>
      </c>
      <c r="E11701" s="17">
        <v>45</v>
      </c>
      <c r="F11701" s="2" t="s">
        <v>172</v>
      </c>
      <c r="G11701" s="2" t="s">
        <v>358</v>
      </c>
      <c r="H11701" s="2" t="s">
        <v>230</v>
      </c>
    </row>
    <row r="11702" spans="1:12">
      <c r="A11702" s="79">
        <v>42305</v>
      </c>
      <c r="B11702" s="3">
        <v>17.0275</v>
      </c>
      <c r="C11702" s="7">
        <v>128</v>
      </c>
      <c r="D11702" s="7">
        <v>5</v>
      </c>
      <c r="E11702" s="17">
        <v>45</v>
      </c>
      <c r="F11702" s="2" t="s">
        <v>172</v>
      </c>
      <c r="G11702" s="2" t="s">
        <v>392</v>
      </c>
      <c r="H11702" s="2" t="s">
        <v>230</v>
      </c>
    </row>
    <row r="11703" spans="1:12">
      <c r="A11703" s="79">
        <v>42318</v>
      </c>
      <c r="B11703" s="3">
        <v>6.8109999999999999</v>
      </c>
      <c r="C11703" s="7">
        <v>128</v>
      </c>
      <c r="D11703" s="7">
        <v>2</v>
      </c>
      <c r="E11703" s="17">
        <v>45</v>
      </c>
      <c r="F11703" s="2" t="s">
        <v>172</v>
      </c>
      <c r="G11703" s="2" t="s">
        <v>457</v>
      </c>
      <c r="H11703" s="2" t="s">
        <v>458</v>
      </c>
      <c r="I11703" s="2" t="s">
        <v>230</v>
      </c>
    </row>
    <row r="11704" spans="1:12">
      <c r="A11704" s="79">
        <v>42318</v>
      </c>
      <c r="B11704" s="3">
        <v>3.4055</v>
      </c>
      <c r="C11704" s="7">
        <v>128</v>
      </c>
      <c r="D11704" s="7">
        <v>1</v>
      </c>
      <c r="E11704" s="17">
        <v>45</v>
      </c>
      <c r="F11704" s="2" t="s">
        <v>172</v>
      </c>
      <c r="G11704" s="2" t="s">
        <v>373</v>
      </c>
      <c r="H11704" s="2" t="s">
        <v>455</v>
      </c>
      <c r="I11704" s="2" t="s">
        <v>230</v>
      </c>
    </row>
    <row r="11705" spans="1:12">
      <c r="A11705" s="79">
        <v>42319</v>
      </c>
      <c r="B11705" s="3">
        <v>10.2165</v>
      </c>
      <c r="C11705" s="7">
        <v>128</v>
      </c>
      <c r="D11705" s="7">
        <v>3</v>
      </c>
      <c r="E11705" s="17">
        <v>45</v>
      </c>
      <c r="F11705" s="2" t="s">
        <v>172</v>
      </c>
      <c r="G11705" s="2" t="s">
        <v>459</v>
      </c>
      <c r="H11705" s="2" t="s">
        <v>460</v>
      </c>
      <c r="I11705" s="2" t="s">
        <v>230</v>
      </c>
    </row>
    <row r="11706" spans="1:12">
      <c r="A11706" s="79">
        <v>42324</v>
      </c>
      <c r="B11706" s="3">
        <v>3.4055</v>
      </c>
      <c r="C11706" s="7">
        <v>128</v>
      </c>
      <c r="D11706" s="7">
        <v>1</v>
      </c>
      <c r="E11706" s="17">
        <v>45</v>
      </c>
      <c r="F11706" s="2" t="s">
        <v>172</v>
      </c>
      <c r="G11706" s="2" t="s">
        <v>470</v>
      </c>
      <c r="H11706" s="2" t="s">
        <v>471</v>
      </c>
      <c r="I11706" s="2" t="s">
        <v>230</v>
      </c>
    </row>
    <row r="11707" spans="1:12">
      <c r="A11707" s="79">
        <v>42342</v>
      </c>
      <c r="B11707" s="3">
        <v>34.055</v>
      </c>
      <c r="C11707" s="7">
        <v>128</v>
      </c>
      <c r="D11707" s="7">
        <v>10</v>
      </c>
      <c r="E11707" s="17">
        <v>45</v>
      </c>
      <c r="F11707" s="8" t="s">
        <v>172</v>
      </c>
      <c r="G11707" s="2" t="s">
        <v>393</v>
      </c>
      <c r="H11707" s="2" t="s">
        <v>677</v>
      </c>
      <c r="I11707" s="2" t="s">
        <v>230</v>
      </c>
    </row>
    <row r="11708" spans="1:12">
      <c r="A11708" s="79">
        <v>42375</v>
      </c>
      <c r="B11708" s="3">
        <v>3.4055</v>
      </c>
      <c r="C11708" s="7">
        <v>128</v>
      </c>
      <c r="D11708" s="7">
        <v>1</v>
      </c>
      <c r="E11708" s="17">
        <v>45</v>
      </c>
      <c r="F11708" s="2" t="s">
        <v>172</v>
      </c>
      <c r="G11708" s="2" t="s">
        <v>372</v>
      </c>
      <c r="H11708" s="2" t="s">
        <v>910</v>
      </c>
      <c r="I11708" s="2" t="s">
        <v>230</v>
      </c>
      <c r="L11708" s="21"/>
    </row>
    <row r="11709" spans="1:12">
      <c r="A11709" s="79">
        <v>42389</v>
      </c>
      <c r="B11709" s="3">
        <v>6.8109999999999999</v>
      </c>
      <c r="C11709" s="7">
        <v>128</v>
      </c>
      <c r="D11709" s="7">
        <v>2</v>
      </c>
      <c r="E11709" s="17">
        <v>45</v>
      </c>
      <c r="F11709" s="2" t="s">
        <v>172</v>
      </c>
      <c r="G11709" s="2" t="s">
        <v>468</v>
      </c>
      <c r="H11709" s="2" t="s">
        <v>914</v>
      </c>
      <c r="I11709" s="2" t="s">
        <v>230</v>
      </c>
      <c r="L11709" s="21"/>
    </row>
    <row r="11710" spans="1:12">
      <c r="A11710" s="79">
        <v>42399</v>
      </c>
      <c r="B11710" s="3">
        <v>10.2165</v>
      </c>
      <c r="C11710" s="7">
        <v>128</v>
      </c>
      <c r="D11710" s="7">
        <v>3</v>
      </c>
      <c r="E11710" s="17">
        <v>45</v>
      </c>
      <c r="F11710" s="2" t="s">
        <v>172</v>
      </c>
      <c r="G11710" s="2" t="s">
        <v>755</v>
      </c>
      <c r="H11710" s="2" t="s">
        <v>756</v>
      </c>
      <c r="I11710" s="2" t="s">
        <v>230</v>
      </c>
      <c r="L11710" s="21"/>
    </row>
    <row r="11711" spans="1:12">
      <c r="A11711" s="79">
        <v>42400</v>
      </c>
      <c r="B11711" s="3">
        <v>3.4055</v>
      </c>
      <c r="C11711" s="7">
        <v>128</v>
      </c>
      <c r="D11711" s="7">
        <v>1</v>
      </c>
      <c r="E11711" s="17">
        <v>45</v>
      </c>
      <c r="F11711" s="2" t="s">
        <v>172</v>
      </c>
      <c r="G11711" s="2" t="s">
        <v>671</v>
      </c>
      <c r="H11711" s="2" t="s">
        <v>1160</v>
      </c>
      <c r="I11711" s="2" t="s">
        <v>230</v>
      </c>
      <c r="L11711" s="21"/>
    </row>
    <row r="11712" spans="1:12">
      <c r="A11712" s="79">
        <v>42401</v>
      </c>
      <c r="B11712" s="3">
        <v>6.8109999999999999</v>
      </c>
      <c r="C11712" s="7">
        <v>128</v>
      </c>
      <c r="D11712" s="7">
        <v>2</v>
      </c>
      <c r="E11712" s="17">
        <v>45</v>
      </c>
      <c r="F11712" s="2" t="s">
        <v>172</v>
      </c>
      <c r="G11712" s="2" t="s">
        <v>1157</v>
      </c>
      <c r="H11712" s="2" t="s">
        <v>1158</v>
      </c>
      <c r="I11712" s="2" t="s">
        <v>230</v>
      </c>
      <c r="L11712" s="21"/>
    </row>
    <row r="11713" spans="1:12">
      <c r="A11713" s="79">
        <v>42402</v>
      </c>
      <c r="B11713" s="3">
        <v>6.8109999999999999</v>
      </c>
      <c r="C11713" s="7">
        <v>128</v>
      </c>
      <c r="D11713" s="7">
        <v>2</v>
      </c>
      <c r="E11713" s="17">
        <v>45</v>
      </c>
      <c r="F11713" s="2" t="s">
        <v>172</v>
      </c>
      <c r="G11713" s="2" t="s">
        <v>1138</v>
      </c>
      <c r="H11713" s="2" t="s">
        <v>1139</v>
      </c>
      <c r="I11713" s="2" t="s">
        <v>230</v>
      </c>
      <c r="L11713" s="21"/>
    </row>
    <row r="11714" spans="1:12">
      <c r="A11714" s="79">
        <v>42402</v>
      </c>
      <c r="B11714" s="3">
        <v>3.4055</v>
      </c>
      <c r="C11714" s="7">
        <v>128</v>
      </c>
      <c r="D11714" s="7">
        <v>1</v>
      </c>
      <c r="E11714" s="17">
        <v>45</v>
      </c>
      <c r="F11714" s="2" t="s">
        <v>172</v>
      </c>
      <c r="G11714" s="2" t="s">
        <v>1136</v>
      </c>
      <c r="H11714" s="2" t="s">
        <v>1137</v>
      </c>
      <c r="I11714" s="2" t="s">
        <v>230</v>
      </c>
      <c r="J11714" s="14"/>
      <c r="L11714" s="21"/>
    </row>
    <row r="11715" spans="1:12">
      <c r="A11715" s="79">
        <v>42404</v>
      </c>
      <c r="B11715" s="3">
        <v>3.4055</v>
      </c>
      <c r="C11715" s="7">
        <v>128</v>
      </c>
      <c r="D11715" s="7">
        <v>1</v>
      </c>
      <c r="E11715" s="17">
        <v>45</v>
      </c>
      <c r="F11715" s="2" t="s">
        <v>172</v>
      </c>
      <c r="G11715" s="2" t="s">
        <v>1128</v>
      </c>
      <c r="H11715" s="2" t="s">
        <v>1129</v>
      </c>
      <c r="I11715" s="2" t="s">
        <v>230</v>
      </c>
      <c r="L11715" s="21"/>
    </row>
    <row r="11716" spans="1:12">
      <c r="A11716" s="79">
        <v>42404</v>
      </c>
      <c r="B11716" s="3">
        <v>3.4055</v>
      </c>
      <c r="C11716" s="7">
        <v>128</v>
      </c>
      <c r="D11716" s="7">
        <v>1</v>
      </c>
      <c r="E11716" s="17">
        <v>45</v>
      </c>
      <c r="F11716" s="2" t="s">
        <v>172</v>
      </c>
      <c r="G11716" s="2" t="s">
        <v>1151</v>
      </c>
      <c r="H11716" s="2" t="s">
        <v>1152</v>
      </c>
      <c r="I11716" s="2" t="s">
        <v>230</v>
      </c>
      <c r="L11716" s="21"/>
    </row>
    <row r="11717" spans="1:12">
      <c r="A11717" s="79">
        <v>42408</v>
      </c>
      <c r="B11717" s="3">
        <v>3.4055</v>
      </c>
      <c r="C11717" s="7">
        <v>128</v>
      </c>
      <c r="D11717" s="7">
        <v>1</v>
      </c>
      <c r="E11717" s="17">
        <v>45</v>
      </c>
      <c r="F11717" s="2" t="s">
        <v>172</v>
      </c>
      <c r="G11717" s="2" t="s">
        <v>372</v>
      </c>
      <c r="H11717" s="2" t="s">
        <v>1149</v>
      </c>
      <c r="I11717" s="2" t="s">
        <v>230</v>
      </c>
      <c r="L11717" s="21"/>
    </row>
    <row r="11718" spans="1:12">
      <c r="A11718" s="79">
        <v>42416</v>
      </c>
      <c r="B11718" s="3">
        <v>3.4055</v>
      </c>
      <c r="C11718" s="7">
        <v>128</v>
      </c>
      <c r="D11718" s="7">
        <v>1</v>
      </c>
      <c r="E11718" s="17">
        <v>45</v>
      </c>
      <c r="F11718" s="2" t="s">
        <v>172</v>
      </c>
      <c r="G11718" s="2" t="s">
        <v>1118</v>
      </c>
      <c r="H11718" s="2" t="s">
        <v>1119</v>
      </c>
      <c r="I11718" s="2" t="s">
        <v>230</v>
      </c>
      <c r="L11718" s="21"/>
    </row>
    <row r="11719" spans="1:12">
      <c r="A11719" s="79">
        <v>42424</v>
      </c>
      <c r="B11719" s="3">
        <v>3.4055</v>
      </c>
      <c r="C11719" s="7">
        <v>128</v>
      </c>
      <c r="D11719" s="7">
        <v>1</v>
      </c>
      <c r="E11719" s="17">
        <v>45</v>
      </c>
      <c r="F11719" s="2" t="s">
        <v>172</v>
      </c>
      <c r="G11719" s="2" t="s">
        <v>1126</v>
      </c>
      <c r="H11719" s="2" t="s">
        <v>1127</v>
      </c>
      <c r="I11719" s="2" t="s">
        <v>230</v>
      </c>
      <c r="L11719" s="21"/>
    </row>
    <row r="11720" spans="1:12">
      <c r="A11720" s="79">
        <v>42431</v>
      </c>
      <c r="B11720" s="3">
        <v>20.433</v>
      </c>
      <c r="C11720" s="7">
        <v>128</v>
      </c>
      <c r="D11720" s="7">
        <v>6</v>
      </c>
      <c r="E11720" s="7">
        <v>45</v>
      </c>
      <c r="F11720" s="2" t="s">
        <v>172</v>
      </c>
      <c r="G11720" s="2" t="s">
        <v>393</v>
      </c>
      <c r="H11720" s="2" t="s">
        <v>230</v>
      </c>
      <c r="L11720" s="21"/>
    </row>
    <row r="11721" spans="1:12">
      <c r="A11721" s="79">
        <v>42438</v>
      </c>
      <c r="B11721" s="3">
        <v>3.4055</v>
      </c>
      <c r="C11721" s="7">
        <v>128</v>
      </c>
      <c r="D11721" s="7">
        <v>1</v>
      </c>
      <c r="E11721" s="17">
        <v>45</v>
      </c>
      <c r="F11721" s="2" t="s">
        <v>172</v>
      </c>
      <c r="G11721" s="2" t="s">
        <v>372</v>
      </c>
      <c r="H11721" s="2" t="s">
        <v>230</v>
      </c>
      <c r="L11721" s="21"/>
    </row>
    <row r="11722" spans="1:12">
      <c r="A11722" s="79">
        <v>42459</v>
      </c>
      <c r="B11722" s="3">
        <v>10.2165</v>
      </c>
      <c r="C11722" s="7">
        <v>128</v>
      </c>
      <c r="D11722" s="7">
        <v>3</v>
      </c>
      <c r="E11722" s="17">
        <v>45</v>
      </c>
      <c r="F11722" s="2" t="s">
        <v>172</v>
      </c>
      <c r="G11722" s="2" t="s">
        <v>457</v>
      </c>
      <c r="H11722" s="2" t="s">
        <v>230</v>
      </c>
    </row>
    <row r="11723" spans="1:12">
      <c r="A11723" s="79">
        <v>42466</v>
      </c>
      <c r="B11723" s="3">
        <v>3.4055</v>
      </c>
      <c r="C11723" s="7">
        <v>128</v>
      </c>
      <c r="D11723" s="7">
        <v>1</v>
      </c>
      <c r="E11723" s="17">
        <v>45</v>
      </c>
      <c r="F11723" s="2" t="s">
        <v>172</v>
      </c>
      <c r="G11723" s="2" t="s">
        <v>1536</v>
      </c>
      <c r="H11723" s="2" t="s">
        <v>1537</v>
      </c>
      <c r="I11723" s="2" t="s">
        <v>230</v>
      </c>
    </row>
    <row r="11724" spans="1:12">
      <c r="A11724" s="79">
        <v>42467</v>
      </c>
      <c r="B11724" s="3">
        <v>3.4055</v>
      </c>
      <c r="C11724" s="7">
        <v>128</v>
      </c>
      <c r="D11724" s="7">
        <v>1</v>
      </c>
      <c r="E11724" s="17">
        <v>45</v>
      </c>
      <c r="F11724" s="2" t="s">
        <v>172</v>
      </c>
      <c r="G11724" s="2" t="s">
        <v>372</v>
      </c>
      <c r="H11724" s="2" t="s">
        <v>1547</v>
      </c>
      <c r="I11724" s="2" t="s">
        <v>230</v>
      </c>
    </row>
    <row r="11725" spans="1:12">
      <c r="A11725" s="79">
        <v>42473</v>
      </c>
      <c r="B11725" s="3">
        <v>3.4055</v>
      </c>
      <c r="C11725" s="7">
        <v>128</v>
      </c>
      <c r="D11725" s="7">
        <v>1</v>
      </c>
      <c r="E11725" s="17">
        <v>45</v>
      </c>
      <c r="F11725" s="2" t="s">
        <v>172</v>
      </c>
      <c r="G11725" s="2" t="s">
        <v>1540</v>
      </c>
      <c r="H11725" s="2" t="s">
        <v>1541</v>
      </c>
      <c r="I11725" s="2" t="s">
        <v>230</v>
      </c>
    </row>
    <row r="11726" spans="1:12">
      <c r="A11726" s="79">
        <v>42479</v>
      </c>
      <c r="B11726" s="3">
        <v>3.4055</v>
      </c>
      <c r="C11726" s="7">
        <v>128</v>
      </c>
      <c r="D11726" s="7">
        <v>1</v>
      </c>
      <c r="E11726" s="17">
        <v>45</v>
      </c>
      <c r="F11726" s="2" t="s">
        <v>172</v>
      </c>
      <c r="G11726" s="2" t="s">
        <v>671</v>
      </c>
      <c r="H11726" s="2" t="s">
        <v>1551</v>
      </c>
      <c r="I11726" s="2" t="s">
        <v>230</v>
      </c>
    </row>
    <row r="11727" spans="1:12">
      <c r="A11727" s="79">
        <v>42480</v>
      </c>
      <c r="B11727" s="3">
        <v>10.2165</v>
      </c>
      <c r="C11727" s="7">
        <v>128</v>
      </c>
      <c r="D11727" s="7">
        <v>3</v>
      </c>
      <c r="E11727" s="17">
        <v>45</v>
      </c>
      <c r="F11727" s="2" t="s">
        <v>172</v>
      </c>
      <c r="G11727" s="2" t="s">
        <v>533</v>
      </c>
      <c r="H11727" s="2" t="s">
        <v>1539</v>
      </c>
      <c r="I11727" s="2" t="s">
        <v>230</v>
      </c>
    </row>
    <row r="11728" spans="1:12">
      <c r="A11728" s="79">
        <v>42485</v>
      </c>
      <c r="B11728" s="3">
        <v>3.4055</v>
      </c>
      <c r="C11728" s="7">
        <v>128</v>
      </c>
      <c r="D11728" s="7">
        <v>1</v>
      </c>
      <c r="E11728" s="17">
        <v>45</v>
      </c>
      <c r="F11728" s="2" t="s">
        <v>172</v>
      </c>
      <c r="G11728" s="2" t="s">
        <v>372</v>
      </c>
      <c r="H11728" s="2" t="s">
        <v>1548</v>
      </c>
      <c r="I11728" s="2" t="s">
        <v>230</v>
      </c>
    </row>
    <row r="11729" spans="1:11">
      <c r="A11729" s="79">
        <v>42486</v>
      </c>
      <c r="B11729" s="3">
        <v>3.4055</v>
      </c>
      <c r="C11729" s="7">
        <v>128</v>
      </c>
      <c r="D11729" s="7">
        <v>1</v>
      </c>
      <c r="E11729" s="17">
        <v>45</v>
      </c>
      <c r="F11729" s="2" t="s">
        <v>172</v>
      </c>
      <c r="G11729" s="2" t="s">
        <v>1113</v>
      </c>
      <c r="H11729" s="2" t="s">
        <v>1538</v>
      </c>
      <c r="I11729" s="2" t="s">
        <v>230</v>
      </c>
    </row>
    <row r="11730" spans="1:11">
      <c r="A11730" s="79">
        <v>42523</v>
      </c>
      <c r="B11730" s="3">
        <v>3.3931700507614213</v>
      </c>
      <c r="C11730" s="7">
        <v>128</v>
      </c>
      <c r="D11730" s="7">
        <v>1</v>
      </c>
      <c r="E11730" s="17">
        <v>45</v>
      </c>
      <c r="F11730" s="2" t="s">
        <v>172</v>
      </c>
      <c r="G11730" s="2" t="s">
        <v>230</v>
      </c>
      <c r="H11730" s="2" t="s">
        <v>2043</v>
      </c>
      <c r="K11730" s="2" t="s">
        <v>2044</v>
      </c>
    </row>
    <row r="11731" spans="1:11">
      <c r="A11731" s="79">
        <v>42527</v>
      </c>
      <c r="B11731" s="3">
        <v>3.3854419226464372</v>
      </c>
      <c r="C11731" s="7">
        <v>128</v>
      </c>
      <c r="D11731" s="7">
        <v>1</v>
      </c>
      <c r="E11731" s="17">
        <v>45</v>
      </c>
      <c r="F11731" s="2" t="s">
        <v>172</v>
      </c>
      <c r="G11731" s="2" t="s">
        <v>230</v>
      </c>
      <c r="H11731" s="2" t="s">
        <v>372</v>
      </c>
      <c r="I11731" s="2" t="s">
        <v>1921</v>
      </c>
      <c r="J11731" s="2" t="s">
        <v>231</v>
      </c>
      <c r="K11731" s="2" t="s">
        <v>2049</v>
      </c>
    </row>
    <row r="11732" spans="1:11">
      <c r="A11732" s="79">
        <v>42536</v>
      </c>
      <c r="B11732" s="3">
        <v>4.3615821114369497</v>
      </c>
      <c r="C11732" s="7">
        <v>128</v>
      </c>
      <c r="D11732" s="7">
        <v>1</v>
      </c>
      <c r="E11732" s="17">
        <v>45</v>
      </c>
      <c r="F11732" s="2" t="s">
        <v>172</v>
      </c>
      <c r="G11732" s="2" t="s">
        <v>230</v>
      </c>
      <c r="H11732" s="2" t="s">
        <v>2032</v>
      </c>
      <c r="K11732" s="2" t="s">
        <v>2033</v>
      </c>
    </row>
    <row r="11733" spans="1:11">
      <c r="A11733" s="79">
        <v>42545</v>
      </c>
      <c r="B11733" s="3">
        <v>3.3946748633879782</v>
      </c>
      <c r="C11733" s="7">
        <v>128</v>
      </c>
      <c r="D11733" s="7">
        <v>1</v>
      </c>
      <c r="E11733" s="17">
        <v>45</v>
      </c>
      <c r="F11733" s="2" t="s">
        <v>172</v>
      </c>
      <c r="G11733" s="2" t="s">
        <v>230</v>
      </c>
      <c r="H11733" s="2" t="s">
        <v>372</v>
      </c>
      <c r="I11733" s="2" t="s">
        <v>1921</v>
      </c>
      <c r="J11733" s="2" t="s">
        <v>231</v>
      </c>
      <c r="K11733" s="2" t="s">
        <v>1995</v>
      </c>
    </row>
    <row r="11734" spans="1:11">
      <c r="A11734" s="79">
        <v>42548</v>
      </c>
      <c r="B11734" s="3">
        <v>3.3936162790697675</v>
      </c>
      <c r="C11734" s="7">
        <v>128</v>
      </c>
      <c r="D11734" s="7">
        <v>1</v>
      </c>
      <c r="E11734" s="17">
        <v>45</v>
      </c>
      <c r="F11734" s="2" t="s">
        <v>172</v>
      </c>
      <c r="G11734" s="2" t="s">
        <v>230</v>
      </c>
      <c r="H11734" s="2" t="s">
        <v>1960</v>
      </c>
      <c r="K11734" s="2" t="s">
        <v>1961</v>
      </c>
    </row>
    <row r="11735" spans="1:11">
      <c r="A11735" s="79">
        <v>42553</v>
      </c>
      <c r="B11735" s="3">
        <v>3.3945282936793131</v>
      </c>
      <c r="C11735" s="7">
        <v>128</v>
      </c>
      <c r="D11735" s="7">
        <v>1</v>
      </c>
      <c r="E11735" s="17">
        <v>45</v>
      </c>
      <c r="F11735" s="2" t="s">
        <v>172</v>
      </c>
      <c r="G11735" s="2" t="s">
        <v>911</v>
      </c>
      <c r="H11735" s="2" t="s">
        <v>2166</v>
      </c>
      <c r="I11735" s="2" t="s">
        <v>230</v>
      </c>
    </row>
    <row r="11736" spans="1:11">
      <c r="A11736" s="79">
        <v>42565</v>
      </c>
      <c r="B11736" s="3">
        <v>3.3865925379904742</v>
      </c>
      <c r="C11736" s="7">
        <v>128</v>
      </c>
      <c r="D11736" s="7">
        <v>1</v>
      </c>
      <c r="E11736" s="17">
        <v>45</v>
      </c>
      <c r="F11736" s="2" t="s">
        <v>172</v>
      </c>
      <c r="G11736" s="2" t="s">
        <v>372</v>
      </c>
      <c r="H11736" s="2" t="s">
        <v>2165</v>
      </c>
      <c r="I11736" s="2" t="s">
        <v>230</v>
      </c>
    </row>
    <row r="11737" spans="1:11">
      <c r="A11737" s="79">
        <v>42623</v>
      </c>
      <c r="B11737" s="3">
        <v>3.3927779291553133</v>
      </c>
      <c r="C11737" s="7">
        <v>128</v>
      </c>
      <c r="D11737" s="7">
        <v>1</v>
      </c>
      <c r="E11737" s="17">
        <v>45</v>
      </c>
      <c r="F11737" s="2" t="s">
        <v>172</v>
      </c>
      <c r="G11737" s="2" t="s">
        <v>1960</v>
      </c>
      <c r="H11737" s="2" t="s">
        <v>2163</v>
      </c>
      <c r="I11737" s="2" t="s">
        <v>230</v>
      </c>
    </row>
    <row r="11738" spans="1:11">
      <c r="A11738" s="79">
        <v>42628</v>
      </c>
      <c r="B11738" s="3">
        <v>3.392359649122807</v>
      </c>
      <c r="C11738" s="7">
        <v>128</v>
      </c>
      <c r="D11738" s="7">
        <v>1</v>
      </c>
      <c r="E11738" s="17">
        <v>45</v>
      </c>
      <c r="F11738" s="2" t="s">
        <v>172</v>
      </c>
      <c r="G11738" s="2" t="s">
        <v>1958</v>
      </c>
      <c r="H11738" s="2" t="s">
        <v>2160</v>
      </c>
      <c r="I11738" s="2" t="s">
        <v>230</v>
      </c>
    </row>
    <row r="11739" spans="1:11">
      <c r="A11739" s="79">
        <v>42631</v>
      </c>
      <c r="B11739" s="3">
        <v>6.7859182058047489</v>
      </c>
      <c r="C11739" s="7">
        <v>128</v>
      </c>
      <c r="D11739" s="7">
        <v>2</v>
      </c>
      <c r="E11739" s="17">
        <v>45</v>
      </c>
      <c r="F11739" s="2" t="s">
        <v>172</v>
      </c>
      <c r="G11739" s="2" t="s">
        <v>2161</v>
      </c>
      <c r="H11739" s="2" t="s">
        <v>2162</v>
      </c>
      <c r="I11739" s="2" t="s">
        <v>230</v>
      </c>
    </row>
    <row r="11740" spans="1:11">
      <c r="A11740" s="79">
        <v>42636</v>
      </c>
      <c r="B11740" s="3">
        <v>3.3676176470588235</v>
      </c>
      <c r="C11740" s="7">
        <v>128</v>
      </c>
      <c r="D11740" s="7">
        <v>1</v>
      </c>
      <c r="E11740" s="17">
        <v>45</v>
      </c>
      <c r="F11740" s="2" t="s">
        <v>172</v>
      </c>
      <c r="G11740" s="2" t="s">
        <v>373</v>
      </c>
      <c r="H11740" s="2" t="s">
        <v>2169</v>
      </c>
      <c r="I11740" s="2" t="s">
        <v>230</v>
      </c>
    </row>
    <row r="11741" spans="1:11">
      <c r="A11741" s="79">
        <v>42649</v>
      </c>
      <c r="B11741" s="3">
        <v>3.3945526315789474</v>
      </c>
      <c r="C11741" s="7">
        <v>128</v>
      </c>
      <c r="D11741" s="7">
        <v>1</v>
      </c>
      <c r="E11741" s="17">
        <v>45</v>
      </c>
      <c r="F11741" s="2" t="s">
        <v>172</v>
      </c>
      <c r="G11741" s="2" t="s">
        <v>230</v>
      </c>
      <c r="H11741" s="2" t="s">
        <v>393</v>
      </c>
    </row>
    <row r="11742" spans="1:11">
      <c r="A11742" s="79">
        <v>42695</v>
      </c>
      <c r="B11742" s="3">
        <v>3.3944847036328873</v>
      </c>
      <c r="C11742" s="7">
        <v>128</v>
      </c>
      <c r="D11742" s="7">
        <v>1</v>
      </c>
      <c r="E11742" s="17">
        <v>45</v>
      </c>
      <c r="F11742" s="2" t="s">
        <v>172</v>
      </c>
      <c r="G11742" s="2" t="s">
        <v>230</v>
      </c>
      <c r="H11742" s="2" t="s">
        <v>372</v>
      </c>
    </row>
    <row r="11743" spans="1:11">
      <c r="A11743" s="79">
        <v>42744</v>
      </c>
      <c r="B11743" s="3">
        <v>10.186798342541437</v>
      </c>
      <c r="C11743" s="7">
        <v>128</v>
      </c>
      <c r="D11743" s="7">
        <v>3</v>
      </c>
      <c r="E11743" s="17">
        <v>45</v>
      </c>
      <c r="F11743" s="2" t="s">
        <v>172</v>
      </c>
      <c r="G11743" s="2" t="s">
        <v>3482</v>
      </c>
      <c r="J11743" s="2" t="s">
        <v>3483</v>
      </c>
    </row>
    <row r="11744" spans="1:11">
      <c r="A11744" s="79">
        <v>42744</v>
      </c>
      <c r="B11744" s="3">
        <v>3.3935471698113209</v>
      </c>
      <c r="C11744" s="7">
        <v>128</v>
      </c>
      <c r="D11744" s="7">
        <v>1</v>
      </c>
      <c r="E11744" s="17">
        <v>45</v>
      </c>
      <c r="F11744" s="2" t="s">
        <v>172</v>
      </c>
      <c r="G11744" s="2" t="s">
        <v>3463</v>
      </c>
      <c r="J11744" s="2" t="s">
        <v>3464</v>
      </c>
    </row>
    <row r="11745" spans="1:10">
      <c r="A11745" s="79">
        <v>42745</v>
      </c>
      <c r="B11745" s="3">
        <v>3.3964104477611938</v>
      </c>
      <c r="C11745" s="7">
        <v>128</v>
      </c>
      <c r="D11745" s="7">
        <v>1</v>
      </c>
      <c r="E11745" s="17">
        <v>45</v>
      </c>
      <c r="F11745" s="2" t="s">
        <v>172</v>
      </c>
      <c r="G11745" s="2" t="s">
        <v>372</v>
      </c>
      <c r="H11745" s="2" t="s">
        <v>1921</v>
      </c>
      <c r="I11745" s="2" t="s">
        <v>231</v>
      </c>
      <c r="J11745" s="2" t="s">
        <v>3467</v>
      </c>
    </row>
    <row r="11746" spans="1:10">
      <c r="A11746" s="79">
        <v>42771</v>
      </c>
      <c r="B11746" s="3">
        <v>6.7941506105834462</v>
      </c>
      <c r="C11746" s="7">
        <v>128</v>
      </c>
      <c r="D11746" s="7">
        <v>2</v>
      </c>
      <c r="E11746" s="17">
        <v>45</v>
      </c>
      <c r="F11746" s="2" t="s">
        <v>172</v>
      </c>
      <c r="G11746" s="2" t="s">
        <v>3460</v>
      </c>
      <c r="J11746" s="2" t="s">
        <v>3461</v>
      </c>
    </row>
    <row r="11747" spans="1:10">
      <c r="A11747" s="79">
        <v>42779</v>
      </c>
      <c r="B11747" s="3">
        <v>3.3949646464646466</v>
      </c>
      <c r="C11747" s="7">
        <v>128</v>
      </c>
      <c r="D11747" s="7">
        <v>1</v>
      </c>
      <c r="E11747" s="17">
        <v>45</v>
      </c>
      <c r="F11747" s="2" t="s">
        <v>172</v>
      </c>
      <c r="G11747" s="2" t="s">
        <v>393</v>
      </c>
      <c r="I11747" s="2" t="s">
        <v>235</v>
      </c>
      <c r="J11747" s="2" t="s">
        <v>3459</v>
      </c>
    </row>
    <row r="11748" spans="1:10">
      <c r="A11748" s="79">
        <v>42790</v>
      </c>
      <c r="B11748" s="3">
        <v>3.3912586206896553</v>
      </c>
      <c r="C11748" s="7">
        <v>128</v>
      </c>
      <c r="D11748" s="7">
        <v>1</v>
      </c>
      <c r="E11748" s="17">
        <v>45</v>
      </c>
      <c r="F11748" s="2" t="s">
        <v>172</v>
      </c>
      <c r="G11748" s="2" t="s">
        <v>372</v>
      </c>
      <c r="H11748" s="2" t="s">
        <v>1921</v>
      </c>
      <c r="I11748" s="2" t="s">
        <v>231</v>
      </c>
      <c r="J11748" s="2" t="s">
        <v>3471</v>
      </c>
    </row>
    <row r="11749" spans="1:10">
      <c r="A11749" s="79">
        <v>42796</v>
      </c>
      <c r="B11749" s="3">
        <v>6.788938579654511</v>
      </c>
      <c r="C11749" s="7">
        <v>128</v>
      </c>
      <c r="D11749" s="7">
        <v>2</v>
      </c>
      <c r="E11749" s="17">
        <v>45</v>
      </c>
      <c r="F11749" s="2" t="s">
        <v>172</v>
      </c>
      <c r="G11749" s="2" t="s">
        <v>3456</v>
      </c>
      <c r="J11749" s="2" t="s">
        <v>3457</v>
      </c>
    </row>
    <row r="11750" spans="1:10">
      <c r="A11750" s="79">
        <v>42808</v>
      </c>
      <c r="B11750" s="3">
        <v>3.3921936936936938</v>
      </c>
      <c r="C11750" s="7">
        <v>128</v>
      </c>
      <c r="D11750" s="7">
        <v>1</v>
      </c>
      <c r="E11750" s="17">
        <v>45</v>
      </c>
      <c r="F11750" s="2" t="s">
        <v>172</v>
      </c>
      <c r="G11750" s="2" t="s">
        <v>393</v>
      </c>
      <c r="I11750" s="2" t="s">
        <v>235</v>
      </c>
      <c r="J11750" s="2" t="s">
        <v>3481</v>
      </c>
    </row>
    <row r="11751" spans="1:10">
      <c r="A11751" s="79">
        <v>42832</v>
      </c>
      <c r="B11751" s="3">
        <v>3.3913808732795445</v>
      </c>
      <c r="C11751" s="7">
        <v>128</v>
      </c>
      <c r="D11751" s="7">
        <v>1</v>
      </c>
      <c r="E11751" s="17">
        <v>45</v>
      </c>
      <c r="F11751" s="2" t="s">
        <v>172</v>
      </c>
      <c r="G11751" s="2" t="s">
        <v>230</v>
      </c>
    </row>
    <row r="11752" spans="1:10">
      <c r="A11752" s="79">
        <v>42856</v>
      </c>
      <c r="B11752" s="3">
        <v>3.3904706354668503</v>
      </c>
      <c r="C11752" s="7">
        <v>128</v>
      </c>
      <c r="D11752" s="7">
        <v>1</v>
      </c>
      <c r="E11752" s="17">
        <v>45</v>
      </c>
      <c r="F11752" s="2" t="s">
        <v>172</v>
      </c>
      <c r="G11752" s="2" t="s">
        <v>230</v>
      </c>
    </row>
    <row r="11753" spans="1:10">
      <c r="A11753" s="79">
        <v>42863</v>
      </c>
      <c r="B11753" s="3">
        <v>6.794224058162591</v>
      </c>
      <c r="C11753" s="7">
        <v>128</v>
      </c>
      <c r="D11753" s="7">
        <v>2</v>
      </c>
      <c r="E11753" s="17">
        <v>45</v>
      </c>
      <c r="F11753" s="2" t="s">
        <v>172</v>
      </c>
      <c r="G11753" s="2" t="s">
        <v>230</v>
      </c>
    </row>
    <row r="11754" spans="1:10">
      <c r="A11754" s="79">
        <v>42133</v>
      </c>
      <c r="B11754" s="3">
        <v>6.8109999999999999</v>
      </c>
      <c r="C11754" s="7">
        <v>129</v>
      </c>
      <c r="D11754" s="7">
        <v>2</v>
      </c>
      <c r="E11754" s="17">
        <v>45</v>
      </c>
      <c r="F11754" s="2" t="s">
        <v>172</v>
      </c>
      <c r="G11754" s="2" t="s">
        <v>358</v>
      </c>
      <c r="H11754" s="2" t="s">
        <v>210</v>
      </c>
    </row>
    <row r="11755" spans="1:10">
      <c r="A11755" s="79">
        <v>42160</v>
      </c>
      <c r="B11755" s="3">
        <v>17.0275</v>
      </c>
      <c r="C11755" s="7">
        <v>129</v>
      </c>
      <c r="D11755" s="7">
        <v>5</v>
      </c>
      <c r="E11755" s="17">
        <v>45</v>
      </c>
      <c r="F11755" s="2" t="s">
        <v>172</v>
      </c>
      <c r="G11755" s="2" t="s">
        <v>251</v>
      </c>
      <c r="H11755" s="2" t="s">
        <v>210</v>
      </c>
    </row>
    <row r="11756" spans="1:10">
      <c r="A11756" s="79">
        <v>42167</v>
      </c>
      <c r="B11756" s="3">
        <v>6.8109999999999999</v>
      </c>
      <c r="C11756" s="7">
        <v>129</v>
      </c>
      <c r="D11756" s="7">
        <v>2</v>
      </c>
      <c r="E11756" s="17">
        <v>45</v>
      </c>
      <c r="F11756" s="2" t="s">
        <v>172</v>
      </c>
      <c r="G11756" s="2" t="s">
        <v>250</v>
      </c>
      <c r="H11756" s="2" t="s">
        <v>210</v>
      </c>
    </row>
    <row r="11757" spans="1:10">
      <c r="A11757" s="79">
        <v>42185</v>
      </c>
      <c r="B11757" s="3">
        <v>13.622</v>
      </c>
      <c r="C11757" s="7">
        <v>129</v>
      </c>
      <c r="D11757" s="7">
        <v>4</v>
      </c>
      <c r="E11757" s="17">
        <v>45</v>
      </c>
      <c r="F11757" s="2" t="s">
        <v>172</v>
      </c>
      <c r="G11757" s="2" t="s">
        <v>242</v>
      </c>
      <c r="H11757" s="2" t="s">
        <v>210</v>
      </c>
      <c r="J11757" s="21"/>
    </row>
    <row r="11758" spans="1:10">
      <c r="A11758" s="79">
        <v>42212</v>
      </c>
      <c r="B11758" s="3">
        <v>3.4055</v>
      </c>
      <c r="C11758" s="7">
        <v>129</v>
      </c>
      <c r="D11758" s="7">
        <v>1</v>
      </c>
      <c r="E11758" s="17">
        <v>45</v>
      </c>
      <c r="F11758" s="2" t="s">
        <v>172</v>
      </c>
      <c r="G11758" s="2" t="s">
        <v>236</v>
      </c>
      <c r="H11758" s="2" t="s">
        <v>210</v>
      </c>
      <c r="J11758" s="21"/>
    </row>
    <row r="11759" spans="1:10">
      <c r="A11759" s="79">
        <v>42249</v>
      </c>
      <c r="B11759" s="3">
        <v>3.4055</v>
      </c>
      <c r="C11759" s="7">
        <v>129</v>
      </c>
      <c r="D11759" s="7">
        <v>1</v>
      </c>
      <c r="E11759" s="17">
        <v>45</v>
      </c>
      <c r="F11759" s="2" t="s">
        <v>172</v>
      </c>
      <c r="G11759" s="2" t="s">
        <v>236</v>
      </c>
      <c r="H11759" s="2" t="s">
        <v>210</v>
      </c>
      <c r="J11759" s="21"/>
    </row>
    <row r="11760" spans="1:10">
      <c r="A11760" s="79">
        <v>42273</v>
      </c>
      <c r="B11760" s="3">
        <v>2.919</v>
      </c>
      <c r="C11760" s="7">
        <v>129</v>
      </c>
      <c r="D11760" s="7">
        <v>1</v>
      </c>
      <c r="E11760" s="17">
        <v>45</v>
      </c>
      <c r="F11760" s="2" t="s">
        <v>172</v>
      </c>
      <c r="G11760" s="2" t="s">
        <v>206</v>
      </c>
      <c r="H11760" s="2" t="s">
        <v>210</v>
      </c>
    </row>
    <row r="11761" spans="1:12">
      <c r="A11761" s="79">
        <v>42297</v>
      </c>
      <c r="B11761" s="3">
        <v>3.4055</v>
      </c>
      <c r="C11761" s="7">
        <v>129</v>
      </c>
      <c r="D11761" s="7">
        <v>1</v>
      </c>
      <c r="E11761" s="17">
        <v>45</v>
      </c>
      <c r="F11761" s="2" t="s">
        <v>172</v>
      </c>
      <c r="G11761" s="2" t="s">
        <v>373</v>
      </c>
      <c r="H11761" s="2" t="s">
        <v>210</v>
      </c>
    </row>
    <row r="11762" spans="1:12">
      <c r="A11762" s="79">
        <v>42300</v>
      </c>
      <c r="B11762" s="3">
        <v>3.4055</v>
      </c>
      <c r="C11762" s="7">
        <v>129</v>
      </c>
      <c r="D11762" s="7">
        <v>1</v>
      </c>
      <c r="E11762" s="17">
        <v>45</v>
      </c>
      <c r="F11762" s="2" t="s">
        <v>172</v>
      </c>
      <c r="G11762" s="2" t="s">
        <v>372</v>
      </c>
      <c r="H11762" s="2" t="s">
        <v>210</v>
      </c>
    </row>
    <row r="11763" spans="1:12">
      <c r="A11763" s="79">
        <v>42304</v>
      </c>
      <c r="B11763" s="3">
        <v>10.2165</v>
      </c>
      <c r="C11763" s="7">
        <v>129</v>
      </c>
      <c r="D11763" s="7">
        <v>3</v>
      </c>
      <c r="E11763" s="17">
        <v>45</v>
      </c>
      <c r="F11763" s="2" t="s">
        <v>172</v>
      </c>
      <c r="G11763" s="2" t="s">
        <v>358</v>
      </c>
      <c r="H11763" s="2" t="s">
        <v>210</v>
      </c>
    </row>
    <row r="11764" spans="1:12">
      <c r="A11764" s="79">
        <v>42305</v>
      </c>
      <c r="B11764" s="3">
        <v>17.0275</v>
      </c>
      <c r="C11764" s="7">
        <v>129</v>
      </c>
      <c r="D11764" s="7">
        <v>5</v>
      </c>
      <c r="E11764" s="17">
        <v>45</v>
      </c>
      <c r="F11764" s="2" t="s">
        <v>172</v>
      </c>
      <c r="G11764" s="2" t="s">
        <v>392</v>
      </c>
      <c r="H11764" s="2" t="s">
        <v>210</v>
      </c>
    </row>
    <row r="11765" spans="1:12">
      <c r="A11765" s="79">
        <v>42318</v>
      </c>
      <c r="B11765" s="3">
        <v>6.8109999999999999</v>
      </c>
      <c r="C11765" s="7">
        <v>129</v>
      </c>
      <c r="D11765" s="7">
        <v>2</v>
      </c>
      <c r="E11765" s="17">
        <v>45</v>
      </c>
      <c r="F11765" s="2" t="s">
        <v>172</v>
      </c>
      <c r="G11765" s="2" t="s">
        <v>457</v>
      </c>
      <c r="H11765" s="2" t="s">
        <v>458</v>
      </c>
      <c r="I11765" s="2" t="s">
        <v>210</v>
      </c>
    </row>
    <row r="11766" spans="1:12">
      <c r="A11766" s="79">
        <v>42318</v>
      </c>
      <c r="B11766" s="3">
        <v>3.4055</v>
      </c>
      <c r="C11766" s="7">
        <v>129</v>
      </c>
      <c r="D11766" s="7">
        <v>1</v>
      </c>
      <c r="E11766" s="17">
        <v>45</v>
      </c>
      <c r="F11766" s="2" t="s">
        <v>172</v>
      </c>
      <c r="G11766" s="2" t="s">
        <v>373</v>
      </c>
      <c r="H11766" s="2" t="s">
        <v>455</v>
      </c>
      <c r="I11766" s="2" t="s">
        <v>210</v>
      </c>
    </row>
    <row r="11767" spans="1:12">
      <c r="A11767" s="79">
        <v>42319</v>
      </c>
      <c r="B11767" s="3">
        <v>10.2165</v>
      </c>
      <c r="C11767" s="7">
        <v>129</v>
      </c>
      <c r="D11767" s="7">
        <v>3</v>
      </c>
      <c r="E11767" s="17">
        <v>45</v>
      </c>
      <c r="F11767" s="2" t="s">
        <v>172</v>
      </c>
      <c r="G11767" s="2" t="s">
        <v>459</v>
      </c>
      <c r="H11767" s="2" t="s">
        <v>460</v>
      </c>
      <c r="I11767" s="2" t="s">
        <v>210</v>
      </c>
    </row>
    <row r="11768" spans="1:12">
      <c r="A11768" s="79">
        <v>42319</v>
      </c>
      <c r="B11768" s="3">
        <v>6.8109999999999999</v>
      </c>
      <c r="C11768" s="7">
        <v>129</v>
      </c>
      <c r="D11768" s="7">
        <v>2</v>
      </c>
      <c r="E11768" s="17">
        <v>45</v>
      </c>
      <c r="F11768" s="2" t="s">
        <v>172</v>
      </c>
      <c r="G11768" s="2" t="s">
        <v>464</v>
      </c>
      <c r="H11768" s="2" t="s">
        <v>465</v>
      </c>
      <c r="I11768" s="2" t="s">
        <v>210</v>
      </c>
    </row>
    <row r="11769" spans="1:12">
      <c r="A11769" s="79">
        <v>42324</v>
      </c>
      <c r="B11769" s="3">
        <v>3.4055</v>
      </c>
      <c r="C11769" s="7">
        <v>129</v>
      </c>
      <c r="D11769" s="7">
        <v>1</v>
      </c>
      <c r="E11769" s="17">
        <v>45</v>
      </c>
      <c r="F11769" s="2" t="s">
        <v>172</v>
      </c>
      <c r="G11769" s="2" t="s">
        <v>470</v>
      </c>
      <c r="H11769" s="2" t="s">
        <v>471</v>
      </c>
      <c r="I11769" s="2" t="s">
        <v>210</v>
      </c>
    </row>
    <row r="11770" spans="1:12">
      <c r="A11770" s="79">
        <v>42331</v>
      </c>
      <c r="B11770" s="3">
        <v>6.8109999999999999</v>
      </c>
      <c r="C11770" s="7">
        <v>129</v>
      </c>
      <c r="D11770" s="7">
        <v>2</v>
      </c>
      <c r="E11770" s="17">
        <v>45</v>
      </c>
      <c r="F11770" s="2" t="s">
        <v>172</v>
      </c>
      <c r="G11770" s="2" t="s">
        <v>474</v>
      </c>
      <c r="H11770" s="2" t="s">
        <v>475</v>
      </c>
      <c r="I11770" s="2" t="s">
        <v>210</v>
      </c>
    </row>
    <row r="11771" spans="1:12">
      <c r="A11771" s="79">
        <v>42342</v>
      </c>
      <c r="B11771" s="3">
        <v>3.4055</v>
      </c>
      <c r="C11771" s="7">
        <v>129</v>
      </c>
      <c r="D11771" s="7">
        <v>1</v>
      </c>
      <c r="E11771" s="17">
        <v>45</v>
      </c>
      <c r="F11771" s="8" t="s">
        <v>172</v>
      </c>
      <c r="G11771" s="2" t="s">
        <v>372</v>
      </c>
      <c r="H11771" s="2" t="s">
        <v>676</v>
      </c>
      <c r="I11771" s="2" t="s">
        <v>210</v>
      </c>
    </row>
    <row r="11772" spans="1:12">
      <c r="A11772" s="79">
        <v>42357</v>
      </c>
      <c r="B11772" s="3">
        <v>6.8109999999999999</v>
      </c>
      <c r="C11772" s="7">
        <v>129</v>
      </c>
      <c r="D11772" s="7">
        <v>2</v>
      </c>
      <c r="E11772" s="17">
        <v>45</v>
      </c>
      <c r="F11772" s="8" t="s">
        <v>172</v>
      </c>
      <c r="G11772" s="2" t="s">
        <v>653</v>
      </c>
      <c r="H11772" s="2" t="s">
        <v>654</v>
      </c>
      <c r="I11772" s="2" t="s">
        <v>210</v>
      </c>
    </row>
    <row r="11773" spans="1:12">
      <c r="A11773" s="79">
        <v>42399</v>
      </c>
      <c r="B11773" s="3">
        <v>13.622</v>
      </c>
      <c r="C11773" s="7">
        <v>129</v>
      </c>
      <c r="D11773" s="7">
        <v>4</v>
      </c>
      <c r="E11773" s="17">
        <v>45</v>
      </c>
      <c r="F11773" s="2" t="s">
        <v>172</v>
      </c>
      <c r="G11773" s="2" t="s">
        <v>755</v>
      </c>
      <c r="H11773" s="2" t="s">
        <v>756</v>
      </c>
      <c r="I11773" s="2" t="s">
        <v>210</v>
      </c>
      <c r="L11773" s="21"/>
    </row>
    <row r="11774" spans="1:12">
      <c r="A11774" s="79">
        <v>42400</v>
      </c>
      <c r="B11774" s="3">
        <v>3.4055</v>
      </c>
      <c r="C11774" s="7">
        <v>129</v>
      </c>
      <c r="D11774" s="7">
        <v>1</v>
      </c>
      <c r="E11774" s="17">
        <v>45</v>
      </c>
      <c r="F11774" s="2" t="s">
        <v>172</v>
      </c>
      <c r="G11774" s="2" t="s">
        <v>671</v>
      </c>
      <c r="H11774" s="2" t="s">
        <v>1160</v>
      </c>
      <c r="I11774" s="2" t="s">
        <v>210</v>
      </c>
      <c r="L11774" s="21"/>
    </row>
    <row r="11775" spans="1:12">
      <c r="A11775" s="79">
        <v>42402</v>
      </c>
      <c r="B11775" s="3">
        <v>6.8109999999999999</v>
      </c>
      <c r="C11775" s="7">
        <v>129</v>
      </c>
      <c r="D11775" s="7">
        <v>2</v>
      </c>
      <c r="E11775" s="17">
        <v>45</v>
      </c>
      <c r="F11775" s="2" t="s">
        <v>172</v>
      </c>
      <c r="G11775" s="2" t="s">
        <v>486</v>
      </c>
      <c r="H11775" s="2" t="s">
        <v>1131</v>
      </c>
      <c r="I11775" s="2" t="s">
        <v>210</v>
      </c>
      <c r="L11775" s="21"/>
    </row>
    <row r="11776" spans="1:12">
      <c r="A11776" s="79">
        <v>42404</v>
      </c>
      <c r="B11776" s="3">
        <v>3.4055</v>
      </c>
      <c r="C11776" s="7">
        <v>129</v>
      </c>
      <c r="D11776" s="7">
        <v>1</v>
      </c>
      <c r="E11776" s="17">
        <v>45</v>
      </c>
      <c r="F11776" s="2" t="s">
        <v>172</v>
      </c>
      <c r="G11776" s="2" t="s">
        <v>1151</v>
      </c>
      <c r="H11776" s="2" t="s">
        <v>1152</v>
      </c>
      <c r="I11776" s="2" t="s">
        <v>210</v>
      </c>
      <c r="L11776" s="21"/>
    </row>
    <row r="11777" spans="1:12">
      <c r="A11777" s="79">
        <v>42415</v>
      </c>
      <c r="B11777" s="3">
        <v>3.4055</v>
      </c>
      <c r="C11777" s="7">
        <v>129</v>
      </c>
      <c r="D11777" s="7">
        <v>1</v>
      </c>
      <c r="E11777" s="17">
        <v>45</v>
      </c>
      <c r="F11777" s="2" t="s">
        <v>172</v>
      </c>
      <c r="G11777" s="2" t="s">
        <v>1120</v>
      </c>
      <c r="H11777" s="2" t="s">
        <v>1121</v>
      </c>
      <c r="I11777" s="2" t="s">
        <v>210</v>
      </c>
      <c r="L11777" s="21"/>
    </row>
    <row r="11778" spans="1:12">
      <c r="A11778" s="79">
        <v>42424</v>
      </c>
      <c r="B11778" s="3">
        <v>3.4055</v>
      </c>
      <c r="C11778" s="7">
        <v>129</v>
      </c>
      <c r="D11778" s="7">
        <v>1</v>
      </c>
      <c r="E11778" s="17">
        <v>45</v>
      </c>
      <c r="F11778" s="2" t="s">
        <v>172</v>
      </c>
      <c r="G11778" s="2" t="s">
        <v>1126</v>
      </c>
      <c r="H11778" s="2" t="s">
        <v>1127</v>
      </c>
      <c r="I11778" s="2" t="s">
        <v>210</v>
      </c>
      <c r="L11778" s="21"/>
    </row>
    <row r="11779" spans="1:12">
      <c r="A11779" s="79">
        <v>42459</v>
      </c>
      <c r="B11779" s="3">
        <v>6.8109999999999999</v>
      </c>
      <c r="C11779" s="7">
        <v>129</v>
      </c>
      <c r="D11779" s="7">
        <v>2</v>
      </c>
      <c r="E11779" s="17">
        <v>45</v>
      </c>
      <c r="F11779" s="2" t="s">
        <v>172</v>
      </c>
      <c r="G11779" s="2" t="s">
        <v>457</v>
      </c>
      <c r="H11779" s="2" t="s">
        <v>210</v>
      </c>
    </row>
    <row r="11780" spans="1:12">
      <c r="A11780" s="79">
        <v>42466</v>
      </c>
      <c r="B11780" s="3">
        <v>6.8109999999999999</v>
      </c>
      <c r="C11780" s="7">
        <v>129</v>
      </c>
      <c r="D11780" s="7">
        <v>2</v>
      </c>
      <c r="E11780" s="17">
        <v>45</v>
      </c>
      <c r="F11780" s="2" t="s">
        <v>172</v>
      </c>
      <c r="G11780" s="2" t="s">
        <v>1536</v>
      </c>
      <c r="H11780" s="2" t="s">
        <v>1537</v>
      </c>
      <c r="I11780" s="2" t="s">
        <v>210</v>
      </c>
    </row>
    <row r="11781" spans="1:12">
      <c r="A11781" s="79">
        <v>42473</v>
      </c>
      <c r="B11781" s="3">
        <v>3.4055</v>
      </c>
      <c r="C11781" s="7">
        <v>129</v>
      </c>
      <c r="D11781" s="7">
        <v>1</v>
      </c>
      <c r="E11781" s="17">
        <v>45</v>
      </c>
      <c r="F11781" s="2" t="s">
        <v>172</v>
      </c>
      <c r="G11781" s="2" t="s">
        <v>1540</v>
      </c>
      <c r="H11781" s="2" t="s">
        <v>1541</v>
      </c>
      <c r="I11781" s="2" t="s">
        <v>210</v>
      </c>
    </row>
    <row r="11782" spans="1:12">
      <c r="A11782" s="79">
        <v>42480</v>
      </c>
      <c r="B11782" s="3">
        <v>3.4055</v>
      </c>
      <c r="C11782" s="7">
        <v>129</v>
      </c>
      <c r="D11782" s="7">
        <v>1</v>
      </c>
      <c r="E11782" s="17">
        <v>45</v>
      </c>
      <c r="F11782" s="2" t="s">
        <v>172</v>
      </c>
      <c r="G11782" s="2" t="s">
        <v>533</v>
      </c>
      <c r="H11782" s="2" t="s">
        <v>1539</v>
      </c>
      <c r="I11782" s="2" t="s">
        <v>210</v>
      </c>
    </row>
    <row r="11783" spans="1:12">
      <c r="A11783" s="79">
        <v>42486</v>
      </c>
      <c r="B11783" s="3">
        <v>3.4055</v>
      </c>
      <c r="C11783" s="7">
        <v>129</v>
      </c>
      <c r="D11783" s="7">
        <v>1</v>
      </c>
      <c r="E11783" s="17">
        <v>45</v>
      </c>
      <c r="F11783" s="2" t="s">
        <v>172</v>
      </c>
      <c r="G11783" s="2" t="s">
        <v>1113</v>
      </c>
      <c r="H11783" s="2" t="s">
        <v>1538</v>
      </c>
      <c r="I11783" s="2" t="s">
        <v>210</v>
      </c>
    </row>
    <row r="11784" spans="1:12">
      <c r="A11784" s="79">
        <v>42523</v>
      </c>
      <c r="B11784" s="3">
        <v>3.3931700507614213</v>
      </c>
      <c r="C11784" s="7">
        <v>129</v>
      </c>
      <c r="D11784" s="7">
        <v>1</v>
      </c>
      <c r="E11784" s="17">
        <v>45</v>
      </c>
      <c r="F11784" s="2" t="s">
        <v>172</v>
      </c>
      <c r="G11784" s="2" t="s">
        <v>210</v>
      </c>
      <c r="H11784" s="2" t="s">
        <v>2043</v>
      </c>
      <c r="K11784" s="2" t="s">
        <v>2044</v>
      </c>
    </row>
    <row r="11785" spans="1:12">
      <c r="A11785" s="79">
        <v>42536</v>
      </c>
      <c r="B11785" s="3">
        <v>6.7881949685534595</v>
      </c>
      <c r="C11785" s="7">
        <v>129</v>
      </c>
      <c r="D11785" s="7">
        <v>2</v>
      </c>
      <c r="E11785" s="17">
        <v>45</v>
      </c>
      <c r="F11785" s="2" t="s">
        <v>172</v>
      </c>
      <c r="G11785" s="2" t="s">
        <v>210</v>
      </c>
      <c r="H11785" s="2" t="s">
        <v>2008</v>
      </c>
      <c r="K11785" s="2" t="s">
        <v>2009</v>
      </c>
    </row>
    <row r="11786" spans="1:12">
      <c r="A11786" s="79">
        <v>42536</v>
      </c>
      <c r="B11786" s="3">
        <v>4.3615821114369497</v>
      </c>
      <c r="C11786" s="7">
        <v>129</v>
      </c>
      <c r="D11786" s="7">
        <v>1</v>
      </c>
      <c r="E11786" s="17">
        <v>45</v>
      </c>
      <c r="F11786" s="2" t="s">
        <v>172</v>
      </c>
      <c r="G11786" s="2" t="s">
        <v>210</v>
      </c>
      <c r="H11786" s="2" t="s">
        <v>2032</v>
      </c>
      <c r="K11786" s="2" t="s">
        <v>2033</v>
      </c>
    </row>
    <row r="11787" spans="1:12">
      <c r="A11787" s="79">
        <v>42545</v>
      </c>
      <c r="B11787" s="3">
        <v>3.3946748633879782</v>
      </c>
      <c r="C11787" s="7">
        <v>129</v>
      </c>
      <c r="D11787" s="7">
        <v>1</v>
      </c>
      <c r="E11787" s="17">
        <v>45</v>
      </c>
      <c r="F11787" s="2" t="s">
        <v>172</v>
      </c>
      <c r="G11787" s="2" t="s">
        <v>210</v>
      </c>
      <c r="H11787" s="2" t="s">
        <v>372</v>
      </c>
      <c r="I11787" s="2" t="s">
        <v>1921</v>
      </c>
      <c r="J11787" s="2" t="s">
        <v>231</v>
      </c>
      <c r="K11787" s="2" t="s">
        <v>1995</v>
      </c>
    </row>
    <row r="11788" spans="1:12">
      <c r="A11788" s="79">
        <v>42548</v>
      </c>
      <c r="B11788" s="3">
        <v>3.3936162790697675</v>
      </c>
      <c r="C11788" s="7">
        <v>129</v>
      </c>
      <c r="D11788" s="7">
        <v>1</v>
      </c>
      <c r="E11788" s="17">
        <v>45</v>
      </c>
      <c r="F11788" s="2" t="s">
        <v>172</v>
      </c>
      <c r="G11788" s="2" t="s">
        <v>210</v>
      </c>
      <c r="H11788" s="2" t="s">
        <v>1960</v>
      </c>
      <c r="K11788" s="2" t="s">
        <v>1961</v>
      </c>
    </row>
    <row r="11789" spans="1:12">
      <c r="A11789" s="79">
        <v>42550</v>
      </c>
      <c r="B11789" s="3">
        <v>3.3925170940170939</v>
      </c>
      <c r="C11789" s="7">
        <v>129</v>
      </c>
      <c r="D11789" s="7">
        <v>1</v>
      </c>
      <c r="E11789" s="17">
        <v>45</v>
      </c>
      <c r="F11789" s="2" t="s">
        <v>172</v>
      </c>
      <c r="G11789" s="2" t="s">
        <v>210</v>
      </c>
      <c r="H11789" s="2" t="s">
        <v>482</v>
      </c>
      <c r="K11789" s="2" t="s">
        <v>1954</v>
      </c>
    </row>
    <row r="11790" spans="1:12">
      <c r="A11790" s="79">
        <v>42553</v>
      </c>
      <c r="B11790" s="3">
        <v>3.3945282936793131</v>
      </c>
      <c r="C11790" s="7">
        <v>129</v>
      </c>
      <c r="D11790" s="7">
        <v>1</v>
      </c>
      <c r="E11790" s="17">
        <v>45</v>
      </c>
      <c r="F11790" s="2" t="s">
        <v>172</v>
      </c>
      <c r="G11790" s="2" t="s">
        <v>911</v>
      </c>
      <c r="H11790" s="2" t="s">
        <v>2166</v>
      </c>
      <c r="I11790" s="2" t="s">
        <v>210</v>
      </c>
    </row>
    <row r="11791" spans="1:12">
      <c r="A11791" s="79">
        <v>42565</v>
      </c>
      <c r="B11791" s="3">
        <v>3.3865925379904742</v>
      </c>
      <c r="C11791" s="7">
        <v>129</v>
      </c>
      <c r="D11791" s="7">
        <v>1</v>
      </c>
      <c r="E11791" s="17">
        <v>45</v>
      </c>
      <c r="F11791" s="2" t="s">
        <v>172</v>
      </c>
      <c r="G11791" s="2" t="s">
        <v>372</v>
      </c>
      <c r="H11791" s="2" t="s">
        <v>2165</v>
      </c>
      <c r="I11791" s="2" t="s">
        <v>210</v>
      </c>
    </row>
    <row r="11792" spans="1:12">
      <c r="A11792" s="79">
        <v>42570</v>
      </c>
      <c r="B11792" s="3">
        <v>3.3829444444444445</v>
      </c>
      <c r="C11792" s="7">
        <v>129</v>
      </c>
      <c r="D11792" s="7">
        <v>1</v>
      </c>
      <c r="E11792" s="17">
        <v>45</v>
      </c>
      <c r="F11792" s="2" t="s">
        <v>172</v>
      </c>
      <c r="G11792" s="2" t="s">
        <v>1126</v>
      </c>
      <c r="H11792" s="2" t="s">
        <v>2171</v>
      </c>
      <c r="I11792" s="2" t="s">
        <v>210</v>
      </c>
    </row>
    <row r="11793" spans="1:10">
      <c r="A11793" s="79">
        <v>42615</v>
      </c>
      <c r="B11793" s="3">
        <v>3.388485693848355</v>
      </c>
      <c r="C11793" s="7">
        <v>129</v>
      </c>
      <c r="D11793" s="7">
        <v>1</v>
      </c>
      <c r="E11793" s="17">
        <v>45</v>
      </c>
      <c r="F11793" s="2" t="s">
        <v>172</v>
      </c>
      <c r="G11793" s="2" t="s">
        <v>372</v>
      </c>
      <c r="H11793" s="2" t="s">
        <v>2167</v>
      </c>
      <c r="I11793" s="2" t="s">
        <v>210</v>
      </c>
    </row>
    <row r="11794" spans="1:10">
      <c r="A11794" s="79">
        <v>42622</v>
      </c>
      <c r="B11794" s="3">
        <v>3.3898223140495869</v>
      </c>
      <c r="C11794" s="7">
        <v>129</v>
      </c>
      <c r="D11794" s="7">
        <v>1</v>
      </c>
      <c r="E11794" s="17">
        <v>45</v>
      </c>
      <c r="F11794" s="2" t="s">
        <v>172</v>
      </c>
      <c r="G11794" s="2" t="s">
        <v>1157</v>
      </c>
      <c r="H11794" s="2" t="s">
        <v>2175</v>
      </c>
      <c r="I11794" s="2" t="s">
        <v>210</v>
      </c>
    </row>
    <row r="11795" spans="1:10">
      <c r="A11795" s="79">
        <v>42623</v>
      </c>
      <c r="B11795" s="3">
        <v>3.3927779291553133</v>
      </c>
      <c r="C11795" s="7">
        <v>129</v>
      </c>
      <c r="D11795" s="7">
        <v>1</v>
      </c>
      <c r="E11795" s="17">
        <v>45</v>
      </c>
      <c r="F11795" s="2" t="s">
        <v>172</v>
      </c>
      <c r="G11795" s="2" t="s">
        <v>1960</v>
      </c>
      <c r="H11795" s="2" t="s">
        <v>2163</v>
      </c>
      <c r="I11795" s="2" t="s">
        <v>210</v>
      </c>
    </row>
    <row r="11796" spans="1:10">
      <c r="A11796" s="79">
        <v>42628</v>
      </c>
      <c r="B11796" s="3">
        <v>3.392359649122807</v>
      </c>
      <c r="C11796" s="7">
        <v>129</v>
      </c>
      <c r="D11796" s="7">
        <v>1</v>
      </c>
      <c r="E11796" s="17">
        <v>45</v>
      </c>
      <c r="F11796" s="2" t="s">
        <v>172</v>
      </c>
      <c r="G11796" s="2" t="s">
        <v>1958</v>
      </c>
      <c r="H11796" s="2" t="s">
        <v>2160</v>
      </c>
      <c r="I11796" s="2" t="s">
        <v>210</v>
      </c>
    </row>
    <row r="11797" spans="1:10">
      <c r="A11797" s="79">
        <v>42629</v>
      </c>
      <c r="B11797" s="3">
        <v>10.184982470784641</v>
      </c>
      <c r="C11797" s="7">
        <v>129</v>
      </c>
      <c r="D11797" s="7">
        <v>3</v>
      </c>
      <c r="E11797" s="17">
        <v>45</v>
      </c>
      <c r="F11797" s="2" t="s">
        <v>172</v>
      </c>
      <c r="G11797" s="2" t="s">
        <v>2008</v>
      </c>
      <c r="H11797" s="2" t="s">
        <v>2174</v>
      </c>
      <c r="I11797" s="2" t="s">
        <v>210</v>
      </c>
    </row>
    <row r="11798" spans="1:10">
      <c r="A11798" s="79">
        <v>42661</v>
      </c>
      <c r="B11798" s="3">
        <v>3.395298780487805</v>
      </c>
      <c r="C11798" s="7">
        <v>129</v>
      </c>
      <c r="D11798" s="7">
        <v>1</v>
      </c>
      <c r="E11798" s="17">
        <v>45</v>
      </c>
      <c r="F11798" s="2" t="s">
        <v>172</v>
      </c>
      <c r="G11798" s="2" t="s">
        <v>210</v>
      </c>
      <c r="H11798" s="2" t="s">
        <v>372</v>
      </c>
    </row>
    <row r="11799" spans="1:10">
      <c r="A11799" s="79">
        <v>42689</v>
      </c>
      <c r="B11799" s="3">
        <v>6.7850341880341878</v>
      </c>
      <c r="C11799" s="7">
        <v>129</v>
      </c>
      <c r="D11799" s="7">
        <v>2</v>
      </c>
      <c r="E11799" s="17">
        <v>45</v>
      </c>
      <c r="F11799" s="2" t="s">
        <v>172</v>
      </c>
      <c r="G11799" s="2" t="s">
        <v>210</v>
      </c>
      <c r="H11799" s="2" t="s">
        <v>1157</v>
      </c>
    </row>
    <row r="11800" spans="1:10">
      <c r="A11800" s="79">
        <v>42710</v>
      </c>
      <c r="B11800" s="3">
        <v>3.3880646988670247</v>
      </c>
      <c r="C11800" s="7">
        <v>129</v>
      </c>
      <c r="D11800" s="7">
        <v>1</v>
      </c>
      <c r="E11800" s="17">
        <v>45</v>
      </c>
      <c r="F11800" s="2" t="s">
        <v>172</v>
      </c>
      <c r="G11800" s="2" t="s">
        <v>210</v>
      </c>
      <c r="H11800" s="2" t="s">
        <v>373</v>
      </c>
    </row>
    <row r="11801" spans="1:10">
      <c r="A11801" s="79">
        <v>42744</v>
      </c>
      <c r="B11801" s="3">
        <v>10.186798342541437</v>
      </c>
      <c r="C11801" s="7">
        <v>129</v>
      </c>
      <c r="D11801" s="7">
        <v>3</v>
      </c>
      <c r="E11801" s="17">
        <v>45</v>
      </c>
      <c r="F11801" s="2" t="s">
        <v>172</v>
      </c>
      <c r="G11801" s="2" t="s">
        <v>3482</v>
      </c>
      <c r="J11801" s="2" t="s">
        <v>3483</v>
      </c>
    </row>
    <row r="11802" spans="1:10">
      <c r="A11802" s="79">
        <v>42744</v>
      </c>
      <c r="B11802" s="3">
        <v>3.3935471698113209</v>
      </c>
      <c r="C11802" s="7">
        <v>129</v>
      </c>
      <c r="D11802" s="7">
        <v>1</v>
      </c>
      <c r="E11802" s="17">
        <v>45</v>
      </c>
      <c r="F11802" s="2" t="s">
        <v>172</v>
      </c>
      <c r="G11802" s="2" t="s">
        <v>3463</v>
      </c>
      <c r="J11802" s="2" t="s">
        <v>3464</v>
      </c>
    </row>
    <row r="11803" spans="1:10">
      <c r="A11803" s="79">
        <v>42746</v>
      </c>
      <c r="B11803" s="3">
        <v>3.3925000000000001</v>
      </c>
      <c r="C11803" s="7">
        <v>129</v>
      </c>
      <c r="D11803" s="7">
        <v>1</v>
      </c>
      <c r="E11803" s="17">
        <v>45</v>
      </c>
      <c r="F11803" s="2" t="s">
        <v>172</v>
      </c>
      <c r="G11803" s="2" t="s">
        <v>457</v>
      </c>
      <c r="J11803" s="2" t="s">
        <v>3473</v>
      </c>
    </row>
    <row r="11804" spans="1:10">
      <c r="A11804" s="79">
        <v>42746</v>
      </c>
      <c r="B11804" s="3">
        <v>3.395438775510204</v>
      </c>
      <c r="C11804" s="7">
        <v>129</v>
      </c>
      <c r="D11804" s="7">
        <v>1</v>
      </c>
      <c r="E11804" s="17">
        <v>45</v>
      </c>
      <c r="F11804" s="2" t="s">
        <v>172</v>
      </c>
      <c r="G11804" s="2" t="s">
        <v>3468</v>
      </c>
      <c r="J11804" s="2" t="s">
        <v>3469</v>
      </c>
    </row>
    <row r="11805" spans="1:10">
      <c r="A11805" s="79">
        <v>42779</v>
      </c>
      <c r="B11805" s="3">
        <v>6.7899292929292931</v>
      </c>
      <c r="C11805" s="7">
        <v>129</v>
      </c>
      <c r="D11805" s="7">
        <v>2</v>
      </c>
      <c r="E11805" s="17">
        <v>45</v>
      </c>
      <c r="F11805" s="2" t="s">
        <v>172</v>
      </c>
      <c r="G11805" s="2" t="s">
        <v>393</v>
      </c>
      <c r="I11805" s="2" t="s">
        <v>235</v>
      </c>
      <c r="J11805" s="2" t="s">
        <v>3459</v>
      </c>
    </row>
    <row r="11806" spans="1:10">
      <c r="A11806" s="79">
        <v>42838</v>
      </c>
      <c r="B11806" s="3">
        <v>6.7818375451263542</v>
      </c>
      <c r="C11806" s="7">
        <v>129</v>
      </c>
      <c r="D11806" s="7">
        <v>2</v>
      </c>
      <c r="E11806" s="17">
        <v>45</v>
      </c>
      <c r="F11806" s="2" t="s">
        <v>172</v>
      </c>
      <c r="G11806" s="2" t="s">
        <v>210</v>
      </c>
    </row>
    <row r="11807" spans="1:10">
      <c r="A11807" s="79">
        <v>42894</v>
      </c>
      <c r="B11807" s="3">
        <v>3.3923775510204082</v>
      </c>
      <c r="C11807" s="7">
        <v>129</v>
      </c>
      <c r="D11807" s="7">
        <v>1</v>
      </c>
      <c r="E11807" s="17">
        <v>45</v>
      </c>
      <c r="F11807" s="2" t="s">
        <v>172</v>
      </c>
      <c r="G11807" s="2" t="s">
        <v>210</v>
      </c>
    </row>
    <row r="11808" spans="1:10">
      <c r="A11808" s="79">
        <v>42894</v>
      </c>
      <c r="B11808" s="3">
        <v>3.3940882352941175</v>
      </c>
      <c r="C11808" s="7">
        <v>129</v>
      </c>
      <c r="D11808" s="7">
        <v>1</v>
      </c>
      <c r="E11808" s="17">
        <v>45</v>
      </c>
      <c r="F11808" s="2" t="s">
        <v>172</v>
      </c>
      <c r="G11808" s="2" t="s">
        <v>210</v>
      </c>
    </row>
    <row r="11809" spans="1:10">
      <c r="A11809" s="79">
        <v>42233</v>
      </c>
      <c r="B11809" s="3">
        <v>68.11</v>
      </c>
      <c r="C11809" s="7">
        <v>130</v>
      </c>
      <c r="D11809" s="7">
        <v>20</v>
      </c>
      <c r="E11809" s="17">
        <v>45</v>
      </c>
      <c r="F11809" s="2" t="s">
        <v>172</v>
      </c>
      <c r="G11809" s="2" t="s">
        <v>235</v>
      </c>
      <c r="H11809" s="2" t="s">
        <v>208</v>
      </c>
      <c r="J11809" s="21"/>
    </row>
    <row r="11810" spans="1:10">
      <c r="A11810" s="79">
        <v>42233</v>
      </c>
      <c r="B11810" s="3">
        <v>17.0275</v>
      </c>
      <c r="C11810" s="7">
        <v>130</v>
      </c>
      <c r="D11810" s="7">
        <v>5</v>
      </c>
      <c r="E11810" s="17">
        <v>45</v>
      </c>
      <c r="F11810" s="2" t="s">
        <v>172</v>
      </c>
      <c r="G11810" s="2" t="s">
        <v>231</v>
      </c>
      <c r="H11810" s="2" t="s">
        <v>208</v>
      </c>
      <c r="J11810" s="21"/>
    </row>
    <row r="11811" spans="1:10">
      <c r="A11811" s="79">
        <v>42233</v>
      </c>
      <c r="B11811" s="3">
        <v>17.0275</v>
      </c>
      <c r="C11811" s="7">
        <v>130</v>
      </c>
      <c r="D11811" s="7">
        <v>5</v>
      </c>
      <c r="E11811" s="17">
        <v>45</v>
      </c>
      <c r="F11811" s="2" t="s">
        <v>172</v>
      </c>
      <c r="G11811" s="2" t="s">
        <v>237</v>
      </c>
      <c r="H11811" s="2" t="s">
        <v>208</v>
      </c>
      <c r="J11811" s="21"/>
    </row>
    <row r="11812" spans="1:10">
      <c r="A11812" s="79">
        <v>42249</v>
      </c>
      <c r="B11812" s="3">
        <v>3.4055</v>
      </c>
      <c r="C11812" s="7">
        <v>130</v>
      </c>
      <c r="D11812" s="7">
        <v>1</v>
      </c>
      <c r="E11812" s="17">
        <v>45</v>
      </c>
      <c r="F11812" s="2" t="s">
        <v>172</v>
      </c>
      <c r="G11812" s="2" t="s">
        <v>236</v>
      </c>
      <c r="H11812" s="2" t="s">
        <v>208</v>
      </c>
      <c r="J11812" s="21"/>
    </row>
    <row r="11813" spans="1:10">
      <c r="A11813" s="79">
        <v>42254</v>
      </c>
      <c r="B11813" s="3">
        <v>17.0275</v>
      </c>
      <c r="C11813" s="7">
        <v>130</v>
      </c>
      <c r="D11813" s="7">
        <v>5</v>
      </c>
      <c r="E11813" s="17">
        <v>45</v>
      </c>
      <c r="F11813" s="2" t="s">
        <v>172</v>
      </c>
      <c r="G11813" s="2" t="s">
        <v>233</v>
      </c>
      <c r="H11813" s="2" t="s">
        <v>208</v>
      </c>
      <c r="J11813" s="21"/>
    </row>
    <row r="11814" spans="1:10">
      <c r="A11814" s="79">
        <v>42254</v>
      </c>
      <c r="B11814" s="3">
        <v>6.8109999999999999</v>
      </c>
      <c r="C11814" s="7">
        <v>130</v>
      </c>
      <c r="D11814" s="7">
        <v>2</v>
      </c>
      <c r="E11814" s="17">
        <v>45</v>
      </c>
      <c r="F11814" s="2" t="s">
        <v>172</v>
      </c>
      <c r="G11814" s="2" t="s">
        <v>235</v>
      </c>
      <c r="H11814" s="2" t="s">
        <v>208</v>
      </c>
      <c r="J11814" s="21"/>
    </row>
    <row r="11815" spans="1:10">
      <c r="A11815" s="79">
        <v>42273</v>
      </c>
      <c r="B11815" s="3">
        <v>2.919</v>
      </c>
      <c r="C11815" s="7">
        <v>130</v>
      </c>
      <c r="D11815" s="7">
        <v>1</v>
      </c>
      <c r="E11815" s="17">
        <v>45</v>
      </c>
      <c r="F11815" s="2" t="s">
        <v>172</v>
      </c>
      <c r="G11815" s="2" t="s">
        <v>206</v>
      </c>
      <c r="H11815" s="2" t="s">
        <v>208</v>
      </c>
    </row>
    <row r="11816" spans="1:10">
      <c r="A11816" s="79">
        <v>42290</v>
      </c>
      <c r="B11816" s="3">
        <v>3.4055</v>
      </c>
      <c r="C11816" s="7">
        <v>130</v>
      </c>
      <c r="D11816" s="7">
        <v>1</v>
      </c>
      <c r="E11816" s="17">
        <v>45</v>
      </c>
      <c r="F11816" s="2" t="s">
        <v>172</v>
      </c>
      <c r="G11816" s="2" t="s">
        <v>379</v>
      </c>
      <c r="H11816" s="2" t="s">
        <v>208</v>
      </c>
    </row>
    <row r="11817" spans="1:10">
      <c r="A11817" s="79">
        <v>42296</v>
      </c>
      <c r="B11817" s="3">
        <v>34.055</v>
      </c>
      <c r="C11817" s="7">
        <v>130</v>
      </c>
      <c r="D11817" s="7">
        <v>10</v>
      </c>
      <c r="E11817" s="17">
        <v>45</v>
      </c>
      <c r="F11817" s="2" t="s">
        <v>172</v>
      </c>
      <c r="G11817" s="2" t="s">
        <v>393</v>
      </c>
      <c r="H11817" s="2" t="s">
        <v>208</v>
      </c>
    </row>
    <row r="11818" spans="1:10">
      <c r="A11818" s="79">
        <v>42297</v>
      </c>
      <c r="B11818" s="3">
        <v>6.8109999999999999</v>
      </c>
      <c r="C11818" s="7">
        <v>130</v>
      </c>
      <c r="D11818" s="7">
        <v>2</v>
      </c>
      <c r="E11818" s="17">
        <v>45</v>
      </c>
      <c r="F11818" s="2" t="s">
        <v>172</v>
      </c>
      <c r="G11818" s="2" t="s">
        <v>373</v>
      </c>
      <c r="H11818" s="2" t="s">
        <v>208</v>
      </c>
    </row>
    <row r="11819" spans="1:10">
      <c r="A11819" s="79">
        <v>42300</v>
      </c>
      <c r="B11819" s="3">
        <v>3.4055</v>
      </c>
      <c r="C11819" s="7">
        <v>130</v>
      </c>
      <c r="D11819" s="7">
        <v>1</v>
      </c>
      <c r="E11819" s="17">
        <v>45</v>
      </c>
      <c r="F11819" s="2" t="s">
        <v>172</v>
      </c>
      <c r="G11819" s="2" t="s">
        <v>372</v>
      </c>
      <c r="H11819" s="2" t="s">
        <v>208</v>
      </c>
    </row>
    <row r="11820" spans="1:10">
      <c r="A11820" s="79">
        <v>42304</v>
      </c>
      <c r="B11820" s="3">
        <v>10.2165</v>
      </c>
      <c r="C11820" s="7">
        <v>130</v>
      </c>
      <c r="D11820" s="7">
        <v>3</v>
      </c>
      <c r="E11820" s="17">
        <v>45</v>
      </c>
      <c r="F11820" s="2" t="s">
        <v>172</v>
      </c>
      <c r="G11820" s="2" t="s">
        <v>358</v>
      </c>
      <c r="H11820" s="2" t="s">
        <v>208</v>
      </c>
    </row>
    <row r="11821" spans="1:10">
      <c r="A11821" s="79">
        <v>42305</v>
      </c>
      <c r="B11821" s="3">
        <v>17.0275</v>
      </c>
      <c r="C11821" s="7">
        <v>130</v>
      </c>
      <c r="D11821" s="7">
        <v>5</v>
      </c>
      <c r="E11821" s="17">
        <v>45</v>
      </c>
      <c r="F11821" s="2" t="s">
        <v>172</v>
      </c>
      <c r="G11821" s="2" t="s">
        <v>392</v>
      </c>
      <c r="H11821" s="2" t="s">
        <v>208</v>
      </c>
    </row>
    <row r="11822" spans="1:10">
      <c r="A11822" s="79">
        <v>42305</v>
      </c>
      <c r="B11822" s="3">
        <v>6.8109999999999999</v>
      </c>
      <c r="C11822" s="7">
        <v>130</v>
      </c>
      <c r="D11822" s="7">
        <v>2</v>
      </c>
      <c r="E11822" s="17">
        <v>45</v>
      </c>
      <c r="F11822" s="2" t="s">
        <v>172</v>
      </c>
      <c r="G11822" s="2" t="s">
        <v>248</v>
      </c>
      <c r="H11822" s="2" t="s">
        <v>208</v>
      </c>
    </row>
    <row r="11823" spans="1:10">
      <c r="A11823" s="79">
        <v>42318</v>
      </c>
      <c r="B11823" s="3">
        <v>6.8109999999999999</v>
      </c>
      <c r="C11823" s="7">
        <v>130</v>
      </c>
      <c r="D11823" s="7">
        <v>2</v>
      </c>
      <c r="E11823" s="17">
        <v>45</v>
      </c>
      <c r="F11823" s="2" t="s">
        <v>172</v>
      </c>
      <c r="G11823" s="2" t="s">
        <v>457</v>
      </c>
      <c r="H11823" s="2" t="s">
        <v>458</v>
      </c>
      <c r="I11823" s="2" t="s">
        <v>208</v>
      </c>
    </row>
    <row r="11824" spans="1:10">
      <c r="A11824" s="79">
        <v>42318</v>
      </c>
      <c r="B11824" s="3">
        <v>3.4055</v>
      </c>
      <c r="C11824" s="7">
        <v>130</v>
      </c>
      <c r="D11824" s="7">
        <v>1</v>
      </c>
      <c r="E11824" s="17">
        <v>45</v>
      </c>
      <c r="F11824" s="2" t="s">
        <v>172</v>
      </c>
      <c r="G11824" s="2" t="s">
        <v>373</v>
      </c>
      <c r="H11824" s="2" t="s">
        <v>455</v>
      </c>
      <c r="I11824" s="2" t="s">
        <v>208</v>
      </c>
    </row>
    <row r="11825" spans="1:12">
      <c r="A11825" s="79">
        <v>42319</v>
      </c>
      <c r="B11825" s="3">
        <v>10.2165</v>
      </c>
      <c r="C11825" s="7">
        <v>130</v>
      </c>
      <c r="D11825" s="7">
        <v>3</v>
      </c>
      <c r="E11825" s="17">
        <v>45</v>
      </c>
      <c r="F11825" s="2" t="s">
        <v>172</v>
      </c>
      <c r="G11825" s="2" t="s">
        <v>459</v>
      </c>
      <c r="H11825" s="2" t="s">
        <v>460</v>
      </c>
      <c r="I11825" s="2" t="s">
        <v>208</v>
      </c>
    </row>
    <row r="11826" spans="1:12">
      <c r="A11826" s="79">
        <v>42319</v>
      </c>
      <c r="B11826" s="3">
        <v>3.4055</v>
      </c>
      <c r="C11826" s="7">
        <v>130</v>
      </c>
      <c r="D11826" s="7">
        <v>1</v>
      </c>
      <c r="E11826" s="17">
        <v>45</v>
      </c>
      <c r="F11826" s="2" t="s">
        <v>172</v>
      </c>
      <c r="G11826" s="2" t="s">
        <v>372</v>
      </c>
      <c r="H11826" s="2" t="s">
        <v>463</v>
      </c>
      <c r="I11826" s="2" t="s">
        <v>208</v>
      </c>
    </row>
    <row r="11827" spans="1:12">
      <c r="A11827" s="79">
        <v>42331</v>
      </c>
      <c r="B11827" s="3">
        <v>6.8109999999999999</v>
      </c>
      <c r="C11827" s="7">
        <v>130</v>
      </c>
      <c r="D11827" s="7">
        <v>2</v>
      </c>
      <c r="E11827" s="17">
        <v>45</v>
      </c>
      <c r="F11827" s="2" t="s">
        <v>172</v>
      </c>
      <c r="G11827" s="2" t="s">
        <v>474</v>
      </c>
      <c r="H11827" s="2" t="s">
        <v>475</v>
      </c>
      <c r="I11827" s="2" t="s">
        <v>208</v>
      </c>
    </row>
    <row r="11828" spans="1:12">
      <c r="A11828" s="79">
        <v>42335</v>
      </c>
      <c r="B11828" s="3">
        <v>6.8109999999999999</v>
      </c>
      <c r="C11828" s="7">
        <v>130</v>
      </c>
      <c r="D11828" s="7">
        <v>2</v>
      </c>
      <c r="E11828" s="17">
        <v>45</v>
      </c>
      <c r="F11828" s="2" t="s">
        <v>172</v>
      </c>
      <c r="G11828" s="2" t="s">
        <v>468</v>
      </c>
      <c r="H11828" s="2" t="s">
        <v>469</v>
      </c>
      <c r="I11828" s="2" t="s">
        <v>208</v>
      </c>
    </row>
    <row r="11829" spans="1:12">
      <c r="A11829" s="79">
        <v>42342</v>
      </c>
      <c r="B11829" s="3">
        <v>6.8109999999999999</v>
      </c>
      <c r="C11829" s="7">
        <v>130</v>
      </c>
      <c r="D11829" s="7">
        <v>2</v>
      </c>
      <c r="E11829" s="17">
        <v>45</v>
      </c>
      <c r="F11829" s="8" t="s">
        <v>172</v>
      </c>
      <c r="G11829" s="2" t="s">
        <v>393</v>
      </c>
      <c r="H11829" s="2" t="s">
        <v>677</v>
      </c>
      <c r="I11829" s="2" t="s">
        <v>208</v>
      </c>
    </row>
    <row r="11830" spans="1:12">
      <c r="A11830" s="79">
        <v>42342</v>
      </c>
      <c r="B11830" s="3">
        <v>3.4055</v>
      </c>
      <c r="C11830" s="7">
        <v>130</v>
      </c>
      <c r="D11830" s="7">
        <v>1</v>
      </c>
      <c r="E11830" s="17">
        <v>45</v>
      </c>
      <c r="F11830" s="8" t="s">
        <v>172</v>
      </c>
      <c r="G11830" s="2" t="s">
        <v>671</v>
      </c>
      <c r="H11830" s="2" t="s">
        <v>672</v>
      </c>
      <c r="I11830" s="2" t="s">
        <v>208</v>
      </c>
    </row>
    <row r="11831" spans="1:12">
      <c r="A11831" s="79">
        <v>42342</v>
      </c>
      <c r="B11831" s="3">
        <v>3.4055</v>
      </c>
      <c r="C11831" s="7">
        <v>130</v>
      </c>
      <c r="D11831" s="7">
        <v>1</v>
      </c>
      <c r="E11831" s="17">
        <v>45</v>
      </c>
      <c r="F11831" s="8" t="s">
        <v>172</v>
      </c>
      <c r="G11831" s="2" t="s">
        <v>372</v>
      </c>
      <c r="H11831" s="2" t="s">
        <v>676</v>
      </c>
      <c r="I11831" s="2" t="s">
        <v>208</v>
      </c>
    </row>
    <row r="11832" spans="1:12">
      <c r="A11832" s="79">
        <v>42344</v>
      </c>
      <c r="B11832" s="3">
        <v>23.8385</v>
      </c>
      <c r="C11832" s="7">
        <v>130</v>
      </c>
      <c r="D11832" s="7">
        <v>6</v>
      </c>
      <c r="E11832" s="7">
        <v>45</v>
      </c>
      <c r="F11832" s="8" t="s">
        <v>172</v>
      </c>
      <c r="G11832" s="2" t="s">
        <v>669</v>
      </c>
      <c r="H11832" s="2" t="s">
        <v>670</v>
      </c>
      <c r="I11832" s="2" t="s">
        <v>208</v>
      </c>
    </row>
    <row r="11833" spans="1:12">
      <c r="A11833" s="79">
        <v>42357</v>
      </c>
      <c r="B11833" s="3">
        <v>6.8109999999999999</v>
      </c>
      <c r="C11833" s="7">
        <v>130</v>
      </c>
      <c r="D11833" s="7">
        <v>2</v>
      </c>
      <c r="E11833" s="17">
        <v>45</v>
      </c>
      <c r="F11833" s="8" t="s">
        <v>172</v>
      </c>
      <c r="G11833" s="2" t="s">
        <v>653</v>
      </c>
      <c r="H11833" s="2" t="s">
        <v>654</v>
      </c>
      <c r="I11833" s="2" t="s">
        <v>208</v>
      </c>
      <c r="J11833" s="2" t="s">
        <v>209</v>
      </c>
    </row>
    <row r="11834" spans="1:12">
      <c r="A11834" s="79">
        <v>42375</v>
      </c>
      <c r="B11834" s="3">
        <v>3.4055</v>
      </c>
      <c r="C11834" s="7">
        <v>130</v>
      </c>
      <c r="D11834" s="7">
        <v>1</v>
      </c>
      <c r="E11834" s="17">
        <v>45</v>
      </c>
      <c r="F11834" s="2" t="s">
        <v>172</v>
      </c>
      <c r="G11834" s="2" t="s">
        <v>372</v>
      </c>
      <c r="H11834" s="2" t="s">
        <v>910</v>
      </c>
      <c r="I11834" s="2" t="s">
        <v>208</v>
      </c>
      <c r="L11834" s="21"/>
    </row>
    <row r="11835" spans="1:12">
      <c r="A11835" s="79">
        <v>42383</v>
      </c>
      <c r="B11835" s="3">
        <v>3.4055</v>
      </c>
      <c r="C11835" s="7">
        <v>130</v>
      </c>
      <c r="D11835" s="7">
        <v>1</v>
      </c>
      <c r="E11835" s="17">
        <v>45</v>
      </c>
      <c r="F11835" s="2" t="s">
        <v>172</v>
      </c>
      <c r="G11835" s="2" t="s">
        <v>372</v>
      </c>
      <c r="H11835" s="2" t="s">
        <v>907</v>
      </c>
      <c r="I11835" s="2" t="s">
        <v>208</v>
      </c>
      <c r="L11835" s="21"/>
    </row>
    <row r="11836" spans="1:12">
      <c r="A11836" s="79">
        <v>42389</v>
      </c>
      <c r="B11836" s="3">
        <v>6.8109999999999999</v>
      </c>
      <c r="C11836" s="7">
        <v>130</v>
      </c>
      <c r="D11836" s="7">
        <v>2</v>
      </c>
      <c r="E11836" s="17">
        <v>45</v>
      </c>
      <c r="F11836" s="2" t="s">
        <v>172</v>
      </c>
      <c r="G11836" s="2" t="s">
        <v>468</v>
      </c>
      <c r="H11836" s="2" t="s">
        <v>469</v>
      </c>
      <c r="I11836" s="2" t="s">
        <v>208</v>
      </c>
      <c r="L11836" s="21"/>
    </row>
    <row r="11837" spans="1:12">
      <c r="A11837" s="79">
        <v>42399</v>
      </c>
      <c r="B11837" s="3">
        <v>3.4055</v>
      </c>
      <c r="C11837" s="7">
        <v>130</v>
      </c>
      <c r="D11837" s="7">
        <v>1</v>
      </c>
      <c r="E11837" s="17">
        <v>45</v>
      </c>
      <c r="F11837" s="2" t="s">
        <v>172</v>
      </c>
      <c r="G11837" s="2" t="s">
        <v>755</v>
      </c>
      <c r="H11837" s="2" t="s">
        <v>756</v>
      </c>
      <c r="I11837" s="2" t="s">
        <v>208</v>
      </c>
      <c r="L11837" s="21"/>
    </row>
    <row r="11838" spans="1:12">
      <c r="A11838" s="79">
        <v>42401</v>
      </c>
      <c r="B11838" s="3">
        <v>13.622</v>
      </c>
      <c r="C11838" s="7">
        <v>130</v>
      </c>
      <c r="D11838" s="7">
        <v>4</v>
      </c>
      <c r="E11838" s="17">
        <v>45</v>
      </c>
      <c r="F11838" s="2" t="s">
        <v>172</v>
      </c>
      <c r="G11838" s="2" t="s">
        <v>1157</v>
      </c>
      <c r="H11838" s="2" t="s">
        <v>1158</v>
      </c>
      <c r="I11838" s="2" t="s">
        <v>208</v>
      </c>
      <c r="L11838" s="21"/>
    </row>
    <row r="11839" spans="1:12">
      <c r="A11839" s="79">
        <v>42402</v>
      </c>
      <c r="B11839" s="3">
        <v>10.2165</v>
      </c>
      <c r="C11839" s="7">
        <v>130</v>
      </c>
      <c r="D11839" s="7">
        <v>3</v>
      </c>
      <c r="E11839" s="17">
        <v>45</v>
      </c>
      <c r="F11839" s="2" t="s">
        <v>172</v>
      </c>
      <c r="G11839" s="2" t="s">
        <v>486</v>
      </c>
      <c r="H11839" s="2" t="s">
        <v>1131</v>
      </c>
      <c r="I11839" s="2" t="s">
        <v>208</v>
      </c>
      <c r="L11839" s="21"/>
    </row>
    <row r="11840" spans="1:12">
      <c r="A11840" s="79">
        <v>42402</v>
      </c>
      <c r="B11840" s="3">
        <v>10.2165</v>
      </c>
      <c r="C11840" s="7">
        <v>130</v>
      </c>
      <c r="D11840" s="7">
        <v>3</v>
      </c>
      <c r="E11840" s="17">
        <v>45</v>
      </c>
      <c r="F11840" s="2" t="s">
        <v>172</v>
      </c>
      <c r="G11840" s="2" t="s">
        <v>393</v>
      </c>
      <c r="H11840" s="2" t="s">
        <v>1159</v>
      </c>
      <c r="I11840" s="2" t="s">
        <v>208</v>
      </c>
      <c r="L11840" s="21"/>
    </row>
    <row r="11841" spans="1:12">
      <c r="A11841" s="79">
        <v>42404</v>
      </c>
      <c r="B11841" s="3">
        <v>3.4055</v>
      </c>
      <c r="C11841" s="7">
        <v>130</v>
      </c>
      <c r="D11841" s="7">
        <v>1</v>
      </c>
      <c r="E11841" s="17">
        <v>45</v>
      </c>
      <c r="F11841" s="2" t="s">
        <v>172</v>
      </c>
      <c r="G11841" s="2" t="s">
        <v>1151</v>
      </c>
      <c r="H11841" s="2" t="s">
        <v>1152</v>
      </c>
      <c r="I11841" s="2" t="s">
        <v>208</v>
      </c>
      <c r="L11841" s="21"/>
    </row>
    <row r="11842" spans="1:12">
      <c r="A11842" s="79">
        <v>42408</v>
      </c>
      <c r="B11842" s="3">
        <v>3.4055</v>
      </c>
      <c r="C11842" s="7">
        <v>130</v>
      </c>
      <c r="D11842" s="7">
        <v>1</v>
      </c>
      <c r="E11842" s="17">
        <v>45</v>
      </c>
      <c r="F11842" s="2" t="s">
        <v>172</v>
      </c>
      <c r="G11842" s="2" t="s">
        <v>372</v>
      </c>
      <c r="H11842" s="2" t="s">
        <v>1149</v>
      </c>
      <c r="I11842" s="2" t="s">
        <v>208</v>
      </c>
      <c r="L11842" s="21"/>
    </row>
    <row r="11843" spans="1:12">
      <c r="A11843" s="79">
        <v>42415</v>
      </c>
      <c r="B11843" s="3">
        <v>3.4055</v>
      </c>
      <c r="C11843" s="7">
        <v>130</v>
      </c>
      <c r="D11843" s="7">
        <v>1</v>
      </c>
      <c r="E11843" s="17">
        <v>45</v>
      </c>
      <c r="F11843" s="2" t="s">
        <v>172</v>
      </c>
      <c r="G11843" s="2" t="s">
        <v>1120</v>
      </c>
      <c r="H11843" s="2" t="s">
        <v>1121</v>
      </c>
      <c r="I11843" s="2" t="s">
        <v>208</v>
      </c>
      <c r="L11843" s="21"/>
    </row>
    <row r="11844" spans="1:12">
      <c r="A11844" s="79">
        <v>42424</v>
      </c>
      <c r="B11844" s="3">
        <v>3.4055</v>
      </c>
      <c r="C11844" s="7">
        <v>130</v>
      </c>
      <c r="D11844" s="7">
        <v>1</v>
      </c>
      <c r="E11844" s="17">
        <v>45</v>
      </c>
      <c r="F11844" s="2" t="s">
        <v>172</v>
      </c>
      <c r="G11844" s="2" t="s">
        <v>1126</v>
      </c>
      <c r="H11844" s="2" t="s">
        <v>1127</v>
      </c>
      <c r="I11844" s="2" t="s">
        <v>208</v>
      </c>
      <c r="L11844" s="21"/>
    </row>
    <row r="11845" spans="1:12">
      <c r="A11845" s="79">
        <v>42438</v>
      </c>
      <c r="B11845" s="3">
        <v>3.4055</v>
      </c>
      <c r="C11845" s="7">
        <v>130</v>
      </c>
      <c r="D11845" s="7">
        <v>1</v>
      </c>
      <c r="E11845" s="17">
        <v>45</v>
      </c>
      <c r="F11845" s="2" t="s">
        <v>172</v>
      </c>
      <c r="G11845" s="2" t="s">
        <v>372</v>
      </c>
      <c r="H11845" s="2" t="s">
        <v>208</v>
      </c>
      <c r="L11845" s="21"/>
    </row>
    <row r="11846" spans="1:12">
      <c r="A11846" s="79">
        <v>42444</v>
      </c>
      <c r="B11846" s="3">
        <v>10.2165</v>
      </c>
      <c r="C11846" s="7">
        <v>130</v>
      </c>
      <c r="D11846" s="7">
        <v>3</v>
      </c>
      <c r="E11846" s="17">
        <v>45</v>
      </c>
      <c r="F11846" s="2" t="s">
        <v>172</v>
      </c>
      <c r="G11846" s="2" t="s">
        <v>1161</v>
      </c>
      <c r="H11846" s="2" t="s">
        <v>208</v>
      </c>
    </row>
    <row r="11847" spans="1:12">
      <c r="A11847" s="79">
        <v>42459</v>
      </c>
      <c r="B11847" s="3">
        <v>6.8109999999999999</v>
      </c>
      <c r="C11847" s="7">
        <v>130</v>
      </c>
      <c r="D11847" s="7">
        <v>2</v>
      </c>
      <c r="E11847" s="17">
        <v>45</v>
      </c>
      <c r="F11847" s="2" t="s">
        <v>172</v>
      </c>
      <c r="G11847" s="2" t="s">
        <v>457</v>
      </c>
      <c r="H11847" s="2" t="s">
        <v>208</v>
      </c>
    </row>
    <row r="11848" spans="1:12">
      <c r="A11848" s="79">
        <v>42473</v>
      </c>
      <c r="B11848" s="3">
        <v>3.4055</v>
      </c>
      <c r="C11848" s="7">
        <v>130</v>
      </c>
      <c r="D11848" s="7">
        <v>1</v>
      </c>
      <c r="E11848" s="17">
        <v>45</v>
      </c>
      <c r="F11848" s="2" t="s">
        <v>172</v>
      </c>
      <c r="G11848" s="2" t="s">
        <v>1540</v>
      </c>
      <c r="H11848" s="2" t="s">
        <v>1541</v>
      </c>
      <c r="I11848" s="2" t="s">
        <v>208</v>
      </c>
    </row>
    <row r="11849" spans="1:12">
      <c r="A11849" s="79">
        <v>42480</v>
      </c>
      <c r="B11849" s="3">
        <v>3.4055</v>
      </c>
      <c r="C11849" s="7">
        <v>130</v>
      </c>
      <c r="D11849" s="7">
        <v>1</v>
      </c>
      <c r="E11849" s="17">
        <v>45</v>
      </c>
      <c r="F11849" s="2" t="s">
        <v>172</v>
      </c>
      <c r="G11849" s="2" t="s">
        <v>533</v>
      </c>
      <c r="H11849" s="2" t="s">
        <v>1539</v>
      </c>
      <c r="I11849" s="2" t="s">
        <v>208</v>
      </c>
    </row>
    <row r="11850" spans="1:12">
      <c r="A11850" s="79">
        <v>42486</v>
      </c>
      <c r="B11850" s="3">
        <v>3.4055</v>
      </c>
      <c r="C11850" s="7">
        <v>130</v>
      </c>
      <c r="D11850" s="7">
        <v>1</v>
      </c>
      <c r="E11850" s="17">
        <v>45</v>
      </c>
      <c r="F11850" s="2" t="s">
        <v>172</v>
      </c>
      <c r="G11850" s="2" t="s">
        <v>1113</v>
      </c>
      <c r="H11850" s="2" t="s">
        <v>1538</v>
      </c>
      <c r="I11850" s="2" t="s">
        <v>208</v>
      </c>
    </row>
    <row r="11851" spans="1:12">
      <c r="A11851" s="79">
        <v>42506</v>
      </c>
      <c r="B11851" s="3">
        <v>3.3719808053691276</v>
      </c>
      <c r="C11851" s="7">
        <v>130</v>
      </c>
      <c r="D11851" s="7">
        <v>1</v>
      </c>
      <c r="E11851" s="17">
        <v>45</v>
      </c>
      <c r="F11851" s="2" t="s">
        <v>172</v>
      </c>
      <c r="G11851" s="2" t="s">
        <v>208</v>
      </c>
      <c r="H11851" s="2" t="s">
        <v>372</v>
      </c>
      <c r="I11851" s="2" t="s">
        <v>1767</v>
      </c>
    </row>
    <row r="11852" spans="1:12">
      <c r="A11852" s="79">
        <v>42509</v>
      </c>
      <c r="B11852" s="3">
        <v>6.7132258064516126</v>
      </c>
      <c r="C11852" s="7">
        <v>130</v>
      </c>
      <c r="D11852" s="7">
        <v>2</v>
      </c>
      <c r="E11852" s="17">
        <v>45</v>
      </c>
      <c r="F11852" s="2" t="s">
        <v>172</v>
      </c>
      <c r="G11852" s="2" t="s">
        <v>208</v>
      </c>
      <c r="H11852" s="2" t="s">
        <v>393</v>
      </c>
      <c r="I11852" s="2" t="s">
        <v>1768</v>
      </c>
    </row>
    <row r="11853" spans="1:12">
      <c r="A11853" s="79">
        <v>42523</v>
      </c>
      <c r="B11853" s="3">
        <v>3.3931700507614213</v>
      </c>
      <c r="C11853" s="7">
        <v>130</v>
      </c>
      <c r="D11853" s="7">
        <v>1</v>
      </c>
      <c r="E11853" s="17">
        <v>45</v>
      </c>
      <c r="F11853" s="2" t="s">
        <v>172</v>
      </c>
      <c r="G11853" s="2" t="s">
        <v>208</v>
      </c>
      <c r="H11853" s="2" t="s">
        <v>2043</v>
      </c>
      <c r="K11853" s="2" t="s">
        <v>2044</v>
      </c>
    </row>
    <row r="11854" spans="1:12">
      <c r="A11854" s="79">
        <v>42527</v>
      </c>
      <c r="B11854" s="3">
        <v>3.3854419226464372</v>
      </c>
      <c r="C11854" s="7">
        <v>130</v>
      </c>
      <c r="D11854" s="7">
        <v>1</v>
      </c>
      <c r="E11854" s="17">
        <v>45</v>
      </c>
      <c r="F11854" s="2" t="s">
        <v>172</v>
      </c>
      <c r="G11854" s="2" t="s">
        <v>208</v>
      </c>
      <c r="H11854" s="2" t="s">
        <v>372</v>
      </c>
      <c r="I11854" s="2" t="s">
        <v>1921</v>
      </c>
      <c r="J11854" s="2" t="s">
        <v>231</v>
      </c>
      <c r="K11854" s="2" t="s">
        <v>2049</v>
      </c>
    </row>
    <row r="11855" spans="1:12">
      <c r="A11855" s="79">
        <v>42530</v>
      </c>
      <c r="B11855" s="3">
        <v>6.7856178861788621</v>
      </c>
      <c r="C11855" s="7">
        <v>130</v>
      </c>
      <c r="D11855" s="7">
        <v>2</v>
      </c>
      <c r="E11855" s="17">
        <v>45</v>
      </c>
      <c r="F11855" s="2" t="s">
        <v>172</v>
      </c>
      <c r="G11855" s="2" t="s">
        <v>208</v>
      </c>
      <c r="H11855" s="2" t="s">
        <v>2051</v>
      </c>
      <c r="K11855" s="2" t="s">
        <v>2052</v>
      </c>
    </row>
    <row r="11856" spans="1:12">
      <c r="A11856" s="79">
        <v>42535</v>
      </c>
      <c r="B11856" s="3">
        <v>6.7825670103092781</v>
      </c>
      <c r="C11856" s="7">
        <v>130</v>
      </c>
      <c r="D11856" s="7">
        <v>2</v>
      </c>
      <c r="E11856" s="17">
        <v>45</v>
      </c>
      <c r="F11856" s="2" t="s">
        <v>172</v>
      </c>
      <c r="G11856" s="2" t="s">
        <v>208</v>
      </c>
      <c r="H11856" s="2" t="s">
        <v>2010</v>
      </c>
      <c r="K11856" s="2" t="s">
        <v>2011</v>
      </c>
    </row>
    <row r="11857" spans="1:11">
      <c r="A11857" s="79">
        <v>42536</v>
      </c>
      <c r="B11857" s="3">
        <v>6.7881949685534595</v>
      </c>
      <c r="C11857" s="7">
        <v>130</v>
      </c>
      <c r="D11857" s="7">
        <v>2</v>
      </c>
      <c r="E11857" s="17">
        <v>45</v>
      </c>
      <c r="F11857" s="2" t="s">
        <v>172</v>
      </c>
      <c r="G11857" s="2" t="s">
        <v>208</v>
      </c>
      <c r="H11857" s="2" t="s">
        <v>2008</v>
      </c>
      <c r="K11857" s="2" t="s">
        <v>2009</v>
      </c>
    </row>
    <row r="11858" spans="1:11">
      <c r="A11858" s="79">
        <v>42536</v>
      </c>
      <c r="B11858" s="3">
        <v>4.3615821114369497</v>
      </c>
      <c r="C11858" s="7">
        <v>130</v>
      </c>
      <c r="D11858" s="7">
        <v>1</v>
      </c>
      <c r="E11858" s="17">
        <v>45</v>
      </c>
      <c r="F11858" s="2" t="s">
        <v>172</v>
      </c>
      <c r="G11858" s="2" t="s">
        <v>208</v>
      </c>
      <c r="H11858" s="2" t="s">
        <v>2032</v>
      </c>
      <c r="K11858" s="2" t="s">
        <v>2033</v>
      </c>
    </row>
    <row r="11859" spans="1:11">
      <c r="A11859" s="79">
        <v>42545</v>
      </c>
      <c r="B11859" s="3">
        <v>3.3946748633879782</v>
      </c>
      <c r="C11859" s="7">
        <v>130</v>
      </c>
      <c r="D11859" s="7">
        <v>1</v>
      </c>
      <c r="E11859" s="17">
        <v>45</v>
      </c>
      <c r="F11859" s="2" t="s">
        <v>172</v>
      </c>
      <c r="G11859" s="2" t="s">
        <v>208</v>
      </c>
      <c r="H11859" s="2" t="s">
        <v>372</v>
      </c>
      <c r="I11859" s="2" t="s">
        <v>1921</v>
      </c>
      <c r="J11859" s="2" t="s">
        <v>231</v>
      </c>
      <c r="K11859" s="2" t="s">
        <v>1995</v>
      </c>
    </row>
    <row r="11860" spans="1:11">
      <c r="A11860" s="79">
        <v>42548</v>
      </c>
      <c r="B11860" s="3">
        <v>3.3936162790697675</v>
      </c>
      <c r="C11860" s="7">
        <v>130</v>
      </c>
      <c r="D11860" s="7">
        <v>1</v>
      </c>
      <c r="E11860" s="17">
        <v>45</v>
      </c>
      <c r="F11860" s="2" t="s">
        <v>172</v>
      </c>
      <c r="G11860" s="2" t="s">
        <v>208</v>
      </c>
      <c r="H11860" s="2" t="s">
        <v>1960</v>
      </c>
      <c r="K11860" s="2" t="s">
        <v>1961</v>
      </c>
    </row>
    <row r="11861" spans="1:11">
      <c r="A11861" s="79">
        <v>42550</v>
      </c>
      <c r="B11861" s="3">
        <v>101.89323529411764</v>
      </c>
      <c r="C11861" s="7">
        <v>130</v>
      </c>
      <c r="D11861" s="7">
        <v>25</v>
      </c>
      <c r="E11861" s="7">
        <v>45</v>
      </c>
      <c r="F11861" s="2" t="s">
        <v>172</v>
      </c>
      <c r="G11861" s="2" t="s">
        <v>2048</v>
      </c>
      <c r="H11861" s="2" t="s">
        <v>1132</v>
      </c>
      <c r="I11861" s="2" t="s">
        <v>2046</v>
      </c>
      <c r="J11861" s="2" t="s">
        <v>251</v>
      </c>
      <c r="K11861" s="2" t="s">
        <v>2047</v>
      </c>
    </row>
    <row r="11862" spans="1:11">
      <c r="A11862" s="79">
        <v>42550</v>
      </c>
      <c r="B11862" s="3">
        <v>13.574995475113122</v>
      </c>
      <c r="C11862" s="7">
        <v>130</v>
      </c>
      <c r="D11862" s="7">
        <v>4</v>
      </c>
      <c r="E11862" s="17">
        <v>45</v>
      </c>
      <c r="F11862" s="2" t="s">
        <v>172</v>
      </c>
      <c r="G11862" s="2" t="s">
        <v>208</v>
      </c>
      <c r="H11862" s="2" t="s">
        <v>393</v>
      </c>
      <c r="J11862" s="2" t="s">
        <v>235</v>
      </c>
      <c r="K11862" s="2" t="s">
        <v>1955</v>
      </c>
    </row>
    <row r="11863" spans="1:11">
      <c r="A11863" s="79">
        <v>42550</v>
      </c>
      <c r="B11863" s="3">
        <v>10.177551282051281</v>
      </c>
      <c r="C11863" s="7">
        <v>130</v>
      </c>
      <c r="D11863" s="7">
        <v>3</v>
      </c>
      <c r="E11863" s="17">
        <v>45</v>
      </c>
      <c r="F11863" s="2" t="s">
        <v>172</v>
      </c>
      <c r="G11863" s="2" t="s">
        <v>208</v>
      </c>
      <c r="H11863" s="2" t="s">
        <v>482</v>
      </c>
      <c r="K11863" s="2" t="s">
        <v>1954</v>
      </c>
    </row>
    <row r="11864" spans="1:11">
      <c r="A11864" s="79">
        <v>42551</v>
      </c>
      <c r="B11864" s="3">
        <v>3.3872060342045822</v>
      </c>
      <c r="C11864" s="7">
        <v>130</v>
      </c>
      <c r="D11864" s="7">
        <v>1</v>
      </c>
      <c r="E11864" s="17">
        <v>45</v>
      </c>
      <c r="F11864" s="2" t="s">
        <v>172</v>
      </c>
      <c r="G11864" s="2" t="s">
        <v>208</v>
      </c>
      <c r="H11864" s="2" t="s">
        <v>1136</v>
      </c>
      <c r="K11864" s="2" t="s">
        <v>1948</v>
      </c>
    </row>
    <row r="11865" spans="1:11">
      <c r="A11865" s="79">
        <v>42565</v>
      </c>
      <c r="B11865" s="3">
        <v>3.3865925379904742</v>
      </c>
      <c r="C11865" s="7">
        <v>130</v>
      </c>
      <c r="D11865" s="7">
        <v>1</v>
      </c>
      <c r="E11865" s="17">
        <v>45</v>
      </c>
      <c r="F11865" s="2" t="s">
        <v>172</v>
      </c>
      <c r="G11865" s="2" t="s">
        <v>372</v>
      </c>
      <c r="H11865" s="2" t="s">
        <v>2165</v>
      </c>
      <c r="I11865" s="2" t="s">
        <v>208</v>
      </c>
    </row>
    <row r="11866" spans="1:11">
      <c r="A11866" s="79">
        <v>42587</v>
      </c>
      <c r="B11866" s="3">
        <v>6.777645161290323</v>
      </c>
      <c r="C11866" s="7">
        <v>130</v>
      </c>
      <c r="D11866" s="7">
        <v>2</v>
      </c>
      <c r="E11866" s="17">
        <v>45</v>
      </c>
      <c r="F11866" s="2" t="s">
        <v>172</v>
      </c>
      <c r="G11866" s="2" t="s">
        <v>393</v>
      </c>
      <c r="H11866" s="2" t="s">
        <v>2159</v>
      </c>
      <c r="I11866" s="2" t="s">
        <v>208</v>
      </c>
    </row>
    <row r="11867" spans="1:11">
      <c r="A11867" s="79">
        <v>42590</v>
      </c>
      <c r="B11867" s="3">
        <v>16.948125052827319</v>
      </c>
      <c r="C11867" s="7">
        <v>130</v>
      </c>
      <c r="D11867" s="7">
        <v>5</v>
      </c>
      <c r="E11867" s="17">
        <v>45</v>
      </c>
      <c r="F11867" s="2" t="s">
        <v>172</v>
      </c>
      <c r="G11867" s="2" t="s">
        <v>2021</v>
      </c>
      <c r="H11867" s="2" t="s">
        <v>2180</v>
      </c>
      <c r="I11867" s="2" t="s">
        <v>208</v>
      </c>
    </row>
    <row r="11868" spans="1:11">
      <c r="A11868" s="79">
        <v>42605</v>
      </c>
      <c r="B11868" s="3">
        <v>6.7832295081967215</v>
      </c>
      <c r="C11868" s="7">
        <v>130</v>
      </c>
      <c r="D11868" s="7">
        <v>2</v>
      </c>
      <c r="E11868" s="17">
        <v>45</v>
      </c>
      <c r="F11868" s="2" t="s">
        <v>172</v>
      </c>
      <c r="G11868" s="2" t="s">
        <v>393</v>
      </c>
      <c r="H11868" s="2" t="s">
        <v>2170</v>
      </c>
      <c r="I11868" s="2" t="s">
        <v>208</v>
      </c>
    </row>
    <row r="11869" spans="1:11">
      <c r="A11869" s="79">
        <v>42615</v>
      </c>
      <c r="B11869" s="3">
        <v>3.388485693848355</v>
      </c>
      <c r="C11869" s="7">
        <v>130</v>
      </c>
      <c r="D11869" s="7">
        <v>1</v>
      </c>
      <c r="E11869" s="17">
        <v>45</v>
      </c>
      <c r="F11869" s="2" t="s">
        <v>172</v>
      </c>
      <c r="G11869" s="2" t="s">
        <v>372</v>
      </c>
      <c r="H11869" s="2" t="s">
        <v>2167</v>
      </c>
      <c r="I11869" s="2" t="s">
        <v>208</v>
      </c>
    </row>
    <row r="11870" spans="1:11">
      <c r="A11870" s="79">
        <v>42623</v>
      </c>
      <c r="B11870" s="3">
        <v>3.3927779291553133</v>
      </c>
      <c r="C11870" s="7">
        <v>130</v>
      </c>
      <c r="D11870" s="7">
        <v>1</v>
      </c>
      <c r="E11870" s="17">
        <v>45</v>
      </c>
      <c r="F11870" s="2" t="s">
        <v>172</v>
      </c>
      <c r="G11870" s="2" t="s">
        <v>1960</v>
      </c>
      <c r="H11870" s="2" t="s">
        <v>2163</v>
      </c>
      <c r="I11870" s="2" t="s">
        <v>208</v>
      </c>
    </row>
    <row r="11871" spans="1:11">
      <c r="A11871" s="79">
        <v>42628</v>
      </c>
      <c r="B11871" s="3">
        <v>3.392359649122807</v>
      </c>
      <c r="C11871" s="7">
        <v>130</v>
      </c>
      <c r="D11871" s="7">
        <v>1</v>
      </c>
      <c r="E11871" s="17">
        <v>45</v>
      </c>
      <c r="F11871" s="2" t="s">
        <v>172</v>
      </c>
      <c r="G11871" s="2" t="s">
        <v>1958</v>
      </c>
      <c r="H11871" s="2" t="s">
        <v>2160</v>
      </c>
      <c r="I11871" s="2" t="s">
        <v>208</v>
      </c>
    </row>
    <row r="11872" spans="1:11">
      <c r="A11872" s="79">
        <v>42629</v>
      </c>
      <c r="B11872" s="3">
        <v>16.974970784641069</v>
      </c>
      <c r="C11872" s="7">
        <v>130</v>
      </c>
      <c r="D11872" s="7">
        <v>5</v>
      </c>
      <c r="E11872" s="17">
        <v>45</v>
      </c>
      <c r="F11872" s="2" t="s">
        <v>172</v>
      </c>
      <c r="G11872" s="2" t="s">
        <v>2008</v>
      </c>
      <c r="H11872" s="2" t="s">
        <v>2174</v>
      </c>
      <c r="I11872" s="2" t="s">
        <v>208</v>
      </c>
    </row>
    <row r="11873" spans="1:10">
      <c r="A11873" s="79">
        <v>42631</v>
      </c>
      <c r="B11873" s="3">
        <v>6.7859182058047489</v>
      </c>
      <c r="C11873" s="7">
        <v>130</v>
      </c>
      <c r="D11873" s="7">
        <v>2</v>
      </c>
      <c r="E11873" s="17">
        <v>45</v>
      </c>
      <c r="F11873" s="2" t="s">
        <v>172</v>
      </c>
      <c r="G11873" s="2" t="s">
        <v>2161</v>
      </c>
      <c r="H11873" s="2" t="s">
        <v>2162</v>
      </c>
      <c r="I11873" s="2" t="s">
        <v>208</v>
      </c>
    </row>
    <row r="11874" spans="1:10">
      <c r="A11874" s="79">
        <v>42636</v>
      </c>
      <c r="B11874" s="3">
        <v>3.3676176470588235</v>
      </c>
      <c r="C11874" s="7">
        <v>130</v>
      </c>
      <c r="D11874" s="7">
        <v>1</v>
      </c>
      <c r="E11874" s="17">
        <v>45</v>
      </c>
      <c r="F11874" s="2" t="s">
        <v>172</v>
      </c>
      <c r="G11874" s="2" t="s">
        <v>373</v>
      </c>
      <c r="H11874" s="2" t="s">
        <v>2169</v>
      </c>
      <c r="I11874" s="2" t="s">
        <v>208</v>
      </c>
    </row>
    <row r="11875" spans="1:10">
      <c r="A11875" s="79">
        <v>42640</v>
      </c>
      <c r="B11875" s="3">
        <v>33.722499999999997</v>
      </c>
      <c r="C11875" s="7">
        <v>130</v>
      </c>
      <c r="D11875" s="7">
        <v>10</v>
      </c>
      <c r="E11875" s="17">
        <v>45</v>
      </c>
      <c r="F11875" s="2" t="s">
        <v>172</v>
      </c>
      <c r="G11875" s="2" t="s">
        <v>2021</v>
      </c>
      <c r="H11875" s="2" t="s">
        <v>2179</v>
      </c>
      <c r="I11875" s="2" t="s">
        <v>208</v>
      </c>
    </row>
    <row r="11876" spans="1:10">
      <c r="A11876" s="79">
        <v>42657</v>
      </c>
      <c r="B11876" s="3">
        <v>6.7814259863541979</v>
      </c>
      <c r="C11876" s="7">
        <v>130</v>
      </c>
      <c r="D11876" s="7">
        <v>2</v>
      </c>
      <c r="E11876" s="17">
        <v>45</v>
      </c>
      <c r="F11876" s="2" t="s">
        <v>172</v>
      </c>
      <c r="G11876" s="2" t="s">
        <v>208</v>
      </c>
      <c r="H11876" s="2" t="s">
        <v>1157</v>
      </c>
    </row>
    <row r="11877" spans="1:10">
      <c r="A11877" s="79">
        <v>42661</v>
      </c>
      <c r="B11877" s="3">
        <v>3.395298780487805</v>
      </c>
      <c r="C11877" s="7">
        <v>130</v>
      </c>
      <c r="D11877" s="7">
        <v>1</v>
      </c>
      <c r="E11877" s="17">
        <v>45</v>
      </c>
      <c r="F11877" s="2" t="s">
        <v>172</v>
      </c>
      <c r="G11877" s="2" t="s">
        <v>208</v>
      </c>
      <c r="H11877" s="2" t="s">
        <v>372</v>
      </c>
    </row>
    <row r="11878" spans="1:10">
      <c r="A11878" s="79">
        <v>42671</v>
      </c>
      <c r="B11878" s="3">
        <v>6.7830000000000004</v>
      </c>
      <c r="C11878" s="7">
        <v>130</v>
      </c>
      <c r="D11878" s="7">
        <v>2</v>
      </c>
      <c r="E11878" s="17">
        <v>45</v>
      </c>
      <c r="F11878" s="2" t="s">
        <v>172</v>
      </c>
      <c r="G11878" s="2" t="s">
        <v>208</v>
      </c>
      <c r="H11878" s="2" t="s">
        <v>2651</v>
      </c>
    </row>
    <row r="11879" spans="1:10">
      <c r="A11879" s="79">
        <v>42689</v>
      </c>
      <c r="B11879" s="3">
        <v>13.570068376068376</v>
      </c>
      <c r="C11879" s="7">
        <v>130</v>
      </c>
      <c r="D11879" s="7">
        <v>4</v>
      </c>
      <c r="E11879" s="17">
        <v>45</v>
      </c>
      <c r="F11879" s="2" t="s">
        <v>172</v>
      </c>
      <c r="G11879" s="2" t="s">
        <v>208</v>
      </c>
      <c r="H11879" s="2" t="s">
        <v>1157</v>
      </c>
    </row>
    <row r="11880" spans="1:10">
      <c r="A11880" s="79">
        <v>42695</v>
      </c>
      <c r="B11880" s="3">
        <v>3.3944847036328873</v>
      </c>
      <c r="C11880" s="7">
        <v>130</v>
      </c>
      <c r="D11880" s="7">
        <v>1</v>
      </c>
      <c r="E11880" s="17">
        <v>45</v>
      </c>
      <c r="F11880" s="2" t="s">
        <v>172</v>
      </c>
      <c r="G11880" s="2" t="s">
        <v>208</v>
      </c>
      <c r="H11880" s="2" t="s">
        <v>372</v>
      </c>
    </row>
    <row r="11881" spans="1:10">
      <c r="A11881" s="79">
        <v>42738</v>
      </c>
      <c r="B11881" s="3">
        <v>3.3969054669703871</v>
      </c>
      <c r="C11881" s="7">
        <v>130</v>
      </c>
      <c r="D11881" s="7">
        <v>1</v>
      </c>
      <c r="E11881" s="17">
        <v>45</v>
      </c>
      <c r="F11881" s="2" t="s">
        <v>172</v>
      </c>
      <c r="G11881" s="2" t="s">
        <v>393</v>
      </c>
      <c r="I11881" s="2" t="s">
        <v>235</v>
      </c>
      <c r="J11881" s="2" t="s">
        <v>3455</v>
      </c>
    </row>
    <row r="11882" spans="1:10">
      <c r="A11882" s="79">
        <v>42739</v>
      </c>
      <c r="B11882" s="3">
        <v>6.7911828254847642</v>
      </c>
      <c r="C11882" s="7">
        <v>130</v>
      </c>
      <c r="D11882" s="7">
        <v>2</v>
      </c>
      <c r="E11882" s="17">
        <v>45</v>
      </c>
      <c r="F11882" s="2" t="s">
        <v>172</v>
      </c>
      <c r="G11882" s="2" t="s">
        <v>1157</v>
      </c>
      <c r="I11882" s="2" t="s">
        <v>241</v>
      </c>
      <c r="J11882" s="2" t="s">
        <v>3480</v>
      </c>
    </row>
    <row r="11883" spans="1:10">
      <c r="A11883" s="79">
        <v>42741</v>
      </c>
      <c r="B11883" s="3">
        <v>6.7860624999999999</v>
      </c>
      <c r="C11883" s="7">
        <v>130</v>
      </c>
      <c r="D11883" s="7">
        <v>2</v>
      </c>
      <c r="E11883" s="17">
        <v>45</v>
      </c>
      <c r="F11883" s="2" t="s">
        <v>172</v>
      </c>
      <c r="G11883" s="2" t="s">
        <v>2655</v>
      </c>
      <c r="J11883" s="2" t="s">
        <v>3466</v>
      </c>
    </row>
    <row r="11884" spans="1:10">
      <c r="A11884" s="79">
        <v>42744</v>
      </c>
      <c r="B11884" s="3">
        <v>3.3935471698113209</v>
      </c>
      <c r="C11884" s="7">
        <v>130</v>
      </c>
      <c r="D11884" s="7">
        <v>1</v>
      </c>
      <c r="E11884" s="17">
        <v>45</v>
      </c>
      <c r="F11884" s="2" t="s">
        <v>172</v>
      </c>
      <c r="G11884" s="2" t="s">
        <v>3463</v>
      </c>
      <c r="J11884" s="2" t="s">
        <v>3464</v>
      </c>
    </row>
    <row r="11885" spans="1:10">
      <c r="A11885" s="79">
        <v>42745</v>
      </c>
      <c r="B11885" s="3">
        <v>6.7928208955223877</v>
      </c>
      <c r="C11885" s="7">
        <v>130</v>
      </c>
      <c r="D11885" s="7">
        <v>2</v>
      </c>
      <c r="E11885" s="17">
        <v>45</v>
      </c>
      <c r="F11885" s="2" t="s">
        <v>172</v>
      </c>
      <c r="G11885" s="2" t="s">
        <v>372</v>
      </c>
      <c r="H11885" s="2" t="s">
        <v>1921</v>
      </c>
      <c r="I11885" s="2" t="s">
        <v>231</v>
      </c>
      <c r="J11885" s="2" t="s">
        <v>3467</v>
      </c>
    </row>
    <row r="11886" spans="1:10">
      <c r="A11886" s="79">
        <v>42746</v>
      </c>
      <c r="B11886" s="3">
        <v>6.790877551020408</v>
      </c>
      <c r="C11886" s="7">
        <v>130</v>
      </c>
      <c r="D11886" s="7">
        <v>2</v>
      </c>
      <c r="E11886" s="17">
        <v>45</v>
      </c>
      <c r="F11886" s="2" t="s">
        <v>172</v>
      </c>
      <c r="G11886" s="2" t="s">
        <v>3468</v>
      </c>
      <c r="J11886" s="2" t="s">
        <v>3469</v>
      </c>
    </row>
    <row r="11887" spans="1:10">
      <c r="A11887" s="79">
        <v>42755</v>
      </c>
      <c r="B11887" s="3">
        <v>13.587684210526316</v>
      </c>
      <c r="C11887" s="7">
        <v>130</v>
      </c>
      <c r="D11887" s="7">
        <v>4</v>
      </c>
      <c r="E11887" s="17">
        <v>45</v>
      </c>
      <c r="F11887" s="2" t="s">
        <v>172</v>
      </c>
      <c r="G11887" s="2" t="s">
        <v>393</v>
      </c>
      <c r="I11887" s="2" t="s">
        <v>235</v>
      </c>
      <c r="J11887" s="2" t="s">
        <v>3462</v>
      </c>
    </row>
    <row r="11888" spans="1:10">
      <c r="A11888" s="79">
        <v>42771</v>
      </c>
      <c r="B11888" s="3">
        <v>3.3970753052917231</v>
      </c>
      <c r="C11888" s="7">
        <v>130</v>
      </c>
      <c r="D11888" s="7">
        <v>1</v>
      </c>
      <c r="E11888" s="17">
        <v>45</v>
      </c>
      <c r="F11888" s="2" t="s">
        <v>172</v>
      </c>
      <c r="G11888" s="2" t="s">
        <v>3460</v>
      </c>
      <c r="J11888" s="2" t="s">
        <v>3461</v>
      </c>
    </row>
    <row r="11889" spans="1:10">
      <c r="A11889" s="79">
        <v>42780</v>
      </c>
      <c r="B11889" s="3">
        <v>13.581305809103549</v>
      </c>
      <c r="C11889" s="7">
        <v>130</v>
      </c>
      <c r="D11889" s="7">
        <v>4</v>
      </c>
      <c r="E11889" s="17">
        <v>45</v>
      </c>
      <c r="F11889" s="2" t="s">
        <v>172</v>
      </c>
      <c r="G11889" s="2" t="s">
        <v>3484</v>
      </c>
      <c r="J11889" s="2" t="s">
        <v>3485</v>
      </c>
    </row>
    <row r="11890" spans="1:10">
      <c r="A11890" s="79">
        <v>42785</v>
      </c>
      <c r="B11890" s="3">
        <v>3.3920384615384616</v>
      </c>
      <c r="C11890" s="7">
        <v>130</v>
      </c>
      <c r="D11890" s="7">
        <v>1</v>
      </c>
      <c r="E11890" s="17">
        <v>45</v>
      </c>
      <c r="F11890" s="2" t="s">
        <v>172</v>
      </c>
      <c r="G11890" s="2" t="s">
        <v>2655</v>
      </c>
      <c r="J11890" s="2" t="s">
        <v>3453</v>
      </c>
    </row>
    <row r="11891" spans="1:10">
      <c r="A11891" s="79">
        <v>42790</v>
      </c>
      <c r="B11891" s="3">
        <v>3.3912586206896553</v>
      </c>
      <c r="C11891" s="7">
        <v>130</v>
      </c>
      <c r="D11891" s="7">
        <v>1</v>
      </c>
      <c r="E11891" s="17">
        <v>45</v>
      </c>
      <c r="F11891" s="2" t="s">
        <v>172</v>
      </c>
      <c r="G11891" s="2" t="s">
        <v>372</v>
      </c>
      <c r="H11891" s="2" t="s">
        <v>1921</v>
      </c>
      <c r="I11891" s="2" t="s">
        <v>231</v>
      </c>
      <c r="J11891" s="2" t="s">
        <v>3471</v>
      </c>
    </row>
    <row r="11892" spans="1:10">
      <c r="A11892" s="79">
        <v>42796</v>
      </c>
      <c r="B11892" s="3">
        <v>6.788938579654511</v>
      </c>
      <c r="C11892" s="7">
        <v>130</v>
      </c>
      <c r="D11892" s="7">
        <v>2</v>
      </c>
      <c r="E11892" s="17">
        <v>45</v>
      </c>
      <c r="F11892" s="2" t="s">
        <v>172</v>
      </c>
      <c r="G11892" s="2" t="s">
        <v>3456</v>
      </c>
      <c r="J11892" s="2" t="s">
        <v>3457</v>
      </c>
    </row>
    <row r="11893" spans="1:10">
      <c r="A11893" s="79">
        <v>42797</v>
      </c>
      <c r="B11893" s="3">
        <v>3.3862622377622378</v>
      </c>
      <c r="C11893" s="7">
        <v>130</v>
      </c>
      <c r="D11893" s="7">
        <v>1</v>
      </c>
      <c r="E11893" s="17">
        <v>45</v>
      </c>
      <c r="F11893" s="2" t="s">
        <v>172</v>
      </c>
      <c r="G11893" s="2" t="s">
        <v>372</v>
      </c>
      <c r="H11893" s="2" t="s">
        <v>1921</v>
      </c>
      <c r="I11893" s="2" t="s">
        <v>231</v>
      </c>
      <c r="J11893" s="2" t="s">
        <v>3458</v>
      </c>
    </row>
    <row r="11894" spans="1:10">
      <c r="A11894" s="79">
        <v>42800</v>
      </c>
      <c r="B11894" s="3">
        <v>10.179944444444445</v>
      </c>
      <c r="C11894" s="7">
        <v>130</v>
      </c>
      <c r="D11894" s="7">
        <v>3</v>
      </c>
      <c r="E11894" s="17">
        <v>45</v>
      </c>
      <c r="F11894" s="2" t="s">
        <v>172</v>
      </c>
      <c r="G11894" s="2" t="s">
        <v>2651</v>
      </c>
      <c r="J11894" s="2" t="s">
        <v>3470</v>
      </c>
    </row>
    <row r="11895" spans="1:10">
      <c r="A11895" s="79">
        <v>42832</v>
      </c>
      <c r="B11895" s="3">
        <v>3.3913808732795445</v>
      </c>
      <c r="C11895" s="7">
        <v>130</v>
      </c>
      <c r="D11895" s="7">
        <v>1</v>
      </c>
      <c r="E11895" s="17">
        <v>45</v>
      </c>
      <c r="F11895" s="2" t="s">
        <v>172</v>
      </c>
      <c r="G11895" s="2" t="s">
        <v>208</v>
      </c>
    </row>
    <row r="11896" spans="1:10">
      <c r="A11896" s="79">
        <v>42839</v>
      </c>
      <c r="B11896" s="3">
        <v>16.977916666666665</v>
      </c>
      <c r="C11896" s="7">
        <v>130</v>
      </c>
      <c r="D11896" s="7">
        <v>5</v>
      </c>
      <c r="E11896" s="17">
        <v>45</v>
      </c>
      <c r="F11896" s="2" t="s">
        <v>172</v>
      </c>
      <c r="G11896" s="2" t="s">
        <v>208</v>
      </c>
    </row>
    <row r="11897" spans="1:10">
      <c r="A11897" s="79">
        <v>42839</v>
      </c>
      <c r="B11897" s="3">
        <v>10.18101724137931</v>
      </c>
      <c r="C11897" s="7">
        <v>130</v>
      </c>
      <c r="D11897" s="7">
        <v>3</v>
      </c>
      <c r="E11897" s="17">
        <v>45</v>
      </c>
      <c r="F11897" s="2" t="s">
        <v>172</v>
      </c>
      <c r="G11897" s="2" t="s">
        <v>208</v>
      </c>
    </row>
    <row r="11898" spans="1:10">
      <c r="A11898" s="79">
        <v>42856</v>
      </c>
      <c r="B11898" s="3">
        <v>3.3904706354668503</v>
      </c>
      <c r="C11898" s="7">
        <v>130</v>
      </c>
      <c r="D11898" s="7">
        <v>1</v>
      </c>
      <c r="E11898" s="17">
        <v>45</v>
      </c>
      <c r="F11898" s="2" t="s">
        <v>172</v>
      </c>
      <c r="G11898" s="2" t="s">
        <v>208</v>
      </c>
    </row>
    <row r="11899" spans="1:10">
      <c r="A11899" s="79">
        <v>42859</v>
      </c>
      <c r="B11899" s="3">
        <v>3.3916147540983608</v>
      </c>
      <c r="C11899" s="7">
        <v>130</v>
      </c>
      <c r="D11899" s="7">
        <v>1</v>
      </c>
      <c r="E11899" s="17">
        <v>45</v>
      </c>
      <c r="F11899" s="2" t="s">
        <v>172</v>
      </c>
      <c r="G11899" s="2" t="s">
        <v>208</v>
      </c>
    </row>
    <row r="11900" spans="1:10">
      <c r="A11900" s="79">
        <v>42859</v>
      </c>
      <c r="B11900" s="3">
        <v>3.3917907348242813</v>
      </c>
      <c r="C11900" s="7">
        <v>130</v>
      </c>
      <c r="D11900" s="7">
        <v>1</v>
      </c>
      <c r="E11900" s="17">
        <v>45</v>
      </c>
      <c r="F11900" s="2" t="s">
        <v>172</v>
      </c>
      <c r="G11900" s="2" t="s">
        <v>208</v>
      </c>
    </row>
    <row r="11901" spans="1:10">
      <c r="A11901" s="79">
        <v>42874</v>
      </c>
      <c r="B11901" s="3">
        <v>3.3914765886287626</v>
      </c>
      <c r="C11901" s="7">
        <v>130</v>
      </c>
      <c r="D11901" s="7">
        <v>1</v>
      </c>
      <c r="E11901" s="17">
        <v>45</v>
      </c>
      <c r="F11901" s="2" t="s">
        <v>172</v>
      </c>
      <c r="G11901" s="2" t="s">
        <v>208</v>
      </c>
    </row>
    <row r="11902" spans="1:10">
      <c r="A11902" s="79">
        <v>42884</v>
      </c>
      <c r="B11902" s="3">
        <v>6.770841554559043</v>
      </c>
      <c r="C11902" s="7">
        <v>130</v>
      </c>
      <c r="D11902" s="7">
        <v>2</v>
      </c>
      <c r="E11902" s="17">
        <v>45</v>
      </c>
      <c r="F11902" s="2" t="s">
        <v>172</v>
      </c>
      <c r="G11902" s="2" t="s">
        <v>208</v>
      </c>
    </row>
    <row r="11903" spans="1:10">
      <c r="A11903" s="79">
        <v>42903</v>
      </c>
      <c r="B11903" s="3">
        <v>6.7840370370370371</v>
      </c>
      <c r="C11903" s="7">
        <v>130</v>
      </c>
      <c r="D11903" s="7">
        <v>2</v>
      </c>
      <c r="E11903" s="17">
        <v>45</v>
      </c>
      <c r="F11903" s="2" t="s">
        <v>172</v>
      </c>
      <c r="G11903" s="2" t="s">
        <v>208</v>
      </c>
    </row>
    <row r="11904" spans="1:10">
      <c r="A11904" s="79">
        <v>42903</v>
      </c>
      <c r="B11904" s="3">
        <v>3.3953888888888888</v>
      </c>
      <c r="C11904" s="7">
        <v>130</v>
      </c>
      <c r="D11904" s="7">
        <v>1</v>
      </c>
      <c r="E11904" s="17">
        <v>45</v>
      </c>
      <c r="F11904" s="2" t="s">
        <v>172</v>
      </c>
      <c r="G11904" s="2" t="s">
        <v>208</v>
      </c>
    </row>
    <row r="11905" spans="1:12">
      <c r="A11905" s="79">
        <v>42318</v>
      </c>
      <c r="B11905" s="3">
        <v>6.8109999999999999</v>
      </c>
      <c r="C11905" s="7">
        <v>131</v>
      </c>
      <c r="D11905" s="7">
        <v>2</v>
      </c>
      <c r="E11905" s="17">
        <v>45</v>
      </c>
      <c r="F11905" s="2" t="s">
        <v>172</v>
      </c>
      <c r="G11905" s="2" t="s">
        <v>373</v>
      </c>
      <c r="H11905" s="2" t="s">
        <v>455</v>
      </c>
      <c r="I11905" s="2" t="s">
        <v>476</v>
      </c>
    </row>
    <row r="11906" spans="1:12">
      <c r="A11906" s="79">
        <v>42318</v>
      </c>
      <c r="B11906" s="3">
        <v>3.4055</v>
      </c>
      <c r="C11906" s="7">
        <v>131</v>
      </c>
      <c r="D11906" s="7">
        <v>1</v>
      </c>
      <c r="E11906" s="17">
        <v>45</v>
      </c>
      <c r="F11906" s="2" t="s">
        <v>172</v>
      </c>
      <c r="G11906" s="2" t="s">
        <v>457</v>
      </c>
      <c r="H11906" s="2" t="s">
        <v>458</v>
      </c>
      <c r="I11906" s="2" t="s">
        <v>476</v>
      </c>
    </row>
    <row r="11907" spans="1:12">
      <c r="A11907" s="79">
        <v>42342</v>
      </c>
      <c r="B11907" s="3">
        <v>34.055</v>
      </c>
      <c r="C11907" s="7">
        <v>131</v>
      </c>
      <c r="D11907" s="7">
        <v>10</v>
      </c>
      <c r="E11907" s="17">
        <v>45</v>
      </c>
      <c r="F11907" s="8" t="s">
        <v>172</v>
      </c>
      <c r="G11907" s="2" t="s">
        <v>393</v>
      </c>
      <c r="H11907" s="2" t="s">
        <v>677</v>
      </c>
      <c r="I11907" s="2" t="s">
        <v>476</v>
      </c>
    </row>
    <row r="11908" spans="1:12">
      <c r="A11908" s="79">
        <v>42342</v>
      </c>
      <c r="B11908" s="3">
        <v>6.8109999999999999</v>
      </c>
      <c r="C11908" s="7">
        <v>131</v>
      </c>
      <c r="D11908" s="7">
        <v>2</v>
      </c>
      <c r="E11908" s="17">
        <v>45</v>
      </c>
      <c r="F11908" s="8" t="s">
        <v>172</v>
      </c>
      <c r="G11908" s="2" t="s">
        <v>372</v>
      </c>
      <c r="H11908" s="2" t="s">
        <v>676</v>
      </c>
      <c r="I11908" s="2" t="s">
        <v>476</v>
      </c>
    </row>
    <row r="11909" spans="1:12">
      <c r="A11909" s="79">
        <v>42342</v>
      </c>
      <c r="B11909" s="3">
        <v>3.4055</v>
      </c>
      <c r="C11909" s="7">
        <v>131</v>
      </c>
      <c r="D11909" s="7">
        <v>1</v>
      </c>
      <c r="E11909" s="17">
        <v>45</v>
      </c>
      <c r="F11909" s="8" t="s">
        <v>172</v>
      </c>
      <c r="G11909" s="2" t="s">
        <v>671</v>
      </c>
      <c r="H11909" s="2" t="s">
        <v>672</v>
      </c>
      <c r="I11909" s="2" t="s">
        <v>673</v>
      </c>
    </row>
    <row r="11910" spans="1:12">
      <c r="A11910" s="79">
        <v>42344</v>
      </c>
      <c r="B11910" s="3">
        <v>23.8385</v>
      </c>
      <c r="C11910" s="7">
        <v>131</v>
      </c>
      <c r="D11910" s="7">
        <v>6</v>
      </c>
      <c r="E11910" s="7">
        <v>45</v>
      </c>
      <c r="F11910" s="8" t="s">
        <v>172</v>
      </c>
      <c r="G11910" s="2" t="s">
        <v>669</v>
      </c>
      <c r="H11910" s="2" t="s">
        <v>670</v>
      </c>
      <c r="I11910" s="2" t="s">
        <v>476</v>
      </c>
    </row>
    <row r="11911" spans="1:12">
      <c r="A11911" s="79">
        <v>42348</v>
      </c>
      <c r="B11911" s="3">
        <v>6.8109999999999999</v>
      </c>
      <c r="C11911" s="7">
        <v>131</v>
      </c>
      <c r="D11911" s="7">
        <v>2</v>
      </c>
      <c r="E11911" s="17">
        <v>45</v>
      </c>
      <c r="F11911" s="8" t="s">
        <v>172</v>
      </c>
      <c r="G11911" s="2" t="s">
        <v>674</v>
      </c>
      <c r="H11911" s="2" t="s">
        <v>675</v>
      </c>
      <c r="I11911" s="2" t="s">
        <v>656</v>
      </c>
    </row>
    <row r="11912" spans="1:12">
      <c r="A11912" s="79">
        <v>42352</v>
      </c>
      <c r="B11912" s="3">
        <v>17.0275</v>
      </c>
      <c r="C11912" s="7">
        <v>131</v>
      </c>
      <c r="D11912" s="7">
        <v>5</v>
      </c>
      <c r="E11912" s="17">
        <v>45</v>
      </c>
      <c r="F11912" s="8" t="s">
        <v>172</v>
      </c>
      <c r="G11912" s="2" t="s">
        <v>393</v>
      </c>
      <c r="H11912" s="2" t="s">
        <v>661</v>
      </c>
      <c r="I11912" s="2" t="s">
        <v>476</v>
      </c>
      <c r="J11912" s="2" t="s">
        <v>476</v>
      </c>
    </row>
    <row r="11913" spans="1:12">
      <c r="A11913" s="79">
        <v>42354</v>
      </c>
      <c r="B11913" s="3">
        <v>6.8109999999999999</v>
      </c>
      <c r="C11913" s="7">
        <v>131</v>
      </c>
      <c r="D11913" s="7">
        <v>2</v>
      </c>
      <c r="E11913" s="17">
        <v>45</v>
      </c>
      <c r="F11913" s="8" t="s">
        <v>172</v>
      </c>
      <c r="G11913" s="2" t="s">
        <v>372</v>
      </c>
      <c r="H11913" s="2" t="s">
        <v>664</v>
      </c>
      <c r="I11913" s="2" t="s">
        <v>476</v>
      </c>
      <c r="J11913" s="2" t="s">
        <v>224</v>
      </c>
    </row>
    <row r="11914" spans="1:12">
      <c r="A11914" s="79">
        <v>42361</v>
      </c>
      <c r="B11914" s="3">
        <v>6.8109999999999999</v>
      </c>
      <c r="C11914" s="7">
        <v>131</v>
      </c>
      <c r="D11914" s="7">
        <v>2</v>
      </c>
      <c r="E11914" s="17">
        <v>45</v>
      </c>
      <c r="F11914" s="8" t="s">
        <v>172</v>
      </c>
      <c r="G11914" s="2" t="s">
        <v>384</v>
      </c>
      <c r="H11914" s="2" t="s">
        <v>665</v>
      </c>
      <c r="I11914" s="2" t="s">
        <v>666</v>
      </c>
      <c r="J11914" s="2" t="s">
        <v>213</v>
      </c>
    </row>
    <row r="11915" spans="1:12">
      <c r="A11915" s="79">
        <v>42400</v>
      </c>
      <c r="B11915" s="3">
        <v>13.622</v>
      </c>
      <c r="C11915" s="7">
        <v>131</v>
      </c>
      <c r="D11915" s="7">
        <v>4</v>
      </c>
      <c r="E11915" s="17">
        <v>45</v>
      </c>
      <c r="F11915" s="2" t="s">
        <v>172</v>
      </c>
      <c r="G11915" s="2" t="s">
        <v>1161</v>
      </c>
      <c r="H11915" s="2" t="s">
        <v>1162</v>
      </c>
      <c r="I11915" s="2" t="s">
        <v>476</v>
      </c>
      <c r="L11915" s="21"/>
    </row>
    <row r="11916" spans="1:12">
      <c r="A11916" s="79">
        <v>42402</v>
      </c>
      <c r="B11916" s="3">
        <v>34.055</v>
      </c>
      <c r="C11916" s="7">
        <v>131</v>
      </c>
      <c r="D11916" s="7">
        <v>10</v>
      </c>
      <c r="E11916" s="17">
        <v>45</v>
      </c>
      <c r="F11916" s="2" t="s">
        <v>172</v>
      </c>
      <c r="G11916" s="2" t="s">
        <v>393</v>
      </c>
      <c r="H11916" s="2" t="s">
        <v>1159</v>
      </c>
      <c r="I11916" s="2" t="s">
        <v>476</v>
      </c>
      <c r="L11916" s="21"/>
    </row>
    <row r="11917" spans="1:12">
      <c r="A11917" s="79">
        <v>42402</v>
      </c>
      <c r="B11917" s="3">
        <v>3.4055</v>
      </c>
      <c r="C11917" s="7">
        <v>131</v>
      </c>
      <c r="D11917" s="7">
        <v>1</v>
      </c>
      <c r="E11917" s="17">
        <v>45</v>
      </c>
      <c r="F11917" s="2" t="s">
        <v>172</v>
      </c>
      <c r="G11917" s="2" t="s">
        <v>486</v>
      </c>
      <c r="H11917" s="2" t="s">
        <v>1131</v>
      </c>
      <c r="I11917" s="2" t="s">
        <v>476</v>
      </c>
      <c r="L11917" s="21"/>
    </row>
    <row r="11918" spans="1:12">
      <c r="A11918" s="79">
        <v>42402</v>
      </c>
      <c r="B11918" s="3">
        <v>3.4055</v>
      </c>
      <c r="C11918" s="7">
        <v>131</v>
      </c>
      <c r="D11918" s="7">
        <v>1</v>
      </c>
      <c r="E11918" s="17">
        <v>45</v>
      </c>
      <c r="F11918" s="2" t="s">
        <v>172</v>
      </c>
      <c r="G11918" s="2" t="s">
        <v>1136</v>
      </c>
      <c r="H11918" s="2" t="s">
        <v>1137</v>
      </c>
      <c r="I11918" s="2" t="s">
        <v>476</v>
      </c>
      <c r="L11918" s="21"/>
    </row>
    <row r="11919" spans="1:12">
      <c r="A11919" s="79">
        <v>42404</v>
      </c>
      <c r="B11919" s="3">
        <v>3.4055</v>
      </c>
      <c r="C11919" s="7">
        <v>131</v>
      </c>
      <c r="D11919" s="7">
        <v>1</v>
      </c>
      <c r="E11919" s="17">
        <v>45</v>
      </c>
      <c r="F11919" s="2" t="s">
        <v>172</v>
      </c>
      <c r="G11919" s="2" t="s">
        <v>1151</v>
      </c>
      <c r="H11919" s="2" t="s">
        <v>1152</v>
      </c>
      <c r="I11919" s="2" t="s">
        <v>476</v>
      </c>
      <c r="L11919" s="21"/>
    </row>
    <row r="11920" spans="1:12">
      <c r="A11920" s="79">
        <v>42409</v>
      </c>
      <c r="B11920" s="3">
        <v>6.8109999999999999</v>
      </c>
      <c r="C11920" s="7">
        <v>131</v>
      </c>
      <c r="D11920" s="7">
        <v>2</v>
      </c>
      <c r="E11920" s="17">
        <v>45</v>
      </c>
      <c r="F11920" s="2" t="s">
        <v>172</v>
      </c>
      <c r="G11920" s="2" t="s">
        <v>453</v>
      </c>
      <c r="H11920" s="2" t="s">
        <v>1150</v>
      </c>
      <c r="I11920" s="2" t="s">
        <v>476</v>
      </c>
      <c r="L11920" s="21"/>
    </row>
    <row r="11921" spans="1:12">
      <c r="A11921" s="79">
        <v>42424</v>
      </c>
      <c r="B11921" s="3">
        <v>3.4055</v>
      </c>
      <c r="C11921" s="7">
        <v>131</v>
      </c>
      <c r="D11921" s="7">
        <v>1</v>
      </c>
      <c r="E11921" s="17">
        <v>45</v>
      </c>
      <c r="F11921" s="2" t="s">
        <v>172</v>
      </c>
      <c r="G11921" s="2" t="s">
        <v>1126</v>
      </c>
      <c r="H11921" s="2" t="s">
        <v>1127</v>
      </c>
      <c r="I11921" s="2" t="s">
        <v>476</v>
      </c>
      <c r="L11921" s="21"/>
    </row>
    <row r="11922" spans="1:12">
      <c r="A11922" s="79">
        <v>42462</v>
      </c>
      <c r="B11922" s="3">
        <v>6.8109999999999999</v>
      </c>
      <c r="C11922" s="7">
        <v>131</v>
      </c>
      <c r="D11922" s="7">
        <v>2</v>
      </c>
      <c r="E11922" s="17">
        <v>45</v>
      </c>
      <c r="F11922" s="2" t="s">
        <v>172</v>
      </c>
      <c r="G11922" s="2" t="s">
        <v>459</v>
      </c>
      <c r="H11922" s="2" t="s">
        <v>1546</v>
      </c>
      <c r="I11922" s="2" t="s">
        <v>476</v>
      </c>
    </row>
    <row r="11923" spans="1:12">
      <c r="A11923" s="79">
        <v>42463</v>
      </c>
      <c r="B11923" s="3">
        <v>6.8109999999999999</v>
      </c>
      <c r="C11923" s="7">
        <v>131</v>
      </c>
      <c r="D11923" s="7">
        <v>2</v>
      </c>
      <c r="E11923" s="17">
        <v>45</v>
      </c>
      <c r="F11923" s="2" t="s">
        <v>172</v>
      </c>
      <c r="G11923" s="2" t="s">
        <v>486</v>
      </c>
      <c r="H11923" s="2" t="s">
        <v>1549</v>
      </c>
      <c r="I11923" s="2" t="s">
        <v>476</v>
      </c>
    </row>
    <row r="11924" spans="1:12">
      <c r="A11924" s="79">
        <v>42467</v>
      </c>
      <c r="B11924" s="3">
        <v>3.4055</v>
      </c>
      <c r="C11924" s="7">
        <v>131</v>
      </c>
      <c r="D11924" s="7">
        <v>1</v>
      </c>
      <c r="E11924" s="17">
        <v>45</v>
      </c>
      <c r="F11924" s="2" t="s">
        <v>172</v>
      </c>
      <c r="G11924" s="2" t="s">
        <v>372</v>
      </c>
      <c r="H11924" s="2" t="s">
        <v>1547</v>
      </c>
      <c r="I11924" s="2" t="s">
        <v>476</v>
      </c>
    </row>
    <row r="11925" spans="1:12">
      <c r="A11925" s="79">
        <v>42473</v>
      </c>
      <c r="B11925" s="3">
        <v>3.4055</v>
      </c>
      <c r="C11925" s="7">
        <v>131</v>
      </c>
      <c r="D11925" s="7">
        <v>1</v>
      </c>
      <c r="E11925" s="17">
        <v>45</v>
      </c>
      <c r="F11925" s="2" t="s">
        <v>172</v>
      </c>
      <c r="G11925" s="2" t="s">
        <v>1540</v>
      </c>
      <c r="H11925" s="2" t="s">
        <v>1541</v>
      </c>
      <c r="I11925" s="2" t="s">
        <v>476</v>
      </c>
    </row>
    <row r="11926" spans="1:12">
      <c r="A11926" s="79">
        <v>42480</v>
      </c>
      <c r="B11926" s="3">
        <v>3.4055</v>
      </c>
      <c r="C11926" s="7">
        <v>131</v>
      </c>
      <c r="D11926" s="7">
        <v>1</v>
      </c>
      <c r="E11926" s="17">
        <v>45</v>
      </c>
      <c r="F11926" s="2" t="s">
        <v>172</v>
      </c>
      <c r="G11926" s="2" t="s">
        <v>533</v>
      </c>
      <c r="H11926" s="2" t="s">
        <v>1539</v>
      </c>
      <c r="I11926" s="2" t="s">
        <v>476</v>
      </c>
    </row>
    <row r="11927" spans="1:12">
      <c r="A11927" s="79">
        <v>42485</v>
      </c>
      <c r="B11927" s="3">
        <v>3.4055</v>
      </c>
      <c r="C11927" s="7">
        <v>131</v>
      </c>
      <c r="D11927" s="7">
        <v>1</v>
      </c>
      <c r="E11927" s="17">
        <v>45</v>
      </c>
      <c r="F11927" s="2" t="s">
        <v>172</v>
      </c>
      <c r="G11927" s="2" t="s">
        <v>372</v>
      </c>
      <c r="H11927" s="2" t="s">
        <v>1548</v>
      </c>
      <c r="I11927" s="2" t="s">
        <v>476</v>
      </c>
    </row>
    <row r="11928" spans="1:12">
      <c r="A11928" s="79">
        <v>42486</v>
      </c>
      <c r="B11928" s="3">
        <v>3.4055</v>
      </c>
      <c r="C11928" s="7">
        <v>131</v>
      </c>
      <c r="D11928" s="7">
        <v>1</v>
      </c>
      <c r="E11928" s="17">
        <v>45</v>
      </c>
      <c r="F11928" s="2" t="s">
        <v>172</v>
      </c>
      <c r="G11928" s="2" t="s">
        <v>1113</v>
      </c>
      <c r="H11928" s="2" t="s">
        <v>1538</v>
      </c>
      <c r="I11928" s="2" t="s">
        <v>476</v>
      </c>
    </row>
    <row r="11929" spans="1:12">
      <c r="A11929" s="79">
        <v>42523</v>
      </c>
      <c r="B11929" s="3">
        <v>3.3931700507614213</v>
      </c>
      <c r="C11929" s="7">
        <v>131</v>
      </c>
      <c r="D11929" s="7">
        <v>1</v>
      </c>
      <c r="E11929" s="17">
        <v>45</v>
      </c>
      <c r="F11929" s="2" t="s">
        <v>172</v>
      </c>
      <c r="G11929" s="2" t="s">
        <v>476</v>
      </c>
      <c r="H11929" s="2" t="s">
        <v>2043</v>
      </c>
      <c r="K11929" s="2" t="s">
        <v>2044</v>
      </c>
    </row>
    <row r="11930" spans="1:12">
      <c r="A11930" s="79">
        <v>42527</v>
      </c>
      <c r="B11930" s="3">
        <v>3.3854419226464372</v>
      </c>
      <c r="C11930" s="7">
        <v>131</v>
      </c>
      <c r="D11930" s="7">
        <v>1</v>
      </c>
      <c r="E11930" s="17">
        <v>45</v>
      </c>
      <c r="F11930" s="2" t="s">
        <v>172</v>
      </c>
      <c r="G11930" s="2" t="s">
        <v>476</v>
      </c>
      <c r="H11930" s="2" t="s">
        <v>372</v>
      </c>
      <c r="I11930" s="2" t="s">
        <v>1921</v>
      </c>
      <c r="J11930" s="2" t="s">
        <v>231</v>
      </c>
      <c r="K11930" s="2" t="s">
        <v>2049</v>
      </c>
    </row>
    <row r="11931" spans="1:12">
      <c r="A11931" s="79">
        <v>42528</v>
      </c>
      <c r="B11931" s="3">
        <v>3.3947298025134649</v>
      </c>
      <c r="C11931" s="7">
        <v>131</v>
      </c>
      <c r="D11931" s="7">
        <v>1</v>
      </c>
      <c r="E11931" s="17">
        <v>45</v>
      </c>
      <c r="F11931" s="2" t="s">
        <v>172</v>
      </c>
      <c r="G11931" s="2" t="s">
        <v>476</v>
      </c>
      <c r="H11931" s="2" t="s">
        <v>393</v>
      </c>
      <c r="J11931" s="2" t="s">
        <v>235</v>
      </c>
      <c r="K11931" s="2" t="s">
        <v>2035</v>
      </c>
    </row>
    <row r="11932" spans="1:12">
      <c r="A11932" s="79">
        <v>42536</v>
      </c>
      <c r="B11932" s="3">
        <v>4.3615821114369497</v>
      </c>
      <c r="C11932" s="7">
        <v>131</v>
      </c>
      <c r="D11932" s="7">
        <v>1</v>
      </c>
      <c r="E11932" s="17">
        <v>45</v>
      </c>
      <c r="F11932" s="2" t="s">
        <v>172</v>
      </c>
      <c r="G11932" s="2" t="s">
        <v>476</v>
      </c>
      <c r="H11932" s="2" t="s">
        <v>2032</v>
      </c>
      <c r="K11932" s="2" t="s">
        <v>2033</v>
      </c>
    </row>
    <row r="11933" spans="1:12">
      <c r="A11933" s="79">
        <v>42542</v>
      </c>
      <c r="B11933" s="3">
        <v>16.959789719626169</v>
      </c>
      <c r="C11933" s="7">
        <v>131</v>
      </c>
      <c r="D11933" s="7">
        <v>5</v>
      </c>
      <c r="E11933" s="17">
        <v>45</v>
      </c>
      <c r="F11933" s="2" t="s">
        <v>172</v>
      </c>
      <c r="G11933" s="2" t="s">
        <v>476</v>
      </c>
      <c r="H11933" s="2" t="s">
        <v>393</v>
      </c>
      <c r="J11933" s="2" t="s">
        <v>235</v>
      </c>
      <c r="K11933" s="2" t="s">
        <v>1994</v>
      </c>
    </row>
    <row r="11934" spans="1:12">
      <c r="A11934" s="79">
        <v>42545</v>
      </c>
      <c r="B11934" s="3">
        <v>3.3946748633879782</v>
      </c>
      <c r="C11934" s="7">
        <v>131</v>
      </c>
      <c r="D11934" s="7">
        <v>1</v>
      </c>
      <c r="E11934" s="17">
        <v>45</v>
      </c>
      <c r="F11934" s="2" t="s">
        <v>172</v>
      </c>
      <c r="G11934" s="2" t="s">
        <v>476</v>
      </c>
      <c r="H11934" s="2" t="s">
        <v>372</v>
      </c>
      <c r="I11934" s="2" t="s">
        <v>1921</v>
      </c>
      <c r="J11934" s="2" t="s">
        <v>231</v>
      </c>
      <c r="K11934" s="2" t="s">
        <v>1995</v>
      </c>
    </row>
    <row r="11935" spans="1:12">
      <c r="A11935" s="79">
        <v>42553</v>
      </c>
      <c r="B11935" s="3">
        <v>3.3945282936793131</v>
      </c>
      <c r="C11935" s="7">
        <v>131</v>
      </c>
      <c r="D11935" s="7">
        <v>1</v>
      </c>
      <c r="E11935" s="17">
        <v>45</v>
      </c>
      <c r="F11935" s="2" t="s">
        <v>172</v>
      </c>
      <c r="G11935" s="2" t="s">
        <v>911</v>
      </c>
      <c r="H11935" s="2" t="s">
        <v>2166</v>
      </c>
      <c r="I11935" s="2" t="s">
        <v>476</v>
      </c>
    </row>
    <row r="11936" spans="1:12">
      <c r="A11936" s="79">
        <v>42623</v>
      </c>
      <c r="B11936" s="3">
        <v>3.3927779291553133</v>
      </c>
      <c r="C11936" s="7">
        <v>131</v>
      </c>
      <c r="D11936" s="7">
        <v>1</v>
      </c>
      <c r="E11936" s="17">
        <v>45</v>
      </c>
      <c r="F11936" s="2" t="s">
        <v>172</v>
      </c>
      <c r="G11936" s="2" t="s">
        <v>1960</v>
      </c>
      <c r="H11936" s="2" t="s">
        <v>2163</v>
      </c>
      <c r="I11936" s="2" t="s">
        <v>476</v>
      </c>
    </row>
    <row r="11937" spans="1:11">
      <c r="A11937" s="79">
        <v>42628</v>
      </c>
      <c r="B11937" s="3">
        <v>3.392359649122807</v>
      </c>
      <c r="C11937" s="7">
        <v>131</v>
      </c>
      <c r="D11937" s="7">
        <v>1</v>
      </c>
      <c r="E11937" s="17">
        <v>45</v>
      </c>
      <c r="F11937" s="2" t="s">
        <v>172</v>
      </c>
      <c r="G11937" s="2" t="s">
        <v>1958</v>
      </c>
      <c r="H11937" s="2" t="s">
        <v>2160</v>
      </c>
      <c r="I11937" s="2" t="s">
        <v>476</v>
      </c>
    </row>
    <row r="11938" spans="1:11">
      <c r="A11938" s="79">
        <v>42629</v>
      </c>
      <c r="B11938" s="3">
        <v>6.7899883138564272</v>
      </c>
      <c r="C11938" s="7">
        <v>131</v>
      </c>
      <c r="D11938" s="7">
        <v>2</v>
      </c>
      <c r="E11938" s="17">
        <v>45</v>
      </c>
      <c r="F11938" s="2" t="s">
        <v>172</v>
      </c>
      <c r="G11938" s="2" t="s">
        <v>2008</v>
      </c>
      <c r="H11938" s="2" t="s">
        <v>2174</v>
      </c>
      <c r="I11938" s="2" t="s">
        <v>476</v>
      </c>
    </row>
    <row r="11939" spans="1:11">
      <c r="A11939" s="79">
        <v>42744</v>
      </c>
      <c r="B11939" s="3">
        <v>3.3935471698113209</v>
      </c>
      <c r="C11939" s="7">
        <v>131</v>
      </c>
      <c r="D11939" s="7">
        <v>1</v>
      </c>
      <c r="E11939" s="17">
        <v>45</v>
      </c>
      <c r="F11939" s="2" t="s">
        <v>172</v>
      </c>
      <c r="G11939" s="2" t="s">
        <v>3463</v>
      </c>
      <c r="J11939" s="2" t="s">
        <v>3464</v>
      </c>
    </row>
    <row r="11940" spans="1:11">
      <c r="A11940" s="79">
        <v>42745</v>
      </c>
      <c r="B11940" s="3">
        <v>3.3964104477611938</v>
      </c>
      <c r="C11940" s="7">
        <v>131</v>
      </c>
      <c r="D11940" s="7">
        <v>1</v>
      </c>
      <c r="E11940" s="17">
        <v>45</v>
      </c>
      <c r="F11940" s="2" t="s">
        <v>172</v>
      </c>
      <c r="G11940" s="2" t="s">
        <v>372</v>
      </c>
      <c r="H11940" s="2" t="s">
        <v>1921</v>
      </c>
      <c r="I11940" s="2" t="s">
        <v>231</v>
      </c>
      <c r="J11940" s="2" t="s">
        <v>3467</v>
      </c>
    </row>
    <row r="11941" spans="1:11">
      <c r="A11941" s="79">
        <v>42758</v>
      </c>
      <c r="B11941" s="3">
        <v>3.3848636363636362</v>
      </c>
      <c r="C11941" s="7">
        <v>131</v>
      </c>
      <c r="D11941" s="7">
        <v>1</v>
      </c>
      <c r="E11941" s="17">
        <v>45</v>
      </c>
      <c r="F11941" s="2" t="s">
        <v>172</v>
      </c>
      <c r="G11941" s="2" t="s">
        <v>372</v>
      </c>
      <c r="H11941" s="2" t="s">
        <v>1921</v>
      </c>
      <c r="I11941" s="2" t="s">
        <v>231</v>
      </c>
      <c r="J11941" s="2" t="s">
        <v>3472</v>
      </c>
    </row>
    <row r="11942" spans="1:11">
      <c r="A11942" s="79">
        <v>42760</v>
      </c>
      <c r="B11942" s="3">
        <v>3.3958484848484849</v>
      </c>
      <c r="C11942" s="7">
        <v>131</v>
      </c>
      <c r="D11942" s="7">
        <v>1</v>
      </c>
      <c r="E11942" s="17">
        <v>45</v>
      </c>
      <c r="F11942" s="2" t="s">
        <v>172</v>
      </c>
      <c r="G11942" s="2" t="s">
        <v>393</v>
      </c>
      <c r="I11942" s="2" t="s">
        <v>235</v>
      </c>
      <c r="J11942" s="2" t="s">
        <v>3454</v>
      </c>
    </row>
    <row r="11943" spans="1:11">
      <c r="A11943" s="79">
        <v>42779</v>
      </c>
      <c r="B11943" s="3">
        <v>10.184893939393939</v>
      </c>
      <c r="C11943" s="7">
        <v>131</v>
      </c>
      <c r="D11943" s="7">
        <v>3</v>
      </c>
      <c r="E11943" s="17">
        <v>45</v>
      </c>
      <c r="F11943" s="2" t="s">
        <v>172</v>
      </c>
      <c r="G11943" s="2" t="s">
        <v>393</v>
      </c>
      <c r="I11943" s="2" t="s">
        <v>235</v>
      </c>
      <c r="J11943" s="2" t="s">
        <v>3459</v>
      </c>
    </row>
    <row r="11944" spans="1:11">
      <c r="A11944" s="79">
        <v>42780</v>
      </c>
      <c r="B11944" s="3">
        <v>13.581305809103549</v>
      </c>
      <c r="C11944" s="7">
        <v>131</v>
      </c>
      <c r="D11944" s="7">
        <v>4</v>
      </c>
      <c r="E11944" s="17">
        <v>45</v>
      </c>
      <c r="F11944" s="2" t="s">
        <v>172</v>
      </c>
      <c r="G11944" s="2" t="s">
        <v>3484</v>
      </c>
      <c r="J11944" s="2" t="s">
        <v>3485</v>
      </c>
    </row>
    <row r="11945" spans="1:11">
      <c r="A11945" s="79">
        <v>42808</v>
      </c>
      <c r="B11945" s="3">
        <v>20.353162162162164</v>
      </c>
      <c r="C11945" s="7">
        <v>131</v>
      </c>
      <c r="D11945" s="7">
        <v>6</v>
      </c>
      <c r="E11945" s="7">
        <v>45</v>
      </c>
      <c r="F11945" s="2" t="s">
        <v>172</v>
      </c>
      <c r="G11945" s="2" t="s">
        <v>393</v>
      </c>
      <c r="I11945" s="2" t="s">
        <v>235</v>
      </c>
      <c r="J11945" s="2" t="s">
        <v>3481</v>
      </c>
    </row>
    <row r="11946" spans="1:11">
      <c r="A11946" s="79">
        <v>42874</v>
      </c>
      <c r="B11946" s="3">
        <v>3.3914765886287626</v>
      </c>
      <c r="C11946" s="7">
        <v>131</v>
      </c>
      <c r="D11946" s="7">
        <v>1</v>
      </c>
      <c r="E11946" s="17">
        <v>45</v>
      </c>
      <c r="F11946" s="2" t="s">
        <v>172</v>
      </c>
      <c r="G11946" s="2" t="s">
        <v>476</v>
      </c>
    </row>
    <row r="11947" spans="1:11">
      <c r="A11947" s="79">
        <v>42884</v>
      </c>
      <c r="B11947" s="3">
        <v>6.770841554559043</v>
      </c>
      <c r="C11947" s="7">
        <v>131</v>
      </c>
      <c r="D11947" s="7">
        <v>2</v>
      </c>
      <c r="E11947" s="17">
        <v>45</v>
      </c>
      <c r="F11947" s="2" t="s">
        <v>172</v>
      </c>
      <c r="G11947" s="2" t="s">
        <v>476</v>
      </c>
    </row>
    <row r="11948" spans="1:11">
      <c r="A11948" s="79">
        <v>42903</v>
      </c>
      <c r="B11948" s="3">
        <v>6.7907777777777776</v>
      </c>
      <c r="C11948" s="7">
        <v>131</v>
      </c>
      <c r="D11948" s="7">
        <v>2</v>
      </c>
      <c r="E11948" s="17">
        <v>45</v>
      </c>
      <c r="F11948" s="2" t="s">
        <v>172</v>
      </c>
      <c r="G11948" s="2" t="s">
        <v>476</v>
      </c>
    </row>
    <row r="11949" spans="1:11">
      <c r="A11949" s="79">
        <v>42523</v>
      </c>
      <c r="B11949" s="3">
        <v>10.175307692307692</v>
      </c>
      <c r="C11949" s="7">
        <v>132</v>
      </c>
      <c r="D11949" s="7">
        <v>3</v>
      </c>
      <c r="E11949" s="17">
        <v>45</v>
      </c>
      <c r="F11949" s="2" t="s">
        <v>172</v>
      </c>
      <c r="G11949" s="2" t="s">
        <v>1941</v>
      </c>
      <c r="H11949" s="2" t="s">
        <v>1161</v>
      </c>
      <c r="I11949" s="2" t="s">
        <v>2040</v>
      </c>
      <c r="J11949" s="2" t="s">
        <v>358</v>
      </c>
      <c r="K11949" s="2" t="s">
        <v>2041</v>
      </c>
    </row>
    <row r="11950" spans="1:11">
      <c r="A11950" s="79">
        <v>42523</v>
      </c>
      <c r="B11950" s="3">
        <v>3.3931700507614213</v>
      </c>
      <c r="C11950" s="7">
        <v>132</v>
      </c>
      <c r="D11950" s="7">
        <v>1</v>
      </c>
      <c r="E11950" s="17">
        <v>45</v>
      </c>
      <c r="F11950" s="2" t="s">
        <v>172</v>
      </c>
      <c r="G11950" s="2" t="s">
        <v>1941</v>
      </c>
      <c r="H11950" s="2" t="s">
        <v>2043</v>
      </c>
      <c r="K11950" s="2" t="s">
        <v>2044</v>
      </c>
    </row>
    <row r="11951" spans="1:11">
      <c r="A11951" s="79">
        <v>42528</v>
      </c>
      <c r="B11951" s="3">
        <v>33.94729802513465</v>
      </c>
      <c r="C11951" s="7">
        <v>132</v>
      </c>
      <c r="D11951" s="7">
        <v>10</v>
      </c>
      <c r="E11951" s="17">
        <v>45</v>
      </c>
      <c r="F11951" s="2" t="s">
        <v>172</v>
      </c>
      <c r="G11951" s="2" t="s">
        <v>1941</v>
      </c>
      <c r="H11951" s="2" t="s">
        <v>393</v>
      </c>
      <c r="J11951" s="2" t="s">
        <v>235</v>
      </c>
      <c r="K11951" s="2" t="s">
        <v>2035</v>
      </c>
    </row>
    <row r="11952" spans="1:11">
      <c r="A11952" s="79">
        <v>42529</v>
      </c>
      <c r="B11952" s="3">
        <v>10.173159574468086</v>
      </c>
      <c r="C11952" s="7">
        <v>132</v>
      </c>
      <c r="D11952" s="7">
        <v>3</v>
      </c>
      <c r="E11952" s="17">
        <v>45</v>
      </c>
      <c r="F11952" s="2" t="s">
        <v>172</v>
      </c>
      <c r="G11952" s="2" t="s">
        <v>1941</v>
      </c>
      <c r="H11952" s="2" t="s">
        <v>533</v>
      </c>
      <c r="K11952" s="2" t="s">
        <v>2034</v>
      </c>
    </row>
    <row r="11953" spans="1:11">
      <c r="A11953" s="79">
        <v>42532</v>
      </c>
      <c r="B11953" s="3">
        <v>3.3862906976744185</v>
      </c>
      <c r="C11953" s="7">
        <v>132</v>
      </c>
      <c r="D11953" s="7">
        <v>1</v>
      </c>
      <c r="E11953" s="17">
        <v>45</v>
      </c>
      <c r="F11953" s="2" t="s">
        <v>172</v>
      </c>
      <c r="G11953" s="2" t="s">
        <v>1941</v>
      </c>
      <c r="H11953" s="2" t="s">
        <v>1145</v>
      </c>
      <c r="K11953" s="2" t="s">
        <v>2031</v>
      </c>
    </row>
    <row r="11954" spans="1:11">
      <c r="A11954" s="79">
        <v>42532</v>
      </c>
      <c r="B11954" s="3">
        <v>3.3862906976744185</v>
      </c>
      <c r="C11954" s="7">
        <v>132</v>
      </c>
      <c r="D11954" s="7">
        <v>1</v>
      </c>
      <c r="E11954" s="17">
        <v>45</v>
      </c>
      <c r="F11954" s="2" t="s">
        <v>172</v>
      </c>
      <c r="G11954" s="2" t="s">
        <v>1941</v>
      </c>
      <c r="H11954" s="2" t="s">
        <v>2029</v>
      </c>
      <c r="K11954" s="2" t="s">
        <v>2030</v>
      </c>
    </row>
    <row r="11955" spans="1:11">
      <c r="A11955" s="79">
        <v>42535</v>
      </c>
      <c r="B11955" s="3">
        <v>6.7713902439024389</v>
      </c>
      <c r="C11955" s="7">
        <v>132</v>
      </c>
      <c r="D11955" s="7">
        <v>2</v>
      </c>
      <c r="E11955" s="17">
        <v>45</v>
      </c>
      <c r="F11955" s="2" t="s">
        <v>172</v>
      </c>
      <c r="G11955" s="2" t="s">
        <v>1941</v>
      </c>
      <c r="H11955" s="2" t="s">
        <v>1116</v>
      </c>
      <c r="K11955" s="2" t="s">
        <v>2016</v>
      </c>
    </row>
    <row r="11956" spans="1:11">
      <c r="A11956" s="79">
        <v>42535</v>
      </c>
      <c r="B11956" s="3">
        <v>3.3749044943820223</v>
      </c>
      <c r="C11956" s="7">
        <v>132</v>
      </c>
      <c r="D11956" s="7">
        <v>1</v>
      </c>
      <c r="E11956" s="17">
        <v>45</v>
      </c>
      <c r="F11956" s="2" t="s">
        <v>172</v>
      </c>
      <c r="G11956" s="2" t="s">
        <v>1941</v>
      </c>
      <c r="H11956" s="2" t="s">
        <v>1134</v>
      </c>
      <c r="J11956" s="2" t="s">
        <v>2013</v>
      </c>
      <c r="K11956" s="2" t="s">
        <v>2014</v>
      </c>
    </row>
    <row r="11957" spans="1:11">
      <c r="A11957" s="79">
        <v>42535</v>
      </c>
      <c r="B11957" s="3">
        <v>3.3912835051546391</v>
      </c>
      <c r="C11957" s="7">
        <v>132</v>
      </c>
      <c r="D11957" s="7">
        <v>1</v>
      </c>
      <c r="E11957" s="17">
        <v>45</v>
      </c>
      <c r="F11957" s="2" t="s">
        <v>172</v>
      </c>
      <c r="G11957" s="2" t="s">
        <v>1941</v>
      </c>
      <c r="H11957" s="2" t="s">
        <v>2010</v>
      </c>
      <c r="K11957" s="2" t="s">
        <v>2011</v>
      </c>
    </row>
    <row r="11958" spans="1:11">
      <c r="A11958" s="79">
        <v>42536</v>
      </c>
      <c r="B11958" s="3">
        <v>3.3947566844919788</v>
      </c>
      <c r="C11958" s="7">
        <v>132</v>
      </c>
      <c r="D11958" s="7">
        <v>1</v>
      </c>
      <c r="E11958" s="17">
        <v>45</v>
      </c>
      <c r="F11958" s="2" t="s">
        <v>172</v>
      </c>
      <c r="G11958" s="2" t="s">
        <v>1941</v>
      </c>
      <c r="H11958" s="2" t="s">
        <v>1113</v>
      </c>
      <c r="K11958" s="2" t="s">
        <v>2015</v>
      </c>
    </row>
    <row r="11959" spans="1:11">
      <c r="A11959" s="79">
        <v>42536</v>
      </c>
      <c r="B11959" s="3">
        <v>4.3615821114369497</v>
      </c>
      <c r="C11959" s="7">
        <v>132</v>
      </c>
      <c r="D11959" s="7">
        <v>1</v>
      </c>
      <c r="E11959" s="17">
        <v>45</v>
      </c>
      <c r="F11959" s="2" t="s">
        <v>172</v>
      </c>
      <c r="G11959" s="2" t="s">
        <v>1941</v>
      </c>
      <c r="H11959" s="2" t="s">
        <v>2032</v>
      </c>
      <c r="K11959" s="2" t="s">
        <v>2033</v>
      </c>
    </row>
    <row r="11960" spans="1:11">
      <c r="A11960" s="79">
        <v>42538</v>
      </c>
      <c r="B11960" s="3">
        <v>10.167746696035243</v>
      </c>
      <c r="C11960" s="7">
        <v>132</v>
      </c>
      <c r="D11960" s="7">
        <v>3</v>
      </c>
      <c r="E11960" s="17">
        <v>45</v>
      </c>
      <c r="F11960" s="2" t="s">
        <v>172</v>
      </c>
      <c r="G11960" s="2" t="s">
        <v>1941</v>
      </c>
      <c r="H11960" s="2" t="s">
        <v>490</v>
      </c>
      <c r="J11960" s="2" t="s">
        <v>242</v>
      </c>
      <c r="K11960" s="2" t="s">
        <v>2006</v>
      </c>
    </row>
    <row r="11961" spans="1:11">
      <c r="A11961" s="79">
        <v>42540</v>
      </c>
      <c r="B11961" s="3">
        <v>6.7865000000000002</v>
      </c>
      <c r="C11961" s="7">
        <v>132</v>
      </c>
      <c r="D11961" s="7">
        <v>2</v>
      </c>
      <c r="E11961" s="17">
        <v>45</v>
      </c>
      <c r="F11961" s="2" t="s">
        <v>172</v>
      </c>
      <c r="G11961" s="2" t="s">
        <v>1941</v>
      </c>
      <c r="H11961" s="2" t="s">
        <v>671</v>
      </c>
      <c r="K11961" s="2" t="s">
        <v>1997</v>
      </c>
    </row>
    <row r="11962" spans="1:11">
      <c r="A11962" s="79">
        <v>42541</v>
      </c>
      <c r="B11962" s="3">
        <v>6.7810304182509507</v>
      </c>
      <c r="C11962" s="7">
        <v>132</v>
      </c>
      <c r="D11962" s="7">
        <v>2</v>
      </c>
      <c r="E11962" s="17">
        <v>45</v>
      </c>
      <c r="F11962" s="2" t="s">
        <v>172</v>
      </c>
      <c r="G11962" s="2" t="s">
        <v>1941</v>
      </c>
      <c r="H11962" s="2" t="s">
        <v>466</v>
      </c>
      <c r="J11962" s="2" t="s">
        <v>1983</v>
      </c>
      <c r="K11962" s="2" t="s">
        <v>1984</v>
      </c>
    </row>
    <row r="11963" spans="1:11">
      <c r="A11963" s="79">
        <v>42541</v>
      </c>
      <c r="B11963" s="3">
        <v>3.3929</v>
      </c>
      <c r="C11963" s="7">
        <v>132</v>
      </c>
      <c r="D11963" s="7">
        <v>1</v>
      </c>
      <c r="E11963" s="17">
        <v>45</v>
      </c>
      <c r="F11963" s="2" t="s">
        <v>172</v>
      </c>
      <c r="G11963" s="2" t="s">
        <v>1941</v>
      </c>
      <c r="H11963" s="2" t="s">
        <v>488</v>
      </c>
      <c r="K11963" s="2" t="s">
        <v>1993</v>
      </c>
    </row>
    <row r="11964" spans="1:11">
      <c r="A11964" s="79">
        <v>42542</v>
      </c>
      <c r="B11964" s="3">
        <v>13.55025</v>
      </c>
      <c r="C11964" s="7">
        <v>132</v>
      </c>
      <c r="D11964" s="7">
        <v>4</v>
      </c>
      <c r="E11964" s="17">
        <v>45</v>
      </c>
      <c r="F11964" s="2" t="s">
        <v>172</v>
      </c>
      <c r="G11964" s="2" t="s">
        <v>1941</v>
      </c>
      <c r="H11964" s="2" t="s">
        <v>1142</v>
      </c>
      <c r="K11964" s="2" t="s">
        <v>1972</v>
      </c>
    </row>
    <row r="11965" spans="1:11">
      <c r="A11965" s="79">
        <v>42542</v>
      </c>
      <c r="B11965" s="3">
        <v>10.1758738317757</v>
      </c>
      <c r="C11965" s="7">
        <v>132</v>
      </c>
      <c r="D11965" s="7">
        <v>3</v>
      </c>
      <c r="E11965" s="17">
        <v>45</v>
      </c>
      <c r="F11965" s="2" t="s">
        <v>172</v>
      </c>
      <c r="G11965" s="2" t="s">
        <v>1941</v>
      </c>
      <c r="H11965" s="2" t="s">
        <v>393</v>
      </c>
      <c r="J11965" s="2" t="s">
        <v>235</v>
      </c>
      <c r="K11965" s="2" t="s">
        <v>1994</v>
      </c>
    </row>
    <row r="11966" spans="1:11">
      <c r="A11966" s="79">
        <v>42542</v>
      </c>
      <c r="B11966" s="3">
        <v>6.778896551724138</v>
      </c>
      <c r="C11966" s="7">
        <v>132</v>
      </c>
      <c r="D11966" s="7">
        <v>2</v>
      </c>
      <c r="E11966" s="17">
        <v>45</v>
      </c>
      <c r="F11966" s="2" t="s">
        <v>172</v>
      </c>
      <c r="G11966" s="2" t="s">
        <v>1941</v>
      </c>
      <c r="H11966" s="2" t="s">
        <v>486</v>
      </c>
      <c r="J11966" s="2" t="s">
        <v>250</v>
      </c>
      <c r="K11966" s="2" t="s">
        <v>1974</v>
      </c>
    </row>
    <row r="11967" spans="1:11">
      <c r="A11967" s="79">
        <v>42544</v>
      </c>
      <c r="B11967" s="3">
        <v>3.3933275862068966</v>
      </c>
      <c r="C11967" s="7">
        <v>132</v>
      </c>
      <c r="D11967" s="7">
        <v>1</v>
      </c>
      <c r="E11967" s="17">
        <v>45</v>
      </c>
      <c r="F11967" s="2" t="s">
        <v>172</v>
      </c>
      <c r="G11967" s="2" t="s">
        <v>1941</v>
      </c>
      <c r="H11967" s="2" t="s">
        <v>1979</v>
      </c>
      <c r="I11967" s="2" t="s">
        <v>1980</v>
      </c>
      <c r="K11967" s="2" t="s">
        <v>1981</v>
      </c>
    </row>
    <row r="11968" spans="1:11">
      <c r="A11968" s="79">
        <v>42545</v>
      </c>
      <c r="B11968" s="3">
        <v>13.578699453551913</v>
      </c>
      <c r="C11968" s="7">
        <v>132</v>
      </c>
      <c r="D11968" s="7">
        <v>4</v>
      </c>
      <c r="E11968" s="17">
        <v>45</v>
      </c>
      <c r="F11968" s="2" t="s">
        <v>172</v>
      </c>
      <c r="G11968" s="2" t="s">
        <v>1941</v>
      </c>
      <c r="H11968" s="2" t="s">
        <v>372</v>
      </c>
      <c r="I11968" s="2" t="s">
        <v>1921</v>
      </c>
      <c r="J11968" s="2" t="s">
        <v>231</v>
      </c>
      <c r="K11968" s="2" t="s">
        <v>1995</v>
      </c>
    </row>
    <row r="11969" spans="1:11">
      <c r="A11969" s="79">
        <v>42545</v>
      </c>
      <c r="B11969" s="3">
        <v>3.3803965517241381</v>
      </c>
      <c r="C11969" s="7">
        <v>132</v>
      </c>
      <c r="D11969" s="7">
        <v>1</v>
      </c>
      <c r="E11969" s="17">
        <v>45</v>
      </c>
      <c r="F11969" s="2" t="s">
        <v>172</v>
      </c>
      <c r="G11969" s="2" t="s">
        <v>1941</v>
      </c>
      <c r="H11969" s="2" t="s">
        <v>1118</v>
      </c>
      <c r="K11969" s="2" t="s">
        <v>2020</v>
      </c>
    </row>
    <row r="11970" spans="1:11">
      <c r="A11970" s="79">
        <v>42548</v>
      </c>
      <c r="B11970" s="3">
        <v>6.7663430656934302</v>
      </c>
      <c r="C11970" s="7">
        <v>132</v>
      </c>
      <c r="D11970" s="7">
        <v>2</v>
      </c>
      <c r="E11970" s="17">
        <v>45</v>
      </c>
      <c r="F11970" s="2" t="s">
        <v>172</v>
      </c>
      <c r="G11970" s="2" t="s">
        <v>1941</v>
      </c>
      <c r="H11970" s="2" t="s">
        <v>1128</v>
      </c>
      <c r="K11970" s="2" t="s">
        <v>2007</v>
      </c>
    </row>
    <row r="11971" spans="1:11">
      <c r="A11971" s="79">
        <v>42550</v>
      </c>
      <c r="B11971" s="3">
        <v>10.181246606334842</v>
      </c>
      <c r="C11971" s="7">
        <v>132</v>
      </c>
      <c r="D11971" s="7">
        <v>3</v>
      </c>
      <c r="E11971" s="17">
        <v>45</v>
      </c>
      <c r="F11971" s="2" t="s">
        <v>172</v>
      </c>
      <c r="G11971" s="2" t="s">
        <v>1941</v>
      </c>
      <c r="H11971" s="2" t="s">
        <v>393</v>
      </c>
      <c r="J11971" s="2" t="s">
        <v>235</v>
      </c>
      <c r="K11971" s="2" t="s">
        <v>1955</v>
      </c>
    </row>
    <row r="11972" spans="1:11">
      <c r="A11972" s="79">
        <v>42550</v>
      </c>
      <c r="B11972" s="3">
        <v>6.770661106233538</v>
      </c>
      <c r="C11972" s="7">
        <v>132</v>
      </c>
      <c r="D11972" s="7">
        <v>2</v>
      </c>
      <c r="E11972" s="17">
        <v>45</v>
      </c>
      <c r="F11972" s="2" t="s">
        <v>172</v>
      </c>
      <c r="G11972" s="2" t="s">
        <v>1941</v>
      </c>
      <c r="H11972" s="2" t="s">
        <v>1944</v>
      </c>
      <c r="I11972" s="2" t="s">
        <v>1945</v>
      </c>
      <c r="K11972" s="2" t="s">
        <v>1946</v>
      </c>
    </row>
    <row r="11973" spans="1:11">
      <c r="A11973" s="79">
        <v>42550</v>
      </c>
      <c r="B11973" s="3">
        <v>6.7732711864406783</v>
      </c>
      <c r="C11973" s="7">
        <v>132</v>
      </c>
      <c r="D11973" s="7">
        <v>2</v>
      </c>
      <c r="E11973" s="17">
        <v>45</v>
      </c>
      <c r="F11973" s="2" t="s">
        <v>172</v>
      </c>
      <c r="G11973" s="2" t="s">
        <v>1941</v>
      </c>
      <c r="H11973" s="2" t="s">
        <v>763</v>
      </c>
      <c r="J11973" s="2" t="s">
        <v>2018</v>
      </c>
      <c r="K11973" s="2" t="s">
        <v>2019</v>
      </c>
    </row>
    <row r="11974" spans="1:11">
      <c r="A11974" s="79">
        <v>42550</v>
      </c>
      <c r="B11974" s="3">
        <v>6.7767999230473261</v>
      </c>
      <c r="C11974" s="7">
        <v>132</v>
      </c>
      <c r="D11974" s="7">
        <v>2</v>
      </c>
      <c r="E11974" s="17">
        <v>45</v>
      </c>
      <c r="F11974" s="2" t="s">
        <v>172</v>
      </c>
      <c r="G11974" s="2" t="s">
        <v>1941</v>
      </c>
      <c r="H11974" s="2" t="s">
        <v>1157</v>
      </c>
      <c r="J11974" s="2" t="s">
        <v>241</v>
      </c>
      <c r="K11974" s="2" t="s">
        <v>1950</v>
      </c>
    </row>
    <row r="11975" spans="1:11">
      <c r="A11975" s="79">
        <v>42550</v>
      </c>
      <c r="B11975" s="3">
        <v>6.7850341880341878</v>
      </c>
      <c r="C11975" s="7">
        <v>132</v>
      </c>
      <c r="D11975" s="7">
        <v>2</v>
      </c>
      <c r="E11975" s="17">
        <v>45</v>
      </c>
      <c r="F11975" s="2" t="s">
        <v>172</v>
      </c>
      <c r="G11975" s="2" t="s">
        <v>1941</v>
      </c>
      <c r="H11975" s="2" t="s">
        <v>482</v>
      </c>
      <c r="K11975" s="2" t="s">
        <v>1954</v>
      </c>
    </row>
    <row r="11976" spans="1:11">
      <c r="A11976" s="79">
        <v>42551</v>
      </c>
      <c r="B11976" s="3">
        <v>3.3844531772575253</v>
      </c>
      <c r="C11976" s="7">
        <v>132</v>
      </c>
      <c r="D11976" s="7">
        <v>1</v>
      </c>
      <c r="E11976" s="17">
        <v>45</v>
      </c>
      <c r="F11976" s="2" t="s">
        <v>172</v>
      </c>
      <c r="G11976" s="2" t="s">
        <v>1941</v>
      </c>
      <c r="H11976" s="2" t="s">
        <v>674</v>
      </c>
      <c r="I11976" s="2" t="s">
        <v>1938</v>
      </c>
      <c r="J11976" s="2" t="s">
        <v>379</v>
      </c>
      <c r="K11976" s="2" t="s">
        <v>1939</v>
      </c>
    </row>
    <row r="11977" spans="1:11">
      <c r="A11977" s="79">
        <v>42551</v>
      </c>
      <c r="B11977" s="3">
        <v>3.3872060342045822</v>
      </c>
      <c r="C11977" s="7">
        <v>132</v>
      </c>
      <c r="D11977" s="7">
        <v>1</v>
      </c>
      <c r="E11977" s="17">
        <v>45</v>
      </c>
      <c r="F11977" s="2" t="s">
        <v>172</v>
      </c>
      <c r="G11977" s="2" t="s">
        <v>1941</v>
      </c>
      <c r="H11977" s="2" t="s">
        <v>1136</v>
      </c>
      <c r="K11977" s="2" t="s">
        <v>1948</v>
      </c>
    </row>
    <row r="11978" spans="1:11">
      <c r="A11978" s="79">
        <v>42563</v>
      </c>
      <c r="B11978" s="3">
        <v>6.7700941704035875</v>
      </c>
      <c r="C11978" s="7">
        <v>132</v>
      </c>
      <c r="D11978" s="7">
        <v>2</v>
      </c>
      <c r="E11978" s="17">
        <v>45</v>
      </c>
      <c r="F11978" s="2" t="s">
        <v>172</v>
      </c>
      <c r="G11978" s="2" t="s">
        <v>1126</v>
      </c>
      <c r="H11978" s="2" t="s">
        <v>2181</v>
      </c>
      <c r="I11978" s="2" t="s">
        <v>1941</v>
      </c>
    </row>
    <row r="11979" spans="1:11">
      <c r="A11979" s="79">
        <v>42565</v>
      </c>
      <c r="B11979" s="3">
        <v>16.92387254901961</v>
      </c>
      <c r="C11979" s="7">
        <v>132</v>
      </c>
      <c r="D11979" s="7">
        <v>5</v>
      </c>
      <c r="E11979" s="17">
        <v>45</v>
      </c>
      <c r="F11979" s="2" t="s">
        <v>172</v>
      </c>
      <c r="G11979" s="2" t="s">
        <v>2172</v>
      </c>
      <c r="H11979" s="2" t="s">
        <v>2173</v>
      </c>
      <c r="I11979" s="2" t="s">
        <v>1941</v>
      </c>
    </row>
    <row r="11980" spans="1:11">
      <c r="A11980" s="79">
        <v>42570</v>
      </c>
      <c r="B11980" s="3">
        <v>6.7658888888888891</v>
      </c>
      <c r="C11980" s="7">
        <v>132</v>
      </c>
      <c r="D11980" s="7">
        <v>2</v>
      </c>
      <c r="E11980" s="17">
        <v>45</v>
      </c>
      <c r="F11980" s="2" t="s">
        <v>172</v>
      </c>
      <c r="G11980" s="2" t="s">
        <v>1126</v>
      </c>
      <c r="H11980" s="2" t="s">
        <v>2171</v>
      </c>
      <c r="I11980" s="2" t="s">
        <v>1941</v>
      </c>
    </row>
    <row r="11981" spans="1:11">
      <c r="A11981" s="79">
        <v>42615</v>
      </c>
      <c r="B11981" s="3">
        <v>3.388485693848355</v>
      </c>
      <c r="C11981" s="7">
        <v>132</v>
      </c>
      <c r="D11981" s="7">
        <v>1</v>
      </c>
      <c r="E11981" s="17">
        <v>45</v>
      </c>
      <c r="F11981" s="2" t="s">
        <v>172</v>
      </c>
      <c r="G11981" s="2" t="s">
        <v>372</v>
      </c>
      <c r="H11981" s="2" t="s">
        <v>2167</v>
      </c>
      <c r="I11981" s="2" t="s">
        <v>1941</v>
      </c>
    </row>
    <row r="11982" spans="1:11">
      <c r="A11982" s="79">
        <v>42622</v>
      </c>
      <c r="B11982" s="3">
        <v>3.3898223140495869</v>
      </c>
      <c r="C11982" s="7">
        <v>132</v>
      </c>
      <c r="D11982" s="7">
        <v>1</v>
      </c>
      <c r="E11982" s="17">
        <v>45</v>
      </c>
      <c r="F11982" s="2" t="s">
        <v>172</v>
      </c>
      <c r="G11982" s="2" t="s">
        <v>1157</v>
      </c>
      <c r="H11982" s="2" t="s">
        <v>2175</v>
      </c>
      <c r="I11982" s="2" t="s">
        <v>1941</v>
      </c>
    </row>
    <row r="11983" spans="1:11">
      <c r="A11983" s="79">
        <v>42623</v>
      </c>
      <c r="B11983" s="3">
        <v>3.3927779291553133</v>
      </c>
      <c r="C11983" s="7">
        <v>132</v>
      </c>
      <c r="D11983" s="7">
        <v>1</v>
      </c>
      <c r="E11983" s="17">
        <v>45</v>
      </c>
      <c r="F11983" s="2" t="s">
        <v>172</v>
      </c>
      <c r="G11983" s="2" t="s">
        <v>1960</v>
      </c>
      <c r="H11983" s="2" t="s">
        <v>2163</v>
      </c>
      <c r="I11983" s="2" t="s">
        <v>1941</v>
      </c>
    </row>
    <row r="11984" spans="1:11">
      <c r="A11984" s="79">
        <v>42628</v>
      </c>
      <c r="B11984" s="3">
        <v>3.392359649122807</v>
      </c>
      <c r="C11984" s="7">
        <v>132</v>
      </c>
      <c r="D11984" s="7">
        <v>1</v>
      </c>
      <c r="E11984" s="17">
        <v>45</v>
      </c>
      <c r="F11984" s="2" t="s">
        <v>172</v>
      </c>
      <c r="G11984" s="2" t="s">
        <v>1958</v>
      </c>
      <c r="H11984" s="2" t="s">
        <v>2160</v>
      </c>
      <c r="I11984" s="2" t="s">
        <v>1941</v>
      </c>
    </row>
    <row r="11985" spans="1:10">
      <c r="A11985" s="79">
        <v>42671</v>
      </c>
      <c r="B11985" s="3">
        <v>3.3915000000000002</v>
      </c>
      <c r="C11985" s="7">
        <v>132</v>
      </c>
      <c r="D11985" s="7">
        <v>1</v>
      </c>
      <c r="E11985" s="17">
        <v>45</v>
      </c>
      <c r="F11985" s="2" t="s">
        <v>172</v>
      </c>
      <c r="G11985" s="2" t="s">
        <v>1941</v>
      </c>
      <c r="H11985" s="2" t="s">
        <v>2651</v>
      </c>
    </row>
    <row r="11986" spans="1:10">
      <c r="A11986" s="79">
        <v>42689</v>
      </c>
      <c r="B11986" s="3">
        <v>3.3925170940170939</v>
      </c>
      <c r="C11986" s="7">
        <v>132</v>
      </c>
      <c r="D11986" s="7">
        <v>1</v>
      </c>
      <c r="E11986" s="17">
        <v>45</v>
      </c>
      <c r="F11986" s="2" t="s">
        <v>172</v>
      </c>
      <c r="G11986" s="2" t="s">
        <v>1941</v>
      </c>
      <c r="H11986" s="2" t="s">
        <v>1157</v>
      </c>
    </row>
    <row r="11987" spans="1:10">
      <c r="A11987" s="79">
        <v>42695</v>
      </c>
      <c r="B11987" s="3">
        <v>3.3894513960703208</v>
      </c>
      <c r="C11987" s="7">
        <v>132</v>
      </c>
      <c r="D11987" s="7">
        <v>1</v>
      </c>
      <c r="E11987" s="17">
        <v>45</v>
      </c>
      <c r="F11987" s="2" t="s">
        <v>172</v>
      </c>
      <c r="G11987" s="2" t="s">
        <v>1941</v>
      </c>
      <c r="H11987" s="2" t="s">
        <v>2651</v>
      </c>
    </row>
    <row r="11988" spans="1:10">
      <c r="A11988" s="79">
        <v>42744</v>
      </c>
      <c r="B11988" s="3">
        <v>3.3935471698113209</v>
      </c>
      <c r="C11988" s="7">
        <v>132</v>
      </c>
      <c r="D11988" s="7">
        <v>1</v>
      </c>
      <c r="E11988" s="17">
        <v>45</v>
      </c>
      <c r="F11988" s="2" t="s">
        <v>172</v>
      </c>
      <c r="G11988" s="2" t="s">
        <v>3463</v>
      </c>
      <c r="J11988" s="2" t="s">
        <v>3464</v>
      </c>
    </row>
    <row r="11989" spans="1:10">
      <c r="A11989" s="79">
        <v>42744</v>
      </c>
      <c r="B11989" s="3">
        <v>3.3944770114942528</v>
      </c>
      <c r="C11989" s="7">
        <v>132</v>
      </c>
      <c r="D11989" s="7">
        <v>1</v>
      </c>
      <c r="E11989" s="17">
        <v>45</v>
      </c>
      <c r="F11989" s="2" t="s">
        <v>172</v>
      </c>
      <c r="G11989" s="2" t="s">
        <v>393</v>
      </c>
      <c r="I11989" s="2" t="s">
        <v>235</v>
      </c>
      <c r="J11989" s="2" t="s">
        <v>3476</v>
      </c>
    </row>
    <row r="11990" spans="1:10">
      <c r="A11990" s="79">
        <v>42780</v>
      </c>
      <c r="B11990" s="3">
        <v>10.18597935682766</v>
      </c>
      <c r="C11990" s="7">
        <v>132</v>
      </c>
      <c r="D11990" s="7">
        <v>3</v>
      </c>
      <c r="E11990" s="17">
        <v>45</v>
      </c>
      <c r="F11990" s="2" t="s">
        <v>172</v>
      </c>
      <c r="G11990" s="2" t="s">
        <v>3484</v>
      </c>
      <c r="J11990" s="2" t="s">
        <v>3485</v>
      </c>
    </row>
    <row r="11991" spans="1:10">
      <c r="A11991" s="79">
        <v>42790</v>
      </c>
      <c r="B11991" s="3">
        <v>3.3912586206896553</v>
      </c>
      <c r="C11991" s="7">
        <v>132</v>
      </c>
      <c r="D11991" s="7">
        <v>1</v>
      </c>
      <c r="E11991" s="17">
        <v>45</v>
      </c>
      <c r="F11991" s="2" t="s">
        <v>172</v>
      </c>
      <c r="G11991" s="2" t="s">
        <v>372</v>
      </c>
      <c r="H11991" s="2" t="s">
        <v>1921</v>
      </c>
      <c r="I11991" s="2" t="s">
        <v>231</v>
      </c>
      <c r="J11991" s="2" t="s">
        <v>3471</v>
      </c>
    </row>
    <row r="11992" spans="1:10">
      <c r="A11992" s="79">
        <v>42815</v>
      </c>
      <c r="B11992" s="3">
        <v>3.3676176470588235</v>
      </c>
      <c r="C11992" s="7">
        <v>132</v>
      </c>
      <c r="D11992" s="7">
        <v>1</v>
      </c>
      <c r="E11992" s="17">
        <v>45</v>
      </c>
      <c r="F11992" s="2" t="s">
        <v>172</v>
      </c>
      <c r="G11992" s="2" t="s">
        <v>1136</v>
      </c>
      <c r="J11992" s="2" t="s">
        <v>3479</v>
      </c>
    </row>
    <row r="11993" spans="1:10">
      <c r="A11993" s="79">
        <v>42907</v>
      </c>
      <c r="B11993" s="3">
        <v>6.7889694072657747</v>
      </c>
      <c r="C11993" s="7">
        <v>132</v>
      </c>
      <c r="D11993" s="7">
        <v>2</v>
      </c>
      <c r="E11993" s="17">
        <v>45</v>
      </c>
      <c r="F11993" s="2" t="s">
        <v>172</v>
      </c>
      <c r="G11993" s="2" t="s">
        <v>1941</v>
      </c>
    </row>
    <row r="11994" spans="1:10">
      <c r="A11994" s="79">
        <v>42458</v>
      </c>
      <c r="B11994" s="3">
        <v>5.8282699999999998</v>
      </c>
      <c r="C11994" s="7">
        <v>133</v>
      </c>
      <c r="D11994" s="7">
        <v>1</v>
      </c>
      <c r="E11994" s="17">
        <v>45</v>
      </c>
      <c r="F11994" s="2" t="s">
        <v>172</v>
      </c>
      <c r="G11994" s="2" t="s">
        <v>502</v>
      </c>
      <c r="H11994" s="2" t="s">
        <v>1288</v>
      </c>
    </row>
    <row r="11995" spans="1:10">
      <c r="A11995" s="79">
        <v>42459</v>
      </c>
      <c r="B11995" s="3">
        <v>21.892499999999998</v>
      </c>
      <c r="C11995" s="7">
        <v>133</v>
      </c>
      <c r="D11995" s="7">
        <v>6</v>
      </c>
      <c r="E11995" s="7">
        <v>45</v>
      </c>
      <c r="F11995" s="2" t="s">
        <v>172</v>
      </c>
      <c r="G11995" s="2" t="s">
        <v>457</v>
      </c>
      <c r="H11995" s="2" t="s">
        <v>1288</v>
      </c>
    </row>
    <row r="11996" spans="1:10">
      <c r="A11996" s="79">
        <v>42459</v>
      </c>
      <c r="B11996" s="3">
        <v>17.513999999999999</v>
      </c>
      <c r="C11996" s="7">
        <v>133</v>
      </c>
      <c r="D11996" s="7">
        <v>5</v>
      </c>
      <c r="E11996" s="17">
        <v>45</v>
      </c>
      <c r="F11996" s="2" t="s">
        <v>172</v>
      </c>
      <c r="G11996" s="2" t="s">
        <v>1113</v>
      </c>
      <c r="H11996" s="2" t="s">
        <v>1288</v>
      </c>
    </row>
    <row r="11997" spans="1:10">
      <c r="A11997" s="79">
        <v>42460</v>
      </c>
      <c r="B11997" s="3">
        <v>13.1355</v>
      </c>
      <c r="C11997" s="7">
        <v>133</v>
      </c>
      <c r="D11997" s="7">
        <v>4</v>
      </c>
      <c r="E11997" s="17">
        <v>45</v>
      </c>
      <c r="F11997" s="2" t="s">
        <v>172</v>
      </c>
      <c r="G11997" s="2" t="s">
        <v>1128</v>
      </c>
      <c r="H11997" s="2" t="s">
        <v>1288</v>
      </c>
    </row>
    <row r="11998" spans="1:10">
      <c r="A11998" s="79">
        <v>42460</v>
      </c>
      <c r="B11998" s="3">
        <v>4.3784999999999998</v>
      </c>
      <c r="C11998" s="7">
        <v>133</v>
      </c>
      <c r="D11998" s="7">
        <v>1</v>
      </c>
      <c r="E11998" s="17">
        <v>45</v>
      </c>
      <c r="F11998" s="2" t="s">
        <v>172</v>
      </c>
      <c r="G11998" s="2" t="s">
        <v>464</v>
      </c>
      <c r="H11998" s="2" t="s">
        <v>1288</v>
      </c>
    </row>
    <row r="11999" spans="1:10">
      <c r="A11999" s="79">
        <v>42462</v>
      </c>
      <c r="B11999" s="3">
        <v>21.892499999999998</v>
      </c>
      <c r="C11999" s="7">
        <v>133</v>
      </c>
      <c r="D11999" s="7">
        <v>6</v>
      </c>
      <c r="E11999" s="7">
        <v>45</v>
      </c>
      <c r="F11999" s="2" t="s">
        <v>172</v>
      </c>
      <c r="G11999" s="2" t="s">
        <v>459</v>
      </c>
      <c r="H11999" s="2" t="s">
        <v>1546</v>
      </c>
      <c r="I11999" s="2" t="s">
        <v>1288</v>
      </c>
    </row>
    <row r="12000" spans="1:10">
      <c r="A12000" s="79">
        <v>42462</v>
      </c>
      <c r="B12000" s="3">
        <v>65.677499999999995</v>
      </c>
      <c r="C12000" s="7">
        <v>133</v>
      </c>
      <c r="D12000" s="7">
        <v>5</v>
      </c>
      <c r="E12000" s="17">
        <v>45</v>
      </c>
      <c r="F12000" s="2" t="s">
        <v>172</v>
      </c>
      <c r="G12000" s="2" t="s">
        <v>1157</v>
      </c>
      <c r="H12000" s="2" t="s">
        <v>1553</v>
      </c>
      <c r="I12000" s="2" t="s">
        <v>1288</v>
      </c>
    </row>
    <row r="12001" spans="1:9">
      <c r="A12001" s="79">
        <v>42463</v>
      </c>
      <c r="B12001" s="3">
        <v>26.271000000000001</v>
      </c>
      <c r="C12001" s="7">
        <v>133</v>
      </c>
      <c r="D12001" s="7">
        <v>8</v>
      </c>
      <c r="E12001" s="17">
        <v>45</v>
      </c>
      <c r="F12001" s="2" t="s">
        <v>172</v>
      </c>
      <c r="G12001" s="2" t="s">
        <v>486</v>
      </c>
      <c r="H12001" s="2" t="s">
        <v>1549</v>
      </c>
      <c r="I12001" s="2" t="s">
        <v>1288</v>
      </c>
    </row>
    <row r="12002" spans="1:9">
      <c r="A12002" s="79">
        <v>42464</v>
      </c>
      <c r="B12002" s="3">
        <v>21.892499999999998</v>
      </c>
      <c r="C12002" s="7">
        <v>133</v>
      </c>
      <c r="D12002" s="7">
        <v>6</v>
      </c>
      <c r="E12002" s="7">
        <v>45</v>
      </c>
      <c r="F12002" s="2" t="s">
        <v>172</v>
      </c>
      <c r="G12002" s="2" t="s">
        <v>1544</v>
      </c>
      <c r="H12002" s="2" t="s">
        <v>1545</v>
      </c>
      <c r="I12002" s="2" t="s">
        <v>1288</v>
      </c>
    </row>
    <row r="12003" spans="1:9">
      <c r="A12003" s="79">
        <v>42464</v>
      </c>
      <c r="B12003" s="3">
        <v>17.513999999999999</v>
      </c>
      <c r="C12003" s="7">
        <v>133</v>
      </c>
      <c r="D12003" s="7">
        <v>5</v>
      </c>
      <c r="E12003" s="17">
        <v>45</v>
      </c>
      <c r="F12003" s="2" t="s">
        <v>172</v>
      </c>
      <c r="G12003" s="2" t="s">
        <v>453</v>
      </c>
      <c r="H12003" s="2" t="s">
        <v>1564</v>
      </c>
      <c r="I12003" s="2" t="s">
        <v>1288</v>
      </c>
    </row>
    <row r="12004" spans="1:9">
      <c r="A12004" s="79">
        <v>42465</v>
      </c>
      <c r="B12004" s="3">
        <v>21.892499999999998</v>
      </c>
      <c r="C12004" s="7">
        <v>133</v>
      </c>
      <c r="D12004" s="7">
        <v>6</v>
      </c>
      <c r="E12004" s="7">
        <v>45</v>
      </c>
      <c r="F12004" s="2" t="s">
        <v>172</v>
      </c>
      <c r="G12004" s="2" t="s">
        <v>1116</v>
      </c>
      <c r="H12004" s="2" t="s">
        <v>1563</v>
      </c>
      <c r="I12004" s="2" t="s">
        <v>1288</v>
      </c>
    </row>
    <row r="12005" spans="1:9">
      <c r="A12005" s="79">
        <v>42465</v>
      </c>
      <c r="B12005" s="3">
        <v>13.1355</v>
      </c>
      <c r="C12005" s="7">
        <v>133</v>
      </c>
      <c r="D12005" s="7">
        <v>4</v>
      </c>
      <c r="E12005" s="17">
        <v>45</v>
      </c>
      <c r="F12005" s="2" t="s">
        <v>172</v>
      </c>
      <c r="G12005" s="2" t="s">
        <v>1126</v>
      </c>
      <c r="H12005" s="2" t="s">
        <v>1566</v>
      </c>
      <c r="I12005" s="2" t="s">
        <v>1288</v>
      </c>
    </row>
    <row r="12006" spans="1:9">
      <c r="A12006" s="79">
        <v>42466</v>
      </c>
      <c r="B12006" s="3">
        <v>109.46249999999999</v>
      </c>
      <c r="C12006" s="7">
        <v>133</v>
      </c>
      <c r="D12006" s="7">
        <v>30</v>
      </c>
      <c r="E12006" s="7">
        <v>45</v>
      </c>
      <c r="F12006" s="2" t="s">
        <v>172</v>
      </c>
      <c r="G12006" s="2" t="s">
        <v>1536</v>
      </c>
      <c r="H12006" s="2" t="s">
        <v>1537</v>
      </c>
      <c r="I12006" s="2" t="s">
        <v>1288</v>
      </c>
    </row>
    <row r="12007" spans="1:9">
      <c r="A12007" s="79">
        <v>42466</v>
      </c>
      <c r="B12007" s="3">
        <v>21.892499999999998</v>
      </c>
      <c r="C12007" s="7">
        <v>133</v>
      </c>
      <c r="D12007" s="7">
        <v>6</v>
      </c>
      <c r="E12007" s="7">
        <v>45</v>
      </c>
      <c r="F12007" s="2" t="s">
        <v>172</v>
      </c>
      <c r="G12007" s="2" t="s">
        <v>763</v>
      </c>
      <c r="H12007" s="2" t="s">
        <v>1565</v>
      </c>
      <c r="I12007" s="2" t="s">
        <v>1288</v>
      </c>
    </row>
    <row r="12008" spans="1:9">
      <c r="A12008" s="79">
        <v>42466</v>
      </c>
      <c r="B12008" s="3">
        <v>8.7569999999999997</v>
      </c>
      <c r="C12008" s="7">
        <v>133</v>
      </c>
      <c r="D12008" s="7">
        <v>2</v>
      </c>
      <c r="E12008" s="17">
        <v>45</v>
      </c>
      <c r="F12008" s="2" t="s">
        <v>172</v>
      </c>
      <c r="G12008" s="2" t="s">
        <v>1560</v>
      </c>
      <c r="H12008" s="2" t="s">
        <v>1561</v>
      </c>
      <c r="I12008" s="2" t="s">
        <v>1288</v>
      </c>
    </row>
    <row r="12009" spans="1:9">
      <c r="A12009" s="79">
        <v>42467</v>
      </c>
      <c r="B12009" s="3">
        <v>21.892499999999998</v>
      </c>
      <c r="C12009" s="7">
        <v>133</v>
      </c>
      <c r="D12009" s="7">
        <v>6</v>
      </c>
      <c r="E12009" s="7">
        <v>45</v>
      </c>
      <c r="F12009" s="2" t="s">
        <v>172</v>
      </c>
      <c r="G12009" s="2" t="s">
        <v>372</v>
      </c>
      <c r="H12009" s="2" t="s">
        <v>1547</v>
      </c>
      <c r="I12009" s="2" t="s">
        <v>1288</v>
      </c>
    </row>
    <row r="12010" spans="1:9">
      <c r="A12010" s="79">
        <v>42467</v>
      </c>
      <c r="B12010" s="3">
        <v>5.8282699999999998</v>
      </c>
      <c r="C12010" s="7">
        <v>133</v>
      </c>
      <c r="D12010" s="7">
        <v>1</v>
      </c>
      <c r="E12010" s="17">
        <v>45</v>
      </c>
      <c r="F12010" s="2" t="s">
        <v>172</v>
      </c>
      <c r="G12010" s="2" t="s">
        <v>851</v>
      </c>
      <c r="H12010" s="2" t="s">
        <v>1559</v>
      </c>
      <c r="I12010" s="2" t="s">
        <v>1288</v>
      </c>
    </row>
    <row r="12011" spans="1:9">
      <c r="A12011" s="79">
        <v>42468</v>
      </c>
      <c r="B12011" s="3">
        <v>17.513999999999999</v>
      </c>
      <c r="C12011" s="7">
        <v>133</v>
      </c>
      <c r="D12011" s="7">
        <v>5</v>
      </c>
      <c r="E12011" s="17">
        <v>45</v>
      </c>
      <c r="F12011" s="2" t="s">
        <v>172</v>
      </c>
      <c r="G12011" s="2" t="s">
        <v>1542</v>
      </c>
      <c r="H12011" s="2" t="s">
        <v>1543</v>
      </c>
      <c r="I12011" s="2" t="s">
        <v>1562</v>
      </c>
    </row>
    <row r="12012" spans="1:9">
      <c r="A12012" s="79">
        <v>42468</v>
      </c>
      <c r="B12012" s="3">
        <v>43.784999999999997</v>
      </c>
      <c r="C12012" s="7">
        <v>133</v>
      </c>
      <c r="D12012" s="7">
        <v>3</v>
      </c>
      <c r="E12012" s="17">
        <v>45</v>
      </c>
      <c r="F12012" s="2" t="s">
        <v>172</v>
      </c>
      <c r="G12012" s="2" t="s">
        <v>1161</v>
      </c>
      <c r="H12012" s="2" t="s">
        <v>1552</v>
      </c>
      <c r="I12012" s="2" t="s">
        <v>1288</v>
      </c>
    </row>
    <row r="12013" spans="1:9">
      <c r="A12013" s="79">
        <v>42468</v>
      </c>
      <c r="B12013" s="3">
        <v>5.8282699999999998</v>
      </c>
      <c r="C12013" s="7">
        <v>133</v>
      </c>
      <c r="D12013" s="7">
        <v>1</v>
      </c>
      <c r="E12013" s="17">
        <v>45</v>
      </c>
      <c r="F12013" s="2" t="s">
        <v>172</v>
      </c>
      <c r="G12013" s="2" t="s">
        <v>1557</v>
      </c>
      <c r="H12013" s="2" t="s">
        <v>1558</v>
      </c>
      <c r="I12013" s="2" t="s">
        <v>1288</v>
      </c>
    </row>
    <row r="12014" spans="1:9">
      <c r="A12014" s="79">
        <v>42471</v>
      </c>
      <c r="B12014" s="3">
        <v>13.1355</v>
      </c>
      <c r="C12014" s="7">
        <v>133</v>
      </c>
      <c r="D12014" s="7">
        <v>4</v>
      </c>
      <c r="E12014" s="17">
        <v>45</v>
      </c>
      <c r="F12014" s="2" t="s">
        <v>172</v>
      </c>
      <c r="G12014" s="2" t="s">
        <v>468</v>
      </c>
      <c r="H12014" s="2" t="s">
        <v>1554</v>
      </c>
      <c r="I12014" s="2" t="s">
        <v>1288</v>
      </c>
    </row>
    <row r="12015" spans="1:9">
      <c r="A12015" s="79">
        <v>42471</v>
      </c>
      <c r="B12015" s="3">
        <v>8.7569999999999997</v>
      </c>
      <c r="C12015" s="7">
        <v>133</v>
      </c>
      <c r="D12015" s="7">
        <v>2</v>
      </c>
      <c r="E12015" s="17">
        <v>45</v>
      </c>
      <c r="F12015" s="2" t="s">
        <v>172</v>
      </c>
      <c r="G12015" s="2" t="s">
        <v>1555</v>
      </c>
      <c r="H12015" s="2" t="s">
        <v>1556</v>
      </c>
      <c r="I12015" s="2" t="s">
        <v>1288</v>
      </c>
    </row>
    <row r="12016" spans="1:9">
      <c r="A12016" s="79">
        <v>42473</v>
      </c>
      <c r="B12016" s="3">
        <v>13.1355</v>
      </c>
      <c r="C12016" s="7">
        <v>133</v>
      </c>
      <c r="D12016" s="7">
        <v>4</v>
      </c>
      <c r="E12016" s="17">
        <v>45</v>
      </c>
      <c r="F12016" s="2" t="s">
        <v>172</v>
      </c>
      <c r="G12016" s="2" t="s">
        <v>1540</v>
      </c>
      <c r="H12016" s="2" t="s">
        <v>1541</v>
      </c>
      <c r="I12016" s="2" t="s">
        <v>1288</v>
      </c>
    </row>
    <row r="12017" spans="1:11">
      <c r="A12017" s="79">
        <v>42474</v>
      </c>
      <c r="B12017" s="3">
        <v>52.542000000000002</v>
      </c>
      <c r="C12017" s="7">
        <v>133</v>
      </c>
      <c r="D12017" s="7">
        <v>4</v>
      </c>
      <c r="E12017" s="17">
        <v>45</v>
      </c>
      <c r="F12017" s="2" t="s">
        <v>172</v>
      </c>
      <c r="G12017" s="2" t="s">
        <v>393</v>
      </c>
      <c r="H12017" s="2" t="s">
        <v>1550</v>
      </c>
      <c r="I12017" s="2" t="s">
        <v>1288</v>
      </c>
    </row>
    <row r="12018" spans="1:11">
      <c r="A12018" s="79">
        <v>42479</v>
      </c>
      <c r="B12018" s="3">
        <v>21.892499999999998</v>
      </c>
      <c r="C12018" s="7">
        <v>133</v>
      </c>
      <c r="D12018" s="7">
        <v>6</v>
      </c>
      <c r="E12018" s="7">
        <v>45</v>
      </c>
      <c r="F12018" s="2" t="s">
        <v>172</v>
      </c>
      <c r="G12018" s="2" t="s">
        <v>671</v>
      </c>
      <c r="H12018" s="2" t="s">
        <v>1551</v>
      </c>
      <c r="I12018" s="2" t="s">
        <v>1288</v>
      </c>
    </row>
    <row r="12019" spans="1:11">
      <c r="A12019" s="79">
        <v>42480</v>
      </c>
      <c r="B12019" s="3">
        <v>21.892499999999998</v>
      </c>
      <c r="C12019" s="7">
        <v>133</v>
      </c>
      <c r="D12019" s="7">
        <v>6</v>
      </c>
      <c r="E12019" s="7">
        <v>45</v>
      </c>
      <c r="F12019" s="2" t="s">
        <v>172</v>
      </c>
      <c r="G12019" s="2" t="s">
        <v>533</v>
      </c>
      <c r="H12019" s="2" t="s">
        <v>1539</v>
      </c>
      <c r="I12019" s="2" t="s">
        <v>1288</v>
      </c>
    </row>
    <row r="12020" spans="1:11">
      <c r="A12020" s="79">
        <v>42493</v>
      </c>
      <c r="B12020" s="3">
        <v>33.418518518518518</v>
      </c>
      <c r="C12020" s="7">
        <v>133</v>
      </c>
      <c r="D12020" s="7">
        <v>10</v>
      </c>
      <c r="E12020" s="17">
        <v>45</v>
      </c>
      <c r="F12020" s="2" t="s">
        <v>172</v>
      </c>
      <c r="G12020" s="2" t="s">
        <v>1772</v>
      </c>
      <c r="H12020" s="2" t="s">
        <v>393</v>
      </c>
      <c r="I12020" s="2" t="s">
        <v>1766</v>
      </c>
    </row>
    <row r="12021" spans="1:11">
      <c r="A12021" s="79">
        <v>42506</v>
      </c>
      <c r="B12021" s="3">
        <v>8.6708077852348993</v>
      </c>
      <c r="C12021" s="7">
        <v>133</v>
      </c>
      <c r="D12021" s="7">
        <v>2</v>
      </c>
      <c r="E12021" s="17">
        <v>45</v>
      </c>
      <c r="F12021" s="2" t="s">
        <v>172</v>
      </c>
      <c r="G12021" s="2" t="s">
        <v>1288</v>
      </c>
      <c r="H12021" s="2" t="s">
        <v>372</v>
      </c>
      <c r="I12021" s="2" t="s">
        <v>1767</v>
      </c>
    </row>
    <row r="12022" spans="1:11">
      <c r="A12022" s="79">
        <v>42523</v>
      </c>
      <c r="B12022" s="3">
        <v>10.175307692307692</v>
      </c>
      <c r="C12022" s="7">
        <v>133</v>
      </c>
      <c r="D12022" s="7">
        <v>3</v>
      </c>
      <c r="E12022" s="17">
        <v>45</v>
      </c>
      <c r="F12022" s="2" t="s">
        <v>172</v>
      </c>
      <c r="G12022" s="2" t="s">
        <v>1288</v>
      </c>
      <c r="H12022" s="2" t="s">
        <v>1161</v>
      </c>
      <c r="I12022" s="2" t="s">
        <v>2040</v>
      </c>
      <c r="J12022" s="2" t="s">
        <v>358</v>
      </c>
      <c r="K12022" s="2" t="s">
        <v>2041</v>
      </c>
    </row>
    <row r="12023" spans="1:11">
      <c r="A12023" s="79">
        <v>42523</v>
      </c>
      <c r="B12023" s="3">
        <v>3.3931700507614213</v>
      </c>
      <c r="C12023" s="7">
        <v>133</v>
      </c>
      <c r="D12023" s="7">
        <v>1</v>
      </c>
      <c r="E12023" s="17">
        <v>45</v>
      </c>
      <c r="F12023" s="2" t="s">
        <v>172</v>
      </c>
      <c r="G12023" s="2" t="s">
        <v>148</v>
      </c>
      <c r="H12023" s="2" t="s">
        <v>2043</v>
      </c>
      <c r="K12023" s="2" t="s">
        <v>2044</v>
      </c>
    </row>
    <row r="12024" spans="1:11">
      <c r="A12024" s="79">
        <v>42528</v>
      </c>
      <c r="B12024" s="3">
        <v>13.57891921005386</v>
      </c>
      <c r="C12024" s="7">
        <v>133</v>
      </c>
      <c r="D12024" s="7">
        <v>4</v>
      </c>
      <c r="E12024" s="17">
        <v>45</v>
      </c>
      <c r="F12024" s="2" t="s">
        <v>172</v>
      </c>
      <c r="G12024" s="2" t="s">
        <v>1288</v>
      </c>
      <c r="H12024" s="2" t="s">
        <v>393</v>
      </c>
      <c r="J12024" s="2" t="s">
        <v>235</v>
      </c>
      <c r="K12024" s="2" t="s">
        <v>2035</v>
      </c>
    </row>
    <row r="12025" spans="1:11">
      <c r="A12025" s="79">
        <v>42530</v>
      </c>
      <c r="B12025" s="3">
        <v>6.7856178861788621</v>
      </c>
      <c r="C12025" s="7">
        <v>133</v>
      </c>
      <c r="D12025" s="7">
        <v>2</v>
      </c>
      <c r="E12025" s="17">
        <v>45</v>
      </c>
      <c r="F12025" s="2" t="s">
        <v>172</v>
      </c>
      <c r="G12025" s="2" t="s">
        <v>1772</v>
      </c>
      <c r="H12025" s="2" t="s">
        <v>2051</v>
      </c>
      <c r="K12025" s="2" t="s">
        <v>2052</v>
      </c>
    </row>
    <row r="12026" spans="1:11">
      <c r="A12026" s="79">
        <v>42535</v>
      </c>
      <c r="B12026" s="3">
        <v>3.3912835051546391</v>
      </c>
      <c r="C12026" s="7">
        <v>133</v>
      </c>
      <c r="D12026" s="7">
        <v>1</v>
      </c>
      <c r="E12026" s="17">
        <v>45</v>
      </c>
      <c r="F12026" s="2" t="s">
        <v>172</v>
      </c>
      <c r="G12026" s="2" t="s">
        <v>1288</v>
      </c>
      <c r="H12026" s="2" t="s">
        <v>2010</v>
      </c>
      <c r="K12026" s="2" t="s">
        <v>2011</v>
      </c>
    </row>
    <row r="12027" spans="1:11">
      <c r="A12027" s="79">
        <v>42536</v>
      </c>
      <c r="B12027" s="3">
        <v>4.3615821114369497</v>
      </c>
      <c r="C12027" s="7">
        <v>133</v>
      </c>
      <c r="D12027" s="7">
        <v>1</v>
      </c>
      <c r="E12027" s="17">
        <v>45</v>
      </c>
      <c r="F12027" s="2" t="s">
        <v>172</v>
      </c>
      <c r="G12027" s="2" t="s">
        <v>148</v>
      </c>
      <c r="H12027" s="2" t="s">
        <v>2032</v>
      </c>
      <c r="K12027" s="2" t="s">
        <v>2033</v>
      </c>
    </row>
    <row r="12028" spans="1:11">
      <c r="A12028" s="79">
        <v>42542</v>
      </c>
      <c r="B12028" s="3">
        <v>10.1758738317757</v>
      </c>
      <c r="C12028" s="7">
        <v>133</v>
      </c>
      <c r="D12028" s="7">
        <v>3</v>
      </c>
      <c r="E12028" s="17">
        <v>45</v>
      </c>
      <c r="F12028" s="2" t="s">
        <v>172</v>
      </c>
      <c r="G12028" s="2" t="s">
        <v>1288</v>
      </c>
      <c r="H12028" s="2" t="s">
        <v>393</v>
      </c>
      <c r="J12028" s="2" t="s">
        <v>235</v>
      </c>
      <c r="K12028" s="2" t="s">
        <v>1994</v>
      </c>
    </row>
    <row r="12029" spans="1:11">
      <c r="A12029" s="79">
        <v>42545</v>
      </c>
      <c r="B12029" s="3">
        <v>3.3946748633879782</v>
      </c>
      <c r="C12029" s="7">
        <v>133</v>
      </c>
      <c r="D12029" s="7">
        <v>1</v>
      </c>
      <c r="E12029" s="17">
        <v>45</v>
      </c>
      <c r="F12029" s="2" t="s">
        <v>172</v>
      </c>
      <c r="G12029" s="2" t="s">
        <v>1288</v>
      </c>
      <c r="H12029" s="2" t="s">
        <v>372</v>
      </c>
      <c r="I12029" s="2" t="s">
        <v>1921</v>
      </c>
      <c r="J12029" s="2" t="s">
        <v>231</v>
      </c>
      <c r="K12029" s="2" t="s">
        <v>1995</v>
      </c>
    </row>
    <row r="12030" spans="1:11">
      <c r="A12030" s="79">
        <v>42550</v>
      </c>
      <c r="B12030" s="3">
        <v>3.3925170940170939</v>
      </c>
      <c r="C12030" s="7">
        <v>133</v>
      </c>
      <c r="D12030" s="7">
        <v>1</v>
      </c>
      <c r="E12030" s="17">
        <v>45</v>
      </c>
      <c r="F12030" s="2" t="s">
        <v>172</v>
      </c>
      <c r="G12030" s="2" t="s">
        <v>1288</v>
      </c>
      <c r="H12030" s="2" t="s">
        <v>482</v>
      </c>
      <c r="K12030" s="2" t="s">
        <v>1954</v>
      </c>
    </row>
    <row r="12031" spans="1:11">
      <c r="A12031" s="79">
        <v>42551</v>
      </c>
      <c r="B12031" s="3">
        <v>3.3872060342045822</v>
      </c>
      <c r="C12031" s="7">
        <v>133</v>
      </c>
      <c r="D12031" s="7">
        <v>1</v>
      </c>
      <c r="E12031" s="17">
        <v>45</v>
      </c>
      <c r="F12031" s="2" t="s">
        <v>172</v>
      </c>
      <c r="G12031" s="2" t="s">
        <v>1288</v>
      </c>
      <c r="H12031" s="2" t="s">
        <v>1136</v>
      </c>
      <c r="K12031" s="2" t="s">
        <v>1948</v>
      </c>
    </row>
    <row r="12032" spans="1:11">
      <c r="A12032" s="79">
        <v>42553</v>
      </c>
      <c r="B12032" s="3">
        <v>21.821967602224156</v>
      </c>
      <c r="C12032" s="7">
        <v>133</v>
      </c>
      <c r="D12032" s="7">
        <v>6</v>
      </c>
      <c r="E12032" s="7">
        <v>45</v>
      </c>
      <c r="F12032" s="2" t="s">
        <v>172</v>
      </c>
      <c r="G12032" s="2" t="s">
        <v>911</v>
      </c>
      <c r="H12032" s="2" t="s">
        <v>2166</v>
      </c>
      <c r="I12032" s="2" t="s">
        <v>1288</v>
      </c>
    </row>
    <row r="12033" spans="1:10">
      <c r="A12033" s="79">
        <v>42565</v>
      </c>
      <c r="B12033" s="3">
        <v>3.3865925379904742</v>
      </c>
      <c r="C12033" s="7">
        <v>133</v>
      </c>
      <c r="D12033" s="7">
        <v>1</v>
      </c>
      <c r="E12033" s="17">
        <v>45</v>
      </c>
      <c r="F12033" s="2" t="s">
        <v>172</v>
      </c>
      <c r="G12033" s="2" t="s">
        <v>372</v>
      </c>
      <c r="H12033" s="2" t="s">
        <v>2165</v>
      </c>
      <c r="I12033" s="2" t="s">
        <v>148</v>
      </c>
    </row>
    <row r="12034" spans="1:10">
      <c r="A12034" s="79">
        <v>42605</v>
      </c>
      <c r="B12034" s="3">
        <v>3.3916147540983608</v>
      </c>
      <c r="C12034" s="7">
        <v>133</v>
      </c>
      <c r="D12034" s="7">
        <v>1</v>
      </c>
      <c r="E12034" s="17">
        <v>45</v>
      </c>
      <c r="F12034" s="2" t="s">
        <v>172</v>
      </c>
      <c r="G12034" s="2" t="s">
        <v>393</v>
      </c>
      <c r="H12034" s="2" t="s">
        <v>2170</v>
      </c>
      <c r="I12034" s="2" t="s">
        <v>148</v>
      </c>
    </row>
    <row r="12035" spans="1:10">
      <c r="A12035" s="79">
        <v>42615</v>
      </c>
      <c r="B12035" s="3">
        <v>3.388485693848355</v>
      </c>
      <c r="C12035" s="7">
        <v>133</v>
      </c>
      <c r="D12035" s="7">
        <v>1</v>
      </c>
      <c r="E12035" s="17">
        <v>45</v>
      </c>
      <c r="F12035" s="2" t="s">
        <v>172</v>
      </c>
      <c r="G12035" s="2" t="s">
        <v>372</v>
      </c>
      <c r="H12035" s="2" t="s">
        <v>2167</v>
      </c>
      <c r="I12035" s="2" t="s">
        <v>1288</v>
      </c>
    </row>
    <row r="12036" spans="1:10">
      <c r="A12036" s="79">
        <v>42623</v>
      </c>
      <c r="B12036" s="3">
        <v>3.3927779291553133</v>
      </c>
      <c r="C12036" s="7">
        <v>133</v>
      </c>
      <c r="D12036" s="7">
        <v>1</v>
      </c>
      <c r="E12036" s="17">
        <v>45</v>
      </c>
      <c r="F12036" s="2" t="s">
        <v>172</v>
      </c>
      <c r="G12036" s="2" t="s">
        <v>1960</v>
      </c>
      <c r="H12036" s="2" t="s">
        <v>2163</v>
      </c>
      <c r="I12036" s="2" t="s">
        <v>148</v>
      </c>
    </row>
    <row r="12037" spans="1:10">
      <c r="A12037" s="79">
        <v>42625</v>
      </c>
      <c r="B12037" s="3">
        <v>33.973788040576615</v>
      </c>
      <c r="C12037" s="7">
        <v>133</v>
      </c>
      <c r="D12037" s="7">
        <v>10</v>
      </c>
      <c r="E12037" s="17">
        <v>45</v>
      </c>
      <c r="F12037" s="2" t="s">
        <v>172</v>
      </c>
      <c r="G12037" s="2" t="s">
        <v>393</v>
      </c>
      <c r="H12037" s="2" t="s">
        <v>2158</v>
      </c>
      <c r="I12037" s="2" t="s">
        <v>148</v>
      </c>
    </row>
    <row r="12038" spans="1:10">
      <c r="A12038" s="79">
        <v>42628</v>
      </c>
      <c r="B12038" s="3">
        <v>3.392359649122807</v>
      </c>
      <c r="C12038" s="7">
        <v>133</v>
      </c>
      <c r="D12038" s="7">
        <v>1</v>
      </c>
      <c r="E12038" s="17">
        <v>45</v>
      </c>
      <c r="F12038" s="2" t="s">
        <v>172</v>
      </c>
      <c r="G12038" s="2" t="s">
        <v>1958</v>
      </c>
      <c r="H12038" s="2" t="s">
        <v>2160</v>
      </c>
      <c r="I12038" s="2" t="s">
        <v>1288</v>
      </c>
    </row>
    <row r="12039" spans="1:10">
      <c r="A12039" s="79">
        <v>42629</v>
      </c>
      <c r="B12039" s="3">
        <v>10.184982470784641</v>
      </c>
      <c r="C12039" s="7">
        <v>133</v>
      </c>
      <c r="D12039" s="7">
        <v>3</v>
      </c>
      <c r="E12039" s="17">
        <v>45</v>
      </c>
      <c r="F12039" s="2" t="s">
        <v>172</v>
      </c>
      <c r="G12039" s="2" t="s">
        <v>2008</v>
      </c>
      <c r="H12039" s="2" t="s">
        <v>2174</v>
      </c>
      <c r="I12039" s="2" t="s">
        <v>1288</v>
      </c>
    </row>
    <row r="12040" spans="1:10">
      <c r="A12040" s="79">
        <v>42661</v>
      </c>
      <c r="B12040" s="3">
        <v>3.395298780487805</v>
      </c>
      <c r="C12040" s="7">
        <v>133</v>
      </c>
      <c r="D12040" s="7">
        <v>1</v>
      </c>
      <c r="E12040" s="17">
        <v>45</v>
      </c>
      <c r="F12040" s="2" t="s">
        <v>172</v>
      </c>
      <c r="G12040" s="2" t="s">
        <v>1288</v>
      </c>
      <c r="H12040" s="2" t="s">
        <v>372</v>
      </c>
    </row>
    <row r="12041" spans="1:10">
      <c r="A12041" s="79">
        <v>42671</v>
      </c>
      <c r="B12041" s="3">
        <v>3.3915000000000002</v>
      </c>
      <c r="C12041" s="7">
        <v>133</v>
      </c>
      <c r="D12041" s="7">
        <v>1</v>
      </c>
      <c r="E12041" s="17">
        <v>45</v>
      </c>
      <c r="F12041" s="2" t="s">
        <v>172</v>
      </c>
      <c r="G12041" s="2" t="s">
        <v>148</v>
      </c>
      <c r="H12041" s="2" t="s">
        <v>2651</v>
      </c>
    </row>
    <row r="12042" spans="1:10">
      <c r="A12042" s="79">
        <v>42695</v>
      </c>
      <c r="B12042" s="3">
        <v>3.3944847036328873</v>
      </c>
      <c r="C12042" s="7">
        <v>133</v>
      </c>
      <c r="D12042" s="7">
        <v>1</v>
      </c>
      <c r="E12042" s="17">
        <v>45</v>
      </c>
      <c r="F12042" s="2" t="s">
        <v>172</v>
      </c>
      <c r="G12042" s="2" t="s">
        <v>1298</v>
      </c>
      <c r="H12042" s="2" t="s">
        <v>372</v>
      </c>
    </row>
    <row r="12043" spans="1:10">
      <c r="A12043" s="79">
        <v>42705</v>
      </c>
      <c r="B12043" s="3">
        <v>3.3920779816513762</v>
      </c>
      <c r="C12043" s="7">
        <v>133</v>
      </c>
      <c r="D12043" s="7">
        <v>1</v>
      </c>
      <c r="E12043" s="17">
        <v>45</v>
      </c>
      <c r="F12043" s="2" t="s">
        <v>172</v>
      </c>
      <c r="G12043" s="2" t="s">
        <v>148</v>
      </c>
      <c r="H12043" s="2" t="s">
        <v>1136</v>
      </c>
    </row>
    <row r="12044" spans="1:10">
      <c r="A12044" s="79">
        <v>42725</v>
      </c>
      <c r="B12044" s="3">
        <v>3.3863034614937857</v>
      </c>
      <c r="C12044" s="7">
        <v>133</v>
      </c>
      <c r="D12044" s="7">
        <v>1</v>
      </c>
      <c r="E12044" s="17">
        <v>45</v>
      </c>
      <c r="F12044" s="2" t="s">
        <v>172</v>
      </c>
      <c r="G12044" s="2" t="s">
        <v>148</v>
      </c>
      <c r="H12044" s="2" t="s">
        <v>2660</v>
      </c>
    </row>
    <row r="12045" spans="1:10">
      <c r="A12045" s="79">
        <v>42741</v>
      </c>
      <c r="B12045" s="3">
        <v>3.3930312499999999</v>
      </c>
      <c r="C12045" s="7">
        <v>133</v>
      </c>
      <c r="D12045" s="7">
        <v>1</v>
      </c>
      <c r="E12045" s="17">
        <v>45</v>
      </c>
      <c r="F12045" s="2" t="s">
        <v>172</v>
      </c>
      <c r="G12045" s="2" t="s">
        <v>2655</v>
      </c>
      <c r="J12045" s="2" t="s">
        <v>3466</v>
      </c>
    </row>
    <row r="12046" spans="1:10">
      <c r="A12046" s="79">
        <v>42744</v>
      </c>
      <c r="B12046" s="3">
        <v>3.3935471698113209</v>
      </c>
      <c r="C12046" s="7">
        <v>133</v>
      </c>
      <c r="D12046" s="7">
        <v>1</v>
      </c>
      <c r="E12046" s="17">
        <v>45</v>
      </c>
      <c r="F12046" s="2" t="s">
        <v>172</v>
      </c>
      <c r="G12046" s="2" t="s">
        <v>3463</v>
      </c>
      <c r="J12046" s="2" t="s">
        <v>3464</v>
      </c>
    </row>
    <row r="12047" spans="1:10">
      <c r="A12047" s="79">
        <v>42745</v>
      </c>
      <c r="B12047" s="3">
        <v>3.3964104477611938</v>
      </c>
      <c r="C12047" s="7">
        <v>133</v>
      </c>
      <c r="D12047" s="7">
        <v>1</v>
      </c>
      <c r="E12047" s="17">
        <v>45</v>
      </c>
      <c r="F12047" s="2" t="s">
        <v>172</v>
      </c>
      <c r="G12047" s="2" t="s">
        <v>372</v>
      </c>
      <c r="H12047" s="2" t="s">
        <v>1921</v>
      </c>
      <c r="I12047" s="2" t="s">
        <v>231</v>
      </c>
      <c r="J12047" s="2" t="s">
        <v>3467</v>
      </c>
    </row>
    <row r="12048" spans="1:10">
      <c r="A12048" s="79">
        <v>42758</v>
      </c>
      <c r="B12048" s="3">
        <v>3.3848636363636362</v>
      </c>
      <c r="C12048" s="7">
        <v>133</v>
      </c>
      <c r="D12048" s="7">
        <v>1</v>
      </c>
      <c r="E12048" s="17">
        <v>45</v>
      </c>
      <c r="F12048" s="2" t="s">
        <v>172</v>
      </c>
      <c r="G12048" s="2" t="s">
        <v>372</v>
      </c>
      <c r="H12048" s="2" t="s">
        <v>1921</v>
      </c>
      <c r="I12048" s="2" t="s">
        <v>231</v>
      </c>
      <c r="J12048" s="2" t="s">
        <v>3472</v>
      </c>
    </row>
    <row r="12049" spans="1:10">
      <c r="A12049" s="79">
        <v>42760</v>
      </c>
      <c r="B12049" s="3">
        <v>16.979242424242425</v>
      </c>
      <c r="C12049" s="7">
        <v>133</v>
      </c>
      <c r="D12049" s="7">
        <v>5</v>
      </c>
      <c r="E12049" s="17">
        <v>45</v>
      </c>
      <c r="F12049" s="2" t="s">
        <v>172</v>
      </c>
      <c r="G12049" s="2" t="s">
        <v>393</v>
      </c>
      <c r="I12049" s="2" t="s">
        <v>235</v>
      </c>
      <c r="J12049" s="2" t="s">
        <v>3454</v>
      </c>
    </row>
    <row r="12050" spans="1:10">
      <c r="A12050" s="79">
        <v>42771</v>
      </c>
      <c r="B12050" s="3">
        <v>13.588301221166892</v>
      </c>
      <c r="C12050" s="7">
        <v>133</v>
      </c>
      <c r="D12050" s="7">
        <v>4</v>
      </c>
      <c r="E12050" s="17">
        <v>45</v>
      </c>
      <c r="F12050" s="2" t="s">
        <v>172</v>
      </c>
      <c r="G12050" s="2" t="s">
        <v>3460</v>
      </c>
      <c r="J12050" s="2" t="s">
        <v>3461</v>
      </c>
    </row>
    <row r="12051" spans="1:10">
      <c r="A12051" s="79">
        <v>42779</v>
      </c>
      <c r="B12051" s="3">
        <v>3.3949646464646466</v>
      </c>
      <c r="C12051" s="7">
        <v>133</v>
      </c>
      <c r="D12051" s="7">
        <v>1</v>
      </c>
      <c r="E12051" s="17">
        <v>45</v>
      </c>
      <c r="F12051" s="2" t="s">
        <v>172</v>
      </c>
      <c r="G12051" s="2" t="s">
        <v>393</v>
      </c>
      <c r="I12051" s="2" t="s">
        <v>235</v>
      </c>
      <c r="J12051" s="2" t="s">
        <v>3459</v>
      </c>
    </row>
    <row r="12052" spans="1:10">
      <c r="A12052" s="79">
        <v>42780</v>
      </c>
      <c r="B12052" s="3">
        <v>13.581305809103549</v>
      </c>
      <c r="C12052" s="7">
        <v>133</v>
      </c>
      <c r="D12052" s="7">
        <v>4</v>
      </c>
      <c r="E12052" s="17">
        <v>45</v>
      </c>
      <c r="F12052" s="2" t="s">
        <v>172</v>
      </c>
      <c r="G12052" s="2" t="s">
        <v>3484</v>
      </c>
      <c r="J12052" s="2" t="s">
        <v>3485</v>
      </c>
    </row>
    <row r="12053" spans="1:10">
      <c r="A12053" s="79">
        <v>42790</v>
      </c>
      <c r="B12053" s="3">
        <v>3.3912586206896553</v>
      </c>
      <c r="C12053" s="7">
        <v>133</v>
      </c>
      <c r="D12053" s="7">
        <v>1</v>
      </c>
      <c r="E12053" s="17">
        <v>45</v>
      </c>
      <c r="F12053" s="2" t="s">
        <v>172</v>
      </c>
      <c r="G12053" s="2" t="s">
        <v>372</v>
      </c>
      <c r="H12053" s="2" t="s">
        <v>1921</v>
      </c>
      <c r="I12053" s="2" t="s">
        <v>231</v>
      </c>
      <c r="J12053" s="2" t="s">
        <v>3471</v>
      </c>
    </row>
    <row r="12054" spans="1:10">
      <c r="A12054" s="79">
        <v>42796</v>
      </c>
      <c r="B12054" s="3">
        <v>3.3944692898272555</v>
      </c>
      <c r="C12054" s="7">
        <v>133</v>
      </c>
      <c r="D12054" s="7">
        <v>1</v>
      </c>
      <c r="E12054" s="17">
        <v>45</v>
      </c>
      <c r="F12054" s="2" t="s">
        <v>172</v>
      </c>
      <c r="G12054" s="2" t="s">
        <v>3456</v>
      </c>
      <c r="J12054" s="2" t="s">
        <v>3457</v>
      </c>
    </row>
    <row r="12055" spans="1:10">
      <c r="A12055" s="79">
        <v>42808</v>
      </c>
      <c r="B12055" s="3">
        <v>13.568774774774775</v>
      </c>
      <c r="C12055" s="7">
        <v>133</v>
      </c>
      <c r="D12055" s="7">
        <v>4</v>
      </c>
      <c r="E12055" s="17">
        <v>45</v>
      </c>
      <c r="F12055" s="2" t="s">
        <v>172</v>
      </c>
      <c r="G12055" s="2" t="s">
        <v>393</v>
      </c>
      <c r="I12055" s="2" t="s">
        <v>235</v>
      </c>
      <c r="J12055" s="2" t="s">
        <v>3481</v>
      </c>
    </row>
    <row r="12056" spans="1:10">
      <c r="A12056" s="79">
        <v>42832</v>
      </c>
      <c r="B12056" s="3">
        <v>3.3913808732795445</v>
      </c>
      <c r="C12056" s="7">
        <v>133</v>
      </c>
      <c r="D12056" s="7">
        <v>1</v>
      </c>
      <c r="E12056" s="17">
        <v>45</v>
      </c>
      <c r="F12056" s="2" t="s">
        <v>172</v>
      </c>
      <c r="G12056" s="2" t="s">
        <v>1298</v>
      </c>
    </row>
    <row r="12057" spans="1:10">
      <c r="A12057" s="79">
        <v>42839</v>
      </c>
      <c r="B12057" s="3">
        <v>6.7873448275862067</v>
      </c>
      <c r="C12057" s="7">
        <v>133</v>
      </c>
      <c r="D12057" s="7">
        <v>2</v>
      </c>
      <c r="E12057" s="17">
        <v>45</v>
      </c>
      <c r="F12057" s="2" t="s">
        <v>172</v>
      </c>
      <c r="G12057" s="2" t="s">
        <v>148</v>
      </c>
    </row>
    <row r="12058" spans="1:10">
      <c r="A12058" s="79">
        <v>42863</v>
      </c>
      <c r="B12058" s="3">
        <v>10.191336087243887</v>
      </c>
      <c r="C12058" s="7">
        <v>133</v>
      </c>
      <c r="D12058" s="7">
        <v>3</v>
      </c>
      <c r="E12058" s="17">
        <v>45</v>
      </c>
      <c r="F12058" s="2" t="s">
        <v>172</v>
      </c>
      <c r="G12058" s="2" t="s">
        <v>148</v>
      </c>
    </row>
    <row r="12059" spans="1:10">
      <c r="A12059" s="79">
        <v>42458</v>
      </c>
      <c r="B12059" s="3">
        <v>5.8282699999999998</v>
      </c>
      <c r="C12059" s="7">
        <v>134</v>
      </c>
      <c r="D12059" s="7">
        <v>1</v>
      </c>
      <c r="E12059" s="17">
        <v>45</v>
      </c>
      <c r="F12059" s="2" t="s">
        <v>172</v>
      </c>
      <c r="G12059" s="2" t="s">
        <v>502</v>
      </c>
      <c r="H12059" s="2" t="s">
        <v>1287</v>
      </c>
    </row>
    <row r="12060" spans="1:10">
      <c r="A12060" s="79">
        <v>42459</v>
      </c>
      <c r="B12060" s="3">
        <v>21.892499999999998</v>
      </c>
      <c r="C12060" s="7">
        <v>134</v>
      </c>
      <c r="D12060" s="7">
        <v>6</v>
      </c>
      <c r="E12060" s="7">
        <v>45</v>
      </c>
      <c r="F12060" s="2" t="s">
        <v>172</v>
      </c>
      <c r="G12060" s="2" t="s">
        <v>457</v>
      </c>
      <c r="H12060" s="2" t="s">
        <v>1287</v>
      </c>
    </row>
    <row r="12061" spans="1:10">
      <c r="A12061" s="79">
        <v>42459</v>
      </c>
      <c r="B12061" s="3">
        <v>17.513999999999999</v>
      </c>
      <c r="C12061" s="7">
        <v>134</v>
      </c>
      <c r="D12061" s="7">
        <v>5</v>
      </c>
      <c r="E12061" s="17">
        <v>45</v>
      </c>
      <c r="F12061" s="2" t="s">
        <v>172</v>
      </c>
      <c r="G12061" s="2" t="s">
        <v>1113</v>
      </c>
      <c r="H12061" s="2" t="s">
        <v>1287</v>
      </c>
    </row>
    <row r="12062" spans="1:10">
      <c r="A12062" s="79">
        <v>42460</v>
      </c>
      <c r="B12062" s="3">
        <v>13.1355</v>
      </c>
      <c r="C12062" s="7">
        <v>134</v>
      </c>
      <c r="D12062" s="7">
        <v>4</v>
      </c>
      <c r="E12062" s="17">
        <v>45</v>
      </c>
      <c r="F12062" s="2" t="s">
        <v>172</v>
      </c>
      <c r="G12062" s="2" t="s">
        <v>1128</v>
      </c>
      <c r="H12062" s="2" t="s">
        <v>1287</v>
      </c>
    </row>
    <row r="12063" spans="1:10">
      <c r="A12063" s="79">
        <v>42460</v>
      </c>
      <c r="B12063" s="3">
        <v>8.7569999999999997</v>
      </c>
      <c r="C12063" s="7">
        <v>134</v>
      </c>
      <c r="D12063" s="7">
        <v>2</v>
      </c>
      <c r="E12063" s="17">
        <v>45</v>
      </c>
      <c r="F12063" s="2" t="s">
        <v>172</v>
      </c>
      <c r="G12063" s="2" t="s">
        <v>464</v>
      </c>
      <c r="H12063" s="2" t="s">
        <v>1287</v>
      </c>
    </row>
    <row r="12064" spans="1:10">
      <c r="A12064" s="79">
        <v>42462</v>
      </c>
      <c r="B12064" s="3">
        <v>21.892499999999998</v>
      </c>
      <c r="C12064" s="7">
        <v>134</v>
      </c>
      <c r="D12064" s="7">
        <v>6</v>
      </c>
      <c r="E12064" s="7">
        <v>45</v>
      </c>
      <c r="F12064" s="2" t="s">
        <v>172</v>
      </c>
      <c r="G12064" s="2" t="s">
        <v>459</v>
      </c>
      <c r="H12064" s="2" t="s">
        <v>1546</v>
      </c>
      <c r="I12064" s="2" t="s">
        <v>1287</v>
      </c>
    </row>
    <row r="12065" spans="1:9">
      <c r="A12065" s="79">
        <v>42462</v>
      </c>
      <c r="B12065" s="3">
        <v>65.677499999999995</v>
      </c>
      <c r="C12065" s="7">
        <v>134</v>
      </c>
      <c r="D12065" s="7">
        <v>5</v>
      </c>
      <c r="E12065" s="17">
        <v>45</v>
      </c>
      <c r="F12065" s="2" t="s">
        <v>172</v>
      </c>
      <c r="G12065" s="2" t="s">
        <v>1157</v>
      </c>
      <c r="H12065" s="2" t="s">
        <v>1553</v>
      </c>
      <c r="I12065" s="2" t="s">
        <v>1287</v>
      </c>
    </row>
    <row r="12066" spans="1:9">
      <c r="A12066" s="79">
        <v>42463</v>
      </c>
      <c r="B12066" s="3">
        <v>8.7569999999999997</v>
      </c>
      <c r="C12066" s="7">
        <v>134</v>
      </c>
      <c r="D12066" s="7">
        <v>2</v>
      </c>
      <c r="E12066" s="17">
        <v>45</v>
      </c>
      <c r="F12066" s="2" t="s">
        <v>172</v>
      </c>
      <c r="G12066" s="2" t="s">
        <v>486</v>
      </c>
      <c r="H12066" s="2" t="s">
        <v>1549</v>
      </c>
      <c r="I12066" s="2" t="s">
        <v>1287</v>
      </c>
    </row>
    <row r="12067" spans="1:9">
      <c r="A12067" s="79">
        <v>42464</v>
      </c>
      <c r="B12067" s="3">
        <v>21.892499999999998</v>
      </c>
      <c r="C12067" s="7">
        <v>134</v>
      </c>
      <c r="D12067" s="7">
        <v>6</v>
      </c>
      <c r="E12067" s="7">
        <v>45</v>
      </c>
      <c r="F12067" s="2" t="s">
        <v>172</v>
      </c>
      <c r="G12067" s="2" t="s">
        <v>1544</v>
      </c>
      <c r="H12067" s="2" t="s">
        <v>1545</v>
      </c>
      <c r="I12067" s="2" t="s">
        <v>1287</v>
      </c>
    </row>
    <row r="12068" spans="1:9">
      <c r="A12068" s="79">
        <v>42464</v>
      </c>
      <c r="B12068" s="3">
        <v>17.513999999999999</v>
      </c>
      <c r="C12068" s="7">
        <v>134</v>
      </c>
      <c r="D12068" s="7">
        <v>5</v>
      </c>
      <c r="E12068" s="17">
        <v>45</v>
      </c>
      <c r="F12068" s="2" t="s">
        <v>172</v>
      </c>
      <c r="G12068" s="2" t="s">
        <v>453</v>
      </c>
      <c r="H12068" s="2" t="s">
        <v>1564</v>
      </c>
      <c r="I12068" s="2" t="s">
        <v>1287</v>
      </c>
    </row>
    <row r="12069" spans="1:9">
      <c r="A12069" s="79">
        <v>42465</v>
      </c>
      <c r="B12069" s="3">
        <v>21.892499999999998</v>
      </c>
      <c r="C12069" s="7">
        <v>134</v>
      </c>
      <c r="D12069" s="7">
        <v>6</v>
      </c>
      <c r="E12069" s="7">
        <v>45</v>
      </c>
      <c r="F12069" s="2" t="s">
        <v>172</v>
      </c>
      <c r="G12069" s="2" t="s">
        <v>1116</v>
      </c>
      <c r="H12069" s="2" t="s">
        <v>1563</v>
      </c>
      <c r="I12069" s="2" t="s">
        <v>1287</v>
      </c>
    </row>
    <row r="12070" spans="1:9">
      <c r="A12070" s="79">
        <v>42465</v>
      </c>
      <c r="B12070" s="3">
        <v>13.1355</v>
      </c>
      <c r="C12070" s="7">
        <v>134</v>
      </c>
      <c r="D12070" s="7">
        <v>4</v>
      </c>
      <c r="E12070" s="17">
        <v>45</v>
      </c>
      <c r="F12070" s="2" t="s">
        <v>172</v>
      </c>
      <c r="G12070" s="2" t="s">
        <v>1126</v>
      </c>
      <c r="H12070" s="2" t="s">
        <v>1566</v>
      </c>
      <c r="I12070" s="2" t="s">
        <v>1287</v>
      </c>
    </row>
    <row r="12071" spans="1:9">
      <c r="A12071" s="79">
        <v>42466</v>
      </c>
      <c r="B12071" s="3">
        <v>175.14</v>
      </c>
      <c r="C12071" s="7">
        <v>134</v>
      </c>
      <c r="D12071" s="7">
        <v>45</v>
      </c>
      <c r="E12071" s="7">
        <v>45</v>
      </c>
      <c r="F12071" s="2" t="s">
        <v>172</v>
      </c>
      <c r="G12071" s="2" t="s">
        <v>1536</v>
      </c>
      <c r="H12071" s="2" t="s">
        <v>1537</v>
      </c>
      <c r="I12071" s="2" t="s">
        <v>1287</v>
      </c>
    </row>
    <row r="12072" spans="1:9">
      <c r="A12072" s="79">
        <v>42466</v>
      </c>
      <c r="B12072" s="3">
        <v>21.892499999999998</v>
      </c>
      <c r="C12072" s="7">
        <v>134</v>
      </c>
      <c r="D12072" s="7">
        <v>6</v>
      </c>
      <c r="E12072" s="7">
        <v>45</v>
      </c>
      <c r="F12072" s="2" t="s">
        <v>172</v>
      </c>
      <c r="G12072" s="2" t="s">
        <v>763</v>
      </c>
      <c r="H12072" s="2" t="s">
        <v>1565</v>
      </c>
      <c r="I12072" s="2" t="s">
        <v>1287</v>
      </c>
    </row>
    <row r="12073" spans="1:9">
      <c r="A12073" s="79">
        <v>42466</v>
      </c>
      <c r="B12073" s="3">
        <v>8.7569999999999997</v>
      </c>
      <c r="C12073" s="7">
        <v>134</v>
      </c>
      <c r="D12073" s="7">
        <v>2</v>
      </c>
      <c r="E12073" s="17">
        <v>45</v>
      </c>
      <c r="F12073" s="2" t="s">
        <v>172</v>
      </c>
      <c r="G12073" s="2" t="s">
        <v>1560</v>
      </c>
      <c r="H12073" s="2" t="s">
        <v>1561</v>
      </c>
      <c r="I12073" s="2" t="s">
        <v>1287</v>
      </c>
    </row>
    <row r="12074" spans="1:9">
      <c r="A12074" s="79">
        <v>42467</v>
      </c>
      <c r="B12074" s="3">
        <v>21.892499999999998</v>
      </c>
      <c r="C12074" s="7">
        <v>134</v>
      </c>
      <c r="D12074" s="7">
        <v>6</v>
      </c>
      <c r="E12074" s="7">
        <v>45</v>
      </c>
      <c r="F12074" s="2" t="s">
        <v>172</v>
      </c>
      <c r="G12074" s="2" t="s">
        <v>372</v>
      </c>
      <c r="H12074" s="2" t="s">
        <v>1547</v>
      </c>
      <c r="I12074" s="2" t="s">
        <v>1287</v>
      </c>
    </row>
    <row r="12075" spans="1:9">
      <c r="A12075" s="79">
        <v>42468</v>
      </c>
      <c r="B12075" s="3">
        <v>21.892499999999998</v>
      </c>
      <c r="C12075" s="7">
        <v>134</v>
      </c>
      <c r="D12075" s="7">
        <v>6</v>
      </c>
      <c r="E12075" s="7">
        <v>45</v>
      </c>
      <c r="F12075" s="2" t="s">
        <v>172</v>
      </c>
      <c r="G12075" s="2" t="s">
        <v>1542</v>
      </c>
      <c r="H12075" s="2" t="s">
        <v>1543</v>
      </c>
      <c r="I12075" s="2" t="s">
        <v>1567</v>
      </c>
    </row>
    <row r="12076" spans="1:9">
      <c r="A12076" s="79">
        <v>42468</v>
      </c>
      <c r="B12076" s="3">
        <v>43.784999999999997</v>
      </c>
      <c r="C12076" s="7">
        <v>134</v>
      </c>
      <c r="D12076" s="7">
        <v>3</v>
      </c>
      <c r="E12076" s="17">
        <v>45</v>
      </c>
      <c r="F12076" s="2" t="s">
        <v>172</v>
      </c>
      <c r="G12076" s="2" t="s">
        <v>1161</v>
      </c>
      <c r="H12076" s="2" t="s">
        <v>1552</v>
      </c>
      <c r="I12076" s="2" t="s">
        <v>1287</v>
      </c>
    </row>
    <row r="12077" spans="1:9">
      <c r="A12077" s="79">
        <v>42468</v>
      </c>
      <c r="B12077" s="3">
        <v>5.8282699999999998</v>
      </c>
      <c r="C12077" s="7">
        <v>134</v>
      </c>
      <c r="D12077" s="7">
        <v>1</v>
      </c>
      <c r="E12077" s="17">
        <v>45</v>
      </c>
      <c r="F12077" s="2" t="s">
        <v>172</v>
      </c>
      <c r="G12077" s="2" t="s">
        <v>1557</v>
      </c>
      <c r="H12077" s="2" t="s">
        <v>1558</v>
      </c>
      <c r="I12077" s="2" t="s">
        <v>1287</v>
      </c>
    </row>
    <row r="12078" spans="1:9">
      <c r="A12078" s="79">
        <v>42471</v>
      </c>
      <c r="B12078" s="3">
        <v>21.892499999999998</v>
      </c>
      <c r="C12078" s="7">
        <v>134</v>
      </c>
      <c r="D12078" s="7">
        <v>6</v>
      </c>
      <c r="E12078" s="7">
        <v>45</v>
      </c>
      <c r="F12078" s="2" t="s">
        <v>172</v>
      </c>
      <c r="G12078" s="2" t="s">
        <v>468</v>
      </c>
      <c r="H12078" s="2" t="s">
        <v>1554</v>
      </c>
      <c r="I12078" s="2" t="s">
        <v>1287</v>
      </c>
    </row>
    <row r="12079" spans="1:9">
      <c r="A12079" s="79">
        <v>42471</v>
      </c>
      <c r="B12079" s="3">
        <v>8.7569999999999997</v>
      </c>
      <c r="C12079" s="7">
        <v>134</v>
      </c>
      <c r="D12079" s="7">
        <v>2</v>
      </c>
      <c r="E12079" s="17">
        <v>45</v>
      </c>
      <c r="F12079" s="2" t="s">
        <v>172</v>
      </c>
      <c r="G12079" s="2" t="s">
        <v>1555</v>
      </c>
      <c r="H12079" s="2" t="s">
        <v>1556</v>
      </c>
      <c r="I12079" s="2" t="s">
        <v>1287</v>
      </c>
    </row>
    <row r="12080" spans="1:9">
      <c r="A12080" s="79">
        <v>42473</v>
      </c>
      <c r="B12080" s="3">
        <v>13.1355</v>
      </c>
      <c r="C12080" s="7">
        <v>134</v>
      </c>
      <c r="D12080" s="7">
        <v>4</v>
      </c>
      <c r="E12080" s="17">
        <v>45</v>
      </c>
      <c r="F12080" s="2" t="s">
        <v>172</v>
      </c>
      <c r="G12080" s="2" t="s">
        <v>1540</v>
      </c>
      <c r="H12080" s="2" t="s">
        <v>1541</v>
      </c>
      <c r="I12080" s="2" t="s">
        <v>1287</v>
      </c>
    </row>
    <row r="12081" spans="1:11">
      <c r="A12081" s="79">
        <v>42474</v>
      </c>
      <c r="B12081" s="3">
        <v>131.35499999999999</v>
      </c>
      <c r="C12081" s="7">
        <v>134</v>
      </c>
      <c r="D12081" s="7">
        <v>35</v>
      </c>
      <c r="E12081" s="7">
        <v>45</v>
      </c>
      <c r="F12081" s="2" t="s">
        <v>172</v>
      </c>
      <c r="G12081" s="2" t="s">
        <v>393</v>
      </c>
      <c r="H12081" s="2" t="s">
        <v>1550</v>
      </c>
      <c r="I12081" s="2" t="s">
        <v>1287</v>
      </c>
    </row>
    <row r="12082" spans="1:11">
      <c r="A12082" s="79">
        <v>42479</v>
      </c>
      <c r="B12082" s="3">
        <v>21.892499999999998</v>
      </c>
      <c r="C12082" s="7">
        <v>134</v>
      </c>
      <c r="D12082" s="7">
        <v>6</v>
      </c>
      <c r="E12082" s="7">
        <v>45</v>
      </c>
      <c r="F12082" s="2" t="s">
        <v>172</v>
      </c>
      <c r="G12082" s="2" t="s">
        <v>671</v>
      </c>
      <c r="H12082" s="2" t="s">
        <v>1551</v>
      </c>
      <c r="I12082" s="2" t="s">
        <v>1287</v>
      </c>
    </row>
    <row r="12083" spans="1:11">
      <c r="A12083" s="79">
        <v>42480</v>
      </c>
      <c r="B12083" s="3">
        <v>21.892499999999998</v>
      </c>
      <c r="C12083" s="7">
        <v>134</v>
      </c>
      <c r="D12083" s="7">
        <v>6</v>
      </c>
      <c r="E12083" s="7">
        <v>45</v>
      </c>
      <c r="F12083" s="2" t="s">
        <v>172</v>
      </c>
      <c r="G12083" s="2" t="s">
        <v>533</v>
      </c>
      <c r="H12083" s="2" t="s">
        <v>1539</v>
      </c>
      <c r="I12083" s="2" t="s">
        <v>1287</v>
      </c>
    </row>
    <row r="12084" spans="1:11">
      <c r="A12084" s="79">
        <v>42506</v>
      </c>
      <c r="B12084" s="3">
        <v>8.6708077852348993</v>
      </c>
      <c r="C12084" s="7">
        <v>134</v>
      </c>
      <c r="D12084" s="7">
        <v>2</v>
      </c>
      <c r="E12084" s="17">
        <v>45</v>
      </c>
      <c r="F12084" s="2" t="s">
        <v>172</v>
      </c>
      <c r="G12084" s="2" t="s">
        <v>1287</v>
      </c>
      <c r="H12084" s="2" t="s">
        <v>372</v>
      </c>
      <c r="I12084" s="2" t="s">
        <v>1767</v>
      </c>
    </row>
    <row r="12085" spans="1:11">
      <c r="A12085" s="79">
        <v>42523</v>
      </c>
      <c r="B12085" s="3">
        <v>10.175307692307692</v>
      </c>
      <c r="C12085" s="7">
        <v>134</v>
      </c>
      <c r="D12085" s="7">
        <v>3</v>
      </c>
      <c r="E12085" s="17">
        <v>45</v>
      </c>
      <c r="F12085" s="2" t="s">
        <v>172</v>
      </c>
      <c r="G12085" s="2" t="s">
        <v>1296</v>
      </c>
      <c r="H12085" s="2" t="s">
        <v>1161</v>
      </c>
      <c r="I12085" s="2" t="s">
        <v>2040</v>
      </c>
      <c r="J12085" s="2" t="s">
        <v>358</v>
      </c>
      <c r="K12085" s="2" t="s">
        <v>2041</v>
      </c>
    </row>
    <row r="12086" spans="1:11">
      <c r="A12086" s="79">
        <v>42523</v>
      </c>
      <c r="B12086" s="3">
        <v>3.3931700507614213</v>
      </c>
      <c r="C12086" s="7">
        <v>134</v>
      </c>
      <c r="D12086" s="7">
        <v>1</v>
      </c>
      <c r="E12086" s="17">
        <v>45</v>
      </c>
      <c r="F12086" s="2" t="s">
        <v>172</v>
      </c>
      <c r="G12086" s="2" t="s">
        <v>1296</v>
      </c>
      <c r="H12086" s="2" t="s">
        <v>2043</v>
      </c>
      <c r="K12086" s="2" t="s">
        <v>2044</v>
      </c>
    </row>
    <row r="12087" spans="1:11">
      <c r="A12087" s="79">
        <v>42527</v>
      </c>
      <c r="B12087" s="3">
        <v>6.7708838452928743</v>
      </c>
      <c r="C12087" s="7">
        <v>134</v>
      </c>
      <c r="D12087" s="7">
        <v>2</v>
      </c>
      <c r="E12087" s="17">
        <v>45</v>
      </c>
      <c r="F12087" s="2" t="s">
        <v>172</v>
      </c>
      <c r="G12087" s="2" t="s">
        <v>1296</v>
      </c>
      <c r="H12087" s="2" t="s">
        <v>372</v>
      </c>
      <c r="I12087" s="2" t="s">
        <v>1921</v>
      </c>
      <c r="J12087" s="2" t="s">
        <v>231</v>
      </c>
      <c r="K12087" s="2" t="s">
        <v>2049</v>
      </c>
    </row>
    <row r="12088" spans="1:11">
      <c r="A12088" s="79">
        <v>42535</v>
      </c>
      <c r="B12088" s="3">
        <v>3.3912835051546391</v>
      </c>
      <c r="C12088" s="7">
        <v>134</v>
      </c>
      <c r="D12088" s="7">
        <v>1</v>
      </c>
      <c r="E12088" s="17">
        <v>45</v>
      </c>
      <c r="F12088" s="2" t="s">
        <v>172</v>
      </c>
      <c r="G12088" s="2" t="s">
        <v>1296</v>
      </c>
      <c r="H12088" s="2" t="s">
        <v>2010</v>
      </c>
      <c r="K12088" s="2" t="s">
        <v>2011</v>
      </c>
    </row>
    <row r="12089" spans="1:11">
      <c r="A12089" s="79">
        <v>42536</v>
      </c>
      <c r="B12089" s="3">
        <v>4.3615821114369497</v>
      </c>
      <c r="C12089" s="7">
        <v>134</v>
      </c>
      <c r="D12089" s="7">
        <v>1</v>
      </c>
      <c r="E12089" s="17">
        <v>45</v>
      </c>
      <c r="F12089" s="2" t="s">
        <v>172</v>
      </c>
      <c r="G12089" s="2" t="s">
        <v>1296</v>
      </c>
      <c r="H12089" s="2" t="s">
        <v>2032</v>
      </c>
      <c r="K12089" s="2" t="s">
        <v>2033</v>
      </c>
    </row>
    <row r="12090" spans="1:11">
      <c r="A12090" s="79">
        <v>42545</v>
      </c>
      <c r="B12090" s="3">
        <v>3.3946748633879782</v>
      </c>
      <c r="C12090" s="7">
        <v>134</v>
      </c>
      <c r="D12090" s="7">
        <v>1</v>
      </c>
      <c r="E12090" s="17">
        <v>45</v>
      </c>
      <c r="F12090" s="2" t="s">
        <v>172</v>
      </c>
      <c r="G12090" s="2" t="s">
        <v>1296</v>
      </c>
      <c r="H12090" s="2" t="s">
        <v>372</v>
      </c>
      <c r="I12090" s="2" t="s">
        <v>1921</v>
      </c>
      <c r="J12090" s="2" t="s">
        <v>231</v>
      </c>
      <c r="K12090" s="2" t="s">
        <v>1995</v>
      </c>
    </row>
    <row r="12091" spans="1:11">
      <c r="A12091" s="79">
        <v>42553</v>
      </c>
      <c r="B12091" s="3">
        <v>21.821967602224156</v>
      </c>
      <c r="C12091" s="7">
        <v>134</v>
      </c>
      <c r="D12091" s="7">
        <v>6</v>
      </c>
      <c r="E12091" s="7">
        <v>45</v>
      </c>
      <c r="F12091" s="2" t="s">
        <v>172</v>
      </c>
      <c r="G12091" s="2" t="s">
        <v>911</v>
      </c>
      <c r="H12091" s="2" t="s">
        <v>2166</v>
      </c>
      <c r="I12091" s="2" t="s">
        <v>1287</v>
      </c>
    </row>
    <row r="12092" spans="1:11">
      <c r="A12092" s="79">
        <v>42565</v>
      </c>
      <c r="B12092" s="3">
        <v>3.3865925379904742</v>
      </c>
      <c r="C12092" s="7">
        <v>134</v>
      </c>
      <c r="D12092" s="7">
        <v>1</v>
      </c>
      <c r="E12092" s="17">
        <v>45</v>
      </c>
      <c r="F12092" s="2" t="s">
        <v>172</v>
      </c>
      <c r="G12092" s="2" t="s">
        <v>372</v>
      </c>
      <c r="H12092" s="2" t="s">
        <v>2165</v>
      </c>
      <c r="I12092" s="2" t="s">
        <v>1296</v>
      </c>
    </row>
    <row r="12093" spans="1:11">
      <c r="A12093" s="79">
        <v>42615</v>
      </c>
      <c r="B12093" s="3">
        <v>3.388485693848355</v>
      </c>
      <c r="C12093" s="7">
        <v>134</v>
      </c>
      <c r="D12093" s="7">
        <v>1</v>
      </c>
      <c r="E12093" s="17">
        <v>45</v>
      </c>
      <c r="F12093" s="2" t="s">
        <v>172</v>
      </c>
      <c r="G12093" s="2" t="s">
        <v>372</v>
      </c>
      <c r="H12093" s="2" t="s">
        <v>2167</v>
      </c>
      <c r="I12093" s="2" t="s">
        <v>1296</v>
      </c>
    </row>
    <row r="12094" spans="1:11">
      <c r="A12094" s="79">
        <v>42623</v>
      </c>
      <c r="B12094" s="3">
        <v>3.3927779291553133</v>
      </c>
      <c r="C12094" s="7">
        <v>134</v>
      </c>
      <c r="D12094" s="7">
        <v>1</v>
      </c>
      <c r="E12094" s="17">
        <v>45</v>
      </c>
      <c r="F12094" s="2" t="s">
        <v>172</v>
      </c>
      <c r="G12094" s="2" t="s">
        <v>1960</v>
      </c>
      <c r="H12094" s="2" t="s">
        <v>2163</v>
      </c>
      <c r="I12094" s="2" t="s">
        <v>1296</v>
      </c>
    </row>
    <row r="12095" spans="1:11">
      <c r="A12095" s="79">
        <v>42628</v>
      </c>
      <c r="B12095" s="3">
        <v>3.392359649122807</v>
      </c>
      <c r="C12095" s="7">
        <v>134</v>
      </c>
      <c r="D12095" s="7">
        <v>1</v>
      </c>
      <c r="E12095" s="17">
        <v>45</v>
      </c>
      <c r="F12095" s="2" t="s">
        <v>172</v>
      </c>
      <c r="G12095" s="2" t="s">
        <v>1958</v>
      </c>
      <c r="H12095" s="2" t="s">
        <v>2160</v>
      </c>
      <c r="I12095" s="2" t="s">
        <v>1296</v>
      </c>
    </row>
    <row r="12096" spans="1:11">
      <c r="A12096" s="79">
        <v>42631</v>
      </c>
      <c r="B12096" s="3">
        <v>6.7859182058047489</v>
      </c>
      <c r="C12096" s="7">
        <v>134</v>
      </c>
      <c r="D12096" s="7">
        <v>2</v>
      </c>
      <c r="E12096" s="17">
        <v>45</v>
      </c>
      <c r="F12096" s="2" t="s">
        <v>172</v>
      </c>
      <c r="G12096" s="2" t="s">
        <v>2161</v>
      </c>
      <c r="H12096" s="2" t="s">
        <v>2162</v>
      </c>
      <c r="I12096" s="2" t="s">
        <v>1296</v>
      </c>
    </row>
    <row r="12097" spans="1:11">
      <c r="A12097" s="79">
        <v>42671</v>
      </c>
      <c r="B12097" s="3">
        <v>3.3915000000000002</v>
      </c>
      <c r="C12097" s="7">
        <v>134</v>
      </c>
      <c r="D12097" s="7">
        <v>1</v>
      </c>
      <c r="E12097" s="17">
        <v>45</v>
      </c>
      <c r="F12097" s="2" t="s">
        <v>172</v>
      </c>
      <c r="G12097" s="2" t="s">
        <v>1296</v>
      </c>
      <c r="H12097" s="2" t="s">
        <v>2651</v>
      </c>
    </row>
    <row r="12098" spans="1:11">
      <c r="A12098" s="79">
        <v>42695</v>
      </c>
      <c r="B12098" s="3">
        <v>3.3944847036328873</v>
      </c>
      <c r="C12098" s="7">
        <v>134</v>
      </c>
      <c r="D12098" s="7">
        <v>1</v>
      </c>
      <c r="E12098" s="17">
        <v>45</v>
      </c>
      <c r="F12098" s="2" t="s">
        <v>172</v>
      </c>
      <c r="G12098" s="2" t="s">
        <v>1296</v>
      </c>
      <c r="H12098" s="2" t="s">
        <v>372</v>
      </c>
    </row>
    <row r="12099" spans="1:11">
      <c r="A12099" s="79">
        <v>42744</v>
      </c>
      <c r="B12099" s="3">
        <v>3.3935471698113209</v>
      </c>
      <c r="C12099" s="7">
        <v>134</v>
      </c>
      <c r="D12099" s="7">
        <v>1</v>
      </c>
      <c r="E12099" s="17">
        <v>45</v>
      </c>
      <c r="F12099" s="2" t="s">
        <v>172</v>
      </c>
      <c r="G12099" s="2" t="s">
        <v>3463</v>
      </c>
      <c r="J12099" s="2" t="s">
        <v>3464</v>
      </c>
    </row>
    <row r="12100" spans="1:11">
      <c r="A12100" s="79">
        <v>42745</v>
      </c>
      <c r="B12100" s="3">
        <v>3.3964104477611938</v>
      </c>
      <c r="C12100" s="7">
        <v>134</v>
      </c>
      <c r="D12100" s="7">
        <v>1</v>
      </c>
      <c r="E12100" s="17">
        <v>45</v>
      </c>
      <c r="F12100" s="2" t="s">
        <v>172</v>
      </c>
      <c r="G12100" s="2" t="s">
        <v>372</v>
      </c>
      <c r="H12100" s="2" t="s">
        <v>1921</v>
      </c>
      <c r="I12100" s="2" t="s">
        <v>231</v>
      </c>
      <c r="J12100" s="2" t="s">
        <v>3467</v>
      </c>
    </row>
    <row r="12101" spans="1:11">
      <c r="A12101" s="79">
        <v>42746</v>
      </c>
      <c r="B12101" s="3">
        <v>3.395438775510204</v>
      </c>
      <c r="C12101" s="7">
        <v>134</v>
      </c>
      <c r="D12101" s="7">
        <v>1</v>
      </c>
      <c r="E12101" s="17">
        <v>45</v>
      </c>
      <c r="F12101" s="2" t="s">
        <v>172</v>
      </c>
      <c r="G12101" s="2" t="s">
        <v>3468</v>
      </c>
      <c r="J12101" s="2" t="s">
        <v>3469</v>
      </c>
    </row>
    <row r="12102" spans="1:11">
      <c r="A12102" s="79">
        <v>42771</v>
      </c>
      <c r="B12102" s="3">
        <v>23.779527137042063</v>
      </c>
      <c r="C12102" s="7">
        <v>134</v>
      </c>
      <c r="D12102" s="7">
        <v>6</v>
      </c>
      <c r="E12102" s="7">
        <v>45</v>
      </c>
      <c r="F12102" s="2" t="s">
        <v>172</v>
      </c>
      <c r="G12102" s="2" t="s">
        <v>3460</v>
      </c>
      <c r="J12102" s="2" t="s">
        <v>3461</v>
      </c>
    </row>
    <row r="12103" spans="1:11">
      <c r="A12103" s="79">
        <v>42779</v>
      </c>
      <c r="B12103" s="3">
        <v>3.3949646464646466</v>
      </c>
      <c r="C12103" s="7">
        <v>134</v>
      </c>
      <c r="D12103" s="7">
        <v>1</v>
      </c>
      <c r="E12103" s="17">
        <v>45</v>
      </c>
      <c r="F12103" s="2" t="s">
        <v>172</v>
      </c>
      <c r="G12103" s="2" t="s">
        <v>393</v>
      </c>
      <c r="I12103" s="2" t="s">
        <v>235</v>
      </c>
      <c r="J12103" s="2" t="s">
        <v>3459</v>
      </c>
    </row>
    <row r="12104" spans="1:11">
      <c r="A12104" s="79">
        <v>42790</v>
      </c>
      <c r="B12104" s="3">
        <v>3.3912586206896553</v>
      </c>
      <c r="C12104" s="7">
        <v>134</v>
      </c>
      <c r="D12104" s="7">
        <v>1</v>
      </c>
      <c r="E12104" s="17">
        <v>45</v>
      </c>
      <c r="F12104" s="2" t="s">
        <v>172</v>
      </c>
      <c r="G12104" s="2" t="s">
        <v>372</v>
      </c>
      <c r="H12104" s="2" t="s">
        <v>1921</v>
      </c>
      <c r="I12104" s="2" t="s">
        <v>231</v>
      </c>
      <c r="J12104" s="2" t="s">
        <v>3471</v>
      </c>
    </row>
    <row r="12105" spans="1:11">
      <c r="A12105" s="79">
        <v>42796</v>
      </c>
      <c r="B12105" s="3">
        <v>16.972346449136275</v>
      </c>
      <c r="C12105" s="7">
        <v>134</v>
      </c>
      <c r="D12105" s="7">
        <v>5</v>
      </c>
      <c r="E12105" s="17">
        <v>45</v>
      </c>
      <c r="F12105" s="2" t="s">
        <v>172</v>
      </c>
      <c r="G12105" s="2" t="s">
        <v>3456</v>
      </c>
      <c r="J12105" s="2" t="s">
        <v>3457</v>
      </c>
    </row>
    <row r="12106" spans="1:11">
      <c r="A12106" s="79">
        <v>42797</v>
      </c>
      <c r="B12106" s="3">
        <v>3.3862622377622378</v>
      </c>
      <c r="C12106" s="7">
        <v>134</v>
      </c>
      <c r="D12106" s="7">
        <v>1</v>
      </c>
      <c r="E12106" s="17">
        <v>45</v>
      </c>
      <c r="F12106" s="2" t="s">
        <v>172</v>
      </c>
      <c r="G12106" s="2" t="s">
        <v>372</v>
      </c>
      <c r="H12106" s="2" t="s">
        <v>1921</v>
      </c>
      <c r="I12106" s="2" t="s">
        <v>231</v>
      </c>
      <c r="J12106" s="2" t="s">
        <v>3458</v>
      </c>
    </row>
    <row r="12107" spans="1:11">
      <c r="A12107" s="79">
        <v>42800</v>
      </c>
      <c r="B12107" s="3">
        <v>3.3933148148148149</v>
      </c>
      <c r="C12107" s="7">
        <v>134</v>
      </c>
      <c r="D12107" s="7">
        <v>1</v>
      </c>
      <c r="E12107" s="17">
        <v>45</v>
      </c>
      <c r="F12107" s="2" t="s">
        <v>172</v>
      </c>
      <c r="G12107" s="2" t="s">
        <v>2651</v>
      </c>
      <c r="J12107" s="2" t="s">
        <v>3470</v>
      </c>
    </row>
    <row r="12108" spans="1:11">
      <c r="A12108" s="79">
        <v>42808</v>
      </c>
      <c r="B12108" s="3">
        <v>3.3921936936936938</v>
      </c>
      <c r="C12108" s="7">
        <v>134</v>
      </c>
      <c r="D12108" s="7">
        <v>1</v>
      </c>
      <c r="E12108" s="17">
        <v>45</v>
      </c>
      <c r="F12108" s="2" t="s">
        <v>172</v>
      </c>
      <c r="G12108" s="2" t="s">
        <v>393</v>
      </c>
      <c r="I12108" s="2" t="s">
        <v>235</v>
      </c>
      <c r="J12108" s="2" t="s">
        <v>3481</v>
      </c>
    </row>
    <row r="12109" spans="1:11">
      <c r="A12109" s="79">
        <v>42856</v>
      </c>
      <c r="B12109" s="3">
        <v>3.3904706354668503</v>
      </c>
      <c r="C12109" s="7">
        <v>134</v>
      </c>
      <c r="D12109" s="7">
        <v>1</v>
      </c>
      <c r="E12109" s="17">
        <v>45</v>
      </c>
      <c r="F12109" s="2" t="s">
        <v>172</v>
      </c>
      <c r="G12109" s="2" t="s">
        <v>1296</v>
      </c>
    </row>
    <row r="12110" spans="1:11">
      <c r="A12110" s="79">
        <v>42859</v>
      </c>
      <c r="B12110" s="3">
        <v>3.3917907348242813</v>
      </c>
      <c r="C12110" s="7">
        <v>134</v>
      </c>
      <c r="D12110" s="7">
        <v>1</v>
      </c>
      <c r="E12110" s="17">
        <v>45</v>
      </c>
      <c r="F12110" s="2" t="s">
        <v>172</v>
      </c>
      <c r="G12110" s="2" t="s">
        <v>1296</v>
      </c>
    </row>
    <row r="12111" spans="1:11">
      <c r="A12111" s="79">
        <v>42523</v>
      </c>
      <c r="B12111" s="3">
        <v>10.175307692307692</v>
      </c>
      <c r="C12111" s="7">
        <v>135</v>
      </c>
      <c r="D12111" s="7">
        <v>3</v>
      </c>
      <c r="E12111" s="17">
        <v>45</v>
      </c>
      <c r="F12111" s="2" t="s">
        <v>172</v>
      </c>
      <c r="G12111" s="2" t="s">
        <v>1942</v>
      </c>
      <c r="H12111" s="2" t="s">
        <v>1161</v>
      </c>
      <c r="I12111" s="2" t="s">
        <v>2040</v>
      </c>
      <c r="J12111" s="2" t="s">
        <v>358</v>
      </c>
      <c r="K12111" s="2" t="s">
        <v>2041</v>
      </c>
    </row>
    <row r="12112" spans="1:11">
      <c r="A12112" s="79">
        <v>42523</v>
      </c>
      <c r="B12112" s="3">
        <v>6.7863401015228426</v>
      </c>
      <c r="C12112" s="7">
        <v>135</v>
      </c>
      <c r="D12112" s="7">
        <v>2</v>
      </c>
      <c r="E12112" s="17">
        <v>45</v>
      </c>
      <c r="F12112" s="2" t="s">
        <v>172</v>
      </c>
      <c r="G12112" s="2" t="s">
        <v>1942</v>
      </c>
      <c r="H12112" s="2" t="s">
        <v>2043</v>
      </c>
      <c r="K12112" s="2" t="s">
        <v>2044</v>
      </c>
    </row>
    <row r="12113" spans="1:11">
      <c r="A12113" s="79">
        <v>42528</v>
      </c>
      <c r="B12113" s="3">
        <v>33.94729802513465</v>
      </c>
      <c r="C12113" s="7">
        <v>135</v>
      </c>
      <c r="D12113" s="7">
        <v>10</v>
      </c>
      <c r="E12113" s="17">
        <v>45</v>
      </c>
      <c r="F12113" s="2" t="s">
        <v>172</v>
      </c>
      <c r="G12113" s="2" t="s">
        <v>1942</v>
      </c>
      <c r="H12113" s="2" t="s">
        <v>393</v>
      </c>
      <c r="J12113" s="2" t="s">
        <v>235</v>
      </c>
      <c r="K12113" s="2" t="s">
        <v>2035</v>
      </c>
    </row>
    <row r="12114" spans="1:11">
      <c r="A12114" s="79">
        <v>42529</v>
      </c>
      <c r="B12114" s="3">
        <v>10.173159574468086</v>
      </c>
      <c r="C12114" s="7">
        <v>135</v>
      </c>
      <c r="D12114" s="7">
        <v>3</v>
      </c>
      <c r="E12114" s="17">
        <v>45</v>
      </c>
      <c r="F12114" s="2" t="s">
        <v>172</v>
      </c>
      <c r="G12114" s="2" t="s">
        <v>1942</v>
      </c>
      <c r="H12114" s="2" t="s">
        <v>533</v>
      </c>
      <c r="K12114" s="2" t="s">
        <v>2034</v>
      </c>
    </row>
    <row r="12115" spans="1:11">
      <c r="A12115" s="79">
        <v>42532</v>
      </c>
      <c r="B12115" s="3">
        <v>3.3862906976744185</v>
      </c>
      <c r="C12115" s="7">
        <v>135</v>
      </c>
      <c r="D12115" s="7">
        <v>1</v>
      </c>
      <c r="E12115" s="17">
        <v>45</v>
      </c>
      <c r="F12115" s="2" t="s">
        <v>172</v>
      </c>
      <c r="G12115" s="2" t="s">
        <v>1942</v>
      </c>
      <c r="H12115" s="2" t="s">
        <v>1145</v>
      </c>
      <c r="K12115" s="2" t="s">
        <v>2031</v>
      </c>
    </row>
    <row r="12116" spans="1:11">
      <c r="A12116" s="79">
        <v>42532</v>
      </c>
      <c r="B12116" s="3">
        <v>3.3862906976744185</v>
      </c>
      <c r="C12116" s="7">
        <v>135</v>
      </c>
      <c r="D12116" s="7">
        <v>1</v>
      </c>
      <c r="E12116" s="17">
        <v>45</v>
      </c>
      <c r="F12116" s="2" t="s">
        <v>172</v>
      </c>
      <c r="G12116" s="2" t="s">
        <v>1942</v>
      </c>
      <c r="H12116" s="2" t="s">
        <v>2029</v>
      </c>
      <c r="K12116" s="2" t="s">
        <v>2030</v>
      </c>
    </row>
    <row r="12117" spans="1:11">
      <c r="A12117" s="79">
        <v>42533</v>
      </c>
      <c r="B12117" s="3">
        <v>20.225210526315788</v>
      </c>
      <c r="C12117" s="7">
        <v>135</v>
      </c>
      <c r="D12117" s="7">
        <v>6</v>
      </c>
      <c r="E12117" s="7">
        <v>45</v>
      </c>
      <c r="F12117" s="2" t="s">
        <v>172</v>
      </c>
      <c r="G12117" s="2" t="s">
        <v>1942</v>
      </c>
      <c r="H12117" s="2" t="s">
        <v>2027</v>
      </c>
      <c r="K12117" s="2" t="s">
        <v>2028</v>
      </c>
    </row>
    <row r="12118" spans="1:11">
      <c r="A12118" s="79">
        <v>42535</v>
      </c>
      <c r="B12118" s="3">
        <v>6.7713902439024389</v>
      </c>
      <c r="C12118" s="7">
        <v>135</v>
      </c>
      <c r="D12118" s="7">
        <v>2</v>
      </c>
      <c r="E12118" s="17">
        <v>45</v>
      </c>
      <c r="F12118" s="2" t="s">
        <v>172</v>
      </c>
      <c r="G12118" s="2" t="s">
        <v>1942</v>
      </c>
      <c r="H12118" s="2" t="s">
        <v>1116</v>
      </c>
      <c r="K12118" s="2" t="s">
        <v>2016</v>
      </c>
    </row>
    <row r="12119" spans="1:11">
      <c r="A12119" s="79">
        <v>42535</v>
      </c>
      <c r="B12119" s="3">
        <v>3.3749044943820223</v>
      </c>
      <c r="C12119" s="7">
        <v>135</v>
      </c>
      <c r="D12119" s="7">
        <v>1</v>
      </c>
      <c r="E12119" s="17">
        <v>45</v>
      </c>
      <c r="F12119" s="2" t="s">
        <v>172</v>
      </c>
      <c r="G12119" s="2" t="s">
        <v>1942</v>
      </c>
      <c r="H12119" s="2" t="s">
        <v>1134</v>
      </c>
      <c r="J12119" s="2" t="s">
        <v>2013</v>
      </c>
      <c r="K12119" s="2" t="s">
        <v>2014</v>
      </c>
    </row>
    <row r="12120" spans="1:11">
      <c r="A12120" s="79">
        <v>42535</v>
      </c>
      <c r="B12120" s="3">
        <v>3.3912835051546391</v>
      </c>
      <c r="C12120" s="7">
        <v>135</v>
      </c>
      <c r="D12120" s="7">
        <v>1</v>
      </c>
      <c r="E12120" s="17">
        <v>45</v>
      </c>
      <c r="F12120" s="2" t="s">
        <v>172</v>
      </c>
      <c r="G12120" s="2" t="s">
        <v>1942</v>
      </c>
      <c r="H12120" s="2" t="s">
        <v>2010</v>
      </c>
      <c r="K12120" s="2" t="s">
        <v>2011</v>
      </c>
    </row>
    <row r="12121" spans="1:11">
      <c r="A12121" s="79">
        <v>42536</v>
      </c>
      <c r="B12121" s="3">
        <v>3.3923416422287391</v>
      </c>
      <c r="C12121" s="7">
        <v>135</v>
      </c>
      <c r="D12121" s="7">
        <v>1</v>
      </c>
      <c r="E12121" s="17">
        <v>45</v>
      </c>
      <c r="F12121" s="2" t="s">
        <v>172</v>
      </c>
      <c r="G12121" s="2" t="s">
        <v>1942</v>
      </c>
      <c r="H12121" s="2" t="s">
        <v>2032</v>
      </c>
      <c r="K12121" s="2" t="s">
        <v>2033</v>
      </c>
    </row>
    <row r="12122" spans="1:11">
      <c r="A12122" s="79">
        <v>42536</v>
      </c>
      <c r="B12122" s="3">
        <v>3.3947566844919788</v>
      </c>
      <c r="C12122" s="7">
        <v>135</v>
      </c>
      <c r="D12122" s="7">
        <v>1</v>
      </c>
      <c r="E12122" s="17">
        <v>45</v>
      </c>
      <c r="F12122" s="2" t="s">
        <v>172</v>
      </c>
      <c r="G12122" s="2" t="s">
        <v>1942</v>
      </c>
      <c r="H12122" s="2" t="s">
        <v>1113</v>
      </c>
      <c r="K12122" s="2" t="s">
        <v>2015</v>
      </c>
    </row>
    <row r="12123" spans="1:11">
      <c r="A12123" s="79">
        <v>42538</v>
      </c>
      <c r="B12123" s="3">
        <v>10.167746696035243</v>
      </c>
      <c r="C12123" s="7">
        <v>135</v>
      </c>
      <c r="D12123" s="7">
        <v>3</v>
      </c>
      <c r="E12123" s="17">
        <v>45</v>
      </c>
      <c r="F12123" s="2" t="s">
        <v>172</v>
      </c>
      <c r="G12123" s="2" t="s">
        <v>1942</v>
      </c>
      <c r="H12123" s="2" t="s">
        <v>490</v>
      </c>
      <c r="J12123" s="2" t="s">
        <v>242</v>
      </c>
      <c r="K12123" s="2" t="s">
        <v>2006</v>
      </c>
    </row>
    <row r="12124" spans="1:11">
      <c r="A12124" s="79">
        <v>42540</v>
      </c>
      <c r="B12124" s="3">
        <v>10.17975</v>
      </c>
      <c r="C12124" s="7">
        <v>135</v>
      </c>
      <c r="D12124" s="7">
        <v>3</v>
      </c>
      <c r="E12124" s="17">
        <v>45</v>
      </c>
      <c r="F12124" s="2" t="s">
        <v>172</v>
      </c>
      <c r="G12124" s="2" t="s">
        <v>1942</v>
      </c>
      <c r="H12124" s="2" t="s">
        <v>671</v>
      </c>
      <c r="K12124" s="2" t="s">
        <v>1997</v>
      </c>
    </row>
    <row r="12125" spans="1:11">
      <c r="A12125" s="79">
        <v>42541</v>
      </c>
      <c r="B12125" s="3">
        <v>6.7810304182509507</v>
      </c>
      <c r="C12125" s="7">
        <v>135</v>
      </c>
      <c r="D12125" s="7">
        <v>2</v>
      </c>
      <c r="E12125" s="17">
        <v>45</v>
      </c>
      <c r="F12125" s="2" t="s">
        <v>172</v>
      </c>
      <c r="G12125" s="2" t="s">
        <v>1942</v>
      </c>
      <c r="H12125" s="2" t="s">
        <v>466</v>
      </c>
      <c r="J12125" s="2" t="s">
        <v>1983</v>
      </c>
      <c r="K12125" s="2" t="s">
        <v>1984</v>
      </c>
    </row>
    <row r="12126" spans="1:11">
      <c r="A12126" s="79">
        <v>42541</v>
      </c>
      <c r="B12126" s="3">
        <v>3.3929</v>
      </c>
      <c r="C12126" s="7">
        <v>135</v>
      </c>
      <c r="D12126" s="7">
        <v>1</v>
      </c>
      <c r="E12126" s="17">
        <v>45</v>
      </c>
      <c r="F12126" s="2" t="s">
        <v>172</v>
      </c>
      <c r="G12126" s="2" t="s">
        <v>1942</v>
      </c>
      <c r="H12126" s="2" t="s">
        <v>488</v>
      </c>
      <c r="K12126" s="2" t="s">
        <v>1993</v>
      </c>
    </row>
    <row r="12127" spans="1:11">
      <c r="A12127" s="79">
        <v>42542</v>
      </c>
      <c r="B12127" s="3">
        <v>37.311537383177573</v>
      </c>
      <c r="C12127" s="7">
        <v>135</v>
      </c>
      <c r="D12127" s="7">
        <v>10</v>
      </c>
      <c r="E12127" s="17">
        <v>45</v>
      </c>
      <c r="F12127" s="2" t="s">
        <v>172</v>
      </c>
      <c r="G12127" s="2" t="s">
        <v>1942</v>
      </c>
      <c r="H12127" s="2" t="s">
        <v>393</v>
      </c>
      <c r="J12127" s="2" t="s">
        <v>235</v>
      </c>
      <c r="K12127" s="2" t="s">
        <v>1994</v>
      </c>
    </row>
    <row r="12128" spans="1:11">
      <c r="A12128" s="79">
        <v>42542</v>
      </c>
      <c r="B12128" s="3">
        <v>13.55025</v>
      </c>
      <c r="C12128" s="7">
        <v>135</v>
      </c>
      <c r="D12128" s="7">
        <v>4</v>
      </c>
      <c r="E12128" s="17">
        <v>45</v>
      </c>
      <c r="F12128" s="2" t="s">
        <v>172</v>
      </c>
      <c r="G12128" s="2" t="s">
        <v>1942</v>
      </c>
      <c r="H12128" s="2" t="s">
        <v>1142</v>
      </c>
      <c r="K12128" s="2" t="s">
        <v>1972</v>
      </c>
    </row>
    <row r="12129" spans="1:11">
      <c r="A12129" s="79">
        <v>42542</v>
      </c>
      <c r="B12129" s="3">
        <v>6.778896551724138</v>
      </c>
      <c r="C12129" s="7">
        <v>135</v>
      </c>
      <c r="D12129" s="7">
        <v>2</v>
      </c>
      <c r="E12129" s="17">
        <v>45</v>
      </c>
      <c r="F12129" s="2" t="s">
        <v>172</v>
      </c>
      <c r="G12129" s="2" t="s">
        <v>1942</v>
      </c>
      <c r="H12129" s="2" t="s">
        <v>486</v>
      </c>
      <c r="J12129" s="2" t="s">
        <v>250</v>
      </c>
      <c r="K12129" s="2" t="s">
        <v>1974</v>
      </c>
    </row>
    <row r="12130" spans="1:11">
      <c r="A12130" s="79">
        <v>42544</v>
      </c>
      <c r="B12130" s="3">
        <v>3.3933275862068966</v>
      </c>
      <c r="C12130" s="7">
        <v>135</v>
      </c>
      <c r="D12130" s="7">
        <v>1</v>
      </c>
      <c r="E12130" s="17">
        <v>45</v>
      </c>
      <c r="F12130" s="2" t="s">
        <v>172</v>
      </c>
      <c r="G12130" s="2" t="s">
        <v>1942</v>
      </c>
      <c r="H12130" s="2" t="s">
        <v>1979</v>
      </c>
      <c r="I12130" s="2" t="s">
        <v>1980</v>
      </c>
      <c r="K12130" s="2" t="s">
        <v>1981</v>
      </c>
    </row>
    <row r="12131" spans="1:11">
      <c r="A12131" s="79">
        <v>42545</v>
      </c>
      <c r="B12131" s="3">
        <v>13.578699453551913</v>
      </c>
      <c r="C12131" s="7">
        <v>135</v>
      </c>
      <c r="D12131" s="7">
        <v>4</v>
      </c>
      <c r="E12131" s="17">
        <v>45</v>
      </c>
      <c r="F12131" s="2" t="s">
        <v>172</v>
      </c>
      <c r="G12131" s="2" t="s">
        <v>1942</v>
      </c>
      <c r="H12131" s="2" t="s">
        <v>372</v>
      </c>
      <c r="I12131" s="2" t="s">
        <v>1921</v>
      </c>
      <c r="J12131" s="2" t="s">
        <v>231</v>
      </c>
      <c r="K12131" s="2" t="s">
        <v>1995</v>
      </c>
    </row>
    <row r="12132" spans="1:11">
      <c r="A12132" s="79">
        <v>42545</v>
      </c>
      <c r="B12132" s="3">
        <v>3.3803965517241381</v>
      </c>
      <c r="C12132" s="7">
        <v>135</v>
      </c>
      <c r="D12132" s="7">
        <v>1</v>
      </c>
      <c r="E12132" s="17">
        <v>45</v>
      </c>
      <c r="F12132" s="2" t="s">
        <v>172</v>
      </c>
      <c r="G12132" s="2" t="s">
        <v>1942</v>
      </c>
      <c r="H12132" s="2" t="s">
        <v>1118</v>
      </c>
      <c r="K12132" s="2" t="s">
        <v>2020</v>
      </c>
    </row>
    <row r="12133" spans="1:11">
      <c r="A12133" s="79">
        <v>42548</v>
      </c>
      <c r="B12133" s="3">
        <v>6.7663430656934302</v>
      </c>
      <c r="C12133" s="7">
        <v>135</v>
      </c>
      <c r="D12133" s="7">
        <v>2</v>
      </c>
      <c r="E12133" s="17">
        <v>45</v>
      </c>
      <c r="F12133" s="2" t="s">
        <v>172</v>
      </c>
      <c r="G12133" s="2" t="s">
        <v>1942</v>
      </c>
      <c r="H12133" s="2" t="s">
        <v>1128</v>
      </c>
      <c r="K12133" s="2" t="s">
        <v>2007</v>
      </c>
    </row>
    <row r="12134" spans="1:11">
      <c r="A12134" s="79">
        <v>42548</v>
      </c>
      <c r="B12134" s="3">
        <v>3.3936162790697675</v>
      </c>
      <c r="C12134" s="7">
        <v>135</v>
      </c>
      <c r="D12134" s="7">
        <v>1</v>
      </c>
      <c r="E12134" s="17">
        <v>45</v>
      </c>
      <c r="F12134" s="2" t="s">
        <v>172</v>
      </c>
      <c r="G12134" s="2" t="s">
        <v>1942</v>
      </c>
      <c r="H12134" s="2" t="s">
        <v>1960</v>
      </c>
      <c r="K12134" s="2" t="s">
        <v>1961</v>
      </c>
    </row>
    <row r="12135" spans="1:11">
      <c r="A12135" s="79">
        <v>42550</v>
      </c>
      <c r="B12135" s="3">
        <v>10.165199884570988</v>
      </c>
      <c r="C12135" s="7">
        <v>135</v>
      </c>
      <c r="D12135" s="7">
        <v>3</v>
      </c>
      <c r="E12135" s="17">
        <v>45</v>
      </c>
      <c r="F12135" s="2" t="s">
        <v>172</v>
      </c>
      <c r="G12135" s="2" t="s">
        <v>1942</v>
      </c>
      <c r="H12135" s="2" t="s">
        <v>1157</v>
      </c>
      <c r="J12135" s="2" t="s">
        <v>241</v>
      </c>
      <c r="K12135" s="2" t="s">
        <v>1950</v>
      </c>
    </row>
    <row r="12136" spans="1:11">
      <c r="A12136" s="79">
        <v>42550</v>
      </c>
      <c r="B12136" s="3">
        <v>10.181246606334842</v>
      </c>
      <c r="C12136" s="7">
        <v>135</v>
      </c>
      <c r="D12136" s="7">
        <v>3</v>
      </c>
      <c r="E12136" s="17">
        <v>45</v>
      </c>
      <c r="F12136" s="2" t="s">
        <v>172</v>
      </c>
      <c r="G12136" s="2" t="s">
        <v>1942</v>
      </c>
      <c r="H12136" s="2" t="s">
        <v>393</v>
      </c>
      <c r="J12136" s="2" t="s">
        <v>235</v>
      </c>
      <c r="K12136" s="2" t="s">
        <v>1955</v>
      </c>
    </row>
    <row r="12137" spans="1:11">
      <c r="A12137" s="79">
        <v>42550</v>
      </c>
      <c r="B12137" s="3">
        <v>6.770661106233538</v>
      </c>
      <c r="C12137" s="7">
        <v>135</v>
      </c>
      <c r="D12137" s="7">
        <v>2</v>
      </c>
      <c r="E12137" s="17">
        <v>45</v>
      </c>
      <c r="F12137" s="2" t="s">
        <v>172</v>
      </c>
      <c r="G12137" s="2" t="s">
        <v>1942</v>
      </c>
      <c r="H12137" s="2" t="s">
        <v>1944</v>
      </c>
      <c r="I12137" s="2" t="s">
        <v>1945</v>
      </c>
      <c r="K12137" s="2" t="s">
        <v>1946</v>
      </c>
    </row>
    <row r="12138" spans="1:11">
      <c r="A12138" s="79">
        <v>42550</v>
      </c>
      <c r="B12138" s="3">
        <v>6.7732711864406783</v>
      </c>
      <c r="C12138" s="7">
        <v>135</v>
      </c>
      <c r="D12138" s="7">
        <v>2</v>
      </c>
      <c r="E12138" s="17">
        <v>45</v>
      </c>
      <c r="F12138" s="2" t="s">
        <v>172</v>
      </c>
      <c r="G12138" s="2" t="s">
        <v>1942</v>
      </c>
      <c r="H12138" s="2" t="s">
        <v>763</v>
      </c>
      <c r="J12138" s="2" t="s">
        <v>2018</v>
      </c>
      <c r="K12138" s="2" t="s">
        <v>2019</v>
      </c>
    </row>
    <row r="12139" spans="1:11">
      <c r="A12139" s="79">
        <v>42550</v>
      </c>
      <c r="B12139" s="3">
        <v>3.3925170940170939</v>
      </c>
      <c r="C12139" s="7">
        <v>135</v>
      </c>
      <c r="D12139" s="7">
        <v>1</v>
      </c>
      <c r="E12139" s="17">
        <v>45</v>
      </c>
      <c r="F12139" s="2" t="s">
        <v>172</v>
      </c>
      <c r="G12139" s="2" t="s">
        <v>1942</v>
      </c>
      <c r="H12139" s="2" t="s">
        <v>482</v>
      </c>
      <c r="K12139" s="2" t="s">
        <v>1954</v>
      </c>
    </row>
    <row r="12140" spans="1:11">
      <c r="A12140" s="79">
        <v>42551</v>
      </c>
      <c r="B12140" s="3">
        <v>3.3844531772575253</v>
      </c>
      <c r="C12140" s="7">
        <v>135</v>
      </c>
      <c r="D12140" s="7">
        <v>1</v>
      </c>
      <c r="E12140" s="17">
        <v>45</v>
      </c>
      <c r="F12140" s="2" t="s">
        <v>172</v>
      </c>
      <c r="G12140" s="2" t="s">
        <v>1942</v>
      </c>
      <c r="H12140" s="2" t="s">
        <v>674</v>
      </c>
      <c r="I12140" s="2" t="s">
        <v>1938</v>
      </c>
      <c r="J12140" s="2" t="s">
        <v>379</v>
      </c>
      <c r="K12140" s="2" t="s">
        <v>1939</v>
      </c>
    </row>
    <row r="12141" spans="1:11">
      <c r="A12141" s="79">
        <v>42551</v>
      </c>
      <c r="B12141" s="3">
        <v>3.3872060342045822</v>
      </c>
      <c r="C12141" s="7">
        <v>135</v>
      </c>
      <c r="D12141" s="7">
        <v>1</v>
      </c>
      <c r="E12141" s="17">
        <v>45</v>
      </c>
      <c r="F12141" s="2" t="s">
        <v>172</v>
      </c>
      <c r="G12141" s="2" t="s">
        <v>1942</v>
      </c>
      <c r="H12141" s="2" t="s">
        <v>1136</v>
      </c>
      <c r="K12141" s="2" t="s">
        <v>1948</v>
      </c>
    </row>
    <row r="12142" spans="1:11">
      <c r="A12142" s="79">
        <v>42556</v>
      </c>
      <c r="B12142" s="3">
        <v>3.3895691502934424</v>
      </c>
      <c r="C12142" s="7">
        <v>135</v>
      </c>
      <c r="D12142" s="7">
        <v>1</v>
      </c>
      <c r="E12142" s="17">
        <v>45</v>
      </c>
      <c r="F12142" s="2" t="s">
        <v>172</v>
      </c>
      <c r="G12142" s="2" t="s">
        <v>372</v>
      </c>
      <c r="H12142" s="2" t="s">
        <v>2176</v>
      </c>
      <c r="I12142" s="2" t="s">
        <v>1942</v>
      </c>
    </row>
    <row r="12143" spans="1:11">
      <c r="A12143" s="79">
        <v>42563</v>
      </c>
      <c r="B12143" s="3">
        <v>6.7700941704035875</v>
      </c>
      <c r="C12143" s="7">
        <v>135</v>
      </c>
      <c r="D12143" s="7">
        <v>2</v>
      </c>
      <c r="E12143" s="17">
        <v>45</v>
      </c>
      <c r="F12143" s="2" t="s">
        <v>172</v>
      </c>
      <c r="G12143" s="2" t="s">
        <v>1126</v>
      </c>
      <c r="H12143" s="2" t="s">
        <v>2181</v>
      </c>
      <c r="I12143" s="2" t="s">
        <v>1942</v>
      </c>
    </row>
    <row r="12144" spans="1:11">
      <c r="A12144" s="79">
        <v>42565</v>
      </c>
      <c r="B12144" s="3">
        <v>3.3865925379904742</v>
      </c>
      <c r="C12144" s="7">
        <v>135</v>
      </c>
      <c r="D12144" s="7">
        <v>1</v>
      </c>
      <c r="E12144" s="17">
        <v>45</v>
      </c>
      <c r="F12144" s="2" t="s">
        <v>172</v>
      </c>
      <c r="G12144" s="2" t="s">
        <v>372</v>
      </c>
      <c r="H12144" s="2" t="s">
        <v>2165</v>
      </c>
      <c r="I12144" s="2" t="s">
        <v>1942</v>
      </c>
    </row>
    <row r="12145" spans="1:10">
      <c r="A12145" s="79">
        <v>42570</v>
      </c>
      <c r="B12145" s="3">
        <v>6.7658888888888891</v>
      </c>
      <c r="C12145" s="7">
        <v>135</v>
      </c>
      <c r="D12145" s="7">
        <v>2</v>
      </c>
      <c r="E12145" s="17">
        <v>45</v>
      </c>
      <c r="F12145" s="2" t="s">
        <v>172</v>
      </c>
      <c r="G12145" s="2" t="s">
        <v>1126</v>
      </c>
      <c r="H12145" s="2" t="s">
        <v>2171</v>
      </c>
      <c r="I12145" s="2" t="s">
        <v>1942</v>
      </c>
    </row>
    <row r="12146" spans="1:10">
      <c r="A12146" s="79">
        <v>42615</v>
      </c>
      <c r="B12146" s="3">
        <v>3.388485693848355</v>
      </c>
      <c r="C12146" s="7">
        <v>135</v>
      </c>
      <c r="D12146" s="7">
        <v>1</v>
      </c>
      <c r="E12146" s="17">
        <v>45</v>
      </c>
      <c r="F12146" s="2" t="s">
        <v>172</v>
      </c>
      <c r="G12146" s="2" t="s">
        <v>372</v>
      </c>
      <c r="H12146" s="2" t="s">
        <v>2167</v>
      </c>
      <c r="I12146" s="2" t="s">
        <v>1942</v>
      </c>
    </row>
    <row r="12147" spans="1:10">
      <c r="A12147" s="79">
        <v>42622</v>
      </c>
      <c r="B12147" s="3">
        <v>6.7796446280991738</v>
      </c>
      <c r="C12147" s="7">
        <v>135</v>
      </c>
      <c r="D12147" s="7">
        <v>2</v>
      </c>
      <c r="E12147" s="17">
        <v>45</v>
      </c>
      <c r="F12147" s="2" t="s">
        <v>172</v>
      </c>
      <c r="G12147" s="2" t="s">
        <v>1157</v>
      </c>
      <c r="H12147" s="2" t="s">
        <v>2175</v>
      </c>
      <c r="I12147" s="2" t="s">
        <v>1942</v>
      </c>
    </row>
    <row r="12148" spans="1:10">
      <c r="A12148" s="79">
        <v>42623</v>
      </c>
      <c r="B12148" s="3">
        <v>3.3927779291553133</v>
      </c>
      <c r="C12148" s="7">
        <v>135</v>
      </c>
      <c r="D12148" s="7">
        <v>1</v>
      </c>
      <c r="E12148" s="17">
        <v>45</v>
      </c>
      <c r="F12148" s="2" t="s">
        <v>172</v>
      </c>
      <c r="G12148" s="2" t="s">
        <v>1960</v>
      </c>
      <c r="H12148" s="2" t="s">
        <v>2163</v>
      </c>
      <c r="I12148" s="2" t="s">
        <v>1942</v>
      </c>
    </row>
    <row r="12149" spans="1:10">
      <c r="A12149" s="79">
        <v>42628</v>
      </c>
      <c r="B12149" s="3">
        <v>3.392359649122807</v>
      </c>
      <c r="C12149" s="7">
        <v>135</v>
      </c>
      <c r="D12149" s="7">
        <v>1</v>
      </c>
      <c r="E12149" s="17">
        <v>45</v>
      </c>
      <c r="F12149" s="2" t="s">
        <v>172</v>
      </c>
      <c r="G12149" s="2" t="s">
        <v>1958</v>
      </c>
      <c r="H12149" s="2" t="s">
        <v>2160</v>
      </c>
      <c r="I12149" s="2" t="s">
        <v>1942</v>
      </c>
    </row>
    <row r="12150" spans="1:10">
      <c r="A12150" s="79">
        <v>42661</v>
      </c>
      <c r="B12150" s="3">
        <v>3.395298780487805</v>
      </c>
      <c r="C12150" s="7">
        <v>135</v>
      </c>
      <c r="D12150" s="7">
        <v>1</v>
      </c>
      <c r="E12150" s="17">
        <v>45</v>
      </c>
      <c r="F12150" s="2" t="s">
        <v>172</v>
      </c>
      <c r="G12150" s="2" t="s">
        <v>1942</v>
      </c>
      <c r="H12150" s="2" t="s">
        <v>372</v>
      </c>
    </row>
    <row r="12151" spans="1:10">
      <c r="A12151" s="79">
        <v>42671</v>
      </c>
      <c r="B12151" s="3">
        <v>3.3915000000000002</v>
      </c>
      <c r="C12151" s="7">
        <v>135</v>
      </c>
      <c r="D12151" s="7">
        <v>1</v>
      </c>
      <c r="E12151" s="17">
        <v>45</v>
      </c>
      <c r="F12151" s="2" t="s">
        <v>172</v>
      </c>
      <c r="G12151" s="2" t="s">
        <v>1942</v>
      </c>
      <c r="H12151" s="2" t="s">
        <v>2651</v>
      </c>
    </row>
    <row r="12152" spans="1:10">
      <c r="A12152" s="79">
        <v>42695</v>
      </c>
      <c r="B12152" s="3">
        <v>3.3944847036328873</v>
      </c>
      <c r="C12152" s="7">
        <v>135</v>
      </c>
      <c r="D12152" s="7">
        <v>1</v>
      </c>
      <c r="E12152" s="17">
        <v>45</v>
      </c>
      <c r="F12152" s="2" t="s">
        <v>172</v>
      </c>
      <c r="G12152" s="2" t="s">
        <v>1942</v>
      </c>
      <c r="H12152" s="2" t="s">
        <v>372</v>
      </c>
    </row>
    <row r="12153" spans="1:10">
      <c r="A12153" s="79">
        <v>42704</v>
      </c>
      <c r="B12153" s="3">
        <v>44.143407608695654</v>
      </c>
      <c r="C12153" s="7">
        <v>135</v>
      </c>
      <c r="D12153" s="7">
        <v>3</v>
      </c>
      <c r="E12153" s="17">
        <v>45</v>
      </c>
      <c r="F12153" s="2" t="s">
        <v>172</v>
      </c>
      <c r="G12153" s="2" t="s">
        <v>1942</v>
      </c>
      <c r="H12153" s="2" t="s">
        <v>393</v>
      </c>
    </row>
    <row r="12154" spans="1:10">
      <c r="A12154" s="79">
        <v>42739</v>
      </c>
      <c r="B12154" s="3">
        <v>10.186774238227146</v>
      </c>
      <c r="C12154" s="7">
        <v>135</v>
      </c>
      <c r="D12154" s="7">
        <v>3</v>
      </c>
      <c r="E12154" s="17">
        <v>45</v>
      </c>
      <c r="F12154" s="2" t="s">
        <v>172</v>
      </c>
      <c r="G12154" s="2" t="s">
        <v>1157</v>
      </c>
      <c r="I12154" s="2" t="s">
        <v>241</v>
      </c>
      <c r="J12154" s="2" t="s">
        <v>3480</v>
      </c>
    </row>
    <row r="12155" spans="1:10">
      <c r="A12155" s="79">
        <v>42743</v>
      </c>
      <c r="B12155" s="3">
        <v>3.3905279401715891</v>
      </c>
      <c r="C12155" s="7">
        <v>135</v>
      </c>
      <c r="D12155" s="7">
        <v>1</v>
      </c>
      <c r="E12155" s="17">
        <v>45</v>
      </c>
      <c r="F12155" s="2" t="s">
        <v>172</v>
      </c>
      <c r="G12155" s="2" t="s">
        <v>2651</v>
      </c>
      <c r="J12155" s="2" t="s">
        <v>3486</v>
      </c>
    </row>
    <row r="12156" spans="1:10">
      <c r="A12156" s="79">
        <v>42744</v>
      </c>
      <c r="B12156" s="3">
        <v>10.186798342541437</v>
      </c>
      <c r="C12156" s="7">
        <v>135</v>
      </c>
      <c r="D12156" s="7">
        <v>3</v>
      </c>
      <c r="E12156" s="17">
        <v>45</v>
      </c>
      <c r="F12156" s="2" t="s">
        <v>172</v>
      </c>
      <c r="G12156" s="2" t="s">
        <v>3482</v>
      </c>
      <c r="J12156" s="2" t="s">
        <v>3483</v>
      </c>
    </row>
    <row r="12157" spans="1:10">
      <c r="A12157" s="79">
        <v>42744</v>
      </c>
      <c r="B12157" s="3">
        <v>3.3935471698113209</v>
      </c>
      <c r="C12157" s="7">
        <v>135</v>
      </c>
      <c r="D12157" s="7">
        <v>1</v>
      </c>
      <c r="E12157" s="17">
        <v>45</v>
      </c>
      <c r="F12157" s="2" t="s">
        <v>172</v>
      </c>
      <c r="G12157" s="2" t="s">
        <v>3463</v>
      </c>
      <c r="J12157" s="2" t="s">
        <v>3464</v>
      </c>
    </row>
    <row r="12158" spans="1:10">
      <c r="A12158" s="79">
        <v>42745</v>
      </c>
      <c r="B12158" s="3">
        <v>6.7928208955223877</v>
      </c>
      <c r="C12158" s="7">
        <v>135</v>
      </c>
      <c r="D12158" s="7">
        <v>2</v>
      </c>
      <c r="E12158" s="17">
        <v>45</v>
      </c>
      <c r="F12158" s="2" t="s">
        <v>172</v>
      </c>
      <c r="G12158" s="2" t="s">
        <v>372</v>
      </c>
      <c r="H12158" s="2" t="s">
        <v>1921</v>
      </c>
      <c r="I12158" s="2" t="s">
        <v>231</v>
      </c>
      <c r="J12158" s="2" t="s">
        <v>3467</v>
      </c>
    </row>
    <row r="12159" spans="1:10">
      <c r="A12159" s="79">
        <v>42746</v>
      </c>
      <c r="B12159" s="3">
        <v>3.395438775510204</v>
      </c>
      <c r="C12159" s="7">
        <v>135</v>
      </c>
      <c r="D12159" s="7">
        <v>1</v>
      </c>
      <c r="E12159" s="17">
        <v>45</v>
      </c>
      <c r="F12159" s="2" t="s">
        <v>172</v>
      </c>
      <c r="G12159" s="2" t="s">
        <v>3468</v>
      </c>
      <c r="J12159" s="2" t="s">
        <v>3469</v>
      </c>
    </row>
    <row r="12160" spans="1:10">
      <c r="A12160" s="79">
        <v>42755</v>
      </c>
      <c r="B12160" s="3">
        <v>23.778447368421052</v>
      </c>
      <c r="C12160" s="7">
        <v>135</v>
      </c>
      <c r="D12160" s="7">
        <v>6</v>
      </c>
      <c r="E12160" s="7">
        <v>45</v>
      </c>
      <c r="F12160" s="2" t="s">
        <v>172</v>
      </c>
      <c r="G12160" s="2" t="s">
        <v>393</v>
      </c>
      <c r="I12160" s="2" t="s">
        <v>235</v>
      </c>
      <c r="J12160" s="2" t="s">
        <v>3462</v>
      </c>
    </row>
    <row r="12161" spans="1:11">
      <c r="A12161" s="79">
        <v>42767</v>
      </c>
      <c r="B12161" s="3">
        <v>13.568774774774775</v>
      </c>
      <c r="C12161" s="7">
        <v>135</v>
      </c>
      <c r="D12161" s="7">
        <v>4</v>
      </c>
      <c r="E12161" s="17">
        <v>45</v>
      </c>
      <c r="F12161" s="2" t="s">
        <v>172</v>
      </c>
      <c r="G12161" s="2" t="s">
        <v>3474</v>
      </c>
      <c r="J12161" s="2" t="s">
        <v>3475</v>
      </c>
    </row>
    <row r="12162" spans="1:11">
      <c r="A12162" s="79">
        <v>42771</v>
      </c>
      <c r="B12162" s="3">
        <v>20.382451831750338</v>
      </c>
      <c r="C12162" s="7">
        <v>135</v>
      </c>
      <c r="D12162" s="7">
        <v>6</v>
      </c>
      <c r="E12162" s="7">
        <v>45</v>
      </c>
      <c r="F12162" s="2" t="s">
        <v>172</v>
      </c>
      <c r="G12162" s="2" t="s">
        <v>3460</v>
      </c>
      <c r="J12162" s="2" t="s">
        <v>3461</v>
      </c>
    </row>
    <row r="12163" spans="1:11">
      <c r="A12163" s="79">
        <v>42779</v>
      </c>
      <c r="B12163" s="3">
        <v>27.159717171717173</v>
      </c>
      <c r="C12163" s="7">
        <v>135</v>
      </c>
      <c r="D12163" s="7">
        <v>8</v>
      </c>
      <c r="E12163" s="17">
        <v>45</v>
      </c>
      <c r="F12163" s="2" t="s">
        <v>172</v>
      </c>
      <c r="G12163" s="2" t="s">
        <v>393</v>
      </c>
      <c r="I12163" s="2" t="s">
        <v>235</v>
      </c>
      <c r="J12163" s="2" t="s">
        <v>3459</v>
      </c>
    </row>
    <row r="12164" spans="1:11">
      <c r="A12164" s="79">
        <v>42779</v>
      </c>
      <c r="B12164" s="3">
        <v>3.3939935622317599</v>
      </c>
      <c r="C12164" s="7">
        <v>135</v>
      </c>
      <c r="D12164" s="7">
        <v>1</v>
      </c>
      <c r="E12164" s="17">
        <v>45</v>
      </c>
      <c r="F12164" s="2" t="s">
        <v>172</v>
      </c>
      <c r="G12164" s="2" t="s">
        <v>1960</v>
      </c>
      <c r="J12164" s="2" t="s">
        <v>3465</v>
      </c>
    </row>
    <row r="12165" spans="1:11">
      <c r="A12165" s="79">
        <v>42796</v>
      </c>
      <c r="B12165" s="3">
        <v>6.788938579654511</v>
      </c>
      <c r="C12165" s="7">
        <v>135</v>
      </c>
      <c r="D12165" s="7">
        <v>2</v>
      </c>
      <c r="E12165" s="17">
        <v>45</v>
      </c>
      <c r="F12165" s="2" t="s">
        <v>172</v>
      </c>
      <c r="G12165" s="2" t="s">
        <v>3456</v>
      </c>
      <c r="J12165" s="2" t="s">
        <v>3457</v>
      </c>
    </row>
    <row r="12166" spans="1:11">
      <c r="A12166" s="79">
        <v>42797</v>
      </c>
      <c r="B12166" s="3">
        <v>3.3862622377622378</v>
      </c>
      <c r="C12166" s="7">
        <v>135</v>
      </c>
      <c r="D12166" s="7">
        <v>1</v>
      </c>
      <c r="E12166" s="17">
        <v>45</v>
      </c>
      <c r="F12166" s="2" t="s">
        <v>172</v>
      </c>
      <c r="G12166" s="2" t="s">
        <v>372</v>
      </c>
      <c r="H12166" s="2" t="s">
        <v>1921</v>
      </c>
      <c r="I12166" s="2" t="s">
        <v>231</v>
      </c>
      <c r="J12166" s="2" t="s">
        <v>3458</v>
      </c>
    </row>
    <row r="12167" spans="1:11">
      <c r="A12167" s="79">
        <v>42836</v>
      </c>
      <c r="B12167" s="3">
        <v>16.980568181818182</v>
      </c>
      <c r="C12167" s="7">
        <v>135</v>
      </c>
      <c r="D12167" s="7">
        <v>5</v>
      </c>
      <c r="E12167" s="17">
        <v>45</v>
      </c>
      <c r="F12167" s="2" t="s">
        <v>172</v>
      </c>
      <c r="G12167" s="2" t="s">
        <v>1942</v>
      </c>
    </row>
    <row r="12168" spans="1:11">
      <c r="A12168" s="79">
        <v>42838</v>
      </c>
      <c r="B12168" s="3">
        <v>6.7818375451263542</v>
      </c>
      <c r="C12168" s="7">
        <v>135</v>
      </c>
      <c r="D12168" s="7">
        <v>2</v>
      </c>
      <c r="E12168" s="17">
        <v>45</v>
      </c>
      <c r="F12168" s="2" t="s">
        <v>172</v>
      </c>
      <c r="G12168" s="2" t="s">
        <v>1942</v>
      </c>
    </row>
    <row r="12169" spans="1:11">
      <c r="A12169" s="79">
        <v>42856</v>
      </c>
      <c r="B12169" s="3">
        <v>3.3904706354668503</v>
      </c>
      <c r="C12169" s="7">
        <v>135</v>
      </c>
      <c r="D12169" s="7">
        <v>1</v>
      </c>
      <c r="E12169" s="17">
        <v>45</v>
      </c>
      <c r="F12169" s="2" t="s">
        <v>172</v>
      </c>
      <c r="G12169" s="2" t="s">
        <v>1942</v>
      </c>
    </row>
    <row r="12170" spans="1:11">
      <c r="A12170" s="79">
        <v>42859</v>
      </c>
      <c r="B12170" s="3">
        <v>3.3917907348242813</v>
      </c>
      <c r="C12170" s="7">
        <v>135</v>
      </c>
      <c r="D12170" s="7">
        <v>1</v>
      </c>
      <c r="E12170" s="17">
        <v>45</v>
      </c>
      <c r="F12170" s="2" t="s">
        <v>172</v>
      </c>
      <c r="G12170" s="2" t="s">
        <v>1942</v>
      </c>
    </row>
    <row r="12171" spans="1:11">
      <c r="A12171" s="79">
        <v>42907</v>
      </c>
      <c r="B12171" s="3">
        <v>10.183454110898662</v>
      </c>
      <c r="C12171" s="7">
        <v>135</v>
      </c>
      <c r="D12171" s="7">
        <v>3</v>
      </c>
      <c r="E12171" s="17">
        <v>45</v>
      </c>
      <c r="F12171" s="2" t="s">
        <v>172</v>
      </c>
      <c r="G12171" s="2" t="s">
        <v>1942</v>
      </c>
    </row>
    <row r="12172" spans="1:11">
      <c r="A12172" s="79">
        <v>42523</v>
      </c>
      <c r="B12172" s="3">
        <v>10.175307692307692</v>
      </c>
      <c r="C12172" s="7">
        <v>136</v>
      </c>
      <c r="D12172" s="7">
        <v>3</v>
      </c>
      <c r="E12172" s="17">
        <v>45</v>
      </c>
      <c r="F12172" s="2" t="s">
        <v>172</v>
      </c>
      <c r="G12172" s="2" t="s">
        <v>1943</v>
      </c>
      <c r="H12172" s="2" t="s">
        <v>1161</v>
      </c>
      <c r="I12172" s="2" t="s">
        <v>2040</v>
      </c>
      <c r="J12172" s="2" t="s">
        <v>358</v>
      </c>
      <c r="K12172" s="2" t="s">
        <v>2041</v>
      </c>
    </row>
    <row r="12173" spans="1:11">
      <c r="A12173" s="79">
        <v>42523</v>
      </c>
      <c r="B12173" s="3">
        <v>6.7863401015228426</v>
      </c>
      <c r="C12173" s="7">
        <v>136</v>
      </c>
      <c r="D12173" s="7">
        <v>2</v>
      </c>
      <c r="E12173" s="17">
        <v>45</v>
      </c>
      <c r="F12173" s="2" t="s">
        <v>172</v>
      </c>
      <c r="G12173" s="2" t="s">
        <v>1943</v>
      </c>
      <c r="H12173" s="2" t="s">
        <v>2043</v>
      </c>
      <c r="K12173" s="2" t="s">
        <v>2044</v>
      </c>
    </row>
    <row r="12174" spans="1:11">
      <c r="A12174" s="79">
        <v>42528</v>
      </c>
      <c r="B12174" s="3">
        <v>33.94729802513465</v>
      </c>
      <c r="C12174" s="7">
        <v>136</v>
      </c>
      <c r="D12174" s="7">
        <v>10</v>
      </c>
      <c r="E12174" s="17">
        <v>45</v>
      </c>
      <c r="F12174" s="2" t="s">
        <v>172</v>
      </c>
      <c r="G12174" s="2" t="s">
        <v>1943</v>
      </c>
      <c r="H12174" s="2" t="s">
        <v>393</v>
      </c>
      <c r="J12174" s="2" t="s">
        <v>235</v>
      </c>
      <c r="K12174" s="2" t="s">
        <v>2035</v>
      </c>
    </row>
    <row r="12175" spans="1:11">
      <c r="A12175" s="79">
        <v>42529</v>
      </c>
      <c r="B12175" s="3">
        <v>10.173159574468086</v>
      </c>
      <c r="C12175" s="7">
        <v>136</v>
      </c>
      <c r="D12175" s="7">
        <v>3</v>
      </c>
      <c r="E12175" s="17">
        <v>45</v>
      </c>
      <c r="F12175" s="2" t="s">
        <v>172</v>
      </c>
      <c r="G12175" s="2" t="s">
        <v>1943</v>
      </c>
      <c r="H12175" s="2" t="s">
        <v>533</v>
      </c>
      <c r="K12175" s="2" t="s">
        <v>2034</v>
      </c>
    </row>
    <row r="12176" spans="1:11">
      <c r="A12176" s="79">
        <v>42532</v>
      </c>
      <c r="B12176" s="3">
        <v>3.3862906976744185</v>
      </c>
      <c r="C12176" s="7">
        <v>136</v>
      </c>
      <c r="D12176" s="7">
        <v>1</v>
      </c>
      <c r="E12176" s="17">
        <v>45</v>
      </c>
      <c r="F12176" s="2" t="s">
        <v>172</v>
      </c>
      <c r="G12176" s="2" t="s">
        <v>1943</v>
      </c>
      <c r="H12176" s="2" t="s">
        <v>1145</v>
      </c>
      <c r="K12176" s="2" t="s">
        <v>2031</v>
      </c>
    </row>
    <row r="12177" spans="1:11">
      <c r="A12177" s="79">
        <v>42532</v>
      </c>
      <c r="B12177" s="3">
        <v>3.3862906976744185</v>
      </c>
      <c r="C12177" s="7">
        <v>136</v>
      </c>
      <c r="D12177" s="7">
        <v>1</v>
      </c>
      <c r="E12177" s="17">
        <v>45</v>
      </c>
      <c r="F12177" s="2" t="s">
        <v>172</v>
      </c>
      <c r="G12177" s="2" t="s">
        <v>1943</v>
      </c>
      <c r="H12177" s="2" t="s">
        <v>2029</v>
      </c>
      <c r="K12177" s="2" t="s">
        <v>2030</v>
      </c>
    </row>
    <row r="12178" spans="1:11">
      <c r="A12178" s="79">
        <v>42535</v>
      </c>
      <c r="B12178" s="3">
        <v>6.7713902439024389</v>
      </c>
      <c r="C12178" s="7">
        <v>136</v>
      </c>
      <c r="D12178" s="7">
        <v>2</v>
      </c>
      <c r="E12178" s="17">
        <v>45</v>
      </c>
      <c r="F12178" s="2" t="s">
        <v>172</v>
      </c>
      <c r="G12178" s="2" t="s">
        <v>1943</v>
      </c>
      <c r="H12178" s="2" t="s">
        <v>1116</v>
      </c>
      <c r="K12178" s="2" t="s">
        <v>2016</v>
      </c>
    </row>
    <row r="12179" spans="1:11">
      <c r="A12179" s="79">
        <v>42535</v>
      </c>
      <c r="B12179" s="3">
        <v>3.3749044943820223</v>
      </c>
      <c r="C12179" s="7">
        <v>136</v>
      </c>
      <c r="D12179" s="7">
        <v>1</v>
      </c>
      <c r="E12179" s="17">
        <v>45</v>
      </c>
      <c r="F12179" s="2" t="s">
        <v>172</v>
      </c>
      <c r="G12179" s="2" t="s">
        <v>1943</v>
      </c>
      <c r="H12179" s="2" t="s">
        <v>1134</v>
      </c>
      <c r="J12179" s="2" t="s">
        <v>2013</v>
      </c>
      <c r="K12179" s="2" t="s">
        <v>2014</v>
      </c>
    </row>
    <row r="12180" spans="1:11">
      <c r="A12180" s="79">
        <v>42535</v>
      </c>
      <c r="B12180" s="3">
        <v>3.3912835051546391</v>
      </c>
      <c r="C12180" s="7">
        <v>136</v>
      </c>
      <c r="D12180" s="7">
        <v>1</v>
      </c>
      <c r="E12180" s="17">
        <v>45</v>
      </c>
      <c r="F12180" s="2" t="s">
        <v>172</v>
      </c>
      <c r="G12180" s="2" t="s">
        <v>1943</v>
      </c>
      <c r="H12180" s="2" t="s">
        <v>2010</v>
      </c>
      <c r="K12180" s="2" t="s">
        <v>2011</v>
      </c>
    </row>
    <row r="12181" spans="1:11">
      <c r="A12181" s="79">
        <v>42536</v>
      </c>
      <c r="B12181" s="3">
        <v>6.7881949685534595</v>
      </c>
      <c r="C12181" s="7">
        <v>136</v>
      </c>
      <c r="D12181" s="7">
        <v>2</v>
      </c>
      <c r="E12181" s="17">
        <v>45</v>
      </c>
      <c r="F12181" s="2" t="s">
        <v>172</v>
      </c>
      <c r="G12181" s="2" t="s">
        <v>1943</v>
      </c>
      <c r="H12181" s="2" t="s">
        <v>2008</v>
      </c>
      <c r="K12181" s="2" t="s">
        <v>2009</v>
      </c>
    </row>
    <row r="12182" spans="1:11">
      <c r="A12182" s="79">
        <v>42536</v>
      </c>
      <c r="B12182" s="3">
        <v>3.3923416422287391</v>
      </c>
      <c r="C12182" s="7">
        <v>136</v>
      </c>
      <c r="D12182" s="7">
        <v>1</v>
      </c>
      <c r="E12182" s="17">
        <v>45</v>
      </c>
      <c r="F12182" s="2" t="s">
        <v>172</v>
      </c>
      <c r="G12182" s="2" t="s">
        <v>1943</v>
      </c>
      <c r="H12182" s="2" t="s">
        <v>2032</v>
      </c>
      <c r="K12182" s="2" t="s">
        <v>2033</v>
      </c>
    </row>
    <row r="12183" spans="1:11">
      <c r="A12183" s="79">
        <v>42536</v>
      </c>
      <c r="B12183" s="3">
        <v>3.3947566844919788</v>
      </c>
      <c r="C12183" s="7">
        <v>136</v>
      </c>
      <c r="D12183" s="7">
        <v>1</v>
      </c>
      <c r="E12183" s="17">
        <v>45</v>
      </c>
      <c r="F12183" s="2" t="s">
        <v>172</v>
      </c>
      <c r="G12183" s="2" t="s">
        <v>1943</v>
      </c>
      <c r="H12183" s="2" t="s">
        <v>1113</v>
      </c>
      <c r="K12183" s="2" t="s">
        <v>2015</v>
      </c>
    </row>
    <row r="12184" spans="1:11">
      <c r="A12184" s="79">
        <v>42538</v>
      </c>
      <c r="B12184" s="3">
        <v>10.167746696035243</v>
      </c>
      <c r="C12184" s="7">
        <v>136</v>
      </c>
      <c r="D12184" s="7">
        <v>3</v>
      </c>
      <c r="E12184" s="17">
        <v>45</v>
      </c>
      <c r="F12184" s="2" t="s">
        <v>172</v>
      </c>
      <c r="G12184" s="2" t="s">
        <v>1943</v>
      </c>
      <c r="H12184" s="2" t="s">
        <v>490</v>
      </c>
      <c r="J12184" s="2" t="s">
        <v>242</v>
      </c>
      <c r="K12184" s="2" t="s">
        <v>2006</v>
      </c>
    </row>
    <row r="12185" spans="1:11">
      <c r="A12185" s="79">
        <v>42540</v>
      </c>
      <c r="B12185" s="3">
        <v>16.966249999999999</v>
      </c>
      <c r="C12185" s="7">
        <v>136</v>
      </c>
      <c r="D12185" s="7">
        <v>5</v>
      </c>
      <c r="E12185" s="17">
        <v>45</v>
      </c>
      <c r="F12185" s="2" t="s">
        <v>172</v>
      </c>
      <c r="G12185" s="2" t="s">
        <v>1943</v>
      </c>
      <c r="H12185" s="2" t="s">
        <v>671</v>
      </c>
      <c r="K12185" s="2" t="s">
        <v>1997</v>
      </c>
    </row>
    <row r="12186" spans="1:11">
      <c r="A12186" s="79">
        <v>42541</v>
      </c>
      <c r="B12186" s="3">
        <v>6.7810304182509507</v>
      </c>
      <c r="C12186" s="7">
        <v>136</v>
      </c>
      <c r="D12186" s="7">
        <v>2</v>
      </c>
      <c r="E12186" s="17">
        <v>45</v>
      </c>
      <c r="F12186" s="2" t="s">
        <v>172</v>
      </c>
      <c r="G12186" s="2" t="s">
        <v>1943</v>
      </c>
      <c r="H12186" s="2" t="s">
        <v>466</v>
      </c>
      <c r="J12186" s="2" t="s">
        <v>1983</v>
      </c>
      <c r="K12186" s="2" t="s">
        <v>1984</v>
      </c>
    </row>
    <row r="12187" spans="1:11">
      <c r="A12187" s="79">
        <v>42541</v>
      </c>
      <c r="B12187" s="3">
        <v>6.7858000000000001</v>
      </c>
      <c r="C12187" s="7">
        <v>136</v>
      </c>
      <c r="D12187" s="7">
        <v>2</v>
      </c>
      <c r="E12187" s="17">
        <v>45</v>
      </c>
      <c r="F12187" s="2" t="s">
        <v>172</v>
      </c>
      <c r="G12187" s="2" t="s">
        <v>1943</v>
      </c>
      <c r="H12187" s="2" t="s">
        <v>488</v>
      </c>
      <c r="K12187" s="2" t="s">
        <v>1993</v>
      </c>
    </row>
    <row r="12188" spans="1:11">
      <c r="A12188" s="79">
        <v>42542</v>
      </c>
      <c r="B12188" s="3">
        <v>13.55025</v>
      </c>
      <c r="C12188" s="7">
        <v>136</v>
      </c>
      <c r="D12188" s="7">
        <v>4</v>
      </c>
      <c r="E12188" s="17">
        <v>45</v>
      </c>
      <c r="F12188" s="2" t="s">
        <v>172</v>
      </c>
      <c r="G12188" s="2" t="s">
        <v>1943</v>
      </c>
      <c r="H12188" s="2" t="s">
        <v>1142</v>
      </c>
      <c r="K12188" s="2" t="s">
        <v>1972</v>
      </c>
    </row>
    <row r="12189" spans="1:11">
      <c r="A12189" s="79">
        <v>42542</v>
      </c>
      <c r="B12189" s="3">
        <v>13.567831775700935</v>
      </c>
      <c r="C12189" s="7">
        <v>136</v>
      </c>
      <c r="D12189" s="7">
        <v>4</v>
      </c>
      <c r="E12189" s="17">
        <v>45</v>
      </c>
      <c r="F12189" s="2" t="s">
        <v>172</v>
      </c>
      <c r="G12189" s="2" t="s">
        <v>1943</v>
      </c>
      <c r="H12189" s="2" t="s">
        <v>393</v>
      </c>
      <c r="J12189" s="2" t="s">
        <v>235</v>
      </c>
      <c r="K12189" s="2" t="s">
        <v>1994</v>
      </c>
    </row>
    <row r="12190" spans="1:11">
      <c r="A12190" s="79">
        <v>42542</v>
      </c>
      <c r="B12190" s="3">
        <v>10.168344827586207</v>
      </c>
      <c r="C12190" s="7">
        <v>136</v>
      </c>
      <c r="D12190" s="7">
        <v>3</v>
      </c>
      <c r="E12190" s="17">
        <v>45</v>
      </c>
      <c r="F12190" s="2" t="s">
        <v>172</v>
      </c>
      <c r="G12190" s="2" t="s">
        <v>1943</v>
      </c>
      <c r="H12190" s="2" t="s">
        <v>486</v>
      </c>
      <c r="J12190" s="2" t="s">
        <v>250</v>
      </c>
      <c r="K12190" s="2" t="s">
        <v>1974</v>
      </c>
    </row>
    <row r="12191" spans="1:11">
      <c r="A12191" s="79">
        <v>42543</v>
      </c>
      <c r="B12191" s="3">
        <v>88.291622617534941</v>
      </c>
      <c r="C12191" s="7">
        <v>136</v>
      </c>
      <c r="D12191" s="7">
        <v>25</v>
      </c>
      <c r="E12191" s="7">
        <v>45</v>
      </c>
      <c r="F12191" s="2" t="s">
        <v>172</v>
      </c>
      <c r="G12191" s="2" t="s">
        <v>1943</v>
      </c>
      <c r="H12191" s="2" t="s">
        <v>2000</v>
      </c>
      <c r="I12191" s="2" t="s">
        <v>378</v>
      </c>
      <c r="J12191" s="2" t="s">
        <v>239</v>
      </c>
      <c r="K12191" s="2" t="s">
        <v>2001</v>
      </c>
    </row>
    <row r="12192" spans="1:11">
      <c r="A12192" s="79">
        <v>42544</v>
      </c>
      <c r="B12192" s="3">
        <v>3.3933275862068966</v>
      </c>
      <c r="C12192" s="7">
        <v>136</v>
      </c>
      <c r="D12192" s="7">
        <v>1</v>
      </c>
      <c r="E12192" s="17">
        <v>45</v>
      </c>
      <c r="F12192" s="2" t="s">
        <v>172</v>
      </c>
      <c r="G12192" s="2" t="s">
        <v>1943</v>
      </c>
      <c r="H12192" s="2" t="s">
        <v>1979</v>
      </c>
      <c r="I12192" s="2" t="s">
        <v>1980</v>
      </c>
      <c r="K12192" s="2" t="s">
        <v>1981</v>
      </c>
    </row>
    <row r="12193" spans="1:11">
      <c r="A12193" s="79">
        <v>42545</v>
      </c>
      <c r="B12193" s="3">
        <v>13.578699453551913</v>
      </c>
      <c r="C12193" s="7">
        <v>136</v>
      </c>
      <c r="D12193" s="7">
        <v>4</v>
      </c>
      <c r="E12193" s="17">
        <v>45</v>
      </c>
      <c r="F12193" s="2" t="s">
        <v>172</v>
      </c>
      <c r="G12193" s="2" t="s">
        <v>1943</v>
      </c>
      <c r="H12193" s="2" t="s">
        <v>372</v>
      </c>
      <c r="I12193" s="2" t="s">
        <v>1921</v>
      </c>
      <c r="J12193" s="2" t="s">
        <v>231</v>
      </c>
      <c r="K12193" s="2" t="s">
        <v>1995</v>
      </c>
    </row>
    <row r="12194" spans="1:11">
      <c r="A12194" s="79">
        <v>42545</v>
      </c>
      <c r="B12194" s="3">
        <v>3.3803965517241381</v>
      </c>
      <c r="C12194" s="7">
        <v>136</v>
      </c>
      <c r="D12194" s="7">
        <v>1</v>
      </c>
      <c r="E12194" s="17">
        <v>45</v>
      </c>
      <c r="F12194" s="2" t="s">
        <v>172</v>
      </c>
      <c r="G12194" s="2" t="s">
        <v>1943</v>
      </c>
      <c r="H12194" s="2" t="s">
        <v>1118</v>
      </c>
      <c r="K12194" s="2" t="s">
        <v>2020</v>
      </c>
    </row>
    <row r="12195" spans="1:11">
      <c r="A12195" s="79">
        <v>42548</v>
      </c>
      <c r="B12195" s="3">
        <v>6.7663430656934302</v>
      </c>
      <c r="C12195" s="7">
        <v>136</v>
      </c>
      <c r="D12195" s="7">
        <v>2</v>
      </c>
      <c r="E12195" s="17">
        <v>45</v>
      </c>
      <c r="F12195" s="2" t="s">
        <v>172</v>
      </c>
      <c r="G12195" s="2" t="s">
        <v>1943</v>
      </c>
      <c r="H12195" s="2" t="s">
        <v>1128</v>
      </c>
      <c r="K12195" s="2" t="s">
        <v>2007</v>
      </c>
    </row>
    <row r="12196" spans="1:11">
      <c r="A12196" s="79">
        <v>42548</v>
      </c>
      <c r="B12196" s="3">
        <v>3.3936162790697675</v>
      </c>
      <c r="C12196" s="7">
        <v>136</v>
      </c>
      <c r="D12196" s="7">
        <v>1</v>
      </c>
      <c r="E12196" s="17">
        <v>45</v>
      </c>
      <c r="F12196" s="2" t="s">
        <v>172</v>
      </c>
      <c r="G12196" s="2" t="s">
        <v>1943</v>
      </c>
      <c r="H12196" s="2" t="s">
        <v>1960</v>
      </c>
      <c r="K12196" s="2" t="s">
        <v>1961</v>
      </c>
    </row>
    <row r="12197" spans="1:11">
      <c r="A12197" s="79">
        <v>42550</v>
      </c>
      <c r="B12197" s="3">
        <v>10.181246606334842</v>
      </c>
      <c r="C12197" s="7">
        <v>136</v>
      </c>
      <c r="D12197" s="7">
        <v>3</v>
      </c>
      <c r="E12197" s="17">
        <v>45</v>
      </c>
      <c r="F12197" s="2" t="s">
        <v>172</v>
      </c>
      <c r="G12197" s="2" t="s">
        <v>1943</v>
      </c>
      <c r="H12197" s="2" t="s">
        <v>393</v>
      </c>
      <c r="J12197" s="2" t="s">
        <v>235</v>
      </c>
      <c r="K12197" s="2" t="s">
        <v>1955</v>
      </c>
    </row>
    <row r="12198" spans="1:11">
      <c r="A12198" s="79">
        <v>42550</v>
      </c>
      <c r="B12198" s="3">
        <v>6.7732711864406783</v>
      </c>
      <c r="C12198" s="7">
        <v>136</v>
      </c>
      <c r="D12198" s="7">
        <v>2</v>
      </c>
      <c r="E12198" s="17">
        <v>45</v>
      </c>
      <c r="F12198" s="2" t="s">
        <v>172</v>
      </c>
      <c r="G12198" s="2" t="s">
        <v>1943</v>
      </c>
      <c r="H12198" s="2" t="s">
        <v>763</v>
      </c>
      <c r="J12198" s="2" t="s">
        <v>2018</v>
      </c>
      <c r="K12198" s="2" t="s">
        <v>2019</v>
      </c>
    </row>
    <row r="12199" spans="1:11">
      <c r="A12199" s="79">
        <v>42550</v>
      </c>
      <c r="B12199" s="3">
        <v>6.7767999230473261</v>
      </c>
      <c r="C12199" s="7">
        <v>136</v>
      </c>
      <c r="D12199" s="7">
        <v>2</v>
      </c>
      <c r="E12199" s="17">
        <v>45</v>
      </c>
      <c r="F12199" s="2" t="s">
        <v>172</v>
      </c>
      <c r="G12199" s="2" t="s">
        <v>1943</v>
      </c>
      <c r="H12199" s="2" t="s">
        <v>1157</v>
      </c>
      <c r="J12199" s="2" t="s">
        <v>241</v>
      </c>
      <c r="K12199" s="2" t="s">
        <v>1950</v>
      </c>
    </row>
    <row r="12200" spans="1:11">
      <c r="A12200" s="79">
        <v>42550</v>
      </c>
      <c r="B12200" s="3">
        <v>6.7850341880341878</v>
      </c>
      <c r="C12200" s="7">
        <v>136</v>
      </c>
      <c r="D12200" s="7">
        <v>2</v>
      </c>
      <c r="E12200" s="17">
        <v>45</v>
      </c>
      <c r="F12200" s="2" t="s">
        <v>172</v>
      </c>
      <c r="G12200" s="2" t="s">
        <v>1943</v>
      </c>
      <c r="H12200" s="2" t="s">
        <v>482</v>
      </c>
      <c r="K12200" s="2" t="s">
        <v>1954</v>
      </c>
    </row>
    <row r="12201" spans="1:11">
      <c r="A12201" s="79">
        <v>42551</v>
      </c>
      <c r="B12201" s="3">
        <v>3.3844531772575253</v>
      </c>
      <c r="C12201" s="7">
        <v>136</v>
      </c>
      <c r="D12201" s="7">
        <v>1</v>
      </c>
      <c r="E12201" s="17">
        <v>45</v>
      </c>
      <c r="F12201" s="2" t="s">
        <v>172</v>
      </c>
      <c r="G12201" s="2" t="s">
        <v>1943</v>
      </c>
      <c r="H12201" s="2" t="s">
        <v>674</v>
      </c>
      <c r="I12201" s="2" t="s">
        <v>1938</v>
      </c>
      <c r="J12201" s="2" t="s">
        <v>379</v>
      </c>
      <c r="K12201" s="2" t="s">
        <v>1939</v>
      </c>
    </row>
    <row r="12202" spans="1:11">
      <c r="A12202" s="79">
        <v>42551</v>
      </c>
      <c r="B12202" s="3">
        <v>3.3872060342045822</v>
      </c>
      <c r="C12202" s="7">
        <v>136</v>
      </c>
      <c r="D12202" s="7">
        <v>1</v>
      </c>
      <c r="E12202" s="17">
        <v>45</v>
      </c>
      <c r="F12202" s="2" t="s">
        <v>172</v>
      </c>
      <c r="G12202" s="2" t="s">
        <v>1943</v>
      </c>
      <c r="H12202" s="2" t="s">
        <v>1136</v>
      </c>
      <c r="K12202" s="2" t="s">
        <v>1948</v>
      </c>
    </row>
    <row r="12203" spans="1:11">
      <c r="A12203" s="79">
        <v>42556</v>
      </c>
      <c r="B12203" s="3">
        <v>6.7791383005868848</v>
      </c>
      <c r="C12203" s="7">
        <v>136</v>
      </c>
      <c r="D12203" s="7">
        <v>2</v>
      </c>
      <c r="E12203" s="17">
        <v>45</v>
      </c>
      <c r="F12203" s="2" t="s">
        <v>172</v>
      </c>
      <c r="G12203" s="2" t="s">
        <v>372</v>
      </c>
      <c r="H12203" s="2" t="s">
        <v>2176</v>
      </c>
      <c r="I12203" s="2" t="s">
        <v>1943</v>
      </c>
    </row>
    <row r="12204" spans="1:11">
      <c r="A12204" s="79">
        <v>42562</v>
      </c>
      <c r="B12204" s="3">
        <v>30.42056496927129</v>
      </c>
      <c r="C12204" s="7">
        <v>136</v>
      </c>
      <c r="D12204" s="7">
        <v>8</v>
      </c>
      <c r="E12204" s="17">
        <v>45</v>
      </c>
      <c r="F12204" s="2" t="s">
        <v>172</v>
      </c>
      <c r="G12204" s="2" t="s">
        <v>393</v>
      </c>
      <c r="H12204" s="2" t="s">
        <v>2177</v>
      </c>
      <c r="I12204" s="2" t="s">
        <v>1943</v>
      </c>
    </row>
    <row r="12205" spans="1:11">
      <c r="A12205" s="79">
        <v>42563</v>
      </c>
      <c r="B12205" s="3">
        <v>6.7700941704035875</v>
      </c>
      <c r="C12205" s="7">
        <v>136</v>
      </c>
      <c r="D12205" s="7">
        <v>2</v>
      </c>
      <c r="E12205" s="17">
        <v>45</v>
      </c>
      <c r="F12205" s="2" t="s">
        <v>172</v>
      </c>
      <c r="G12205" s="2" t="s">
        <v>1126</v>
      </c>
      <c r="H12205" s="2" t="s">
        <v>2181</v>
      </c>
      <c r="I12205" s="2" t="s">
        <v>1943</v>
      </c>
    </row>
    <row r="12206" spans="1:11">
      <c r="A12206" s="79">
        <v>42565</v>
      </c>
      <c r="B12206" s="3">
        <v>3.3847745098039215</v>
      </c>
      <c r="C12206" s="7">
        <v>136</v>
      </c>
      <c r="D12206" s="7">
        <v>1</v>
      </c>
      <c r="E12206" s="17">
        <v>45</v>
      </c>
      <c r="F12206" s="2" t="s">
        <v>172</v>
      </c>
      <c r="G12206" s="2" t="s">
        <v>2172</v>
      </c>
      <c r="H12206" s="2" t="s">
        <v>2173</v>
      </c>
      <c r="I12206" s="2" t="s">
        <v>1943</v>
      </c>
    </row>
    <row r="12207" spans="1:11">
      <c r="A12207" s="79">
        <v>42565</v>
      </c>
      <c r="B12207" s="3">
        <v>3.3865925379904742</v>
      </c>
      <c r="C12207" s="7">
        <v>136</v>
      </c>
      <c r="D12207" s="7">
        <v>1</v>
      </c>
      <c r="E12207" s="17">
        <v>45</v>
      </c>
      <c r="F12207" s="2" t="s">
        <v>172</v>
      </c>
      <c r="G12207" s="2" t="s">
        <v>372</v>
      </c>
      <c r="H12207" s="2" t="s">
        <v>2165</v>
      </c>
      <c r="I12207" s="2" t="s">
        <v>1943</v>
      </c>
    </row>
    <row r="12208" spans="1:11">
      <c r="A12208" s="79">
        <v>42649</v>
      </c>
      <c r="B12208" s="3">
        <v>64.496499999999997</v>
      </c>
      <c r="C12208" s="7">
        <v>136</v>
      </c>
      <c r="D12208" s="7">
        <v>4</v>
      </c>
      <c r="E12208" s="17">
        <v>45</v>
      </c>
      <c r="F12208" s="2" t="s">
        <v>172</v>
      </c>
      <c r="G12208" s="2" t="s">
        <v>1943</v>
      </c>
      <c r="H12208" s="2" t="s">
        <v>393</v>
      </c>
    </row>
    <row r="12209" spans="1:10">
      <c r="A12209" s="79">
        <v>42661</v>
      </c>
      <c r="B12209" s="3">
        <v>6.79059756097561</v>
      </c>
      <c r="C12209" s="7">
        <v>136</v>
      </c>
      <c r="D12209" s="7">
        <v>2</v>
      </c>
      <c r="E12209" s="17">
        <v>45</v>
      </c>
      <c r="F12209" s="2" t="s">
        <v>172</v>
      </c>
      <c r="G12209" s="2" t="s">
        <v>1943</v>
      </c>
      <c r="H12209" s="2" t="s">
        <v>372</v>
      </c>
    </row>
    <row r="12210" spans="1:10">
      <c r="A12210" s="79">
        <v>42671</v>
      </c>
      <c r="B12210" s="3">
        <v>3.3915000000000002</v>
      </c>
      <c r="C12210" s="7">
        <v>136</v>
      </c>
      <c r="D12210" s="7">
        <v>1</v>
      </c>
      <c r="E12210" s="17">
        <v>45</v>
      </c>
      <c r="F12210" s="2" t="s">
        <v>172</v>
      </c>
      <c r="G12210" s="2" t="s">
        <v>1943</v>
      </c>
      <c r="H12210" s="2" t="s">
        <v>2651</v>
      </c>
    </row>
    <row r="12211" spans="1:10">
      <c r="A12211" s="79">
        <v>42689</v>
      </c>
      <c r="B12211" s="3">
        <v>10.177551282051281</v>
      </c>
      <c r="C12211" s="7">
        <v>136</v>
      </c>
      <c r="D12211" s="7">
        <v>3</v>
      </c>
      <c r="E12211" s="17">
        <v>45</v>
      </c>
      <c r="F12211" s="2" t="s">
        <v>172</v>
      </c>
      <c r="G12211" s="2" t="s">
        <v>1943</v>
      </c>
      <c r="H12211" s="2" t="s">
        <v>1157</v>
      </c>
    </row>
    <row r="12212" spans="1:10">
      <c r="A12212" s="79">
        <v>42695</v>
      </c>
      <c r="B12212" s="3">
        <v>6.7889694072657747</v>
      </c>
      <c r="C12212" s="7">
        <v>136</v>
      </c>
      <c r="D12212" s="7">
        <v>2</v>
      </c>
      <c r="E12212" s="17">
        <v>45</v>
      </c>
      <c r="F12212" s="2" t="s">
        <v>172</v>
      </c>
      <c r="G12212" s="2" t="s">
        <v>1943</v>
      </c>
      <c r="H12212" s="2" t="s">
        <v>372</v>
      </c>
    </row>
    <row r="12213" spans="1:10">
      <c r="A12213" s="79">
        <v>42695</v>
      </c>
      <c r="B12213" s="3">
        <v>3.3894513960703208</v>
      </c>
      <c r="C12213" s="7">
        <v>136</v>
      </c>
      <c r="D12213" s="7">
        <v>1</v>
      </c>
      <c r="E12213" s="17">
        <v>45</v>
      </c>
      <c r="F12213" s="2" t="s">
        <v>172</v>
      </c>
      <c r="G12213" s="2" t="s">
        <v>1943</v>
      </c>
      <c r="H12213" s="2" t="s">
        <v>2651</v>
      </c>
    </row>
    <row r="12214" spans="1:10">
      <c r="A12214" s="79">
        <v>42744</v>
      </c>
      <c r="B12214" s="3">
        <v>3.3935471698113209</v>
      </c>
      <c r="C12214" s="7">
        <v>136</v>
      </c>
      <c r="D12214" s="7">
        <v>1</v>
      </c>
      <c r="E12214" s="17">
        <v>45</v>
      </c>
      <c r="F12214" s="2" t="s">
        <v>172</v>
      </c>
      <c r="G12214" s="2" t="s">
        <v>3463</v>
      </c>
      <c r="J12214" s="2" t="s">
        <v>3464</v>
      </c>
    </row>
    <row r="12215" spans="1:10">
      <c r="A12215" s="79">
        <v>42746</v>
      </c>
      <c r="B12215" s="3">
        <v>3.388996017378711</v>
      </c>
      <c r="C12215" s="7">
        <v>136</v>
      </c>
      <c r="D12215" s="7">
        <v>1</v>
      </c>
      <c r="E12215" s="17">
        <v>45</v>
      </c>
      <c r="F12215" s="2" t="s">
        <v>172</v>
      </c>
      <c r="G12215" s="2" t="s">
        <v>1128</v>
      </c>
      <c r="J12215" s="2" t="s">
        <v>3487</v>
      </c>
    </row>
    <row r="12216" spans="1:10">
      <c r="A12216" s="79">
        <v>42746</v>
      </c>
      <c r="B12216" s="3">
        <v>3.395438775510204</v>
      </c>
      <c r="C12216" s="7">
        <v>136</v>
      </c>
      <c r="D12216" s="7">
        <v>1</v>
      </c>
      <c r="E12216" s="17">
        <v>45</v>
      </c>
      <c r="F12216" s="2" t="s">
        <v>172</v>
      </c>
      <c r="G12216" s="2" t="s">
        <v>3468</v>
      </c>
      <c r="J12216" s="2" t="s">
        <v>3469</v>
      </c>
    </row>
    <row r="12217" spans="1:10">
      <c r="A12217" s="79">
        <v>42771</v>
      </c>
      <c r="B12217" s="3">
        <v>23.779527137042063</v>
      </c>
      <c r="C12217" s="7">
        <v>136</v>
      </c>
      <c r="D12217" s="7">
        <v>6</v>
      </c>
      <c r="E12217" s="7">
        <v>45</v>
      </c>
      <c r="F12217" s="2" t="s">
        <v>172</v>
      </c>
      <c r="G12217" s="2" t="s">
        <v>3460</v>
      </c>
      <c r="J12217" s="2" t="s">
        <v>3461</v>
      </c>
    </row>
    <row r="12218" spans="1:10">
      <c r="A12218" s="79">
        <v>42779</v>
      </c>
      <c r="B12218" s="3">
        <v>3.3939935622317599</v>
      </c>
      <c r="C12218" s="7">
        <v>136</v>
      </c>
      <c r="D12218" s="7">
        <v>1</v>
      </c>
      <c r="E12218" s="17">
        <v>45</v>
      </c>
      <c r="F12218" s="2" t="s">
        <v>172</v>
      </c>
      <c r="G12218" s="2" t="s">
        <v>1960</v>
      </c>
      <c r="J12218" s="2" t="s">
        <v>3465</v>
      </c>
    </row>
    <row r="12219" spans="1:10">
      <c r="A12219" s="79">
        <v>42796</v>
      </c>
      <c r="B12219" s="3">
        <v>3.3944692898272555</v>
      </c>
      <c r="C12219" s="7">
        <v>136</v>
      </c>
      <c r="D12219" s="7">
        <v>1</v>
      </c>
      <c r="E12219" s="17">
        <v>45</v>
      </c>
      <c r="F12219" s="2" t="s">
        <v>172</v>
      </c>
      <c r="G12219" s="2" t="s">
        <v>3456</v>
      </c>
      <c r="J12219" s="2" t="s">
        <v>3457</v>
      </c>
    </row>
    <row r="12220" spans="1:10">
      <c r="A12220" s="79">
        <v>42808</v>
      </c>
      <c r="B12220" s="3">
        <v>13.568774774774775</v>
      </c>
      <c r="C12220" s="7">
        <v>136</v>
      </c>
      <c r="D12220" s="7">
        <v>4</v>
      </c>
      <c r="E12220" s="17">
        <v>45</v>
      </c>
      <c r="F12220" s="2" t="s">
        <v>172</v>
      </c>
      <c r="G12220" s="2" t="s">
        <v>393</v>
      </c>
      <c r="I12220" s="2" t="s">
        <v>235</v>
      </c>
      <c r="J12220" s="2" t="s">
        <v>3481</v>
      </c>
    </row>
    <row r="12221" spans="1:10">
      <c r="A12221" s="79">
        <v>42838</v>
      </c>
      <c r="B12221" s="3">
        <v>3.3909187725631771</v>
      </c>
      <c r="C12221" s="7">
        <v>136</v>
      </c>
      <c r="D12221" s="7">
        <v>1</v>
      </c>
      <c r="E12221" s="17">
        <v>45</v>
      </c>
      <c r="F12221" s="2" t="s">
        <v>172</v>
      </c>
      <c r="G12221" s="2" t="s">
        <v>1943</v>
      </c>
    </row>
    <row r="12222" spans="1:10">
      <c r="A12222" s="79">
        <v>42839</v>
      </c>
      <c r="B12222" s="3">
        <v>6.7873448275862067</v>
      </c>
      <c r="C12222" s="7">
        <v>136</v>
      </c>
      <c r="D12222" s="7">
        <v>2</v>
      </c>
      <c r="E12222" s="17">
        <v>45</v>
      </c>
      <c r="F12222" s="2" t="s">
        <v>172</v>
      </c>
      <c r="G12222" s="2" t="s">
        <v>1943</v>
      </c>
    </row>
    <row r="12223" spans="1:10">
      <c r="A12223" s="79">
        <v>42856</v>
      </c>
      <c r="B12223" s="3">
        <v>3.3904706354668503</v>
      </c>
      <c r="C12223" s="7">
        <v>136</v>
      </c>
      <c r="D12223" s="7">
        <v>1</v>
      </c>
      <c r="E12223" s="17">
        <v>45</v>
      </c>
      <c r="F12223" s="2" t="s">
        <v>172</v>
      </c>
      <c r="G12223" s="2" t="s">
        <v>1943</v>
      </c>
    </row>
    <row r="12224" spans="1:10">
      <c r="A12224" s="79">
        <v>42894</v>
      </c>
      <c r="B12224" s="3">
        <v>3.3923775510204082</v>
      </c>
      <c r="C12224" s="7">
        <v>136</v>
      </c>
      <c r="D12224" s="7">
        <v>1</v>
      </c>
      <c r="E12224" s="17">
        <v>45</v>
      </c>
      <c r="F12224" s="2" t="s">
        <v>172</v>
      </c>
      <c r="G12224" s="2" t="s">
        <v>1943</v>
      </c>
    </row>
    <row r="12225" spans="1:9">
      <c r="A12225" s="79">
        <v>42907</v>
      </c>
      <c r="B12225" s="3">
        <v>13.577938814531549</v>
      </c>
      <c r="C12225" s="7">
        <v>136</v>
      </c>
      <c r="D12225" s="7">
        <v>4</v>
      </c>
      <c r="E12225" s="17">
        <v>45</v>
      </c>
      <c r="F12225" s="2" t="s">
        <v>172</v>
      </c>
      <c r="G12225" s="2" t="s">
        <v>1943</v>
      </c>
    </row>
    <row r="12226" spans="1:9">
      <c r="A12226" s="79">
        <v>42604</v>
      </c>
      <c r="B12226" s="3">
        <v>20.157666666666668</v>
      </c>
      <c r="C12226" s="7">
        <v>137</v>
      </c>
      <c r="D12226" s="7">
        <v>6</v>
      </c>
      <c r="E12226" s="7">
        <v>45</v>
      </c>
      <c r="F12226" s="2" t="s">
        <v>172</v>
      </c>
      <c r="G12226" s="2" t="s">
        <v>1126</v>
      </c>
      <c r="H12226" s="2" t="s">
        <v>2191</v>
      </c>
      <c r="I12226" s="2" t="s">
        <v>2183</v>
      </c>
    </row>
    <row r="12227" spans="1:9">
      <c r="A12227" s="79">
        <v>42605</v>
      </c>
      <c r="B12227" s="3">
        <v>33.916147540983609</v>
      </c>
      <c r="C12227" s="7">
        <v>137</v>
      </c>
      <c r="D12227" s="7">
        <v>10</v>
      </c>
      <c r="E12227" s="17">
        <v>45</v>
      </c>
      <c r="F12227" s="2" t="s">
        <v>172</v>
      </c>
      <c r="G12227" s="2" t="s">
        <v>393</v>
      </c>
      <c r="H12227" s="2" t="s">
        <v>2170</v>
      </c>
      <c r="I12227" s="2" t="s">
        <v>2184</v>
      </c>
    </row>
    <row r="12228" spans="1:9">
      <c r="A12228" s="79">
        <v>42611</v>
      </c>
      <c r="B12228" s="3">
        <v>6.7825670103092781</v>
      </c>
      <c r="C12228" s="7">
        <v>137</v>
      </c>
      <c r="D12228" s="7">
        <v>2</v>
      </c>
      <c r="E12228" s="17">
        <v>45</v>
      </c>
      <c r="F12228" s="2" t="s">
        <v>172</v>
      </c>
      <c r="G12228" s="2" t="s">
        <v>1776</v>
      </c>
      <c r="H12228" s="2" t="s">
        <v>2164</v>
      </c>
      <c r="I12228" s="2" t="s">
        <v>2183</v>
      </c>
    </row>
    <row r="12229" spans="1:9">
      <c r="A12229" s="79">
        <v>42615</v>
      </c>
      <c r="B12229" s="3">
        <v>13.55394277539342</v>
      </c>
      <c r="C12229" s="7">
        <v>137</v>
      </c>
      <c r="D12229" s="7">
        <v>4</v>
      </c>
      <c r="E12229" s="17">
        <v>45</v>
      </c>
      <c r="F12229" s="2" t="s">
        <v>172</v>
      </c>
      <c r="G12229" s="2" t="s">
        <v>372</v>
      </c>
      <c r="H12229" s="2" t="s">
        <v>2167</v>
      </c>
      <c r="I12229" s="2" t="s">
        <v>2183</v>
      </c>
    </row>
    <row r="12230" spans="1:9">
      <c r="A12230" s="79">
        <v>42621</v>
      </c>
      <c r="B12230" s="3">
        <v>16.968636363636364</v>
      </c>
      <c r="C12230" s="7">
        <v>137</v>
      </c>
      <c r="D12230" s="7">
        <v>5</v>
      </c>
      <c r="E12230" s="17">
        <v>45</v>
      </c>
      <c r="F12230" s="2" t="s">
        <v>172</v>
      </c>
      <c r="G12230" s="2" t="s">
        <v>2021</v>
      </c>
      <c r="H12230" s="2" t="s">
        <v>2187</v>
      </c>
      <c r="I12230" s="2" t="s">
        <v>2183</v>
      </c>
    </row>
    <row r="12231" spans="1:9">
      <c r="A12231" s="79">
        <v>42621</v>
      </c>
      <c r="B12231" s="3">
        <v>13.513246298788694</v>
      </c>
      <c r="C12231" s="7">
        <v>137</v>
      </c>
      <c r="D12231" s="7">
        <v>4</v>
      </c>
      <c r="E12231" s="17">
        <v>45</v>
      </c>
      <c r="F12231" s="2" t="s">
        <v>172</v>
      </c>
      <c r="G12231" s="2" t="s">
        <v>464</v>
      </c>
      <c r="H12231" s="2" t="s">
        <v>2189</v>
      </c>
      <c r="I12231" s="2" t="s">
        <v>2183</v>
      </c>
    </row>
    <row r="12232" spans="1:9">
      <c r="A12232" s="79">
        <v>42621</v>
      </c>
      <c r="B12232" s="3">
        <v>13.547591160220994</v>
      </c>
      <c r="C12232" s="7">
        <v>137</v>
      </c>
      <c r="D12232" s="7">
        <v>4</v>
      </c>
      <c r="E12232" s="17">
        <v>45</v>
      </c>
      <c r="F12232" s="2" t="s">
        <v>172</v>
      </c>
      <c r="G12232" s="2" t="s">
        <v>671</v>
      </c>
      <c r="H12232" s="2" t="s">
        <v>2188</v>
      </c>
      <c r="I12232" s="2" t="s">
        <v>2183</v>
      </c>
    </row>
    <row r="12233" spans="1:9">
      <c r="A12233" s="79">
        <v>42621</v>
      </c>
      <c r="B12233" s="3">
        <v>10.166197674418605</v>
      </c>
      <c r="C12233" s="7">
        <v>137</v>
      </c>
      <c r="D12233" s="7">
        <v>3</v>
      </c>
      <c r="E12233" s="17">
        <v>45</v>
      </c>
      <c r="F12233" s="2" t="s">
        <v>172</v>
      </c>
      <c r="G12233" s="2" t="s">
        <v>1560</v>
      </c>
      <c r="H12233" s="2" t="s">
        <v>2190</v>
      </c>
      <c r="I12233" s="2" t="s">
        <v>2183</v>
      </c>
    </row>
    <row r="12234" spans="1:9">
      <c r="A12234" s="79">
        <v>42622</v>
      </c>
      <c r="B12234" s="3">
        <v>13.559289256198348</v>
      </c>
      <c r="C12234" s="7">
        <v>137</v>
      </c>
      <c r="D12234" s="7">
        <v>4</v>
      </c>
      <c r="E12234" s="17">
        <v>45</v>
      </c>
      <c r="F12234" s="2" t="s">
        <v>172</v>
      </c>
      <c r="G12234" s="2" t="s">
        <v>1157</v>
      </c>
      <c r="H12234" s="2" t="s">
        <v>2175</v>
      </c>
      <c r="I12234" s="2" t="s">
        <v>2183</v>
      </c>
    </row>
    <row r="12235" spans="1:9">
      <c r="A12235" s="79">
        <v>42623</v>
      </c>
      <c r="B12235" s="3">
        <v>10.17833378746594</v>
      </c>
      <c r="C12235" s="7">
        <v>137</v>
      </c>
      <c r="D12235" s="7">
        <v>3</v>
      </c>
      <c r="E12235" s="17">
        <v>45</v>
      </c>
      <c r="F12235" s="2" t="s">
        <v>172</v>
      </c>
      <c r="G12235" s="2" t="s">
        <v>1960</v>
      </c>
      <c r="H12235" s="2" t="s">
        <v>2163</v>
      </c>
      <c r="I12235" s="2" t="s">
        <v>2183</v>
      </c>
    </row>
    <row r="12236" spans="1:9">
      <c r="A12236" s="79">
        <v>42624</v>
      </c>
      <c r="B12236" s="3">
        <v>20.315999999999999</v>
      </c>
      <c r="C12236" s="7">
        <v>137</v>
      </c>
      <c r="D12236" s="7">
        <v>6</v>
      </c>
      <c r="E12236" s="7">
        <v>45</v>
      </c>
      <c r="F12236" s="2" t="s">
        <v>172</v>
      </c>
      <c r="G12236" s="2" t="s">
        <v>453</v>
      </c>
      <c r="H12236" s="2" t="s">
        <v>2186</v>
      </c>
      <c r="I12236" s="2" t="s">
        <v>2183</v>
      </c>
    </row>
    <row r="12237" spans="1:9">
      <c r="A12237" s="79">
        <v>42625</v>
      </c>
      <c r="B12237" s="3">
        <v>6.7746286353467564</v>
      </c>
      <c r="C12237" s="7">
        <v>137</v>
      </c>
      <c r="D12237" s="7">
        <v>2</v>
      </c>
      <c r="E12237" s="17">
        <v>45</v>
      </c>
      <c r="F12237" s="2" t="s">
        <v>172</v>
      </c>
      <c r="G12237" s="2" t="s">
        <v>461</v>
      </c>
      <c r="H12237" s="2" t="s">
        <v>2178</v>
      </c>
      <c r="I12237" s="2" t="s">
        <v>2183</v>
      </c>
    </row>
    <row r="12238" spans="1:9">
      <c r="A12238" s="79">
        <v>42627</v>
      </c>
      <c r="B12238" s="3">
        <v>6.7774177545691909</v>
      </c>
      <c r="C12238" s="7">
        <v>137</v>
      </c>
      <c r="D12238" s="7">
        <v>2</v>
      </c>
      <c r="E12238" s="17">
        <v>45</v>
      </c>
      <c r="F12238" s="2" t="s">
        <v>172</v>
      </c>
      <c r="G12238" s="2" t="s">
        <v>2000</v>
      </c>
      <c r="H12238" s="2" t="s">
        <v>2185</v>
      </c>
      <c r="I12238" s="2" t="s">
        <v>2183</v>
      </c>
    </row>
    <row r="12239" spans="1:9">
      <c r="A12239" s="79">
        <v>42628</v>
      </c>
      <c r="B12239" s="3">
        <v>3.392359649122807</v>
      </c>
      <c r="C12239" s="7">
        <v>137</v>
      </c>
      <c r="D12239" s="7">
        <v>1</v>
      </c>
      <c r="E12239" s="17">
        <v>45</v>
      </c>
      <c r="F12239" s="2" t="s">
        <v>172</v>
      </c>
      <c r="G12239" s="2" t="s">
        <v>1958</v>
      </c>
      <c r="H12239" s="2" t="s">
        <v>2160</v>
      </c>
      <c r="I12239" s="2" t="s">
        <v>2183</v>
      </c>
    </row>
    <row r="12240" spans="1:9">
      <c r="A12240" s="79">
        <v>42629</v>
      </c>
      <c r="B12240" s="3">
        <v>13.579976627712854</v>
      </c>
      <c r="C12240" s="7">
        <v>137</v>
      </c>
      <c r="D12240" s="7">
        <v>4</v>
      </c>
      <c r="E12240" s="17">
        <v>45</v>
      </c>
      <c r="F12240" s="2" t="s">
        <v>172</v>
      </c>
      <c r="G12240" s="2" t="s">
        <v>2008</v>
      </c>
      <c r="H12240" s="2" t="s">
        <v>2174</v>
      </c>
      <c r="I12240" s="2" t="s">
        <v>2183</v>
      </c>
    </row>
    <row r="12241" spans="1:10">
      <c r="A12241" s="79">
        <v>42629</v>
      </c>
      <c r="B12241" s="3">
        <v>3.3898309114927345</v>
      </c>
      <c r="C12241" s="7">
        <v>137</v>
      </c>
      <c r="D12241" s="7">
        <v>1</v>
      </c>
      <c r="E12241" s="17">
        <v>45</v>
      </c>
      <c r="F12241" s="2" t="s">
        <v>172</v>
      </c>
      <c r="G12241" s="2" t="s">
        <v>484</v>
      </c>
      <c r="H12241" s="2" t="s">
        <v>2168</v>
      </c>
      <c r="I12241" s="2" t="s">
        <v>2183</v>
      </c>
    </row>
    <row r="12242" spans="1:10">
      <c r="A12242" s="79">
        <v>42631</v>
      </c>
      <c r="B12242" s="3">
        <v>6.7859182058047489</v>
      </c>
      <c r="C12242" s="7">
        <v>137</v>
      </c>
      <c r="D12242" s="7">
        <v>2</v>
      </c>
      <c r="E12242" s="17">
        <v>45</v>
      </c>
      <c r="F12242" s="2" t="s">
        <v>172</v>
      </c>
      <c r="G12242" s="2" t="s">
        <v>2161</v>
      </c>
      <c r="H12242" s="2" t="s">
        <v>2162</v>
      </c>
      <c r="I12242" s="2" t="s">
        <v>2184</v>
      </c>
    </row>
    <row r="12243" spans="1:10">
      <c r="A12243" s="79">
        <v>42636</v>
      </c>
      <c r="B12243" s="3">
        <v>6.735235294117647</v>
      </c>
      <c r="C12243" s="7">
        <v>137</v>
      </c>
      <c r="D12243" s="7">
        <v>2</v>
      </c>
      <c r="E12243" s="17">
        <v>45</v>
      </c>
      <c r="F12243" s="2" t="s">
        <v>172</v>
      </c>
      <c r="G12243" s="2" t="s">
        <v>373</v>
      </c>
      <c r="H12243" s="2" t="s">
        <v>2169</v>
      </c>
      <c r="I12243" s="2" t="s">
        <v>2183</v>
      </c>
    </row>
    <row r="12244" spans="1:10">
      <c r="A12244" s="79">
        <v>42641</v>
      </c>
      <c r="B12244" s="3">
        <v>6.7801717285038867</v>
      </c>
      <c r="C12244" s="7">
        <v>137</v>
      </c>
      <c r="D12244" s="7">
        <v>2</v>
      </c>
      <c r="E12244" s="17">
        <v>45</v>
      </c>
      <c r="F12244" s="2" t="s">
        <v>172</v>
      </c>
      <c r="G12244" s="2" t="s">
        <v>2043</v>
      </c>
      <c r="H12244" s="2" t="s">
        <v>2182</v>
      </c>
      <c r="I12244" s="2" t="s">
        <v>2183</v>
      </c>
    </row>
    <row r="12245" spans="1:10">
      <c r="A12245" s="79">
        <v>42649</v>
      </c>
      <c r="B12245" s="3">
        <v>23.761868421052633</v>
      </c>
      <c r="C12245" s="7">
        <v>137</v>
      </c>
      <c r="D12245" s="7">
        <v>6</v>
      </c>
      <c r="E12245" s="7">
        <v>45</v>
      </c>
      <c r="F12245" s="2" t="s">
        <v>172</v>
      </c>
      <c r="G12245" s="2" t="s">
        <v>2184</v>
      </c>
      <c r="H12245" s="2" t="s">
        <v>393</v>
      </c>
    </row>
    <row r="12246" spans="1:10">
      <c r="A12246" s="79">
        <v>42655</v>
      </c>
      <c r="B12246" s="3">
        <v>6.7897835051546389</v>
      </c>
      <c r="C12246" s="7">
        <v>137</v>
      </c>
      <c r="D12246" s="7">
        <v>2</v>
      </c>
      <c r="E12246" s="17">
        <v>45</v>
      </c>
      <c r="F12246" s="2" t="s">
        <v>172</v>
      </c>
      <c r="G12246" s="2" t="s">
        <v>2183</v>
      </c>
      <c r="H12246" s="2" t="s">
        <v>1113</v>
      </c>
    </row>
    <row r="12247" spans="1:10">
      <c r="A12247" s="79">
        <v>42725</v>
      </c>
      <c r="B12247" s="3">
        <v>3.3863034614937857</v>
      </c>
      <c r="C12247" s="7">
        <v>137</v>
      </c>
      <c r="D12247" s="7">
        <v>1</v>
      </c>
      <c r="E12247" s="17">
        <v>45</v>
      </c>
      <c r="F12247" s="2" t="s">
        <v>172</v>
      </c>
      <c r="G12247" s="2" t="s">
        <v>2184</v>
      </c>
      <c r="H12247" s="2" t="s">
        <v>2660</v>
      </c>
    </row>
    <row r="12248" spans="1:10">
      <c r="A12248" s="79">
        <v>42739</v>
      </c>
      <c r="B12248" s="3">
        <v>6.7911828254847642</v>
      </c>
      <c r="C12248" s="7">
        <v>137</v>
      </c>
      <c r="D12248" s="7">
        <v>2</v>
      </c>
      <c r="E12248" s="17">
        <v>45</v>
      </c>
      <c r="F12248" s="2" t="s">
        <v>172</v>
      </c>
      <c r="G12248" s="2" t="s">
        <v>1157</v>
      </c>
      <c r="I12248" s="2" t="s">
        <v>241</v>
      </c>
      <c r="J12248" s="2" t="s">
        <v>3480</v>
      </c>
    </row>
    <row r="12249" spans="1:10">
      <c r="A12249" s="79">
        <v>42744</v>
      </c>
      <c r="B12249" s="3">
        <v>3.3935471698113209</v>
      </c>
      <c r="C12249" s="7">
        <v>137</v>
      </c>
      <c r="D12249" s="7">
        <v>1</v>
      </c>
      <c r="E12249" s="17">
        <v>45</v>
      </c>
      <c r="F12249" s="2" t="s">
        <v>172</v>
      </c>
      <c r="G12249" s="2" t="s">
        <v>3463</v>
      </c>
      <c r="J12249" s="2" t="s">
        <v>3464</v>
      </c>
    </row>
    <row r="12250" spans="1:10">
      <c r="A12250" s="79">
        <v>42745</v>
      </c>
      <c r="B12250" s="3">
        <v>3.3964104477611938</v>
      </c>
      <c r="C12250" s="7">
        <v>137</v>
      </c>
      <c r="D12250" s="7">
        <v>1</v>
      </c>
      <c r="E12250" s="17">
        <v>45</v>
      </c>
      <c r="F12250" s="2" t="s">
        <v>172</v>
      </c>
      <c r="G12250" s="2" t="s">
        <v>372</v>
      </c>
      <c r="H12250" s="2" t="s">
        <v>1921</v>
      </c>
      <c r="I12250" s="2" t="s">
        <v>231</v>
      </c>
      <c r="J12250" s="2" t="s">
        <v>3467</v>
      </c>
    </row>
    <row r="12251" spans="1:10">
      <c r="A12251" s="79">
        <v>42746</v>
      </c>
      <c r="B12251" s="3">
        <v>3.388996017378711</v>
      </c>
      <c r="C12251" s="7">
        <v>137</v>
      </c>
      <c r="D12251" s="7">
        <v>1</v>
      </c>
      <c r="E12251" s="17">
        <v>45</v>
      </c>
      <c r="F12251" s="2" t="s">
        <v>172</v>
      </c>
      <c r="G12251" s="2" t="s">
        <v>1128</v>
      </c>
      <c r="J12251" s="2" t="s">
        <v>3487</v>
      </c>
    </row>
    <row r="12252" spans="1:10">
      <c r="A12252" s="79">
        <v>42755</v>
      </c>
      <c r="B12252" s="3">
        <v>20.381526315789472</v>
      </c>
      <c r="C12252" s="7">
        <v>137</v>
      </c>
      <c r="D12252" s="7">
        <v>6</v>
      </c>
      <c r="E12252" s="7">
        <v>45</v>
      </c>
      <c r="F12252" s="2" t="s">
        <v>172</v>
      </c>
      <c r="G12252" s="2" t="s">
        <v>393</v>
      </c>
      <c r="I12252" s="2" t="s">
        <v>235</v>
      </c>
      <c r="J12252" s="2" t="s">
        <v>3462</v>
      </c>
    </row>
    <row r="12253" spans="1:10">
      <c r="A12253" s="79">
        <v>42758</v>
      </c>
      <c r="B12253" s="3">
        <v>3.3848636363636362</v>
      </c>
      <c r="C12253" s="7">
        <v>137</v>
      </c>
      <c r="D12253" s="7">
        <v>1</v>
      </c>
      <c r="E12253" s="17">
        <v>45</v>
      </c>
      <c r="F12253" s="2" t="s">
        <v>172</v>
      </c>
      <c r="G12253" s="2" t="s">
        <v>372</v>
      </c>
      <c r="H12253" s="2" t="s">
        <v>1921</v>
      </c>
      <c r="I12253" s="2" t="s">
        <v>231</v>
      </c>
      <c r="J12253" s="2" t="s">
        <v>3472</v>
      </c>
    </row>
    <row r="12254" spans="1:10">
      <c r="A12254" s="79">
        <v>42771</v>
      </c>
      <c r="B12254" s="3">
        <v>23.779527137042063</v>
      </c>
      <c r="C12254" s="7">
        <v>137</v>
      </c>
      <c r="D12254" s="7">
        <v>6</v>
      </c>
      <c r="E12254" s="7">
        <v>45</v>
      </c>
      <c r="F12254" s="2" t="s">
        <v>172</v>
      </c>
      <c r="G12254" s="2" t="s">
        <v>3460</v>
      </c>
      <c r="J12254" s="2" t="s">
        <v>3461</v>
      </c>
    </row>
    <row r="12255" spans="1:10">
      <c r="A12255" s="79">
        <v>42779</v>
      </c>
      <c r="B12255" s="3">
        <v>3.3939935622317599</v>
      </c>
      <c r="C12255" s="7">
        <v>137</v>
      </c>
      <c r="D12255" s="7">
        <v>1</v>
      </c>
      <c r="E12255" s="17">
        <v>45</v>
      </c>
      <c r="F12255" s="2" t="s">
        <v>172</v>
      </c>
      <c r="G12255" s="2" t="s">
        <v>1960</v>
      </c>
      <c r="J12255" s="2" t="s">
        <v>3465</v>
      </c>
    </row>
    <row r="12256" spans="1:10">
      <c r="A12256" s="79">
        <v>42790</v>
      </c>
      <c r="B12256" s="3">
        <v>3.3912586206896553</v>
      </c>
      <c r="C12256" s="7">
        <v>137</v>
      </c>
      <c r="D12256" s="7">
        <v>1</v>
      </c>
      <c r="E12256" s="17">
        <v>45</v>
      </c>
      <c r="F12256" s="2" t="s">
        <v>172</v>
      </c>
      <c r="G12256" s="2" t="s">
        <v>372</v>
      </c>
      <c r="H12256" s="2" t="s">
        <v>1921</v>
      </c>
      <c r="I12256" s="2" t="s">
        <v>231</v>
      </c>
      <c r="J12256" s="2" t="s">
        <v>3471</v>
      </c>
    </row>
    <row r="12257" spans="1:8">
      <c r="A12257" s="79">
        <v>42654</v>
      </c>
      <c r="B12257" s="3">
        <v>6.7846832844574783</v>
      </c>
      <c r="C12257" s="7">
        <v>138</v>
      </c>
      <c r="D12257" s="7">
        <v>2</v>
      </c>
      <c r="E12257" s="17">
        <v>45</v>
      </c>
      <c r="F12257" s="2" t="s">
        <v>172</v>
      </c>
      <c r="G12257" s="2" t="s">
        <v>2663</v>
      </c>
      <c r="H12257" s="2" t="s">
        <v>1979</v>
      </c>
    </row>
    <row r="12258" spans="1:8">
      <c r="A12258" s="79">
        <v>42654</v>
      </c>
      <c r="B12258" s="3">
        <v>0</v>
      </c>
      <c r="C12258" s="7">
        <v>138</v>
      </c>
      <c r="F12258" s="2" t="s">
        <v>172</v>
      </c>
      <c r="G12258" s="2" t="s">
        <v>2664</v>
      </c>
      <c r="H12258" s="2" t="s">
        <v>1979</v>
      </c>
    </row>
    <row r="12259" spans="1:8">
      <c r="A12259" s="79">
        <v>42655</v>
      </c>
      <c r="B12259" s="3">
        <v>13.579567010309278</v>
      </c>
      <c r="C12259" s="7">
        <v>138</v>
      </c>
      <c r="D12259" s="7">
        <v>4</v>
      </c>
      <c r="E12259" s="17">
        <v>45</v>
      </c>
      <c r="F12259" s="2" t="s">
        <v>172</v>
      </c>
      <c r="G12259" s="2" t="s">
        <v>2662</v>
      </c>
      <c r="H12259" s="2" t="s">
        <v>1113</v>
      </c>
    </row>
    <row r="12260" spans="1:8">
      <c r="A12260" s="79">
        <v>42656</v>
      </c>
      <c r="B12260" s="3">
        <v>10.175688679245283</v>
      </c>
      <c r="C12260" s="7">
        <v>138</v>
      </c>
      <c r="D12260" s="7">
        <v>3</v>
      </c>
      <c r="E12260" s="17">
        <v>45</v>
      </c>
      <c r="F12260" s="2" t="s">
        <v>172</v>
      </c>
      <c r="G12260" s="2" t="s">
        <v>2662</v>
      </c>
      <c r="H12260" s="2" t="s">
        <v>1142</v>
      </c>
    </row>
    <row r="12261" spans="1:8">
      <c r="A12261" s="79">
        <v>42657</v>
      </c>
      <c r="B12261" s="3">
        <v>13.562851972708396</v>
      </c>
      <c r="C12261" s="7">
        <v>138</v>
      </c>
      <c r="D12261" s="7">
        <v>4</v>
      </c>
      <c r="E12261" s="17">
        <v>45</v>
      </c>
      <c r="F12261" s="2" t="s">
        <v>172</v>
      </c>
      <c r="G12261" s="2" t="s">
        <v>2662</v>
      </c>
      <c r="H12261" s="2" t="s">
        <v>1157</v>
      </c>
    </row>
    <row r="12262" spans="1:8">
      <c r="A12262" s="79">
        <v>42657</v>
      </c>
      <c r="B12262" s="3">
        <v>10.17775352112676</v>
      </c>
      <c r="C12262" s="7">
        <v>138</v>
      </c>
      <c r="D12262" s="7">
        <v>3</v>
      </c>
      <c r="E12262" s="17">
        <v>45</v>
      </c>
      <c r="F12262" s="2" t="s">
        <v>172</v>
      </c>
      <c r="G12262" s="2" t="s">
        <v>2662</v>
      </c>
      <c r="H12262" s="2" t="s">
        <v>671</v>
      </c>
    </row>
    <row r="12263" spans="1:8">
      <c r="A12263" s="79">
        <v>42657</v>
      </c>
      <c r="B12263" s="3">
        <v>6.7830668789808914</v>
      </c>
      <c r="C12263" s="7">
        <v>138</v>
      </c>
      <c r="D12263" s="7">
        <v>2</v>
      </c>
      <c r="E12263" s="17">
        <v>45</v>
      </c>
      <c r="F12263" s="2" t="s">
        <v>172</v>
      </c>
      <c r="G12263" s="2" t="s">
        <v>2662</v>
      </c>
      <c r="H12263" s="2" t="s">
        <v>1560</v>
      </c>
    </row>
    <row r="12264" spans="1:8">
      <c r="A12264" s="79">
        <v>42659</v>
      </c>
      <c r="B12264" s="3">
        <v>6.7780759664774264</v>
      </c>
      <c r="C12264" s="7">
        <v>138</v>
      </c>
      <c r="D12264" s="7">
        <v>2</v>
      </c>
      <c r="E12264" s="17">
        <v>45</v>
      </c>
      <c r="F12264" s="2" t="s">
        <v>172</v>
      </c>
      <c r="G12264" s="2" t="s">
        <v>2662</v>
      </c>
      <c r="H12264" s="2" t="s">
        <v>1952</v>
      </c>
    </row>
    <row r="12265" spans="1:8">
      <c r="A12265" s="79">
        <v>42661</v>
      </c>
      <c r="B12265" s="3">
        <v>16.976493902439024</v>
      </c>
      <c r="C12265" s="7">
        <v>138</v>
      </c>
      <c r="D12265" s="7">
        <v>5</v>
      </c>
      <c r="E12265" s="17">
        <v>45</v>
      </c>
      <c r="F12265" s="2" t="s">
        <v>172</v>
      </c>
      <c r="G12265" s="2" t="s">
        <v>2662</v>
      </c>
      <c r="H12265" s="2" t="s">
        <v>372</v>
      </c>
    </row>
    <row r="12266" spans="1:8">
      <c r="A12266" s="79">
        <v>42661</v>
      </c>
      <c r="B12266" s="3">
        <v>6.7656426758249966</v>
      </c>
      <c r="C12266" s="7">
        <v>138</v>
      </c>
      <c r="D12266" s="7">
        <v>2</v>
      </c>
      <c r="E12266" s="17">
        <v>45</v>
      </c>
      <c r="F12266" s="2" t="s">
        <v>172</v>
      </c>
      <c r="G12266" s="2" t="s">
        <v>2662</v>
      </c>
      <c r="H12266" s="2" t="s">
        <v>464</v>
      </c>
    </row>
    <row r="12267" spans="1:8">
      <c r="A12267" s="79">
        <v>42662</v>
      </c>
      <c r="B12267" s="3">
        <v>33.740073477956614</v>
      </c>
      <c r="C12267" s="7">
        <v>138</v>
      </c>
      <c r="D12267" s="7">
        <v>10</v>
      </c>
      <c r="E12267" s="17">
        <v>45</v>
      </c>
      <c r="F12267" s="2" t="s">
        <v>172</v>
      </c>
      <c r="G12267" s="2" t="s">
        <v>2662</v>
      </c>
      <c r="H12267" s="2" t="s">
        <v>393</v>
      </c>
    </row>
    <row r="12268" spans="1:8">
      <c r="A12268" s="79">
        <v>42663</v>
      </c>
      <c r="B12268" s="3">
        <v>3.3828213379124983</v>
      </c>
      <c r="C12268" s="7">
        <v>138</v>
      </c>
      <c r="D12268" s="7">
        <v>1</v>
      </c>
      <c r="E12268" s="17">
        <v>45</v>
      </c>
      <c r="F12268" s="2" t="s">
        <v>172</v>
      </c>
      <c r="G12268" s="2" t="s">
        <v>2662</v>
      </c>
      <c r="H12268" s="2" t="s">
        <v>1958</v>
      </c>
    </row>
    <row r="12269" spans="1:8">
      <c r="A12269" s="79">
        <v>42672</v>
      </c>
      <c r="B12269" s="3">
        <v>16.893778676194056</v>
      </c>
      <c r="C12269" s="7">
        <v>138</v>
      </c>
      <c r="D12269" s="7">
        <v>5</v>
      </c>
      <c r="E12269" s="17">
        <v>45</v>
      </c>
      <c r="F12269" s="2" t="s">
        <v>172</v>
      </c>
      <c r="G12269" s="2" t="s">
        <v>2662</v>
      </c>
      <c r="H12269" s="2" t="s">
        <v>453</v>
      </c>
    </row>
    <row r="12270" spans="1:8">
      <c r="A12270" s="79">
        <v>42672</v>
      </c>
      <c r="B12270" s="3">
        <v>16.981785714285714</v>
      </c>
      <c r="C12270" s="7">
        <v>138</v>
      </c>
      <c r="D12270" s="7">
        <v>5</v>
      </c>
      <c r="E12270" s="17">
        <v>45</v>
      </c>
      <c r="F12270" s="2" t="s">
        <v>172</v>
      </c>
      <c r="G12270" s="2" t="s">
        <v>2662</v>
      </c>
      <c r="H12270" s="2" t="s">
        <v>2008</v>
      </c>
    </row>
    <row r="12271" spans="1:8">
      <c r="A12271" s="79">
        <v>42690</v>
      </c>
      <c r="B12271" s="3">
        <v>23.780312500000001</v>
      </c>
      <c r="C12271" s="7">
        <v>138</v>
      </c>
      <c r="D12271" s="7">
        <v>6</v>
      </c>
      <c r="E12271" s="7">
        <v>45</v>
      </c>
      <c r="F12271" s="2" t="s">
        <v>172</v>
      </c>
      <c r="G12271" s="2" t="s">
        <v>2662</v>
      </c>
      <c r="H12271" s="2" t="s">
        <v>393</v>
      </c>
    </row>
    <row r="12272" spans="1:8">
      <c r="A12272" s="79">
        <v>42695</v>
      </c>
      <c r="B12272" s="3">
        <v>13.577938814531549</v>
      </c>
      <c r="C12272" s="7">
        <v>138</v>
      </c>
      <c r="D12272" s="7">
        <v>4</v>
      </c>
      <c r="E12272" s="17">
        <v>45</v>
      </c>
      <c r="F12272" s="2" t="s">
        <v>172</v>
      </c>
      <c r="G12272" s="2" t="s">
        <v>2662</v>
      </c>
      <c r="H12272" s="2" t="s">
        <v>372</v>
      </c>
    </row>
    <row r="12273" spans="1:10">
      <c r="A12273" s="79">
        <v>42695</v>
      </c>
      <c r="B12273" s="3">
        <v>3.3875829694323145</v>
      </c>
      <c r="C12273" s="7">
        <v>138</v>
      </c>
      <c r="D12273" s="7">
        <v>1</v>
      </c>
      <c r="E12273" s="17">
        <v>45</v>
      </c>
      <c r="F12273" s="2" t="s">
        <v>172</v>
      </c>
      <c r="G12273" s="2" t="s">
        <v>2662</v>
      </c>
      <c r="H12273" s="2" t="s">
        <v>461</v>
      </c>
    </row>
    <row r="12274" spans="1:10">
      <c r="A12274" s="79">
        <v>42703</v>
      </c>
      <c r="B12274" s="3">
        <v>6.7762940248471706</v>
      </c>
      <c r="C12274" s="7">
        <v>138</v>
      </c>
      <c r="D12274" s="7">
        <v>2</v>
      </c>
      <c r="E12274" s="17">
        <v>45</v>
      </c>
      <c r="F12274" s="2" t="s">
        <v>172</v>
      </c>
      <c r="G12274" s="2" t="s">
        <v>2662</v>
      </c>
      <c r="H12274" s="2" t="s">
        <v>2043</v>
      </c>
    </row>
    <row r="12275" spans="1:10">
      <c r="A12275" s="79">
        <v>42704</v>
      </c>
      <c r="B12275" s="3">
        <v>33.956467391304351</v>
      </c>
      <c r="C12275" s="7">
        <v>138</v>
      </c>
      <c r="D12275" s="7">
        <v>10</v>
      </c>
      <c r="E12275" s="17">
        <v>45</v>
      </c>
      <c r="F12275" s="2" t="s">
        <v>172</v>
      </c>
      <c r="G12275" s="2" t="s">
        <v>2662</v>
      </c>
      <c r="H12275" s="2" t="s">
        <v>393</v>
      </c>
    </row>
    <row r="12276" spans="1:10">
      <c r="A12276" s="79">
        <v>42705</v>
      </c>
      <c r="B12276" s="3">
        <v>3.3920779816513762</v>
      </c>
      <c r="C12276" s="7">
        <v>138</v>
      </c>
      <c r="D12276" s="7">
        <v>1</v>
      </c>
      <c r="E12276" s="17">
        <v>45</v>
      </c>
      <c r="F12276" s="2" t="s">
        <v>172</v>
      </c>
      <c r="G12276" s="2" t="s">
        <v>2662</v>
      </c>
      <c r="H12276" s="2" t="s">
        <v>1136</v>
      </c>
    </row>
    <row r="12277" spans="1:10">
      <c r="A12277" s="79">
        <v>42710</v>
      </c>
      <c r="B12277" s="3">
        <v>3.3880646988670247</v>
      </c>
      <c r="C12277" s="7">
        <v>138</v>
      </c>
      <c r="D12277" s="7">
        <v>1</v>
      </c>
      <c r="E12277" s="17">
        <v>45</v>
      </c>
      <c r="F12277" s="2" t="s">
        <v>172</v>
      </c>
      <c r="G12277" s="2" t="s">
        <v>2662</v>
      </c>
      <c r="H12277" s="2" t="s">
        <v>373</v>
      </c>
    </row>
    <row r="12278" spans="1:10">
      <c r="A12278" s="79">
        <v>42738</v>
      </c>
      <c r="B12278" s="3">
        <v>33.969054669703873</v>
      </c>
      <c r="C12278" s="7">
        <v>138</v>
      </c>
      <c r="D12278" s="7">
        <v>10</v>
      </c>
      <c r="E12278" s="17">
        <v>45</v>
      </c>
      <c r="F12278" s="2" t="s">
        <v>172</v>
      </c>
      <c r="G12278" s="2" t="s">
        <v>393</v>
      </c>
      <c r="I12278" s="2" t="s">
        <v>235</v>
      </c>
      <c r="J12278" s="2" t="s">
        <v>3455</v>
      </c>
    </row>
    <row r="12279" spans="1:10">
      <c r="A12279" s="79">
        <v>42738</v>
      </c>
      <c r="B12279" s="3">
        <v>3.3856339296654823</v>
      </c>
      <c r="C12279" s="7">
        <v>138</v>
      </c>
      <c r="D12279" s="7">
        <v>1</v>
      </c>
      <c r="E12279" s="17">
        <v>45</v>
      </c>
      <c r="F12279" s="2" t="s">
        <v>172</v>
      </c>
      <c r="G12279" s="2" t="s">
        <v>1118</v>
      </c>
      <c r="J12279" s="2" t="s">
        <v>3477</v>
      </c>
    </row>
    <row r="12280" spans="1:10">
      <c r="A12280" s="79">
        <v>42744</v>
      </c>
      <c r="B12280" s="3">
        <v>3.3935471698113209</v>
      </c>
      <c r="C12280" s="7">
        <v>138</v>
      </c>
      <c r="D12280" s="7">
        <v>1</v>
      </c>
      <c r="E12280" s="17">
        <v>45</v>
      </c>
      <c r="F12280" s="2" t="s">
        <v>172</v>
      </c>
      <c r="G12280" s="2" t="s">
        <v>3463</v>
      </c>
      <c r="J12280" s="2" t="s">
        <v>3464</v>
      </c>
    </row>
    <row r="12281" spans="1:10">
      <c r="A12281" s="79">
        <v>42746</v>
      </c>
      <c r="B12281" s="3">
        <v>3.388996017378711</v>
      </c>
      <c r="C12281" s="7">
        <v>138</v>
      </c>
      <c r="D12281" s="7">
        <v>1</v>
      </c>
      <c r="E12281" s="17">
        <v>45</v>
      </c>
      <c r="F12281" s="2" t="s">
        <v>172</v>
      </c>
      <c r="G12281" s="2" t="s">
        <v>1128</v>
      </c>
      <c r="J12281" s="2" t="s">
        <v>3487</v>
      </c>
    </row>
    <row r="12282" spans="1:10">
      <c r="A12282" s="79">
        <v>42755</v>
      </c>
      <c r="B12282" s="3">
        <v>33.969210526315791</v>
      </c>
      <c r="C12282" s="7">
        <v>138</v>
      </c>
      <c r="D12282" s="7">
        <v>10</v>
      </c>
      <c r="E12282" s="17">
        <v>45</v>
      </c>
      <c r="F12282" s="2" t="s">
        <v>172</v>
      </c>
      <c r="G12282" s="2" t="s">
        <v>393</v>
      </c>
      <c r="I12282" s="2" t="s">
        <v>235</v>
      </c>
      <c r="J12282" s="2" t="s">
        <v>3462</v>
      </c>
    </row>
    <row r="12283" spans="1:10">
      <c r="A12283" s="79">
        <v>42779</v>
      </c>
      <c r="B12283" s="3">
        <v>3.3939935622317599</v>
      </c>
      <c r="C12283" s="7">
        <v>138</v>
      </c>
      <c r="D12283" s="7">
        <v>1</v>
      </c>
      <c r="E12283" s="17">
        <v>45</v>
      </c>
      <c r="F12283" s="2" t="s">
        <v>172</v>
      </c>
      <c r="G12283" s="2" t="s">
        <v>1960</v>
      </c>
      <c r="J12283" s="2" t="s">
        <v>3465</v>
      </c>
    </row>
    <row r="12284" spans="1:10">
      <c r="A12284" s="79">
        <v>42839</v>
      </c>
      <c r="B12284" s="3">
        <v>6.7873448275862067</v>
      </c>
      <c r="C12284" s="7">
        <v>138</v>
      </c>
      <c r="D12284" s="7">
        <v>2</v>
      </c>
      <c r="E12284" s="17">
        <v>45</v>
      </c>
      <c r="F12284" s="2" t="s">
        <v>172</v>
      </c>
      <c r="G12284" s="2" t="s">
        <v>2662</v>
      </c>
    </row>
    <row r="12285" spans="1:10">
      <c r="A12285" s="79">
        <v>42859</v>
      </c>
      <c r="B12285" s="3">
        <v>6.7771886792452829</v>
      </c>
      <c r="C12285" s="7">
        <v>138</v>
      </c>
      <c r="D12285" s="7">
        <v>2</v>
      </c>
      <c r="E12285" s="17">
        <v>45</v>
      </c>
      <c r="F12285" s="2" t="s">
        <v>172</v>
      </c>
      <c r="G12285" s="2" t="s">
        <v>2662</v>
      </c>
    </row>
    <row r="12286" spans="1:10">
      <c r="A12286" s="79">
        <v>42863</v>
      </c>
      <c r="B12286" s="3">
        <v>33.971120290812955</v>
      </c>
      <c r="C12286" s="7">
        <v>138</v>
      </c>
      <c r="D12286" s="7">
        <v>10</v>
      </c>
      <c r="E12286" s="17">
        <v>45</v>
      </c>
      <c r="F12286" s="2" t="s">
        <v>172</v>
      </c>
      <c r="G12286" s="2" t="s">
        <v>2662</v>
      </c>
    </row>
    <row r="12287" spans="1:10">
      <c r="A12287" s="79">
        <v>42733</v>
      </c>
      <c r="B12287" s="3">
        <v>10.187221419185283</v>
      </c>
      <c r="C12287" s="7">
        <v>139</v>
      </c>
      <c r="D12287" s="7">
        <v>3</v>
      </c>
      <c r="E12287" s="17">
        <v>45</v>
      </c>
      <c r="F12287" s="2" t="s">
        <v>172</v>
      </c>
      <c r="G12287" s="2" t="s">
        <v>2665</v>
      </c>
      <c r="H12287" s="2" t="s">
        <v>2659</v>
      </c>
    </row>
    <row r="12288" spans="1:10">
      <c r="A12288" s="79">
        <v>42738</v>
      </c>
      <c r="B12288" s="3">
        <v>50.953582004555805</v>
      </c>
      <c r="C12288" s="7">
        <v>139</v>
      </c>
      <c r="D12288" s="7">
        <v>15</v>
      </c>
      <c r="E12288" s="17">
        <v>45</v>
      </c>
      <c r="F12288" s="2" t="s">
        <v>172</v>
      </c>
      <c r="G12288" s="2" t="s">
        <v>393</v>
      </c>
      <c r="I12288" s="2" t="s">
        <v>235</v>
      </c>
      <c r="J12288" s="2" t="s">
        <v>3455</v>
      </c>
    </row>
    <row r="12289" spans="1:10">
      <c r="A12289" s="79">
        <v>42739</v>
      </c>
      <c r="B12289" s="3">
        <v>16.977957063711912</v>
      </c>
      <c r="C12289" s="7">
        <v>139</v>
      </c>
      <c r="D12289" s="7">
        <v>5</v>
      </c>
      <c r="E12289" s="17">
        <v>45</v>
      </c>
      <c r="F12289" s="2" t="s">
        <v>172</v>
      </c>
      <c r="G12289" s="2" t="s">
        <v>1157</v>
      </c>
      <c r="I12289" s="2" t="s">
        <v>241</v>
      </c>
      <c r="J12289" s="2" t="s">
        <v>3480</v>
      </c>
    </row>
    <row r="12290" spans="1:10">
      <c r="A12290" s="79">
        <v>42740</v>
      </c>
      <c r="B12290" s="3">
        <v>10.173850515463917</v>
      </c>
      <c r="C12290" s="7">
        <v>139</v>
      </c>
      <c r="D12290" s="7">
        <v>3</v>
      </c>
      <c r="E12290" s="17">
        <v>45</v>
      </c>
      <c r="F12290" s="2" t="s">
        <v>172</v>
      </c>
      <c r="G12290" s="2" t="s">
        <v>533</v>
      </c>
      <c r="J12290" s="2" t="s">
        <v>3500</v>
      </c>
    </row>
    <row r="12291" spans="1:10">
      <c r="A12291" s="79">
        <v>42741</v>
      </c>
      <c r="B12291" s="3">
        <v>6.7850681818181817</v>
      </c>
      <c r="C12291" s="7">
        <v>139</v>
      </c>
      <c r="D12291" s="7">
        <v>2</v>
      </c>
      <c r="E12291" s="17">
        <v>45</v>
      </c>
      <c r="F12291" s="2" t="s">
        <v>172</v>
      </c>
      <c r="G12291" s="2" t="s">
        <v>2660</v>
      </c>
      <c r="J12291" s="2" t="s">
        <v>3495</v>
      </c>
    </row>
    <row r="12292" spans="1:10">
      <c r="A12292" s="79">
        <v>42743</v>
      </c>
      <c r="B12292" s="3">
        <v>3.3905279401715891</v>
      </c>
      <c r="C12292" s="7">
        <v>139</v>
      </c>
      <c r="D12292" s="7">
        <v>1</v>
      </c>
      <c r="E12292" s="17">
        <v>45</v>
      </c>
      <c r="F12292" s="2" t="s">
        <v>172</v>
      </c>
      <c r="G12292" s="2" t="s">
        <v>2651</v>
      </c>
      <c r="J12292" s="2" t="s">
        <v>3486</v>
      </c>
    </row>
    <row r="12293" spans="1:10">
      <c r="A12293" s="79">
        <v>42744</v>
      </c>
      <c r="B12293" s="3">
        <v>6.7841951219512193</v>
      </c>
      <c r="C12293" s="7">
        <v>139</v>
      </c>
      <c r="D12293" s="7">
        <v>2</v>
      </c>
      <c r="E12293" s="17">
        <v>45</v>
      </c>
      <c r="F12293" s="2" t="s">
        <v>172</v>
      </c>
      <c r="G12293" s="2" t="s">
        <v>1979</v>
      </c>
      <c r="J12293" s="2" t="s">
        <v>3492</v>
      </c>
    </row>
    <row r="12294" spans="1:10">
      <c r="A12294" s="79">
        <v>42744</v>
      </c>
      <c r="B12294" s="3">
        <v>6.7911988950276241</v>
      </c>
      <c r="C12294" s="7">
        <v>139</v>
      </c>
      <c r="D12294" s="7">
        <v>2</v>
      </c>
      <c r="E12294" s="17">
        <v>45</v>
      </c>
      <c r="F12294" s="2" t="s">
        <v>172</v>
      </c>
      <c r="G12294" s="2" t="s">
        <v>3482</v>
      </c>
      <c r="J12294" s="2" t="s">
        <v>3483</v>
      </c>
    </row>
    <row r="12295" spans="1:10">
      <c r="A12295" s="79">
        <v>42744</v>
      </c>
      <c r="B12295" s="3">
        <v>3.3935471698113209</v>
      </c>
      <c r="C12295" s="7">
        <v>139</v>
      </c>
      <c r="D12295" s="7">
        <v>1</v>
      </c>
      <c r="E12295" s="17">
        <v>45</v>
      </c>
      <c r="F12295" s="2" t="s">
        <v>172</v>
      </c>
      <c r="G12295" s="2" t="s">
        <v>3463</v>
      </c>
      <c r="J12295" s="2" t="s">
        <v>3464</v>
      </c>
    </row>
    <row r="12296" spans="1:10">
      <c r="A12296" s="79">
        <v>42745</v>
      </c>
      <c r="B12296" s="3">
        <v>27.171283582089551</v>
      </c>
      <c r="C12296" s="7">
        <v>139</v>
      </c>
      <c r="D12296" s="7">
        <v>8</v>
      </c>
      <c r="E12296" s="17">
        <v>45</v>
      </c>
      <c r="F12296" s="2" t="s">
        <v>172</v>
      </c>
      <c r="G12296" s="2" t="s">
        <v>372</v>
      </c>
      <c r="H12296" s="2" t="s">
        <v>1921</v>
      </c>
      <c r="I12296" s="2" t="s">
        <v>231</v>
      </c>
      <c r="J12296" s="2" t="s">
        <v>3467</v>
      </c>
    </row>
    <row r="12297" spans="1:10">
      <c r="A12297" s="79">
        <v>42745</v>
      </c>
      <c r="B12297" s="3">
        <v>16.9752868852459</v>
      </c>
      <c r="C12297" s="7">
        <v>139</v>
      </c>
      <c r="D12297" s="7">
        <v>5</v>
      </c>
      <c r="E12297" s="17">
        <v>45</v>
      </c>
      <c r="F12297" s="2" t="s">
        <v>172</v>
      </c>
      <c r="G12297" s="2" t="s">
        <v>1161</v>
      </c>
      <c r="H12297" s="2" t="s">
        <v>2040</v>
      </c>
      <c r="I12297" s="2" t="s">
        <v>358</v>
      </c>
      <c r="J12297" s="2" t="s">
        <v>3497</v>
      </c>
    </row>
    <row r="12298" spans="1:10">
      <c r="A12298" s="79">
        <v>42745</v>
      </c>
      <c r="B12298" s="3">
        <v>3.3901679892080621</v>
      </c>
      <c r="C12298" s="7">
        <v>139</v>
      </c>
      <c r="D12298" s="7">
        <v>1</v>
      </c>
      <c r="E12298" s="17">
        <v>45</v>
      </c>
      <c r="F12298" s="2" t="s">
        <v>172</v>
      </c>
      <c r="G12298" s="2" t="s">
        <v>674</v>
      </c>
      <c r="H12298" s="2" t="s">
        <v>1938</v>
      </c>
      <c r="I12298" s="2" t="s">
        <v>379</v>
      </c>
      <c r="J12298" s="2" t="s">
        <v>3494</v>
      </c>
    </row>
    <row r="12299" spans="1:10">
      <c r="A12299" s="79">
        <v>42746</v>
      </c>
      <c r="B12299" s="3">
        <v>13.559432098765432</v>
      </c>
      <c r="C12299" s="7">
        <v>139</v>
      </c>
      <c r="D12299" s="7">
        <v>4</v>
      </c>
      <c r="E12299" s="17">
        <v>45</v>
      </c>
      <c r="F12299" s="2" t="s">
        <v>172</v>
      </c>
      <c r="G12299" s="2" t="s">
        <v>3489</v>
      </c>
      <c r="J12299" s="2" t="s">
        <v>3490</v>
      </c>
    </row>
    <row r="12300" spans="1:10">
      <c r="A12300" s="79">
        <v>42746</v>
      </c>
      <c r="B12300" s="3">
        <v>10.1775</v>
      </c>
      <c r="C12300" s="7">
        <v>139</v>
      </c>
      <c r="D12300" s="7">
        <v>3</v>
      </c>
      <c r="E12300" s="17">
        <v>45</v>
      </c>
      <c r="F12300" s="2" t="s">
        <v>172</v>
      </c>
      <c r="G12300" s="2" t="s">
        <v>457</v>
      </c>
      <c r="J12300" s="2" t="s">
        <v>3473</v>
      </c>
    </row>
    <row r="12301" spans="1:10">
      <c r="A12301" s="79">
        <v>42746</v>
      </c>
      <c r="B12301" s="3">
        <v>3.388996017378711</v>
      </c>
      <c r="C12301" s="7">
        <v>139</v>
      </c>
      <c r="D12301" s="7">
        <v>1</v>
      </c>
      <c r="E12301" s="17">
        <v>45</v>
      </c>
      <c r="F12301" s="2" t="s">
        <v>172</v>
      </c>
      <c r="G12301" s="2" t="s">
        <v>1128</v>
      </c>
      <c r="J12301" s="2" t="s">
        <v>3487</v>
      </c>
    </row>
    <row r="12302" spans="1:10">
      <c r="A12302" s="79">
        <v>42747</v>
      </c>
      <c r="B12302" s="3">
        <v>10.173736838468979</v>
      </c>
      <c r="C12302" s="7">
        <v>139</v>
      </c>
      <c r="D12302" s="7">
        <v>3</v>
      </c>
      <c r="E12302" s="17">
        <v>45</v>
      </c>
      <c r="F12302" s="2" t="s">
        <v>172</v>
      </c>
      <c r="G12302" s="2" t="s">
        <v>671</v>
      </c>
      <c r="J12302" s="2" t="s">
        <v>3499</v>
      </c>
    </row>
    <row r="12303" spans="1:10">
      <c r="A12303" s="79">
        <v>42747</v>
      </c>
      <c r="B12303" s="3">
        <v>6.7873002309468822</v>
      </c>
      <c r="C12303" s="7">
        <v>139</v>
      </c>
      <c r="D12303" s="7">
        <v>2</v>
      </c>
      <c r="E12303" s="17">
        <v>45</v>
      </c>
      <c r="F12303" s="2" t="s">
        <v>172</v>
      </c>
      <c r="G12303" s="2" t="s">
        <v>1113</v>
      </c>
      <c r="J12303" s="2" t="s">
        <v>3496</v>
      </c>
    </row>
    <row r="12304" spans="1:10">
      <c r="A12304" s="79">
        <v>42747</v>
      </c>
      <c r="B12304" s="3">
        <v>3.3811932586121642</v>
      </c>
      <c r="C12304" s="7">
        <v>139</v>
      </c>
      <c r="D12304" s="7">
        <v>1</v>
      </c>
      <c r="E12304" s="17">
        <v>45</v>
      </c>
      <c r="F12304" s="2" t="s">
        <v>172</v>
      </c>
      <c r="G12304" s="2" t="s">
        <v>2043</v>
      </c>
      <c r="J12304" s="2" t="s">
        <v>3491</v>
      </c>
    </row>
    <row r="12305" spans="1:10">
      <c r="A12305" s="79">
        <v>42752</v>
      </c>
      <c r="B12305" s="3">
        <v>10.158296740285815</v>
      </c>
      <c r="C12305" s="7">
        <v>139</v>
      </c>
      <c r="D12305" s="7">
        <v>3</v>
      </c>
      <c r="E12305" s="17">
        <v>45</v>
      </c>
      <c r="F12305" s="2" t="s">
        <v>172</v>
      </c>
      <c r="G12305" s="2" t="s">
        <v>453</v>
      </c>
      <c r="J12305" s="2" t="s">
        <v>3493</v>
      </c>
    </row>
    <row r="12306" spans="1:10">
      <c r="A12306" s="79">
        <v>42755</v>
      </c>
      <c r="B12306" s="3">
        <v>67.938421052631583</v>
      </c>
      <c r="C12306" s="7">
        <v>139</v>
      </c>
      <c r="D12306" s="7">
        <v>20</v>
      </c>
      <c r="E12306" s="17">
        <v>45</v>
      </c>
      <c r="F12306" s="2" t="s">
        <v>172</v>
      </c>
      <c r="G12306" s="2" t="s">
        <v>393</v>
      </c>
      <c r="I12306" s="2" t="s">
        <v>235</v>
      </c>
      <c r="J12306" s="2" t="s">
        <v>3462</v>
      </c>
    </row>
    <row r="12307" spans="1:10">
      <c r="A12307" s="79">
        <v>42759</v>
      </c>
      <c r="B12307" s="3">
        <v>6.7709905870696065</v>
      </c>
      <c r="C12307" s="7">
        <v>139</v>
      </c>
      <c r="D12307" s="7">
        <v>2</v>
      </c>
      <c r="E12307" s="17">
        <v>45</v>
      </c>
      <c r="F12307" s="2" t="s">
        <v>172</v>
      </c>
      <c r="G12307" s="2" t="s">
        <v>484</v>
      </c>
      <c r="J12307" s="2" t="s">
        <v>3498</v>
      </c>
    </row>
    <row r="12308" spans="1:10">
      <c r="A12308" s="79">
        <v>42760</v>
      </c>
      <c r="B12308" s="3">
        <v>33.958484848484851</v>
      </c>
      <c r="C12308" s="7">
        <v>139</v>
      </c>
      <c r="D12308" s="7">
        <v>10</v>
      </c>
      <c r="E12308" s="17">
        <v>45</v>
      </c>
      <c r="F12308" s="2" t="s">
        <v>172</v>
      </c>
      <c r="G12308" s="2" t="s">
        <v>393</v>
      </c>
      <c r="I12308" s="2" t="s">
        <v>235</v>
      </c>
      <c r="J12308" s="2" t="s">
        <v>3454</v>
      </c>
    </row>
    <row r="12309" spans="1:10">
      <c r="A12309" s="79">
        <v>42765</v>
      </c>
      <c r="B12309" s="3">
        <v>6.7735363128491617</v>
      </c>
      <c r="C12309" s="7">
        <v>139</v>
      </c>
      <c r="D12309" s="7">
        <v>2</v>
      </c>
      <c r="E12309" s="17">
        <v>45</v>
      </c>
      <c r="F12309" s="2" t="s">
        <v>172</v>
      </c>
      <c r="G12309" s="2" t="s">
        <v>459</v>
      </c>
      <c r="J12309" s="2" t="s">
        <v>3488</v>
      </c>
    </row>
    <row r="12310" spans="1:10">
      <c r="A12310" s="79">
        <v>42771</v>
      </c>
      <c r="B12310" s="3">
        <v>16.985376526458616</v>
      </c>
      <c r="C12310" s="7">
        <v>139</v>
      </c>
      <c r="D12310" s="7">
        <v>5</v>
      </c>
      <c r="E12310" s="17">
        <v>45</v>
      </c>
      <c r="F12310" s="2" t="s">
        <v>172</v>
      </c>
      <c r="G12310" s="2" t="s">
        <v>3460</v>
      </c>
      <c r="J12310" s="2" t="s">
        <v>3461</v>
      </c>
    </row>
    <row r="12311" spans="1:10">
      <c r="A12311" s="79">
        <v>42776</v>
      </c>
      <c r="B12311" s="3">
        <v>33.941249999999997</v>
      </c>
      <c r="C12311" s="7">
        <v>139</v>
      </c>
      <c r="D12311" s="7">
        <v>10</v>
      </c>
      <c r="E12311" s="17">
        <v>45</v>
      </c>
      <c r="F12311" s="2" t="s">
        <v>172</v>
      </c>
      <c r="G12311" s="2" t="s">
        <v>1569</v>
      </c>
      <c r="J12311" s="2" t="s">
        <v>3501</v>
      </c>
    </row>
    <row r="12312" spans="1:10">
      <c r="A12312" s="79">
        <v>42779</v>
      </c>
      <c r="B12312" s="3">
        <v>6.7879871244635197</v>
      </c>
      <c r="C12312" s="7">
        <v>139</v>
      </c>
      <c r="D12312" s="7">
        <v>2</v>
      </c>
      <c r="E12312" s="17">
        <v>45</v>
      </c>
      <c r="F12312" s="2" t="s">
        <v>172</v>
      </c>
      <c r="G12312" s="2" t="s">
        <v>1960</v>
      </c>
      <c r="J12312" s="2" t="s">
        <v>3465</v>
      </c>
    </row>
    <row r="12313" spans="1:10">
      <c r="A12313" s="79">
        <v>42788</v>
      </c>
      <c r="B12313" s="3">
        <v>16.965850253807105</v>
      </c>
      <c r="C12313" s="7">
        <v>139</v>
      </c>
      <c r="D12313" s="7">
        <v>5</v>
      </c>
      <c r="E12313" s="17">
        <v>45</v>
      </c>
      <c r="F12313" s="2" t="s">
        <v>172</v>
      </c>
      <c r="G12313" s="2" t="s">
        <v>2008</v>
      </c>
      <c r="I12313" s="2" t="s">
        <v>3502</v>
      </c>
      <c r="J12313" s="2" t="s">
        <v>3503</v>
      </c>
    </row>
    <row r="12314" spans="1:10">
      <c r="A12314" s="79">
        <v>42796</v>
      </c>
      <c r="B12314" s="3">
        <v>23.761285028790788</v>
      </c>
      <c r="C12314" s="7">
        <v>139</v>
      </c>
      <c r="D12314" s="7">
        <v>6</v>
      </c>
      <c r="E12314" s="7">
        <v>45</v>
      </c>
      <c r="F12314" s="2" t="s">
        <v>172</v>
      </c>
      <c r="G12314" s="2" t="s">
        <v>3456</v>
      </c>
      <c r="J12314" s="2" t="s">
        <v>3457</v>
      </c>
    </row>
    <row r="12315" spans="1:10">
      <c r="A12315" s="79">
        <v>42808</v>
      </c>
      <c r="B12315" s="3">
        <v>16.960968468468469</v>
      </c>
      <c r="C12315" s="7">
        <v>139</v>
      </c>
      <c r="D12315" s="7">
        <v>5</v>
      </c>
      <c r="E12315" s="17">
        <v>45</v>
      </c>
      <c r="F12315" s="2" t="s">
        <v>172</v>
      </c>
      <c r="G12315" s="2" t="s">
        <v>393</v>
      </c>
      <c r="I12315" s="2" t="s">
        <v>235</v>
      </c>
      <c r="J12315" s="2" t="s">
        <v>3481</v>
      </c>
    </row>
    <row r="12316" spans="1:10">
      <c r="A12316" s="79">
        <v>42836</v>
      </c>
      <c r="B12316" s="3">
        <v>6.780846153846154</v>
      </c>
      <c r="C12316" s="7">
        <v>139</v>
      </c>
      <c r="D12316" s="7">
        <v>2</v>
      </c>
      <c r="E12316" s="17">
        <v>45</v>
      </c>
      <c r="F12316" s="2" t="s">
        <v>172</v>
      </c>
      <c r="G12316" s="2" t="s">
        <v>2665</v>
      </c>
    </row>
    <row r="12317" spans="1:10">
      <c r="A12317" s="79">
        <v>42856</v>
      </c>
      <c r="B12317" s="3">
        <v>3.3904706354668503</v>
      </c>
      <c r="C12317" s="7">
        <v>139</v>
      </c>
      <c r="D12317" s="7">
        <v>1</v>
      </c>
      <c r="E12317" s="17">
        <v>45</v>
      </c>
      <c r="F12317" s="2" t="s">
        <v>172</v>
      </c>
      <c r="G12317" s="2" t="s">
        <v>2665</v>
      </c>
    </row>
    <row r="12318" spans="1:10">
      <c r="A12318" s="79">
        <v>42859</v>
      </c>
      <c r="B12318" s="3">
        <v>3.3917907348242813</v>
      </c>
      <c r="C12318" s="7">
        <v>139</v>
      </c>
      <c r="D12318" s="7">
        <v>1</v>
      </c>
      <c r="E12318" s="17">
        <v>45</v>
      </c>
      <c r="F12318" s="2" t="s">
        <v>172</v>
      </c>
      <c r="G12318" s="2" t="s">
        <v>2665</v>
      </c>
    </row>
    <row r="12319" spans="1:10">
      <c r="A12319" s="79">
        <v>42874</v>
      </c>
      <c r="B12319" s="3">
        <v>3.3914765886287626</v>
      </c>
      <c r="C12319" s="7">
        <v>139</v>
      </c>
      <c r="D12319" s="7">
        <v>1</v>
      </c>
      <c r="E12319" s="17">
        <v>45</v>
      </c>
      <c r="F12319" s="2" t="s">
        <v>172</v>
      </c>
      <c r="G12319" s="2" t="s">
        <v>2665</v>
      </c>
    </row>
    <row r="12320" spans="1:10">
      <c r="A12320" s="79">
        <v>42884</v>
      </c>
      <c r="B12320" s="3">
        <v>3.3854207772795215</v>
      </c>
      <c r="C12320" s="7">
        <v>139</v>
      </c>
      <c r="D12320" s="7">
        <v>1</v>
      </c>
      <c r="E12320" s="17">
        <v>45</v>
      </c>
      <c r="F12320" s="2" t="s">
        <v>172</v>
      </c>
      <c r="G12320" s="2" t="s">
        <v>2665</v>
      </c>
    </row>
    <row r="12321" spans="1:8">
      <c r="A12321" s="79">
        <v>42894</v>
      </c>
      <c r="B12321" s="3">
        <v>10.13974778761062</v>
      </c>
      <c r="C12321" s="7">
        <v>139</v>
      </c>
      <c r="D12321" s="7">
        <v>3</v>
      </c>
      <c r="E12321" s="17">
        <v>45</v>
      </c>
      <c r="F12321" s="2" t="s">
        <v>172</v>
      </c>
      <c r="G12321" s="2" t="s">
        <v>2665</v>
      </c>
    </row>
    <row r="12322" spans="1:8">
      <c r="A12322" s="79">
        <v>42903</v>
      </c>
      <c r="B12322" s="3">
        <v>10.186166666666667</v>
      </c>
      <c r="C12322" s="7">
        <v>139</v>
      </c>
      <c r="D12322" s="7">
        <v>3</v>
      </c>
      <c r="E12322" s="17">
        <v>45</v>
      </c>
      <c r="F12322" s="2" t="s">
        <v>172</v>
      </c>
      <c r="G12322" s="2" t="s">
        <v>2665</v>
      </c>
    </row>
    <row r="12323" spans="1:8">
      <c r="A12323" s="79">
        <v>42908</v>
      </c>
      <c r="B12323" s="3">
        <v>3.3894326424870465</v>
      </c>
      <c r="C12323" s="7">
        <v>139</v>
      </c>
      <c r="D12323" s="7">
        <v>1</v>
      </c>
      <c r="E12323" s="17">
        <v>45</v>
      </c>
      <c r="F12323" s="2" t="s">
        <v>172</v>
      </c>
      <c r="G12323" s="2" t="s">
        <v>2665</v>
      </c>
    </row>
    <row r="12324" spans="1:8">
      <c r="A12324" s="79">
        <v>42689</v>
      </c>
      <c r="B12324" s="3">
        <v>20.360856459330144</v>
      </c>
      <c r="C12324" s="7">
        <v>140</v>
      </c>
      <c r="D12324" s="7">
        <v>6</v>
      </c>
      <c r="E12324" s="7">
        <v>45</v>
      </c>
      <c r="F12324" s="2" t="s">
        <v>172</v>
      </c>
      <c r="G12324" s="2" t="s">
        <v>2666</v>
      </c>
      <c r="H12324" s="2" t="s">
        <v>1944</v>
      </c>
    </row>
    <row r="12325" spans="1:8">
      <c r="A12325" s="79">
        <v>42689</v>
      </c>
      <c r="B12325" s="3">
        <v>23.747619658119657</v>
      </c>
      <c r="C12325" s="7">
        <v>140</v>
      </c>
      <c r="D12325" s="7">
        <v>6</v>
      </c>
      <c r="E12325" s="7">
        <v>45</v>
      </c>
      <c r="F12325" s="2" t="s">
        <v>172</v>
      </c>
      <c r="G12325" s="2" t="s">
        <v>2666</v>
      </c>
      <c r="H12325" s="2" t="s">
        <v>1157</v>
      </c>
    </row>
    <row r="12326" spans="1:8">
      <c r="A12326" s="79">
        <v>42690</v>
      </c>
      <c r="B12326" s="3">
        <v>33.971874999999997</v>
      </c>
      <c r="C12326" s="7">
        <v>140</v>
      </c>
      <c r="D12326" s="7">
        <v>10</v>
      </c>
      <c r="E12326" s="17">
        <v>45</v>
      </c>
      <c r="F12326" s="2" t="s">
        <v>172</v>
      </c>
      <c r="G12326" s="2" t="s">
        <v>2666</v>
      </c>
      <c r="H12326" s="2" t="s">
        <v>393</v>
      </c>
    </row>
    <row r="12327" spans="1:8">
      <c r="A12327" s="79">
        <v>42690</v>
      </c>
      <c r="B12327" s="3">
        <v>16.954060989896032</v>
      </c>
      <c r="C12327" s="7">
        <v>140</v>
      </c>
      <c r="D12327" s="7">
        <v>5</v>
      </c>
      <c r="E12327" s="17">
        <v>45</v>
      </c>
      <c r="F12327" s="2" t="s">
        <v>172</v>
      </c>
      <c r="G12327" s="2" t="s">
        <v>2666</v>
      </c>
      <c r="H12327" s="2" t="s">
        <v>459</v>
      </c>
    </row>
    <row r="12328" spans="1:8">
      <c r="A12328" s="79">
        <v>42690</v>
      </c>
      <c r="B12328" s="3">
        <v>6.7834498644986452</v>
      </c>
      <c r="C12328" s="7">
        <v>140</v>
      </c>
      <c r="D12328" s="7">
        <v>2</v>
      </c>
      <c r="E12328" s="17">
        <v>45</v>
      </c>
      <c r="F12328" s="2" t="s">
        <v>172</v>
      </c>
      <c r="G12328" s="2" t="s">
        <v>2666</v>
      </c>
      <c r="H12328" s="2" t="s">
        <v>671</v>
      </c>
    </row>
    <row r="12329" spans="1:8">
      <c r="A12329" s="79">
        <v>42691</v>
      </c>
      <c r="B12329" s="3">
        <v>16.944299485861183</v>
      </c>
      <c r="C12329" s="7">
        <v>140</v>
      </c>
      <c r="D12329" s="7">
        <v>5</v>
      </c>
      <c r="E12329" s="17">
        <v>45</v>
      </c>
      <c r="F12329" s="2" t="s">
        <v>172</v>
      </c>
      <c r="G12329" s="2" t="s">
        <v>2666</v>
      </c>
      <c r="H12329" s="2" t="s">
        <v>453</v>
      </c>
    </row>
    <row r="12330" spans="1:8">
      <c r="A12330" s="79">
        <v>42691</v>
      </c>
      <c r="B12330" s="3">
        <v>13.547992770292474</v>
      </c>
      <c r="C12330" s="7">
        <v>140</v>
      </c>
      <c r="D12330" s="7">
        <v>4</v>
      </c>
      <c r="E12330" s="17">
        <v>45</v>
      </c>
      <c r="F12330" s="2" t="s">
        <v>172</v>
      </c>
      <c r="G12330" s="2" t="s">
        <v>2666</v>
      </c>
      <c r="H12330" s="2" t="s">
        <v>2654</v>
      </c>
    </row>
    <row r="12331" spans="1:8">
      <c r="A12331" s="79">
        <v>42691</v>
      </c>
      <c r="B12331" s="3">
        <v>10.171643592850652</v>
      </c>
      <c r="C12331" s="7">
        <v>140</v>
      </c>
      <c r="D12331" s="7">
        <v>3</v>
      </c>
      <c r="E12331" s="17">
        <v>45</v>
      </c>
      <c r="F12331" s="2" t="s">
        <v>172</v>
      </c>
      <c r="G12331" s="2" t="s">
        <v>2666</v>
      </c>
      <c r="H12331" s="2" t="s">
        <v>486</v>
      </c>
    </row>
    <row r="12332" spans="1:8">
      <c r="A12332" s="79">
        <v>42691</v>
      </c>
      <c r="B12332" s="3">
        <v>6.7697979274611395</v>
      </c>
      <c r="C12332" s="7">
        <v>140</v>
      </c>
      <c r="D12332" s="7">
        <v>2</v>
      </c>
      <c r="E12332" s="17">
        <v>45</v>
      </c>
      <c r="F12332" s="2" t="s">
        <v>172</v>
      </c>
      <c r="G12332" s="2" t="s">
        <v>2666</v>
      </c>
      <c r="H12332" s="2" t="s">
        <v>2029</v>
      </c>
    </row>
    <row r="12333" spans="1:8">
      <c r="A12333" s="79">
        <v>42692</v>
      </c>
      <c r="B12333" s="3">
        <v>10.150945544554455</v>
      </c>
      <c r="C12333" s="7">
        <v>140</v>
      </c>
      <c r="D12333" s="7">
        <v>3</v>
      </c>
      <c r="E12333" s="17">
        <v>45</v>
      </c>
      <c r="F12333" s="2" t="s">
        <v>172</v>
      </c>
      <c r="G12333" s="2" t="s">
        <v>2666</v>
      </c>
      <c r="H12333" s="2" t="s">
        <v>1952</v>
      </c>
    </row>
    <row r="12334" spans="1:8">
      <c r="A12334" s="79">
        <v>42695</v>
      </c>
      <c r="B12334" s="3">
        <v>13.577938814531549</v>
      </c>
      <c r="C12334" s="7">
        <v>140</v>
      </c>
      <c r="D12334" s="7">
        <v>4</v>
      </c>
      <c r="E12334" s="17">
        <v>45</v>
      </c>
      <c r="F12334" s="2" t="s">
        <v>172</v>
      </c>
      <c r="G12334" s="2" t="s">
        <v>2666</v>
      </c>
      <c r="H12334" s="2" t="s">
        <v>372</v>
      </c>
    </row>
    <row r="12335" spans="1:8">
      <c r="A12335" s="79">
        <v>42695</v>
      </c>
      <c r="B12335" s="3">
        <v>10.154345048340737</v>
      </c>
      <c r="C12335" s="7">
        <v>140</v>
      </c>
      <c r="D12335" s="7">
        <v>3</v>
      </c>
      <c r="E12335" s="17">
        <v>45</v>
      </c>
      <c r="F12335" s="2" t="s">
        <v>172</v>
      </c>
      <c r="G12335" s="2" t="s">
        <v>2666</v>
      </c>
      <c r="H12335" s="2" t="s">
        <v>484</v>
      </c>
    </row>
    <row r="12336" spans="1:8">
      <c r="A12336" s="79">
        <v>42695</v>
      </c>
      <c r="B12336" s="3">
        <v>10.168354188210962</v>
      </c>
      <c r="C12336" s="7">
        <v>140</v>
      </c>
      <c r="D12336" s="7">
        <v>3</v>
      </c>
      <c r="E12336" s="17">
        <v>45</v>
      </c>
      <c r="F12336" s="2" t="s">
        <v>172</v>
      </c>
      <c r="G12336" s="2" t="s">
        <v>2666</v>
      </c>
      <c r="H12336" s="2" t="s">
        <v>2651</v>
      </c>
    </row>
    <row r="12337" spans="1:10">
      <c r="A12337" s="79">
        <v>42695</v>
      </c>
      <c r="B12337" s="3">
        <v>6.7773315538072492</v>
      </c>
      <c r="C12337" s="7">
        <v>140</v>
      </c>
      <c r="D12337" s="7">
        <v>2</v>
      </c>
      <c r="E12337" s="17">
        <v>45</v>
      </c>
      <c r="F12337" s="2" t="s">
        <v>172</v>
      </c>
      <c r="G12337" s="2" t="s">
        <v>2666</v>
      </c>
      <c r="H12337" s="2" t="s">
        <v>674</v>
      </c>
    </row>
    <row r="12338" spans="1:10">
      <c r="A12338" s="79">
        <v>42695</v>
      </c>
      <c r="B12338" s="3">
        <v>6.7790005142710212</v>
      </c>
      <c r="C12338" s="7">
        <v>140</v>
      </c>
      <c r="D12338" s="7">
        <v>2</v>
      </c>
      <c r="E12338" s="17">
        <v>45</v>
      </c>
      <c r="F12338" s="2" t="s">
        <v>172</v>
      </c>
      <c r="G12338" s="2" t="s">
        <v>2666</v>
      </c>
      <c r="H12338" s="2" t="s">
        <v>1540</v>
      </c>
    </row>
    <row r="12339" spans="1:10">
      <c r="A12339" s="79">
        <v>42695</v>
      </c>
      <c r="B12339" s="3">
        <v>3.3875829694323145</v>
      </c>
      <c r="C12339" s="7">
        <v>140</v>
      </c>
      <c r="D12339" s="7">
        <v>1</v>
      </c>
      <c r="E12339" s="17">
        <v>45</v>
      </c>
      <c r="F12339" s="2" t="s">
        <v>172</v>
      </c>
      <c r="G12339" s="2" t="s">
        <v>2666</v>
      </c>
      <c r="H12339" s="2" t="s">
        <v>461</v>
      </c>
    </row>
    <row r="12340" spans="1:10">
      <c r="A12340" s="79">
        <v>42697</v>
      </c>
      <c r="B12340" s="3">
        <v>13.558470010997377</v>
      </c>
      <c r="C12340" s="7">
        <v>140</v>
      </c>
      <c r="D12340" s="7">
        <v>4</v>
      </c>
      <c r="E12340" s="17">
        <v>45</v>
      </c>
      <c r="F12340" s="2" t="s">
        <v>172</v>
      </c>
      <c r="G12340" s="2" t="s">
        <v>2666</v>
      </c>
      <c r="H12340" s="2" t="s">
        <v>1113</v>
      </c>
    </row>
    <row r="12341" spans="1:10">
      <c r="A12341" s="79">
        <v>42699</v>
      </c>
      <c r="B12341" s="3">
        <v>10.163185679113665</v>
      </c>
      <c r="C12341" s="7">
        <v>140</v>
      </c>
      <c r="D12341" s="7">
        <v>3</v>
      </c>
      <c r="E12341" s="17">
        <v>45</v>
      </c>
      <c r="F12341" s="2" t="s">
        <v>172</v>
      </c>
      <c r="G12341" s="2" t="s">
        <v>2666</v>
      </c>
      <c r="H12341" s="2" t="s">
        <v>2652</v>
      </c>
    </row>
    <row r="12342" spans="1:10">
      <c r="A12342" s="79">
        <v>42702</v>
      </c>
      <c r="B12342" s="3">
        <v>6.7564124468496329</v>
      </c>
      <c r="C12342" s="7">
        <v>140</v>
      </c>
      <c r="D12342" s="7">
        <v>2</v>
      </c>
      <c r="E12342" s="17">
        <v>45</v>
      </c>
      <c r="F12342" s="2" t="s">
        <v>172</v>
      </c>
      <c r="G12342" s="2" t="s">
        <v>2666</v>
      </c>
      <c r="H12342" s="2" t="s">
        <v>2653</v>
      </c>
    </row>
    <row r="12343" spans="1:10">
      <c r="A12343" s="79">
        <v>42702</v>
      </c>
      <c r="B12343" s="3">
        <v>0</v>
      </c>
      <c r="C12343" s="7">
        <v>140</v>
      </c>
      <c r="F12343" s="2" t="s">
        <v>172</v>
      </c>
      <c r="G12343" s="2" t="s">
        <v>2667</v>
      </c>
      <c r="H12343" s="2" t="s">
        <v>2653</v>
      </c>
    </row>
    <row r="12344" spans="1:10">
      <c r="A12344" s="79">
        <v>42703</v>
      </c>
      <c r="B12344" s="3">
        <v>3.3881470124235853</v>
      </c>
      <c r="C12344" s="7">
        <v>140</v>
      </c>
      <c r="D12344" s="7">
        <v>1</v>
      </c>
      <c r="E12344" s="17">
        <v>45</v>
      </c>
      <c r="F12344" s="2" t="s">
        <v>172</v>
      </c>
      <c r="G12344" s="2" t="s">
        <v>2666</v>
      </c>
      <c r="H12344" s="2" t="s">
        <v>2043</v>
      </c>
    </row>
    <row r="12345" spans="1:10">
      <c r="A12345" s="79">
        <v>42704</v>
      </c>
      <c r="B12345" s="3">
        <v>6.7912934782608696</v>
      </c>
      <c r="C12345" s="7">
        <v>140</v>
      </c>
      <c r="D12345" s="7">
        <v>2</v>
      </c>
      <c r="E12345" s="17">
        <v>45</v>
      </c>
      <c r="F12345" s="2" t="s">
        <v>172</v>
      </c>
      <c r="G12345" s="2" t="s">
        <v>2666</v>
      </c>
      <c r="H12345" s="2" t="s">
        <v>393</v>
      </c>
    </row>
    <row r="12346" spans="1:10">
      <c r="A12346" s="79">
        <v>42705</v>
      </c>
      <c r="B12346" s="3">
        <v>6.7841559633027524</v>
      </c>
      <c r="C12346" s="7">
        <v>140</v>
      </c>
      <c r="D12346" s="7">
        <v>2</v>
      </c>
      <c r="E12346" s="17">
        <v>45</v>
      </c>
      <c r="F12346" s="2" t="s">
        <v>172</v>
      </c>
      <c r="G12346" s="2" t="s">
        <v>2666</v>
      </c>
      <c r="H12346" s="2" t="s">
        <v>1136</v>
      </c>
    </row>
    <row r="12347" spans="1:10">
      <c r="A12347" s="79">
        <v>42710</v>
      </c>
      <c r="B12347" s="3">
        <v>10.164194096601074</v>
      </c>
      <c r="C12347" s="7">
        <v>140</v>
      </c>
      <c r="D12347" s="7">
        <v>3</v>
      </c>
      <c r="E12347" s="17">
        <v>45</v>
      </c>
      <c r="F12347" s="2" t="s">
        <v>172</v>
      </c>
      <c r="G12347" s="2" t="s">
        <v>2666</v>
      </c>
      <c r="H12347" s="2" t="s">
        <v>373</v>
      </c>
    </row>
    <row r="12348" spans="1:10">
      <c r="A12348" s="79">
        <v>42733</v>
      </c>
      <c r="B12348" s="3">
        <v>6.7691854304635761</v>
      </c>
      <c r="C12348" s="7">
        <v>140</v>
      </c>
      <c r="D12348" s="7">
        <v>2</v>
      </c>
      <c r="E12348" s="17">
        <v>45</v>
      </c>
      <c r="F12348" s="2" t="s">
        <v>172</v>
      </c>
      <c r="G12348" s="2" t="s">
        <v>2666</v>
      </c>
      <c r="H12348" s="2" t="s">
        <v>464</v>
      </c>
    </row>
    <row r="12349" spans="1:10">
      <c r="A12349" s="79">
        <v>42738</v>
      </c>
      <c r="B12349" s="3">
        <v>67.938109339407745</v>
      </c>
      <c r="C12349" s="7">
        <v>140</v>
      </c>
      <c r="D12349" s="7">
        <v>20</v>
      </c>
      <c r="E12349" s="17">
        <v>45</v>
      </c>
      <c r="F12349" s="2" t="s">
        <v>172</v>
      </c>
      <c r="G12349" s="2" t="s">
        <v>393</v>
      </c>
      <c r="I12349" s="2" t="s">
        <v>235</v>
      </c>
      <c r="J12349" s="2" t="s">
        <v>3455</v>
      </c>
    </row>
    <row r="12350" spans="1:10">
      <c r="A12350" s="79">
        <v>42738</v>
      </c>
      <c r="B12350" s="3">
        <v>3.3856339296654823</v>
      </c>
      <c r="C12350" s="7">
        <v>140</v>
      </c>
      <c r="D12350" s="7">
        <v>1</v>
      </c>
      <c r="E12350" s="17">
        <v>45</v>
      </c>
      <c r="F12350" s="2" t="s">
        <v>172</v>
      </c>
      <c r="G12350" s="2" t="s">
        <v>1118</v>
      </c>
      <c r="J12350" s="2" t="s">
        <v>3477</v>
      </c>
    </row>
    <row r="12351" spans="1:10">
      <c r="A12351" s="79">
        <v>42744</v>
      </c>
      <c r="B12351" s="3">
        <v>6.7911988950276241</v>
      </c>
      <c r="C12351" s="7">
        <v>140</v>
      </c>
      <c r="D12351" s="7">
        <v>2</v>
      </c>
      <c r="E12351" s="17">
        <v>45</v>
      </c>
      <c r="F12351" s="2" t="s">
        <v>172</v>
      </c>
      <c r="G12351" s="2" t="s">
        <v>3482</v>
      </c>
      <c r="J12351" s="2" t="s">
        <v>3483</v>
      </c>
    </row>
    <row r="12352" spans="1:10">
      <c r="A12352" s="79">
        <v>42744</v>
      </c>
      <c r="B12352" s="3">
        <v>3.3935471698113209</v>
      </c>
      <c r="C12352" s="7">
        <v>140</v>
      </c>
      <c r="D12352" s="7">
        <v>1</v>
      </c>
      <c r="E12352" s="17">
        <v>45</v>
      </c>
      <c r="F12352" s="2" t="s">
        <v>172</v>
      </c>
      <c r="G12352" s="2" t="s">
        <v>3463</v>
      </c>
      <c r="J12352" s="2" t="s">
        <v>3464</v>
      </c>
    </row>
    <row r="12353" spans="1:10">
      <c r="A12353" s="79">
        <v>42746</v>
      </c>
      <c r="B12353" s="3">
        <v>3.388996017378711</v>
      </c>
      <c r="C12353" s="7">
        <v>140</v>
      </c>
      <c r="D12353" s="7">
        <v>1</v>
      </c>
      <c r="E12353" s="17">
        <v>45</v>
      </c>
      <c r="F12353" s="2" t="s">
        <v>172</v>
      </c>
      <c r="G12353" s="2" t="s">
        <v>1128</v>
      </c>
      <c r="J12353" s="2" t="s">
        <v>3487</v>
      </c>
    </row>
    <row r="12354" spans="1:10">
      <c r="A12354" s="79">
        <v>42746</v>
      </c>
      <c r="B12354" s="3">
        <v>3.395438775510204</v>
      </c>
      <c r="C12354" s="7">
        <v>140</v>
      </c>
      <c r="D12354" s="7">
        <v>1</v>
      </c>
      <c r="E12354" s="17">
        <v>45</v>
      </c>
      <c r="F12354" s="2" t="s">
        <v>172</v>
      </c>
      <c r="G12354" s="2" t="s">
        <v>3468</v>
      </c>
      <c r="J12354" s="2" t="s">
        <v>3469</v>
      </c>
    </row>
    <row r="12355" spans="1:10">
      <c r="A12355" s="79">
        <v>42747</v>
      </c>
      <c r="B12355" s="3">
        <v>3.3811932586121642</v>
      </c>
      <c r="C12355" s="7">
        <v>140</v>
      </c>
      <c r="D12355" s="7">
        <v>1</v>
      </c>
      <c r="E12355" s="17">
        <v>45</v>
      </c>
      <c r="F12355" s="2" t="s">
        <v>172</v>
      </c>
      <c r="G12355" s="2" t="s">
        <v>2043</v>
      </c>
      <c r="J12355" s="2" t="s">
        <v>3491</v>
      </c>
    </row>
    <row r="12356" spans="1:10">
      <c r="A12356" s="79">
        <v>42757</v>
      </c>
      <c r="B12356" s="3">
        <v>33.925340909090906</v>
      </c>
      <c r="C12356" s="7">
        <v>140</v>
      </c>
      <c r="D12356" s="7">
        <v>10</v>
      </c>
      <c r="E12356" s="17">
        <v>45</v>
      </c>
      <c r="F12356" s="2" t="s">
        <v>172</v>
      </c>
      <c r="G12356" s="2" t="s">
        <v>3504</v>
      </c>
      <c r="J12356" s="2" t="s">
        <v>3505</v>
      </c>
    </row>
    <row r="12357" spans="1:10">
      <c r="A12357" s="79">
        <v>42771</v>
      </c>
      <c r="B12357" s="3">
        <v>16.985376526458616</v>
      </c>
      <c r="C12357" s="7">
        <v>140</v>
      </c>
      <c r="D12357" s="7">
        <v>5</v>
      </c>
      <c r="E12357" s="17">
        <v>45</v>
      </c>
      <c r="F12357" s="2" t="s">
        <v>172</v>
      </c>
      <c r="G12357" s="2" t="s">
        <v>3460</v>
      </c>
      <c r="J12357" s="2" t="s">
        <v>3461</v>
      </c>
    </row>
    <row r="12358" spans="1:10">
      <c r="A12358" s="79">
        <v>42779</v>
      </c>
      <c r="B12358" s="3">
        <v>3.3939935622317599</v>
      </c>
      <c r="C12358" s="7">
        <v>140</v>
      </c>
      <c r="D12358" s="7">
        <v>1</v>
      </c>
      <c r="E12358" s="17">
        <v>45</v>
      </c>
      <c r="F12358" s="2" t="s">
        <v>172</v>
      </c>
      <c r="G12358" s="2" t="s">
        <v>1960</v>
      </c>
      <c r="J12358" s="2" t="s">
        <v>3465</v>
      </c>
    </row>
    <row r="12359" spans="1:10">
      <c r="A12359" s="79">
        <v>42817</v>
      </c>
      <c r="B12359" s="3">
        <v>10.163347300193937</v>
      </c>
      <c r="C12359" s="7">
        <v>140</v>
      </c>
      <c r="D12359" s="7">
        <v>3</v>
      </c>
      <c r="E12359" s="17">
        <v>45</v>
      </c>
      <c r="F12359" s="2" t="s">
        <v>172</v>
      </c>
      <c r="G12359" s="2" t="s">
        <v>1126</v>
      </c>
      <c r="J12359" s="2" t="s">
        <v>3478</v>
      </c>
    </row>
    <row r="12360" spans="1:10">
      <c r="A12360" s="79">
        <v>42839</v>
      </c>
      <c r="B12360" s="3">
        <v>6.7873448275862067</v>
      </c>
      <c r="C12360" s="7">
        <v>140</v>
      </c>
      <c r="D12360" s="7">
        <v>2</v>
      </c>
      <c r="E12360" s="17">
        <v>45</v>
      </c>
      <c r="F12360" s="2" t="s">
        <v>172</v>
      </c>
      <c r="G12360" s="2" t="s">
        <v>2666</v>
      </c>
    </row>
    <row r="12361" spans="1:10">
      <c r="A12361" s="79">
        <v>42903</v>
      </c>
      <c r="B12361" s="3">
        <v>3.3953888888888888</v>
      </c>
      <c r="C12361" s="7">
        <v>140</v>
      </c>
      <c r="D12361" s="7">
        <v>1</v>
      </c>
      <c r="E12361" s="17">
        <v>45</v>
      </c>
      <c r="F12361" s="2" t="s">
        <v>172</v>
      </c>
      <c r="G12361" s="2" t="s">
        <v>2666</v>
      </c>
    </row>
    <row r="12362" spans="1:10">
      <c r="A12362" s="79">
        <v>42730</v>
      </c>
      <c r="B12362" s="3">
        <v>169.73682795698926</v>
      </c>
      <c r="C12362" s="7">
        <v>141</v>
      </c>
      <c r="D12362" s="7">
        <v>45</v>
      </c>
      <c r="E12362" s="7">
        <v>45</v>
      </c>
      <c r="F12362" s="2" t="s">
        <v>172</v>
      </c>
      <c r="G12362" s="2" t="s">
        <v>2668</v>
      </c>
      <c r="H12362" s="2" t="s">
        <v>2661</v>
      </c>
    </row>
    <row r="12363" spans="1:10">
      <c r="A12363" s="79">
        <v>42733</v>
      </c>
      <c r="B12363" s="3">
        <v>10.187221419185283</v>
      </c>
      <c r="C12363" s="7">
        <v>141</v>
      </c>
      <c r="D12363" s="7">
        <v>3</v>
      </c>
      <c r="E12363" s="17">
        <v>45</v>
      </c>
      <c r="F12363" s="2" t="s">
        <v>172</v>
      </c>
      <c r="G12363" s="2" t="s">
        <v>2668</v>
      </c>
      <c r="H12363" s="2" t="s">
        <v>2659</v>
      </c>
    </row>
    <row r="12364" spans="1:10">
      <c r="A12364" s="79">
        <v>42738</v>
      </c>
      <c r="B12364" s="3">
        <v>33.969054669703873</v>
      </c>
      <c r="C12364" s="7">
        <v>141</v>
      </c>
      <c r="D12364" s="7">
        <v>10</v>
      </c>
      <c r="E12364" s="17">
        <v>45</v>
      </c>
      <c r="F12364" s="2" t="s">
        <v>172</v>
      </c>
      <c r="G12364" s="2" t="s">
        <v>393</v>
      </c>
      <c r="I12364" s="2" t="s">
        <v>235</v>
      </c>
      <c r="J12364" s="2" t="s">
        <v>3455</v>
      </c>
    </row>
    <row r="12365" spans="1:10">
      <c r="A12365" s="79">
        <v>42739</v>
      </c>
      <c r="B12365" s="3">
        <v>27.164731301939057</v>
      </c>
      <c r="C12365" s="7">
        <v>141</v>
      </c>
      <c r="D12365" s="7">
        <v>8</v>
      </c>
      <c r="E12365" s="17">
        <v>45</v>
      </c>
      <c r="F12365" s="2" t="s">
        <v>172</v>
      </c>
      <c r="G12365" s="2" t="s">
        <v>1157</v>
      </c>
      <c r="I12365" s="2" t="s">
        <v>241</v>
      </c>
      <c r="J12365" s="2" t="s">
        <v>3480</v>
      </c>
    </row>
    <row r="12366" spans="1:10">
      <c r="A12366" s="79">
        <v>42740</v>
      </c>
      <c r="B12366" s="3">
        <v>10.173850515463917</v>
      </c>
      <c r="C12366" s="7">
        <v>141</v>
      </c>
      <c r="D12366" s="7">
        <v>3</v>
      </c>
      <c r="E12366" s="17">
        <v>45</v>
      </c>
      <c r="F12366" s="2" t="s">
        <v>172</v>
      </c>
      <c r="G12366" s="2" t="s">
        <v>533</v>
      </c>
      <c r="J12366" s="2" t="s">
        <v>3500</v>
      </c>
    </row>
    <row r="12367" spans="1:10">
      <c r="A12367" s="79">
        <v>42741</v>
      </c>
      <c r="B12367" s="3">
        <v>6.7850681818181817</v>
      </c>
      <c r="C12367" s="7">
        <v>141</v>
      </c>
      <c r="D12367" s="7">
        <v>2</v>
      </c>
      <c r="E12367" s="17">
        <v>45</v>
      </c>
      <c r="F12367" s="2" t="s">
        <v>172</v>
      </c>
      <c r="G12367" s="2" t="s">
        <v>2660</v>
      </c>
      <c r="J12367" s="2" t="s">
        <v>3495</v>
      </c>
    </row>
    <row r="12368" spans="1:10">
      <c r="A12368" s="79">
        <v>42743</v>
      </c>
      <c r="B12368" s="3">
        <v>3.3905279401715891</v>
      </c>
      <c r="C12368" s="7">
        <v>141</v>
      </c>
      <c r="D12368" s="7">
        <v>1</v>
      </c>
      <c r="E12368" s="17">
        <v>45</v>
      </c>
      <c r="F12368" s="2" t="s">
        <v>172</v>
      </c>
      <c r="G12368" s="2" t="s">
        <v>2651</v>
      </c>
      <c r="J12368" s="2" t="s">
        <v>3486</v>
      </c>
    </row>
    <row r="12369" spans="1:10">
      <c r="A12369" s="79">
        <v>42744</v>
      </c>
      <c r="B12369" s="3">
        <v>37.351593922651936</v>
      </c>
      <c r="C12369" s="7">
        <v>141</v>
      </c>
      <c r="D12369" s="7">
        <v>10</v>
      </c>
      <c r="E12369" s="17">
        <v>45</v>
      </c>
      <c r="F12369" s="2" t="s">
        <v>172</v>
      </c>
      <c r="G12369" s="2" t="s">
        <v>3482</v>
      </c>
      <c r="J12369" s="2" t="s">
        <v>3483</v>
      </c>
    </row>
    <row r="12370" spans="1:10">
      <c r="A12370" s="79">
        <v>42744</v>
      </c>
      <c r="B12370" s="3">
        <v>6.7841951219512193</v>
      </c>
      <c r="C12370" s="7">
        <v>141</v>
      </c>
      <c r="D12370" s="7">
        <v>2</v>
      </c>
      <c r="E12370" s="17">
        <v>45</v>
      </c>
      <c r="F12370" s="2" t="s">
        <v>172</v>
      </c>
      <c r="G12370" s="2" t="s">
        <v>1979</v>
      </c>
      <c r="J12370" s="2" t="s">
        <v>3492</v>
      </c>
    </row>
    <row r="12371" spans="1:10">
      <c r="A12371" s="79">
        <v>42744</v>
      </c>
      <c r="B12371" s="3">
        <v>3.3935471698113209</v>
      </c>
      <c r="C12371" s="7">
        <v>141</v>
      </c>
      <c r="D12371" s="7">
        <v>1</v>
      </c>
      <c r="E12371" s="17">
        <v>45</v>
      </c>
      <c r="F12371" s="2" t="s">
        <v>172</v>
      </c>
      <c r="G12371" s="2" t="s">
        <v>3463</v>
      </c>
      <c r="J12371" s="2" t="s">
        <v>3464</v>
      </c>
    </row>
    <row r="12372" spans="1:10">
      <c r="A12372" s="79">
        <v>42745</v>
      </c>
      <c r="B12372" s="3">
        <v>16.9752868852459</v>
      </c>
      <c r="C12372" s="7">
        <v>141</v>
      </c>
      <c r="D12372" s="7">
        <v>5</v>
      </c>
      <c r="E12372" s="17">
        <v>45</v>
      </c>
      <c r="F12372" s="2" t="s">
        <v>172</v>
      </c>
      <c r="G12372" s="2" t="s">
        <v>1161</v>
      </c>
      <c r="H12372" s="2" t="s">
        <v>2040</v>
      </c>
      <c r="I12372" s="2" t="s">
        <v>358</v>
      </c>
      <c r="J12372" s="2" t="s">
        <v>3497</v>
      </c>
    </row>
    <row r="12373" spans="1:10">
      <c r="A12373" s="79">
        <v>42745</v>
      </c>
      <c r="B12373" s="3">
        <v>16.98205223880597</v>
      </c>
      <c r="C12373" s="7">
        <v>141</v>
      </c>
      <c r="D12373" s="7">
        <v>5</v>
      </c>
      <c r="E12373" s="17">
        <v>45</v>
      </c>
      <c r="F12373" s="2" t="s">
        <v>172</v>
      </c>
      <c r="G12373" s="2" t="s">
        <v>372</v>
      </c>
      <c r="H12373" s="2" t="s">
        <v>1921</v>
      </c>
      <c r="I12373" s="2" t="s">
        <v>231</v>
      </c>
      <c r="J12373" s="2" t="s">
        <v>3467</v>
      </c>
    </row>
    <row r="12374" spans="1:10">
      <c r="A12374" s="79">
        <v>42745</v>
      </c>
      <c r="B12374" s="3">
        <v>3.3901679892080621</v>
      </c>
      <c r="C12374" s="7">
        <v>141</v>
      </c>
      <c r="D12374" s="7">
        <v>1</v>
      </c>
      <c r="E12374" s="17">
        <v>45</v>
      </c>
      <c r="F12374" s="2" t="s">
        <v>172</v>
      </c>
      <c r="G12374" s="2" t="s">
        <v>674</v>
      </c>
      <c r="H12374" s="2" t="s">
        <v>1938</v>
      </c>
      <c r="I12374" s="2" t="s">
        <v>379</v>
      </c>
      <c r="J12374" s="2" t="s">
        <v>3494</v>
      </c>
    </row>
    <row r="12375" spans="1:10">
      <c r="A12375" s="79">
        <v>42746</v>
      </c>
      <c r="B12375" s="3">
        <v>13.559432098765432</v>
      </c>
      <c r="C12375" s="7">
        <v>141</v>
      </c>
      <c r="D12375" s="7">
        <v>4</v>
      </c>
      <c r="E12375" s="17">
        <v>45</v>
      </c>
      <c r="F12375" s="2" t="s">
        <v>172</v>
      </c>
      <c r="G12375" s="2" t="s">
        <v>3489</v>
      </c>
      <c r="J12375" s="2" t="s">
        <v>3490</v>
      </c>
    </row>
    <row r="12376" spans="1:10">
      <c r="A12376" s="79">
        <v>42746</v>
      </c>
      <c r="B12376" s="3">
        <v>10.1775</v>
      </c>
      <c r="C12376" s="7">
        <v>141</v>
      </c>
      <c r="D12376" s="7">
        <v>3</v>
      </c>
      <c r="E12376" s="17">
        <v>45</v>
      </c>
      <c r="F12376" s="2" t="s">
        <v>172</v>
      </c>
      <c r="G12376" s="2" t="s">
        <v>457</v>
      </c>
      <c r="J12376" s="2" t="s">
        <v>3473</v>
      </c>
    </row>
    <row r="12377" spans="1:10">
      <c r="A12377" s="79">
        <v>42746</v>
      </c>
      <c r="B12377" s="3">
        <v>3.388996017378711</v>
      </c>
      <c r="C12377" s="7">
        <v>141</v>
      </c>
      <c r="D12377" s="7">
        <v>1</v>
      </c>
      <c r="E12377" s="17">
        <v>45</v>
      </c>
      <c r="F12377" s="2" t="s">
        <v>172</v>
      </c>
      <c r="G12377" s="2" t="s">
        <v>1128</v>
      </c>
      <c r="J12377" s="2" t="s">
        <v>3487</v>
      </c>
    </row>
    <row r="12378" spans="1:10">
      <c r="A12378" s="79">
        <v>42747</v>
      </c>
      <c r="B12378" s="3">
        <v>16.956228064114963</v>
      </c>
      <c r="C12378" s="7">
        <v>141</v>
      </c>
      <c r="D12378" s="7">
        <v>5</v>
      </c>
      <c r="E12378" s="17">
        <v>45</v>
      </c>
      <c r="F12378" s="2" t="s">
        <v>172</v>
      </c>
      <c r="G12378" s="2" t="s">
        <v>671</v>
      </c>
      <c r="J12378" s="2" t="s">
        <v>3499</v>
      </c>
    </row>
    <row r="12379" spans="1:10">
      <c r="A12379" s="79">
        <v>42747</v>
      </c>
      <c r="B12379" s="3">
        <v>6.7873002309468822</v>
      </c>
      <c r="C12379" s="7">
        <v>141</v>
      </c>
      <c r="D12379" s="7">
        <v>2</v>
      </c>
      <c r="E12379" s="17">
        <v>45</v>
      </c>
      <c r="F12379" s="2" t="s">
        <v>172</v>
      </c>
      <c r="G12379" s="2" t="s">
        <v>1113</v>
      </c>
      <c r="J12379" s="2" t="s">
        <v>3496</v>
      </c>
    </row>
    <row r="12380" spans="1:10">
      <c r="A12380" s="79">
        <v>42747</v>
      </c>
      <c r="B12380" s="3">
        <v>3.3811932586121642</v>
      </c>
      <c r="C12380" s="7">
        <v>141</v>
      </c>
      <c r="D12380" s="7">
        <v>1</v>
      </c>
      <c r="E12380" s="17">
        <v>45</v>
      </c>
      <c r="F12380" s="2" t="s">
        <v>172</v>
      </c>
      <c r="G12380" s="2" t="s">
        <v>2043</v>
      </c>
      <c r="J12380" s="2" t="s">
        <v>3491</v>
      </c>
    </row>
    <row r="12381" spans="1:10">
      <c r="A12381" s="79">
        <v>42752</v>
      </c>
      <c r="B12381" s="3">
        <v>10.158296740285815</v>
      </c>
      <c r="C12381" s="7">
        <v>141</v>
      </c>
      <c r="D12381" s="7">
        <v>3</v>
      </c>
      <c r="E12381" s="17">
        <v>45</v>
      </c>
      <c r="F12381" s="2" t="s">
        <v>172</v>
      </c>
      <c r="G12381" s="2" t="s">
        <v>453</v>
      </c>
      <c r="J12381" s="2" t="s">
        <v>3493</v>
      </c>
    </row>
    <row r="12382" spans="1:10">
      <c r="A12382" s="79">
        <v>42755</v>
      </c>
      <c r="B12382" s="3">
        <v>67.938421052631583</v>
      </c>
      <c r="C12382" s="7">
        <v>141</v>
      </c>
      <c r="D12382" s="7">
        <v>20</v>
      </c>
      <c r="E12382" s="17">
        <v>45</v>
      </c>
      <c r="F12382" s="2" t="s">
        <v>172</v>
      </c>
      <c r="G12382" s="2" t="s">
        <v>393</v>
      </c>
      <c r="I12382" s="2" t="s">
        <v>235</v>
      </c>
      <c r="J12382" s="2" t="s">
        <v>3462</v>
      </c>
    </row>
    <row r="12383" spans="1:10">
      <c r="A12383" s="79">
        <v>42758</v>
      </c>
      <c r="B12383" s="3">
        <v>6.7697272727272724</v>
      </c>
      <c r="C12383" s="7">
        <v>141</v>
      </c>
      <c r="D12383" s="7">
        <v>2</v>
      </c>
      <c r="E12383" s="17">
        <v>45</v>
      </c>
      <c r="F12383" s="2" t="s">
        <v>172</v>
      </c>
      <c r="G12383" s="2" t="s">
        <v>372</v>
      </c>
      <c r="H12383" s="2" t="s">
        <v>1921</v>
      </c>
      <c r="I12383" s="2" t="s">
        <v>231</v>
      </c>
      <c r="J12383" s="2" t="s">
        <v>3472</v>
      </c>
    </row>
    <row r="12384" spans="1:10">
      <c r="A12384" s="79">
        <v>42759</v>
      </c>
      <c r="B12384" s="3">
        <v>6.7709905870696065</v>
      </c>
      <c r="C12384" s="7">
        <v>141</v>
      </c>
      <c r="D12384" s="7">
        <v>2</v>
      </c>
      <c r="E12384" s="17">
        <v>45</v>
      </c>
      <c r="F12384" s="2" t="s">
        <v>172</v>
      </c>
      <c r="G12384" s="2" t="s">
        <v>484</v>
      </c>
      <c r="J12384" s="2" t="s">
        <v>3498</v>
      </c>
    </row>
    <row r="12385" spans="1:10">
      <c r="A12385" s="79">
        <v>42765</v>
      </c>
      <c r="B12385" s="3">
        <v>6.7735363128491617</v>
      </c>
      <c r="C12385" s="7">
        <v>141</v>
      </c>
      <c r="D12385" s="7">
        <v>2</v>
      </c>
      <c r="E12385" s="17">
        <v>45</v>
      </c>
      <c r="F12385" s="2" t="s">
        <v>172</v>
      </c>
      <c r="G12385" s="2" t="s">
        <v>459</v>
      </c>
      <c r="J12385" s="2" t="s">
        <v>3488</v>
      </c>
    </row>
    <row r="12386" spans="1:10">
      <c r="A12386" s="79">
        <v>42771</v>
      </c>
      <c r="B12386" s="3">
        <v>16.985376526458616</v>
      </c>
      <c r="C12386" s="7">
        <v>141</v>
      </c>
      <c r="D12386" s="7">
        <v>5</v>
      </c>
      <c r="E12386" s="17">
        <v>45</v>
      </c>
      <c r="F12386" s="2" t="s">
        <v>172</v>
      </c>
      <c r="G12386" s="2" t="s">
        <v>3460</v>
      </c>
      <c r="J12386" s="2" t="s">
        <v>3461</v>
      </c>
    </row>
    <row r="12387" spans="1:10">
      <c r="A12387" s="79">
        <v>42776</v>
      </c>
      <c r="B12387" s="3">
        <v>33.941249999999997</v>
      </c>
      <c r="C12387" s="7">
        <v>141</v>
      </c>
      <c r="D12387" s="7">
        <v>10</v>
      </c>
      <c r="E12387" s="17">
        <v>45</v>
      </c>
      <c r="F12387" s="2" t="s">
        <v>172</v>
      </c>
      <c r="G12387" s="2" t="s">
        <v>1569</v>
      </c>
      <c r="J12387" s="2" t="s">
        <v>3501</v>
      </c>
    </row>
    <row r="12388" spans="1:10">
      <c r="A12388" s="79">
        <v>42779</v>
      </c>
      <c r="B12388" s="3">
        <v>33.949646464646463</v>
      </c>
      <c r="C12388" s="7">
        <v>141</v>
      </c>
      <c r="D12388" s="7">
        <v>10</v>
      </c>
      <c r="E12388" s="17">
        <v>45</v>
      </c>
      <c r="F12388" s="2" t="s">
        <v>172</v>
      </c>
      <c r="G12388" s="2" t="s">
        <v>393</v>
      </c>
      <c r="I12388" s="2" t="s">
        <v>235</v>
      </c>
      <c r="J12388" s="2" t="s">
        <v>3459</v>
      </c>
    </row>
    <row r="12389" spans="1:10">
      <c r="A12389" s="79">
        <v>42779</v>
      </c>
      <c r="B12389" s="3">
        <v>6.7879871244635197</v>
      </c>
      <c r="C12389" s="7">
        <v>141</v>
      </c>
      <c r="D12389" s="7">
        <v>2</v>
      </c>
      <c r="E12389" s="17">
        <v>45</v>
      </c>
      <c r="F12389" s="2" t="s">
        <v>172</v>
      </c>
      <c r="G12389" s="2" t="s">
        <v>1960</v>
      </c>
      <c r="J12389" s="2" t="s">
        <v>3465</v>
      </c>
    </row>
    <row r="12390" spans="1:10">
      <c r="A12390" s="79">
        <v>42788</v>
      </c>
      <c r="B12390" s="3">
        <v>16.965850253807105</v>
      </c>
      <c r="C12390" s="7">
        <v>141</v>
      </c>
      <c r="D12390" s="7">
        <v>5</v>
      </c>
      <c r="E12390" s="17">
        <v>45</v>
      </c>
      <c r="F12390" s="2" t="s">
        <v>172</v>
      </c>
      <c r="G12390" s="2" t="s">
        <v>2008</v>
      </c>
      <c r="I12390" s="2" t="s">
        <v>3502</v>
      </c>
      <c r="J12390" s="2" t="s">
        <v>3503</v>
      </c>
    </row>
    <row r="12391" spans="1:10">
      <c r="A12391" s="79">
        <v>42790</v>
      </c>
      <c r="B12391" s="3">
        <v>10.173775862068965</v>
      </c>
      <c r="C12391" s="7">
        <v>141</v>
      </c>
      <c r="D12391" s="7">
        <v>3</v>
      </c>
      <c r="E12391" s="17">
        <v>45</v>
      </c>
      <c r="F12391" s="2" t="s">
        <v>172</v>
      </c>
      <c r="G12391" s="2" t="s">
        <v>372</v>
      </c>
      <c r="H12391" s="2" t="s">
        <v>1921</v>
      </c>
      <c r="I12391" s="2" t="s">
        <v>231</v>
      </c>
      <c r="J12391" s="2" t="s">
        <v>3471</v>
      </c>
    </row>
    <row r="12392" spans="1:10">
      <c r="A12392" s="79">
        <v>42832</v>
      </c>
      <c r="B12392" s="3">
        <v>6.782761746559089</v>
      </c>
      <c r="C12392" s="7">
        <v>141</v>
      </c>
      <c r="D12392" s="7">
        <v>2</v>
      </c>
      <c r="E12392" s="17">
        <v>45</v>
      </c>
      <c r="F12392" s="2" t="s">
        <v>172</v>
      </c>
      <c r="G12392" s="2" t="s">
        <v>2668</v>
      </c>
    </row>
    <row r="12393" spans="1:10">
      <c r="A12393" s="79">
        <v>42836</v>
      </c>
      <c r="B12393" s="3">
        <v>6.780846153846154</v>
      </c>
      <c r="C12393" s="7">
        <v>141</v>
      </c>
      <c r="D12393" s="7">
        <v>2</v>
      </c>
      <c r="E12393" s="17">
        <v>45</v>
      </c>
      <c r="F12393" s="2" t="s">
        <v>172</v>
      </c>
      <c r="G12393" s="2" t="s">
        <v>2668</v>
      </c>
    </row>
    <row r="12394" spans="1:10">
      <c r="A12394" s="79">
        <v>42839</v>
      </c>
      <c r="B12394" s="3">
        <v>10.18101724137931</v>
      </c>
      <c r="C12394" s="7">
        <v>141</v>
      </c>
      <c r="D12394" s="7">
        <v>3</v>
      </c>
      <c r="E12394" s="17">
        <v>45</v>
      </c>
      <c r="F12394" s="2" t="s">
        <v>172</v>
      </c>
      <c r="G12394" s="2" t="s">
        <v>2668</v>
      </c>
    </row>
    <row r="12395" spans="1:10">
      <c r="A12395" s="79">
        <v>42856</v>
      </c>
      <c r="B12395" s="3">
        <v>3.3904706354668503</v>
      </c>
      <c r="C12395" s="7">
        <v>141</v>
      </c>
      <c r="D12395" s="7">
        <v>1</v>
      </c>
      <c r="E12395" s="17">
        <v>45</v>
      </c>
      <c r="F12395" s="2" t="s">
        <v>172</v>
      </c>
      <c r="G12395" s="2" t="s">
        <v>2668</v>
      </c>
    </row>
    <row r="12396" spans="1:10">
      <c r="A12396" s="79">
        <v>42859</v>
      </c>
      <c r="B12396" s="3">
        <v>3.3917907348242813</v>
      </c>
      <c r="C12396" s="7">
        <v>141</v>
      </c>
      <c r="D12396" s="7">
        <v>1</v>
      </c>
      <c r="E12396" s="17">
        <v>45</v>
      </c>
      <c r="F12396" s="2" t="s">
        <v>172</v>
      </c>
      <c r="G12396" s="2" t="s">
        <v>2668</v>
      </c>
    </row>
    <row r="12397" spans="1:10">
      <c r="A12397" s="79">
        <v>42874</v>
      </c>
      <c r="B12397" s="3">
        <v>3.3914765886287626</v>
      </c>
      <c r="C12397" s="7">
        <v>141</v>
      </c>
      <c r="D12397" s="7">
        <v>1</v>
      </c>
      <c r="E12397" s="17">
        <v>45</v>
      </c>
      <c r="F12397" s="2" t="s">
        <v>172</v>
      </c>
      <c r="G12397" s="2" t="s">
        <v>2668</v>
      </c>
    </row>
    <row r="12398" spans="1:10">
      <c r="A12398" s="79">
        <v>42884</v>
      </c>
      <c r="B12398" s="3">
        <v>6.770841554559043</v>
      </c>
      <c r="C12398" s="7">
        <v>141</v>
      </c>
      <c r="D12398" s="7">
        <v>2</v>
      </c>
      <c r="E12398" s="17">
        <v>45</v>
      </c>
      <c r="F12398" s="2" t="s">
        <v>172</v>
      </c>
      <c r="G12398" s="2" t="s">
        <v>2668</v>
      </c>
    </row>
    <row r="12399" spans="1:10">
      <c r="A12399" s="79">
        <v>42894</v>
      </c>
      <c r="B12399" s="3">
        <v>10.13974778761062</v>
      </c>
      <c r="C12399" s="7">
        <v>141</v>
      </c>
      <c r="D12399" s="7">
        <v>3</v>
      </c>
      <c r="E12399" s="17">
        <v>45</v>
      </c>
      <c r="F12399" s="2" t="s">
        <v>172</v>
      </c>
      <c r="G12399" s="2" t="s">
        <v>2668</v>
      </c>
    </row>
    <row r="12400" spans="1:10">
      <c r="A12400" s="79">
        <v>42771</v>
      </c>
      <c r="B12400" s="3">
        <v>27.176602442333785</v>
      </c>
      <c r="C12400" s="7">
        <v>142</v>
      </c>
      <c r="D12400" s="7">
        <v>8</v>
      </c>
      <c r="E12400" s="17">
        <v>45</v>
      </c>
      <c r="F12400" s="2" t="s">
        <v>172</v>
      </c>
      <c r="G12400" s="2" t="s">
        <v>3460</v>
      </c>
      <c r="J12400" s="2" t="s">
        <v>3461</v>
      </c>
    </row>
    <row r="12401" spans="1:10">
      <c r="A12401" s="79">
        <v>42779</v>
      </c>
      <c r="B12401" s="3">
        <v>118.82376262626262</v>
      </c>
      <c r="C12401" s="7">
        <v>142</v>
      </c>
      <c r="D12401" s="7">
        <v>30</v>
      </c>
      <c r="E12401" s="7">
        <v>45</v>
      </c>
      <c r="F12401" s="2" t="s">
        <v>172</v>
      </c>
      <c r="G12401" s="2" t="s">
        <v>393</v>
      </c>
      <c r="I12401" s="2" t="s">
        <v>235</v>
      </c>
      <c r="J12401" s="2" t="s">
        <v>3459</v>
      </c>
    </row>
    <row r="12402" spans="1:10">
      <c r="A12402" s="79">
        <v>42780</v>
      </c>
      <c r="B12402" s="3">
        <v>81.487834854621283</v>
      </c>
      <c r="C12402" s="7">
        <v>142</v>
      </c>
      <c r="D12402" s="7">
        <v>25</v>
      </c>
      <c r="E12402" s="7">
        <v>45</v>
      </c>
      <c r="F12402" s="2" t="s">
        <v>172</v>
      </c>
      <c r="G12402" s="2" t="s">
        <v>3484</v>
      </c>
      <c r="J12402" s="2" t="s">
        <v>3485</v>
      </c>
    </row>
    <row r="12403" spans="1:10">
      <c r="A12403" s="79">
        <v>42785</v>
      </c>
      <c r="B12403" s="3">
        <v>10.176115384615384</v>
      </c>
      <c r="C12403" s="7">
        <v>142</v>
      </c>
      <c r="D12403" s="7">
        <v>3</v>
      </c>
      <c r="E12403" s="17">
        <v>45</v>
      </c>
      <c r="F12403" s="2" t="s">
        <v>172</v>
      </c>
      <c r="G12403" s="2" t="s">
        <v>2655</v>
      </c>
      <c r="J12403" s="2" t="s">
        <v>3453</v>
      </c>
    </row>
    <row r="12404" spans="1:10">
      <c r="A12404" s="79">
        <v>42785</v>
      </c>
      <c r="B12404" s="3">
        <v>6.7848962536023052</v>
      </c>
      <c r="C12404" s="7">
        <v>142</v>
      </c>
      <c r="D12404" s="7">
        <v>2</v>
      </c>
      <c r="E12404" s="17">
        <v>45</v>
      </c>
      <c r="F12404" s="2" t="s">
        <v>172</v>
      </c>
      <c r="G12404" s="2" t="s">
        <v>3511</v>
      </c>
      <c r="J12404" s="2" t="s">
        <v>3512</v>
      </c>
    </row>
    <row r="12405" spans="1:10">
      <c r="A12405" s="79">
        <v>42787</v>
      </c>
      <c r="B12405" s="3">
        <v>33.93170050761421</v>
      </c>
      <c r="C12405" s="7">
        <v>142</v>
      </c>
      <c r="D12405" s="7">
        <v>10</v>
      </c>
      <c r="E12405" s="17">
        <v>45</v>
      </c>
      <c r="F12405" s="2" t="s">
        <v>172</v>
      </c>
      <c r="G12405" s="2" t="s">
        <v>2021</v>
      </c>
      <c r="J12405" s="2" t="s">
        <v>3509</v>
      </c>
    </row>
    <row r="12406" spans="1:10">
      <c r="A12406" s="79">
        <v>42787</v>
      </c>
      <c r="B12406" s="3">
        <v>27.077473684210528</v>
      </c>
      <c r="C12406" s="7">
        <v>142</v>
      </c>
      <c r="D12406" s="7">
        <v>8</v>
      </c>
      <c r="E12406" s="17">
        <v>45</v>
      </c>
      <c r="F12406" s="2" t="s">
        <v>172</v>
      </c>
      <c r="G12406" s="2" t="s">
        <v>486</v>
      </c>
      <c r="I12406" s="2" t="s">
        <v>250</v>
      </c>
      <c r="J12406" s="2" t="s">
        <v>3508</v>
      </c>
    </row>
    <row r="12407" spans="1:10">
      <c r="A12407" s="79">
        <v>42787</v>
      </c>
      <c r="B12407" s="3">
        <v>10.177132653061225</v>
      </c>
      <c r="C12407" s="7">
        <v>142</v>
      </c>
      <c r="D12407" s="7">
        <v>3</v>
      </c>
      <c r="E12407" s="17">
        <v>45</v>
      </c>
      <c r="F12407" s="2" t="s">
        <v>172</v>
      </c>
      <c r="G12407" s="2" t="s">
        <v>1979</v>
      </c>
      <c r="J12407" s="2" t="s">
        <v>3510</v>
      </c>
    </row>
    <row r="12408" spans="1:10">
      <c r="A12408" s="79">
        <v>42790</v>
      </c>
      <c r="B12408" s="3">
        <v>16.956293103448274</v>
      </c>
      <c r="C12408" s="7">
        <v>142</v>
      </c>
      <c r="D12408" s="7">
        <v>5</v>
      </c>
      <c r="E12408" s="17">
        <v>45</v>
      </c>
      <c r="F12408" s="2" t="s">
        <v>172</v>
      </c>
      <c r="G12408" s="2" t="s">
        <v>372</v>
      </c>
      <c r="H12408" s="2" t="s">
        <v>1921</v>
      </c>
      <c r="I12408" s="2" t="s">
        <v>231</v>
      </c>
      <c r="J12408" s="2" t="s">
        <v>3471</v>
      </c>
    </row>
    <row r="12409" spans="1:10">
      <c r="A12409" s="79">
        <v>42799</v>
      </c>
      <c r="B12409" s="3">
        <v>16.962065217391306</v>
      </c>
      <c r="C12409" s="7">
        <v>142</v>
      </c>
      <c r="D12409" s="7">
        <v>5</v>
      </c>
      <c r="E12409" s="17">
        <v>45</v>
      </c>
      <c r="F12409" s="2" t="s">
        <v>172</v>
      </c>
      <c r="G12409" s="2" t="s">
        <v>1113</v>
      </c>
      <c r="J12409" s="2" t="s">
        <v>3507</v>
      </c>
    </row>
    <row r="12410" spans="1:10">
      <c r="A12410" s="79">
        <v>42800</v>
      </c>
      <c r="B12410" s="3">
        <v>16.966574074074074</v>
      </c>
      <c r="C12410" s="7">
        <v>142</v>
      </c>
      <c r="D12410" s="7">
        <v>5</v>
      </c>
      <c r="E12410" s="17">
        <v>45</v>
      </c>
      <c r="F12410" s="2" t="s">
        <v>172</v>
      </c>
      <c r="G12410" s="2" t="s">
        <v>2651</v>
      </c>
      <c r="J12410" s="2" t="s">
        <v>3470</v>
      </c>
    </row>
    <row r="12411" spans="1:10">
      <c r="A12411" s="79">
        <v>42808</v>
      </c>
      <c r="B12411" s="3">
        <v>50.882905405405403</v>
      </c>
      <c r="C12411" s="7">
        <v>142</v>
      </c>
      <c r="D12411" s="7">
        <v>15</v>
      </c>
      <c r="E12411" s="17">
        <v>45</v>
      </c>
      <c r="F12411" s="2" t="s">
        <v>172</v>
      </c>
      <c r="G12411" s="2" t="s">
        <v>393</v>
      </c>
      <c r="I12411" s="2" t="s">
        <v>235</v>
      </c>
      <c r="J12411" s="2" t="s">
        <v>3481</v>
      </c>
    </row>
    <row r="12412" spans="1:10">
      <c r="A12412" s="79">
        <v>42832</v>
      </c>
      <c r="B12412" s="3">
        <v>3.3913808732795445</v>
      </c>
      <c r="C12412" s="7">
        <v>142</v>
      </c>
      <c r="D12412" s="7">
        <v>1</v>
      </c>
      <c r="E12412" s="17">
        <v>45</v>
      </c>
      <c r="F12412" s="2" t="s">
        <v>172</v>
      </c>
      <c r="G12412" s="2" t="s">
        <v>3506</v>
      </c>
    </row>
    <row r="12413" spans="1:10">
      <c r="A12413" s="79">
        <v>42836</v>
      </c>
      <c r="B12413" s="3">
        <v>33.93170050761421</v>
      </c>
      <c r="C12413" s="7">
        <v>142</v>
      </c>
      <c r="D12413" s="7">
        <v>10</v>
      </c>
      <c r="E12413" s="17">
        <v>45</v>
      </c>
      <c r="F12413" s="2" t="s">
        <v>172</v>
      </c>
      <c r="G12413" s="2" t="s">
        <v>3506</v>
      </c>
    </row>
    <row r="12414" spans="1:10">
      <c r="A12414" s="79">
        <v>42838</v>
      </c>
      <c r="B12414" s="3">
        <v>16.954593862815884</v>
      </c>
      <c r="C12414" s="7">
        <v>142</v>
      </c>
      <c r="D12414" s="7">
        <v>5</v>
      </c>
      <c r="E12414" s="17">
        <v>45</v>
      </c>
      <c r="F12414" s="2" t="s">
        <v>172</v>
      </c>
      <c r="G12414" s="2" t="s">
        <v>3506</v>
      </c>
    </row>
    <row r="12415" spans="1:10">
      <c r="A12415" s="79">
        <v>42839</v>
      </c>
      <c r="B12415" s="3">
        <v>33.955833333333331</v>
      </c>
      <c r="C12415" s="7">
        <v>142</v>
      </c>
      <c r="D12415" s="7">
        <v>10</v>
      </c>
      <c r="E12415" s="17">
        <v>45</v>
      </c>
      <c r="F12415" s="2" t="s">
        <v>172</v>
      </c>
      <c r="G12415" s="2" t="s">
        <v>3506</v>
      </c>
    </row>
    <row r="12416" spans="1:10">
      <c r="A12416" s="79">
        <v>42839</v>
      </c>
      <c r="B12416" s="3">
        <v>13.574689655172413</v>
      </c>
      <c r="C12416" s="7">
        <v>142</v>
      </c>
      <c r="D12416" s="7">
        <v>4</v>
      </c>
      <c r="E12416" s="17">
        <v>45</v>
      </c>
      <c r="F12416" s="2" t="s">
        <v>172</v>
      </c>
      <c r="G12416" s="2" t="s">
        <v>3506</v>
      </c>
    </row>
    <row r="12417" spans="1:7">
      <c r="A12417" s="79">
        <v>42856</v>
      </c>
      <c r="B12417" s="3">
        <v>3.3904706354668503</v>
      </c>
      <c r="C12417" s="7">
        <v>142</v>
      </c>
      <c r="D12417" s="7">
        <v>1</v>
      </c>
      <c r="E12417" s="17">
        <v>45</v>
      </c>
      <c r="F12417" s="2" t="s">
        <v>172</v>
      </c>
      <c r="G12417" s="2" t="s">
        <v>3506</v>
      </c>
    </row>
    <row r="12418" spans="1:7">
      <c r="A12418" s="79">
        <v>42884</v>
      </c>
      <c r="B12418" s="3">
        <v>6.770841554559043</v>
      </c>
      <c r="C12418" s="7">
        <v>142</v>
      </c>
      <c r="D12418" s="7">
        <v>2</v>
      </c>
      <c r="E12418" s="17">
        <v>45</v>
      </c>
      <c r="F12418" s="2" t="s">
        <v>172</v>
      </c>
      <c r="G12418" s="2" t="s">
        <v>3506</v>
      </c>
    </row>
    <row r="12419" spans="1:7">
      <c r="A12419" s="79">
        <v>42903</v>
      </c>
      <c r="B12419" s="3">
        <v>16.960092592592591</v>
      </c>
      <c r="C12419" s="7">
        <v>142</v>
      </c>
      <c r="D12419" s="7">
        <v>5</v>
      </c>
      <c r="E12419" s="17">
        <v>45</v>
      </c>
      <c r="F12419" s="2" t="s">
        <v>172</v>
      </c>
      <c r="G12419" s="2" t="s">
        <v>3506</v>
      </c>
    </row>
    <row r="12420" spans="1:7">
      <c r="A12420" s="79">
        <v>42903</v>
      </c>
      <c r="B12420" s="3">
        <v>16.976944444444445</v>
      </c>
      <c r="C12420" s="7">
        <v>142</v>
      </c>
      <c r="D12420" s="7">
        <v>5</v>
      </c>
      <c r="E12420" s="17">
        <v>45</v>
      </c>
      <c r="F12420" s="2" t="s">
        <v>172</v>
      </c>
      <c r="G12420" s="2" t="s">
        <v>3506</v>
      </c>
    </row>
    <row r="12421" spans="1:7">
      <c r="A12421" s="79">
        <v>42907</v>
      </c>
      <c r="B12421" s="3">
        <v>33.944847036328873</v>
      </c>
      <c r="C12421" s="7">
        <v>142</v>
      </c>
      <c r="D12421" s="7">
        <v>10</v>
      </c>
      <c r="E12421" s="17">
        <v>45</v>
      </c>
      <c r="F12421" s="2" t="s">
        <v>172</v>
      </c>
      <c r="G12421" s="2" t="s">
        <v>3506</v>
      </c>
    </row>
    <row r="12422" spans="1:7">
      <c r="A12422" s="79">
        <v>42907</v>
      </c>
      <c r="B12422" s="3">
        <v>13.577938814531549</v>
      </c>
      <c r="C12422" s="7">
        <v>142</v>
      </c>
      <c r="D12422" s="7">
        <v>4</v>
      </c>
      <c r="E12422" s="17">
        <v>45</v>
      </c>
      <c r="F12422" s="2" t="s">
        <v>172</v>
      </c>
      <c r="G12422" s="2" t="s">
        <v>3506</v>
      </c>
    </row>
    <row r="12423" spans="1:7">
      <c r="A12423" s="79">
        <v>42908</v>
      </c>
      <c r="B12423" s="3">
        <v>3.3894326424870465</v>
      </c>
      <c r="C12423" s="7">
        <v>142</v>
      </c>
      <c r="D12423" s="7">
        <v>1</v>
      </c>
      <c r="E12423" s="17">
        <v>45</v>
      </c>
      <c r="F12423" s="2" t="s">
        <v>172</v>
      </c>
      <c r="G12423" s="2" t="s">
        <v>3506</v>
      </c>
    </row>
    <row r="12424" spans="1:7">
      <c r="A12424" s="79">
        <v>42832</v>
      </c>
      <c r="B12424" s="3">
        <v>20.348285239677267</v>
      </c>
      <c r="C12424" s="7">
        <v>144</v>
      </c>
      <c r="D12424" s="7">
        <v>6</v>
      </c>
      <c r="E12424" s="7">
        <v>45</v>
      </c>
      <c r="F12424" s="2" t="s">
        <v>172</v>
      </c>
      <c r="G12424" s="2" t="s">
        <v>4408</v>
      </c>
    </row>
    <row r="12425" spans="1:7">
      <c r="A12425" s="79">
        <v>42835</v>
      </c>
      <c r="B12425" s="3">
        <v>33.719177215189873</v>
      </c>
      <c r="C12425" s="7">
        <v>144</v>
      </c>
      <c r="D12425" s="7">
        <v>10</v>
      </c>
      <c r="E12425" s="17">
        <v>45</v>
      </c>
      <c r="F12425" s="2" t="s">
        <v>172</v>
      </c>
      <c r="G12425" s="2" t="s">
        <v>4356</v>
      </c>
    </row>
    <row r="12426" spans="1:7">
      <c r="A12426" s="79">
        <v>42837</v>
      </c>
      <c r="B12426" s="3">
        <v>101.6762389380531</v>
      </c>
      <c r="C12426" s="7">
        <v>144</v>
      </c>
      <c r="D12426" s="7">
        <v>30</v>
      </c>
      <c r="E12426" s="7">
        <v>45</v>
      </c>
      <c r="F12426" s="2" t="s">
        <v>172</v>
      </c>
      <c r="G12426" s="2" t="s">
        <v>4408</v>
      </c>
    </row>
    <row r="12427" spans="1:7">
      <c r="A12427" s="79">
        <v>42838</v>
      </c>
      <c r="B12427" s="3">
        <v>33.909187725631767</v>
      </c>
      <c r="C12427" s="7">
        <v>144</v>
      </c>
      <c r="D12427" s="7">
        <v>10</v>
      </c>
      <c r="E12427" s="17">
        <v>45</v>
      </c>
      <c r="F12427" s="2" t="s">
        <v>172</v>
      </c>
      <c r="G12427" s="2" t="s">
        <v>4360</v>
      </c>
    </row>
    <row r="12428" spans="1:7">
      <c r="A12428" s="79">
        <v>42838</v>
      </c>
      <c r="B12428" s="3">
        <v>6.5820562947799388</v>
      </c>
      <c r="C12428" s="7">
        <v>144</v>
      </c>
      <c r="D12428" s="7">
        <v>2</v>
      </c>
      <c r="E12428" s="17">
        <v>45</v>
      </c>
      <c r="F12428" s="2" t="s">
        <v>172</v>
      </c>
      <c r="G12428" s="2" t="s">
        <v>4360</v>
      </c>
    </row>
    <row r="12429" spans="1:7">
      <c r="A12429" s="79">
        <v>42839</v>
      </c>
      <c r="B12429" s="3">
        <v>50.933749999999996</v>
      </c>
      <c r="C12429" s="7">
        <v>144</v>
      </c>
      <c r="D12429" s="7">
        <v>15</v>
      </c>
      <c r="E12429" s="17">
        <v>45</v>
      </c>
      <c r="F12429" s="2" t="s">
        <v>172</v>
      </c>
      <c r="G12429" s="2" t="s">
        <v>4360</v>
      </c>
    </row>
    <row r="12430" spans="1:7">
      <c r="A12430" s="79">
        <v>42842</v>
      </c>
      <c r="B12430" s="3">
        <v>10.159704545454545</v>
      </c>
      <c r="C12430" s="7">
        <v>144</v>
      </c>
      <c r="D12430" s="7">
        <v>3</v>
      </c>
      <c r="E12430" s="17">
        <v>45</v>
      </c>
      <c r="F12430" s="2" t="s">
        <v>172</v>
      </c>
      <c r="G12430" s="2" t="s">
        <v>4356</v>
      </c>
    </row>
    <row r="12431" spans="1:7">
      <c r="A12431" s="79">
        <v>42842</v>
      </c>
      <c r="B12431" s="3">
        <v>10.163357142857143</v>
      </c>
      <c r="C12431" s="7">
        <v>144</v>
      </c>
      <c r="D12431" s="7">
        <v>3</v>
      </c>
      <c r="E12431" s="17">
        <v>45</v>
      </c>
      <c r="F12431" s="2" t="s">
        <v>172</v>
      </c>
      <c r="G12431" s="2" t="s">
        <v>4360</v>
      </c>
    </row>
    <row r="12432" spans="1:7">
      <c r="A12432" s="79">
        <v>42844</v>
      </c>
      <c r="B12432" s="3">
        <v>16.960389908256882</v>
      </c>
      <c r="C12432" s="7">
        <v>144</v>
      </c>
      <c r="D12432" s="7">
        <v>5</v>
      </c>
      <c r="E12432" s="17">
        <v>45</v>
      </c>
      <c r="F12432" s="2" t="s">
        <v>172</v>
      </c>
      <c r="G12432" s="2" t="s">
        <v>4356</v>
      </c>
    </row>
    <row r="12433" spans="1:12">
      <c r="A12433" s="79">
        <v>42852</v>
      </c>
      <c r="B12433" s="3">
        <v>6.7840370370370371</v>
      </c>
      <c r="C12433" s="7">
        <v>144</v>
      </c>
      <c r="D12433" s="7">
        <v>2</v>
      </c>
      <c r="E12433" s="17">
        <v>45</v>
      </c>
      <c r="F12433" s="2" t="s">
        <v>172</v>
      </c>
      <c r="G12433" s="2" t="s">
        <v>4356</v>
      </c>
    </row>
    <row r="12434" spans="1:12">
      <c r="A12434" s="79">
        <v>42859</v>
      </c>
      <c r="B12434" s="3">
        <v>6.7835814696485626</v>
      </c>
      <c r="C12434" s="7">
        <v>144</v>
      </c>
      <c r="D12434" s="7">
        <v>2</v>
      </c>
      <c r="E12434" s="17">
        <v>45</v>
      </c>
      <c r="F12434" s="2" t="s">
        <v>172</v>
      </c>
      <c r="G12434" s="2" t="s">
        <v>4356</v>
      </c>
    </row>
    <row r="12435" spans="1:12">
      <c r="A12435" s="79">
        <v>42864</v>
      </c>
      <c r="B12435" s="3">
        <v>6.7787391304347828</v>
      </c>
      <c r="C12435" s="7">
        <v>144</v>
      </c>
      <c r="D12435" s="7">
        <v>2</v>
      </c>
      <c r="E12435" s="17">
        <v>45</v>
      </c>
      <c r="F12435" s="2" t="s">
        <v>172</v>
      </c>
      <c r="G12435" s="2" t="s">
        <v>4360</v>
      </c>
    </row>
    <row r="12436" spans="1:12">
      <c r="A12436" s="79">
        <v>42894</v>
      </c>
      <c r="B12436" s="3">
        <v>6.788176470588235</v>
      </c>
      <c r="C12436" s="7">
        <v>144</v>
      </c>
      <c r="D12436" s="7">
        <v>2</v>
      </c>
      <c r="E12436" s="17">
        <v>45</v>
      </c>
      <c r="F12436" s="2" t="s">
        <v>172</v>
      </c>
      <c r="G12436" s="2" t="s">
        <v>4356</v>
      </c>
    </row>
    <row r="12437" spans="1:12">
      <c r="A12437" s="79">
        <v>42902</v>
      </c>
      <c r="B12437" s="3">
        <v>6.7762079207920793</v>
      </c>
      <c r="C12437" s="7">
        <v>144</v>
      </c>
      <c r="D12437" s="7">
        <v>2</v>
      </c>
      <c r="E12437" s="17">
        <v>45</v>
      </c>
      <c r="F12437" s="2" t="s">
        <v>172</v>
      </c>
      <c r="G12437" s="2" t="s">
        <v>4356</v>
      </c>
    </row>
    <row r="12438" spans="1:12">
      <c r="A12438" s="79">
        <v>42177</v>
      </c>
      <c r="B12438" s="3">
        <v>6.8109999999999999</v>
      </c>
      <c r="C12438" s="7">
        <v>12002</v>
      </c>
      <c r="D12438" s="7">
        <v>1</v>
      </c>
      <c r="E12438" s="7" t="s">
        <v>4174</v>
      </c>
      <c r="F12438" s="2" t="s">
        <v>172</v>
      </c>
      <c r="G12438" s="2" t="s">
        <v>244</v>
      </c>
      <c r="H12438" s="2" t="s">
        <v>245</v>
      </c>
      <c r="J12438" s="21"/>
    </row>
    <row r="12439" spans="1:12">
      <c r="A12439" s="79">
        <v>42254</v>
      </c>
      <c r="B12439" s="3">
        <v>4.3784999999999998</v>
      </c>
      <c r="C12439" s="7">
        <v>12002</v>
      </c>
      <c r="D12439" s="7">
        <v>1</v>
      </c>
      <c r="E12439" s="7" t="s">
        <v>4174</v>
      </c>
      <c r="F12439" s="2" t="s">
        <v>172</v>
      </c>
      <c r="G12439" s="2" t="s">
        <v>233</v>
      </c>
      <c r="H12439" s="2" t="s">
        <v>234</v>
      </c>
      <c r="J12439" s="21"/>
    </row>
    <row r="12440" spans="1:12">
      <c r="A12440" s="79">
        <v>42319</v>
      </c>
      <c r="B12440" s="3">
        <v>4.3784999999999998</v>
      </c>
      <c r="C12440" s="7">
        <v>12002</v>
      </c>
      <c r="D12440" s="7">
        <v>1</v>
      </c>
      <c r="E12440" s="7" t="s">
        <v>4174</v>
      </c>
      <c r="F12440" s="2" t="s">
        <v>172</v>
      </c>
      <c r="G12440" s="2" t="s">
        <v>393</v>
      </c>
      <c r="H12440" s="2" t="s">
        <v>456</v>
      </c>
      <c r="I12440" s="2" t="s">
        <v>234</v>
      </c>
    </row>
    <row r="12441" spans="1:12">
      <c r="A12441" s="79">
        <v>42405</v>
      </c>
      <c r="B12441" s="3">
        <v>6.8109999999999999</v>
      </c>
      <c r="C12441" s="7">
        <v>12002</v>
      </c>
      <c r="D12441" s="7">
        <v>1</v>
      </c>
      <c r="E12441" s="7" t="s">
        <v>4174</v>
      </c>
      <c r="F12441" s="2" t="s">
        <v>172</v>
      </c>
      <c r="G12441" s="2" t="s">
        <v>1123</v>
      </c>
      <c r="H12441" s="2" t="s">
        <v>1124</v>
      </c>
      <c r="I12441" s="2" t="s">
        <v>234</v>
      </c>
      <c r="L12441" s="21"/>
    </row>
    <row r="12442" spans="1:12">
      <c r="A12442" s="79">
        <v>42459</v>
      </c>
      <c r="B12442" s="3">
        <v>4.3784999999999998</v>
      </c>
      <c r="C12442" s="7">
        <v>12002</v>
      </c>
      <c r="D12442" s="7">
        <v>1</v>
      </c>
      <c r="E12442" s="7" t="s">
        <v>4174</v>
      </c>
      <c r="F12442" s="2" t="s">
        <v>172</v>
      </c>
      <c r="G12442" s="2" t="s">
        <v>1289</v>
      </c>
      <c r="H12442" s="2" t="s">
        <v>234</v>
      </c>
    </row>
    <row r="12443" spans="1:12">
      <c r="A12443" s="79">
        <v>42471</v>
      </c>
      <c r="B12443" s="3">
        <v>4.3784999999999998</v>
      </c>
      <c r="C12443" s="7">
        <v>12002</v>
      </c>
      <c r="D12443" s="7">
        <v>1</v>
      </c>
      <c r="E12443" s="7" t="s">
        <v>4174</v>
      </c>
      <c r="F12443" s="2" t="s">
        <v>172</v>
      </c>
      <c r="G12443" s="2" t="s">
        <v>468</v>
      </c>
      <c r="H12443" s="2" t="s">
        <v>1554</v>
      </c>
      <c r="I12443" s="2" t="s">
        <v>234</v>
      </c>
    </row>
    <row r="12444" spans="1:12">
      <c r="A12444" s="79">
        <v>42535</v>
      </c>
      <c r="B12444" s="3">
        <v>4.3602216494845365</v>
      </c>
      <c r="C12444" s="7">
        <v>12002</v>
      </c>
      <c r="D12444" s="7">
        <v>1</v>
      </c>
      <c r="E12444" s="7" t="s">
        <v>4174</v>
      </c>
      <c r="F12444" s="2" t="s">
        <v>172</v>
      </c>
      <c r="G12444" s="2" t="s">
        <v>234</v>
      </c>
      <c r="H12444" s="2" t="s">
        <v>2010</v>
      </c>
      <c r="K12444" s="2" t="s">
        <v>2011</v>
      </c>
    </row>
    <row r="12445" spans="1:12">
      <c r="A12445" s="79">
        <v>42746</v>
      </c>
      <c r="B12445" s="3">
        <v>4.3655641399416911</v>
      </c>
      <c r="C12445" s="7">
        <v>12002</v>
      </c>
      <c r="D12445" s="7">
        <v>1</v>
      </c>
      <c r="E12445" s="7" t="s">
        <v>4174</v>
      </c>
      <c r="F12445" s="2" t="s">
        <v>172</v>
      </c>
      <c r="G12445" s="2" t="s">
        <v>3468</v>
      </c>
      <c r="J12445" s="2" t="s">
        <v>3469</v>
      </c>
    </row>
    <row r="12446" spans="1:12">
      <c r="A12446" s="79">
        <v>42133</v>
      </c>
      <c r="B12446" s="3">
        <v>29.19</v>
      </c>
      <c r="C12446" s="7">
        <v>12003</v>
      </c>
      <c r="D12446" s="7">
        <v>3</v>
      </c>
      <c r="E12446" s="7" t="s">
        <v>5214</v>
      </c>
      <c r="F12446" s="2" t="s">
        <v>172</v>
      </c>
      <c r="G12446" s="2" t="s">
        <v>358</v>
      </c>
      <c r="H12446" s="2" t="s">
        <v>204</v>
      </c>
    </row>
    <row r="12447" spans="1:12">
      <c r="A12447" s="79">
        <v>42167</v>
      </c>
      <c r="B12447" s="3">
        <v>9.73</v>
      </c>
      <c r="C12447" s="7">
        <v>12003</v>
      </c>
      <c r="D12447" s="7">
        <v>1</v>
      </c>
      <c r="E12447" s="7" t="s">
        <v>5214</v>
      </c>
      <c r="F12447" s="2" t="s">
        <v>172</v>
      </c>
      <c r="G12447" s="2" t="s">
        <v>250</v>
      </c>
      <c r="H12447" s="2" t="s">
        <v>204</v>
      </c>
    </row>
    <row r="12448" spans="1:12">
      <c r="A12448" s="79">
        <v>42170</v>
      </c>
      <c r="B12448" s="3">
        <v>19.46</v>
      </c>
      <c r="C12448" s="7">
        <v>12003</v>
      </c>
      <c r="D12448" s="7">
        <v>2</v>
      </c>
      <c r="E12448" s="7" t="s">
        <v>5214</v>
      </c>
      <c r="F12448" s="2" t="s">
        <v>172</v>
      </c>
      <c r="G12448" s="2" t="s">
        <v>247</v>
      </c>
      <c r="H12448" s="2" t="s">
        <v>204</v>
      </c>
    </row>
    <row r="12449" spans="1:10">
      <c r="A12449" s="79">
        <v>42170</v>
      </c>
      <c r="B12449" s="3">
        <v>9.73</v>
      </c>
      <c r="C12449" s="7">
        <v>12003</v>
      </c>
      <c r="D12449" s="7">
        <v>1</v>
      </c>
      <c r="E12449" s="7" t="s">
        <v>5214</v>
      </c>
      <c r="F12449" s="2" t="s">
        <v>172</v>
      </c>
      <c r="G12449" s="2" t="s">
        <v>248</v>
      </c>
      <c r="H12449" s="2" t="s">
        <v>204</v>
      </c>
    </row>
    <row r="12450" spans="1:10">
      <c r="A12450" s="79">
        <v>42171</v>
      </c>
      <c r="B12450" s="3">
        <v>9.73</v>
      </c>
      <c r="C12450" s="7">
        <v>12003</v>
      </c>
      <c r="D12450" s="7">
        <v>1</v>
      </c>
      <c r="E12450" s="7" t="s">
        <v>5214</v>
      </c>
      <c r="F12450" s="2" t="s">
        <v>172</v>
      </c>
      <c r="G12450" s="2" t="s">
        <v>233</v>
      </c>
      <c r="H12450" s="2" t="s">
        <v>204</v>
      </c>
      <c r="J12450" s="21"/>
    </row>
    <row r="12451" spans="1:10">
      <c r="A12451" s="79">
        <v>42174</v>
      </c>
      <c r="B12451" s="3">
        <v>9.73</v>
      </c>
      <c r="C12451" s="7">
        <v>12003</v>
      </c>
      <c r="D12451" s="7">
        <v>1</v>
      </c>
      <c r="E12451" s="7" t="s">
        <v>5214</v>
      </c>
      <c r="F12451" s="2" t="s">
        <v>172</v>
      </c>
      <c r="G12451" s="2" t="s">
        <v>231</v>
      </c>
      <c r="H12451" s="2" t="s">
        <v>204</v>
      </c>
      <c r="J12451" s="21"/>
    </row>
    <row r="12452" spans="1:10">
      <c r="A12452" s="79">
        <v>42177</v>
      </c>
      <c r="B12452" s="3">
        <v>9.73</v>
      </c>
      <c r="C12452" s="7">
        <v>12003</v>
      </c>
      <c r="D12452" s="7">
        <v>1</v>
      </c>
      <c r="E12452" s="7" t="s">
        <v>5214</v>
      </c>
      <c r="F12452" s="2" t="s">
        <v>172</v>
      </c>
      <c r="G12452" s="2" t="s">
        <v>244</v>
      </c>
      <c r="H12452" s="2" t="s">
        <v>204</v>
      </c>
      <c r="J12452" s="21"/>
    </row>
    <row r="12453" spans="1:10">
      <c r="A12453" s="79">
        <v>42185</v>
      </c>
      <c r="B12453" s="3">
        <v>9.73</v>
      </c>
      <c r="C12453" s="7">
        <v>12003</v>
      </c>
      <c r="D12453" s="7">
        <v>1</v>
      </c>
      <c r="E12453" s="7" t="s">
        <v>5214</v>
      </c>
      <c r="F12453" s="2" t="s">
        <v>172</v>
      </c>
      <c r="G12453" s="2" t="s">
        <v>242</v>
      </c>
      <c r="H12453" s="2" t="s">
        <v>204</v>
      </c>
      <c r="J12453" s="21"/>
    </row>
    <row r="12454" spans="1:10">
      <c r="A12454" s="79">
        <v>42196</v>
      </c>
      <c r="B12454" s="3">
        <v>9.73</v>
      </c>
      <c r="C12454" s="7">
        <v>12003</v>
      </c>
      <c r="D12454" s="7">
        <v>1</v>
      </c>
      <c r="E12454" s="7" t="s">
        <v>5214</v>
      </c>
      <c r="F12454" s="2" t="s">
        <v>172</v>
      </c>
      <c r="G12454" s="2" t="s">
        <v>231</v>
      </c>
      <c r="H12454" s="2" t="s">
        <v>204</v>
      </c>
      <c r="J12454" s="21"/>
    </row>
    <row r="12455" spans="1:10">
      <c r="A12455" s="79">
        <v>42233</v>
      </c>
      <c r="B12455" s="3">
        <v>9.73</v>
      </c>
      <c r="C12455" s="7">
        <v>12003</v>
      </c>
      <c r="D12455" s="7">
        <v>1</v>
      </c>
      <c r="E12455" s="7" t="s">
        <v>5214</v>
      </c>
      <c r="F12455" s="2" t="s">
        <v>172</v>
      </c>
      <c r="G12455" s="2" t="s">
        <v>231</v>
      </c>
      <c r="H12455" s="2" t="s">
        <v>204</v>
      </c>
      <c r="J12455" s="21"/>
    </row>
    <row r="12456" spans="1:10">
      <c r="A12456" s="79">
        <v>42254</v>
      </c>
      <c r="B12456" s="3">
        <v>19.46</v>
      </c>
      <c r="C12456" s="7">
        <v>12003</v>
      </c>
      <c r="D12456" s="7">
        <v>2</v>
      </c>
      <c r="E12456" s="7" t="s">
        <v>5214</v>
      </c>
      <c r="F12456" s="2" t="s">
        <v>172</v>
      </c>
      <c r="G12456" s="2" t="s">
        <v>233</v>
      </c>
      <c r="H12456" s="2" t="s">
        <v>204</v>
      </c>
      <c r="J12456" s="21"/>
    </row>
    <row r="12457" spans="1:10">
      <c r="A12457" s="79">
        <v>42265</v>
      </c>
      <c r="B12457" s="3">
        <v>9.73</v>
      </c>
      <c r="C12457" s="7">
        <v>12003</v>
      </c>
      <c r="D12457" s="7">
        <v>1</v>
      </c>
      <c r="E12457" s="7" t="s">
        <v>5214</v>
      </c>
      <c r="F12457" s="2" t="s">
        <v>172</v>
      </c>
      <c r="G12457" s="2" t="s">
        <v>231</v>
      </c>
      <c r="H12457" s="2" t="s">
        <v>204</v>
      </c>
      <c r="J12457" s="21"/>
    </row>
    <row r="12458" spans="1:10">
      <c r="A12458" s="79">
        <v>42283</v>
      </c>
      <c r="B12458" s="3">
        <v>9.73</v>
      </c>
      <c r="C12458" s="7">
        <v>12003</v>
      </c>
      <c r="D12458" s="7">
        <v>1</v>
      </c>
      <c r="E12458" s="7" t="s">
        <v>5214</v>
      </c>
      <c r="F12458" s="2" t="s">
        <v>172</v>
      </c>
      <c r="G12458" s="2" t="s">
        <v>372</v>
      </c>
      <c r="H12458" s="2" t="s">
        <v>204</v>
      </c>
    </row>
    <row r="12459" spans="1:10">
      <c r="A12459" s="79">
        <v>42289</v>
      </c>
      <c r="B12459" s="3">
        <v>9.73</v>
      </c>
      <c r="C12459" s="7">
        <v>12003</v>
      </c>
      <c r="D12459" s="7">
        <v>1</v>
      </c>
      <c r="E12459" s="7" t="s">
        <v>5214</v>
      </c>
      <c r="F12459" s="2" t="s">
        <v>172</v>
      </c>
      <c r="G12459" s="2" t="s">
        <v>382</v>
      </c>
      <c r="H12459" s="2" t="s">
        <v>204</v>
      </c>
    </row>
    <row r="12460" spans="1:10">
      <c r="A12460" s="79">
        <v>42290</v>
      </c>
      <c r="B12460" s="3">
        <v>19.46</v>
      </c>
      <c r="C12460" s="7">
        <v>12003</v>
      </c>
      <c r="D12460" s="7">
        <v>2</v>
      </c>
      <c r="E12460" s="7" t="s">
        <v>5214</v>
      </c>
      <c r="F12460" s="2" t="s">
        <v>172</v>
      </c>
      <c r="G12460" s="2" t="s">
        <v>381</v>
      </c>
      <c r="H12460" s="2" t="s">
        <v>204</v>
      </c>
    </row>
    <row r="12461" spans="1:10">
      <c r="A12461" s="79">
        <v>42290</v>
      </c>
      <c r="B12461" s="3">
        <v>19.46</v>
      </c>
      <c r="C12461" s="7">
        <v>12003</v>
      </c>
      <c r="D12461" s="7">
        <v>2</v>
      </c>
      <c r="E12461" s="7" t="s">
        <v>5214</v>
      </c>
      <c r="F12461" s="2" t="s">
        <v>172</v>
      </c>
      <c r="G12461" s="2" t="s">
        <v>379</v>
      </c>
      <c r="H12461" s="2" t="s">
        <v>399</v>
      </c>
    </row>
    <row r="12462" spans="1:10">
      <c r="A12462" s="79">
        <v>42297</v>
      </c>
      <c r="B12462" s="3">
        <v>48.65</v>
      </c>
      <c r="C12462" s="7">
        <v>12003</v>
      </c>
      <c r="D12462" s="7">
        <v>5</v>
      </c>
      <c r="E12462" s="7" t="s">
        <v>5214</v>
      </c>
      <c r="F12462" s="2" t="s">
        <v>172</v>
      </c>
      <c r="G12462" s="2" t="s">
        <v>247</v>
      </c>
      <c r="H12462" s="2" t="s">
        <v>204</v>
      </c>
    </row>
    <row r="12463" spans="1:10">
      <c r="A12463" s="79">
        <v>42297</v>
      </c>
      <c r="B12463" s="3">
        <v>9.73</v>
      </c>
      <c r="C12463" s="7">
        <v>12003</v>
      </c>
      <c r="D12463" s="7">
        <v>1</v>
      </c>
      <c r="E12463" s="7" t="s">
        <v>5214</v>
      </c>
      <c r="F12463" s="2" t="s">
        <v>172</v>
      </c>
      <c r="G12463" s="2" t="s">
        <v>373</v>
      </c>
      <c r="H12463" s="2" t="s">
        <v>204</v>
      </c>
    </row>
    <row r="12464" spans="1:10">
      <c r="A12464" s="79">
        <v>42300</v>
      </c>
      <c r="B12464" s="3">
        <v>9.73</v>
      </c>
      <c r="C12464" s="7">
        <v>12003</v>
      </c>
      <c r="D12464" s="7">
        <v>1</v>
      </c>
      <c r="E12464" s="7" t="s">
        <v>5214</v>
      </c>
      <c r="F12464" s="2" t="s">
        <v>172</v>
      </c>
      <c r="G12464" s="2" t="s">
        <v>372</v>
      </c>
      <c r="H12464" s="2" t="s">
        <v>204</v>
      </c>
    </row>
    <row r="12465" spans="1:12">
      <c r="A12465" s="79">
        <v>42305</v>
      </c>
      <c r="B12465" s="3">
        <v>9.73</v>
      </c>
      <c r="C12465" s="7">
        <v>12003</v>
      </c>
      <c r="D12465" s="7">
        <v>1</v>
      </c>
      <c r="E12465" s="7" t="s">
        <v>5214</v>
      </c>
      <c r="F12465" s="2" t="s">
        <v>172</v>
      </c>
      <c r="G12465" s="2" t="s">
        <v>248</v>
      </c>
      <c r="H12465" s="2" t="s">
        <v>204</v>
      </c>
    </row>
    <row r="12466" spans="1:12">
      <c r="A12466" s="79">
        <v>42319</v>
      </c>
      <c r="B12466" s="3">
        <v>19.46</v>
      </c>
      <c r="C12466" s="7">
        <v>12003</v>
      </c>
      <c r="D12466" s="7">
        <v>2</v>
      </c>
      <c r="E12466" s="7" t="s">
        <v>5214</v>
      </c>
      <c r="F12466" s="2" t="s">
        <v>172</v>
      </c>
      <c r="G12466" s="2" t="s">
        <v>464</v>
      </c>
      <c r="H12466" s="2" t="s">
        <v>465</v>
      </c>
      <c r="I12466" s="2" t="s">
        <v>204</v>
      </c>
    </row>
    <row r="12467" spans="1:12">
      <c r="A12467" s="79">
        <v>42319</v>
      </c>
      <c r="B12467" s="3">
        <v>9.73</v>
      </c>
      <c r="C12467" s="7">
        <v>12003</v>
      </c>
      <c r="D12467" s="7">
        <v>1</v>
      </c>
      <c r="E12467" s="7" t="s">
        <v>5214</v>
      </c>
      <c r="F12467" s="2" t="s">
        <v>172</v>
      </c>
      <c r="G12467" s="2" t="s">
        <v>372</v>
      </c>
      <c r="H12467" s="2" t="s">
        <v>463</v>
      </c>
      <c r="I12467" s="2" t="s">
        <v>204</v>
      </c>
    </row>
    <row r="12468" spans="1:12">
      <c r="A12468" s="79">
        <v>42331</v>
      </c>
      <c r="B12468" s="3">
        <v>29.19</v>
      </c>
      <c r="C12468" s="7">
        <v>12003</v>
      </c>
      <c r="D12468" s="7">
        <v>3</v>
      </c>
      <c r="E12468" s="7" t="s">
        <v>5214</v>
      </c>
      <c r="F12468" s="2" t="s">
        <v>172</v>
      </c>
      <c r="G12468" s="2" t="s">
        <v>474</v>
      </c>
      <c r="H12468" s="2" t="s">
        <v>475</v>
      </c>
      <c r="I12468" s="2" t="s">
        <v>204</v>
      </c>
    </row>
    <row r="12469" spans="1:12">
      <c r="A12469" s="79">
        <v>42335</v>
      </c>
      <c r="B12469" s="3">
        <v>9.73</v>
      </c>
      <c r="C12469" s="7">
        <v>12003</v>
      </c>
      <c r="D12469" s="7">
        <v>1</v>
      </c>
      <c r="E12469" s="7" t="s">
        <v>5214</v>
      </c>
      <c r="F12469" s="2" t="s">
        <v>172</v>
      </c>
      <c r="G12469" s="2" t="s">
        <v>468</v>
      </c>
      <c r="H12469" s="2" t="s">
        <v>469</v>
      </c>
      <c r="I12469" s="2" t="s">
        <v>204</v>
      </c>
    </row>
    <row r="12470" spans="1:12">
      <c r="A12470" s="79">
        <v>42342</v>
      </c>
      <c r="B12470" s="3">
        <v>19.46</v>
      </c>
      <c r="C12470" s="7">
        <v>12003</v>
      </c>
      <c r="D12470" s="7">
        <v>2</v>
      </c>
      <c r="E12470" s="7" t="s">
        <v>5214</v>
      </c>
      <c r="F12470" s="8" t="s">
        <v>172</v>
      </c>
      <c r="G12470" s="2" t="s">
        <v>671</v>
      </c>
      <c r="H12470" s="2" t="s">
        <v>672</v>
      </c>
      <c r="I12470" s="2" t="s">
        <v>204</v>
      </c>
    </row>
    <row r="12471" spans="1:12">
      <c r="A12471" s="79">
        <v>42352</v>
      </c>
      <c r="B12471" s="3">
        <v>48.65</v>
      </c>
      <c r="C12471" s="7">
        <v>12003</v>
      </c>
      <c r="D12471" s="7">
        <v>5</v>
      </c>
      <c r="E12471" s="7" t="s">
        <v>5214</v>
      </c>
      <c r="F12471" s="8" t="s">
        <v>172</v>
      </c>
      <c r="G12471" s="2" t="s">
        <v>393</v>
      </c>
      <c r="H12471" s="2" t="s">
        <v>661</v>
      </c>
      <c r="I12471" s="2" t="s">
        <v>204</v>
      </c>
      <c r="J12471" s="2" t="s">
        <v>208</v>
      </c>
    </row>
    <row r="12472" spans="1:12">
      <c r="A12472" s="79">
        <v>42376</v>
      </c>
      <c r="B12472" s="3">
        <v>48.65</v>
      </c>
      <c r="C12472" s="7">
        <v>12003</v>
      </c>
      <c r="D12472" s="7">
        <v>5</v>
      </c>
      <c r="E12472" s="7" t="s">
        <v>5214</v>
      </c>
      <c r="F12472" s="2" t="s">
        <v>172</v>
      </c>
      <c r="G12472" s="2" t="s">
        <v>911</v>
      </c>
      <c r="H12472" s="2" t="s">
        <v>912</v>
      </c>
      <c r="I12472" s="2" t="s">
        <v>204</v>
      </c>
      <c r="L12472" s="21"/>
    </row>
    <row r="12473" spans="1:12">
      <c r="A12473" s="79">
        <v>42376</v>
      </c>
      <c r="B12473" s="3">
        <v>19.46</v>
      </c>
      <c r="C12473" s="7">
        <v>12003</v>
      </c>
      <c r="D12473" s="7">
        <v>2</v>
      </c>
      <c r="E12473" s="7" t="s">
        <v>5214</v>
      </c>
      <c r="F12473" s="2" t="s">
        <v>172</v>
      </c>
      <c r="G12473" s="2" t="s">
        <v>911</v>
      </c>
      <c r="H12473" s="2" t="s">
        <v>913</v>
      </c>
      <c r="I12473" s="2" t="s">
        <v>204</v>
      </c>
      <c r="L12473" s="21"/>
    </row>
    <row r="12474" spans="1:12">
      <c r="A12474" s="79">
        <v>42388</v>
      </c>
      <c r="B12474" s="3">
        <v>9.73</v>
      </c>
      <c r="C12474" s="7">
        <v>12003</v>
      </c>
      <c r="D12474" s="7">
        <v>1</v>
      </c>
      <c r="E12474" s="7" t="s">
        <v>5214</v>
      </c>
      <c r="F12474" s="2" t="s">
        <v>172</v>
      </c>
      <c r="G12474" s="2" t="s">
        <v>674</v>
      </c>
      <c r="H12474" s="2" t="s">
        <v>766</v>
      </c>
      <c r="I12474" s="2" t="s">
        <v>204</v>
      </c>
      <c r="L12474" s="21"/>
    </row>
    <row r="12475" spans="1:12">
      <c r="A12475" s="79">
        <v>42389</v>
      </c>
      <c r="B12475" s="3">
        <v>9.73</v>
      </c>
      <c r="C12475" s="7">
        <v>12003</v>
      </c>
      <c r="D12475" s="7">
        <v>1</v>
      </c>
      <c r="E12475" s="7" t="s">
        <v>5214</v>
      </c>
      <c r="F12475" s="2" t="s">
        <v>172</v>
      </c>
      <c r="G12475" s="2" t="s">
        <v>468</v>
      </c>
      <c r="H12475" s="2" t="s">
        <v>469</v>
      </c>
      <c r="I12475" s="2" t="s">
        <v>204</v>
      </c>
      <c r="L12475" s="21"/>
    </row>
    <row r="12476" spans="1:12">
      <c r="A12476" s="79">
        <v>42389</v>
      </c>
      <c r="B12476" s="3">
        <v>9.73</v>
      </c>
      <c r="C12476" s="7">
        <v>12003</v>
      </c>
      <c r="D12476" s="7">
        <v>1</v>
      </c>
      <c r="E12476" s="7" t="s">
        <v>5214</v>
      </c>
      <c r="F12476" s="2" t="s">
        <v>172</v>
      </c>
      <c r="G12476" s="2" t="s">
        <v>468</v>
      </c>
      <c r="H12476" s="2" t="s">
        <v>914</v>
      </c>
      <c r="I12476" s="2" t="s">
        <v>204</v>
      </c>
      <c r="L12476" s="21"/>
    </row>
    <row r="12477" spans="1:12">
      <c r="A12477" s="79">
        <v>42400</v>
      </c>
      <c r="B12477" s="3">
        <v>19.46</v>
      </c>
      <c r="C12477" s="7">
        <v>12003</v>
      </c>
      <c r="D12477" s="7">
        <v>2</v>
      </c>
      <c r="E12477" s="7" t="s">
        <v>5214</v>
      </c>
      <c r="F12477" s="2" t="s">
        <v>172</v>
      </c>
      <c r="G12477" s="2" t="s">
        <v>1161</v>
      </c>
      <c r="H12477" s="2" t="s">
        <v>1162</v>
      </c>
      <c r="I12477" s="2" t="s">
        <v>204</v>
      </c>
      <c r="L12477" s="21"/>
    </row>
    <row r="12478" spans="1:12">
      <c r="A12478" s="79">
        <v>42401</v>
      </c>
      <c r="B12478" s="3">
        <v>19.46</v>
      </c>
      <c r="C12478" s="7">
        <v>12003</v>
      </c>
      <c r="D12478" s="7">
        <v>2</v>
      </c>
      <c r="E12478" s="7" t="s">
        <v>5214</v>
      </c>
      <c r="F12478" s="2" t="s">
        <v>172</v>
      </c>
      <c r="G12478" s="2" t="s">
        <v>1145</v>
      </c>
      <c r="H12478" s="2" t="s">
        <v>1146</v>
      </c>
      <c r="I12478" s="2" t="s">
        <v>204</v>
      </c>
      <c r="L12478" s="21"/>
    </row>
    <row r="12479" spans="1:12">
      <c r="A12479" s="79">
        <v>42402</v>
      </c>
      <c r="B12479" s="3">
        <v>19.46</v>
      </c>
      <c r="C12479" s="7">
        <v>12003</v>
      </c>
      <c r="D12479" s="7">
        <v>2</v>
      </c>
      <c r="E12479" s="7" t="s">
        <v>5214</v>
      </c>
      <c r="F12479" s="2" t="s">
        <v>172</v>
      </c>
      <c r="G12479" s="2" t="s">
        <v>1147</v>
      </c>
      <c r="H12479" s="2" t="s">
        <v>1148</v>
      </c>
      <c r="I12479" s="2" t="s">
        <v>204</v>
      </c>
      <c r="L12479" s="21"/>
    </row>
    <row r="12480" spans="1:12">
      <c r="A12480" s="79">
        <v>42402</v>
      </c>
      <c r="B12480" s="3">
        <v>9.73</v>
      </c>
      <c r="C12480" s="7">
        <v>12003</v>
      </c>
      <c r="D12480" s="7">
        <v>1</v>
      </c>
      <c r="E12480" s="7" t="s">
        <v>5214</v>
      </c>
      <c r="F12480" s="2" t="s">
        <v>172</v>
      </c>
      <c r="G12480" s="2" t="s">
        <v>1136</v>
      </c>
      <c r="H12480" s="2" t="s">
        <v>1137</v>
      </c>
      <c r="I12480" s="2" t="s">
        <v>204</v>
      </c>
      <c r="L12480" s="21"/>
    </row>
    <row r="12481" spans="1:12">
      <c r="A12481" s="79">
        <v>42402</v>
      </c>
      <c r="B12481" s="3">
        <v>9.73</v>
      </c>
      <c r="C12481" s="7">
        <v>12003</v>
      </c>
      <c r="D12481" s="7">
        <v>1</v>
      </c>
      <c r="E12481" s="7" t="s">
        <v>5214</v>
      </c>
      <c r="F12481" s="2" t="s">
        <v>172</v>
      </c>
      <c r="G12481" s="2" t="s">
        <v>1138</v>
      </c>
      <c r="H12481" s="2" t="s">
        <v>1139</v>
      </c>
      <c r="I12481" s="2" t="s">
        <v>204</v>
      </c>
      <c r="L12481" s="21"/>
    </row>
    <row r="12482" spans="1:12">
      <c r="A12482" s="79">
        <v>42402</v>
      </c>
      <c r="B12482" s="3">
        <v>9.73</v>
      </c>
      <c r="C12482" s="7">
        <v>12003</v>
      </c>
      <c r="D12482" s="7">
        <v>1</v>
      </c>
      <c r="E12482" s="7" t="s">
        <v>5214</v>
      </c>
      <c r="F12482" s="2" t="s">
        <v>172</v>
      </c>
      <c r="G12482" s="2" t="s">
        <v>464</v>
      </c>
      <c r="H12482" s="2" t="s">
        <v>1154</v>
      </c>
      <c r="I12482" s="2" t="s">
        <v>204</v>
      </c>
      <c r="L12482" s="21"/>
    </row>
    <row r="12483" spans="1:12">
      <c r="A12483" s="79">
        <v>42403</v>
      </c>
      <c r="B12483" s="3">
        <v>38.92</v>
      </c>
      <c r="C12483" s="7">
        <v>12003</v>
      </c>
      <c r="D12483" s="7">
        <v>4</v>
      </c>
      <c r="E12483" s="7" t="s">
        <v>5214</v>
      </c>
      <c r="F12483" s="2" t="s">
        <v>172</v>
      </c>
      <c r="G12483" s="2" t="s">
        <v>1113</v>
      </c>
      <c r="H12483" s="2" t="s">
        <v>1130</v>
      </c>
      <c r="I12483" s="2" t="s">
        <v>204</v>
      </c>
      <c r="L12483" s="21"/>
    </row>
    <row r="12484" spans="1:12">
      <c r="A12484" s="79">
        <v>42404</v>
      </c>
      <c r="B12484" s="3">
        <v>6.8109999999999999</v>
      </c>
      <c r="C12484" s="7">
        <v>12003</v>
      </c>
      <c r="D12484" s="7">
        <v>1</v>
      </c>
      <c r="E12484" s="7" t="s">
        <v>4174</v>
      </c>
      <c r="F12484" s="2" t="s">
        <v>172</v>
      </c>
      <c r="G12484" s="2" t="s">
        <v>1151</v>
      </c>
      <c r="H12484" s="2" t="s">
        <v>1152</v>
      </c>
      <c r="I12484" s="2" t="s">
        <v>1125</v>
      </c>
      <c r="L12484" s="21"/>
    </row>
    <row r="12485" spans="1:12">
      <c r="A12485" s="79">
        <v>42404</v>
      </c>
      <c r="B12485" s="3">
        <v>9.73</v>
      </c>
      <c r="C12485" s="7">
        <v>12003</v>
      </c>
      <c r="D12485" s="7">
        <v>1</v>
      </c>
      <c r="E12485" s="7" t="s">
        <v>5214</v>
      </c>
      <c r="F12485" s="2" t="s">
        <v>172</v>
      </c>
      <c r="G12485" s="2" t="s">
        <v>1128</v>
      </c>
      <c r="H12485" s="2" t="s">
        <v>1129</v>
      </c>
      <c r="I12485" s="2" t="s">
        <v>204</v>
      </c>
      <c r="L12485" s="21"/>
    </row>
    <row r="12486" spans="1:12">
      <c r="A12486" s="79">
        <v>42404</v>
      </c>
      <c r="B12486" s="3">
        <v>9.73</v>
      </c>
      <c r="C12486" s="7">
        <v>12003</v>
      </c>
      <c r="D12486" s="7">
        <v>1</v>
      </c>
      <c r="E12486" s="7" t="s">
        <v>5214</v>
      </c>
      <c r="F12486" s="2" t="s">
        <v>172</v>
      </c>
      <c r="G12486" s="2" t="s">
        <v>1151</v>
      </c>
      <c r="H12486" s="2" t="s">
        <v>1152</v>
      </c>
      <c r="I12486" s="2" t="s">
        <v>204</v>
      </c>
      <c r="L12486" s="21"/>
    </row>
    <row r="12487" spans="1:12">
      <c r="A12487" s="79">
        <v>42405</v>
      </c>
      <c r="B12487" s="3">
        <v>19.46</v>
      </c>
      <c r="C12487" s="7">
        <v>12003</v>
      </c>
      <c r="D12487" s="7">
        <v>2</v>
      </c>
      <c r="E12487" s="7" t="s">
        <v>5214</v>
      </c>
      <c r="F12487" s="2" t="s">
        <v>172</v>
      </c>
      <c r="G12487" s="2" t="s">
        <v>1123</v>
      </c>
      <c r="H12487" s="2" t="s">
        <v>1124</v>
      </c>
      <c r="I12487" s="2" t="s">
        <v>204</v>
      </c>
      <c r="L12487" s="21"/>
    </row>
    <row r="12488" spans="1:12">
      <c r="A12488" s="79">
        <v>42405</v>
      </c>
      <c r="B12488" s="3">
        <v>6.8109999999999999</v>
      </c>
      <c r="C12488" s="7">
        <v>12003</v>
      </c>
      <c r="D12488" s="7">
        <v>1</v>
      </c>
      <c r="E12488" s="7" t="s">
        <v>4174</v>
      </c>
      <c r="F12488" s="2" t="s">
        <v>172</v>
      </c>
      <c r="G12488" s="2" t="s">
        <v>1123</v>
      </c>
      <c r="H12488" s="2" t="s">
        <v>1124</v>
      </c>
      <c r="I12488" s="2" t="s">
        <v>1125</v>
      </c>
      <c r="L12488" s="21"/>
    </row>
    <row r="12489" spans="1:12">
      <c r="A12489" s="79">
        <v>42408</v>
      </c>
      <c r="B12489" s="3">
        <v>9.73</v>
      </c>
      <c r="C12489" s="7">
        <v>12003</v>
      </c>
      <c r="D12489" s="7">
        <v>1</v>
      </c>
      <c r="E12489" s="7" t="s">
        <v>5214</v>
      </c>
      <c r="F12489" s="2" t="s">
        <v>172</v>
      </c>
      <c r="G12489" s="2" t="s">
        <v>461</v>
      </c>
      <c r="H12489" s="2" t="s">
        <v>1144</v>
      </c>
      <c r="I12489" s="2" t="s">
        <v>204</v>
      </c>
      <c r="L12489" s="21"/>
    </row>
    <row r="12490" spans="1:12">
      <c r="A12490" s="79">
        <v>42410</v>
      </c>
      <c r="B12490" s="3">
        <v>48.65</v>
      </c>
      <c r="C12490" s="7">
        <v>12003</v>
      </c>
      <c r="D12490" s="7">
        <v>5</v>
      </c>
      <c r="E12490" s="7" t="s">
        <v>5214</v>
      </c>
      <c r="F12490" s="2" t="s">
        <v>172</v>
      </c>
      <c r="G12490" s="2" t="s">
        <v>1113</v>
      </c>
      <c r="H12490" s="2" t="s">
        <v>1114</v>
      </c>
      <c r="I12490" s="2" t="s">
        <v>204</v>
      </c>
      <c r="L12490" s="21"/>
    </row>
    <row r="12491" spans="1:12">
      <c r="A12491" s="79">
        <v>42412</v>
      </c>
      <c r="B12491" s="3">
        <v>19.46</v>
      </c>
      <c r="C12491" s="7">
        <v>12003</v>
      </c>
      <c r="D12491" s="7">
        <v>2</v>
      </c>
      <c r="E12491" s="7" t="s">
        <v>5214</v>
      </c>
      <c r="F12491" s="2" t="s">
        <v>172</v>
      </c>
      <c r="G12491" s="2" t="s">
        <v>1116</v>
      </c>
      <c r="H12491" s="2" t="s">
        <v>1117</v>
      </c>
      <c r="I12491" s="2" t="s">
        <v>204</v>
      </c>
      <c r="L12491" s="21"/>
    </row>
    <row r="12492" spans="1:12">
      <c r="A12492" s="79">
        <v>42416</v>
      </c>
      <c r="B12492" s="3">
        <v>19.46</v>
      </c>
      <c r="C12492" s="7">
        <v>12003</v>
      </c>
      <c r="D12492" s="7">
        <v>2</v>
      </c>
      <c r="E12492" s="7" t="s">
        <v>5214</v>
      </c>
      <c r="F12492" s="2" t="s">
        <v>172</v>
      </c>
      <c r="G12492" s="2" t="s">
        <v>1118</v>
      </c>
      <c r="H12492" s="2" t="s">
        <v>1119</v>
      </c>
      <c r="I12492" s="2" t="s">
        <v>204</v>
      </c>
      <c r="L12492" s="21"/>
    </row>
    <row r="12493" spans="1:12">
      <c r="A12493" s="79">
        <v>42464</v>
      </c>
      <c r="B12493" s="3">
        <v>9.73</v>
      </c>
      <c r="C12493" s="7">
        <v>12003</v>
      </c>
      <c r="D12493" s="7">
        <v>1</v>
      </c>
      <c r="E12493" s="7" t="s">
        <v>5214</v>
      </c>
      <c r="F12493" s="2" t="s">
        <v>172</v>
      </c>
      <c r="G12493" s="2" t="s">
        <v>453</v>
      </c>
      <c r="H12493" s="2" t="s">
        <v>1564</v>
      </c>
      <c r="I12493" s="2" t="s">
        <v>204</v>
      </c>
    </row>
    <row r="12494" spans="1:12">
      <c r="A12494" s="79">
        <v>42465</v>
      </c>
      <c r="B12494" s="3">
        <v>9.73</v>
      </c>
      <c r="C12494" s="7">
        <v>12003</v>
      </c>
      <c r="D12494" s="7">
        <v>1</v>
      </c>
      <c r="E12494" s="7" t="s">
        <v>5214</v>
      </c>
      <c r="F12494" s="2" t="s">
        <v>172</v>
      </c>
      <c r="G12494" s="2" t="s">
        <v>1116</v>
      </c>
      <c r="H12494" s="2" t="s">
        <v>1563</v>
      </c>
      <c r="I12494" s="2" t="s">
        <v>204</v>
      </c>
    </row>
    <row r="12495" spans="1:12">
      <c r="A12495" s="79">
        <v>42468</v>
      </c>
      <c r="B12495" s="3">
        <v>9.73</v>
      </c>
      <c r="C12495" s="7">
        <v>12003</v>
      </c>
      <c r="D12495" s="7">
        <v>1</v>
      </c>
      <c r="E12495" s="7" t="s">
        <v>5214</v>
      </c>
      <c r="F12495" s="2" t="s">
        <v>172</v>
      </c>
      <c r="G12495" s="2" t="s">
        <v>1542</v>
      </c>
      <c r="H12495" s="2" t="s">
        <v>1543</v>
      </c>
      <c r="I12495" s="2" t="s">
        <v>204</v>
      </c>
    </row>
    <row r="12496" spans="1:12">
      <c r="A12496" s="79">
        <v>42473</v>
      </c>
      <c r="B12496" s="3">
        <v>19.46</v>
      </c>
      <c r="C12496" s="7">
        <v>12003</v>
      </c>
      <c r="D12496" s="7">
        <v>2</v>
      </c>
      <c r="E12496" s="7" t="s">
        <v>5214</v>
      </c>
      <c r="F12496" s="2" t="s">
        <v>172</v>
      </c>
      <c r="G12496" s="2" t="s">
        <v>1540</v>
      </c>
      <c r="H12496" s="2" t="s">
        <v>1541</v>
      </c>
      <c r="I12496" s="2" t="s">
        <v>204</v>
      </c>
    </row>
    <row r="12497" spans="1:11">
      <c r="A12497" s="79">
        <v>42479</v>
      </c>
      <c r="B12497" s="3">
        <v>9.73</v>
      </c>
      <c r="C12497" s="7">
        <v>12003</v>
      </c>
      <c r="D12497" s="7">
        <v>1</v>
      </c>
      <c r="E12497" s="7" t="s">
        <v>5214</v>
      </c>
      <c r="F12497" s="2" t="s">
        <v>172</v>
      </c>
      <c r="G12497" s="2" t="s">
        <v>671</v>
      </c>
      <c r="H12497" s="2" t="s">
        <v>1551</v>
      </c>
      <c r="I12497" s="2" t="s">
        <v>204</v>
      </c>
    </row>
    <row r="12498" spans="1:11">
      <c r="A12498" s="79">
        <v>42480</v>
      </c>
      <c r="B12498" s="3">
        <v>29.189999999999998</v>
      </c>
      <c r="C12498" s="7">
        <v>12003</v>
      </c>
      <c r="D12498" s="7">
        <v>3</v>
      </c>
      <c r="E12498" s="7" t="s">
        <v>5214</v>
      </c>
      <c r="F12498" s="2" t="s">
        <v>172</v>
      </c>
      <c r="G12498" s="2" t="s">
        <v>533</v>
      </c>
      <c r="H12498" s="2" t="s">
        <v>1539</v>
      </c>
      <c r="I12498" s="2" t="s">
        <v>204</v>
      </c>
    </row>
    <row r="12499" spans="1:11">
      <c r="A12499" s="79">
        <v>42486</v>
      </c>
      <c r="B12499" s="3">
        <v>48.65</v>
      </c>
      <c r="C12499" s="7">
        <v>12003</v>
      </c>
      <c r="D12499" s="7">
        <v>5</v>
      </c>
      <c r="E12499" s="7" t="s">
        <v>5214</v>
      </c>
      <c r="F12499" s="2" t="s">
        <v>172</v>
      </c>
      <c r="G12499" s="2" t="s">
        <v>1113</v>
      </c>
      <c r="H12499" s="2" t="s">
        <v>1538</v>
      </c>
      <c r="I12499" s="2" t="s">
        <v>204</v>
      </c>
    </row>
    <row r="12500" spans="1:11">
      <c r="A12500" s="79">
        <v>42516</v>
      </c>
      <c r="B12500" s="3">
        <v>19.37890410958904</v>
      </c>
      <c r="C12500" s="7">
        <v>12003</v>
      </c>
      <c r="D12500" s="7">
        <v>2</v>
      </c>
      <c r="E12500" s="7" t="s">
        <v>5214</v>
      </c>
      <c r="F12500" s="2" t="s">
        <v>172</v>
      </c>
      <c r="G12500" s="2" t="s">
        <v>204</v>
      </c>
      <c r="H12500" s="2" t="s">
        <v>1123</v>
      </c>
      <c r="I12500" s="2" t="s">
        <v>1769</v>
      </c>
    </row>
    <row r="12501" spans="1:11">
      <c r="A12501" s="79">
        <v>42520</v>
      </c>
      <c r="B12501" s="3">
        <v>9.6242105960264901</v>
      </c>
      <c r="C12501" s="7">
        <v>12003</v>
      </c>
      <c r="D12501" s="7">
        <v>1</v>
      </c>
      <c r="E12501" s="7" t="s">
        <v>5214</v>
      </c>
      <c r="F12501" s="2" t="s">
        <v>172</v>
      </c>
      <c r="G12501" s="2" t="s">
        <v>204</v>
      </c>
      <c r="H12501" s="2" t="s">
        <v>1776</v>
      </c>
      <c r="I12501" s="2" t="s">
        <v>1771</v>
      </c>
    </row>
    <row r="12502" spans="1:11">
      <c r="A12502" s="79">
        <v>42523</v>
      </c>
      <c r="B12502" s="3">
        <v>9.6573684210526309</v>
      </c>
      <c r="C12502" s="7">
        <v>12003</v>
      </c>
      <c r="D12502" s="7">
        <v>1</v>
      </c>
      <c r="E12502" s="7" t="s">
        <v>5214</v>
      </c>
      <c r="F12502" s="2" t="s">
        <v>172</v>
      </c>
      <c r="G12502" s="2" t="s">
        <v>204</v>
      </c>
      <c r="H12502" s="2" t="s">
        <v>1147</v>
      </c>
      <c r="K12502" s="2" t="s">
        <v>2045</v>
      </c>
    </row>
    <row r="12503" spans="1:11">
      <c r="A12503" s="79">
        <v>42523</v>
      </c>
      <c r="B12503" s="3">
        <v>0</v>
      </c>
      <c r="C12503" s="7">
        <v>12003</v>
      </c>
      <c r="F12503" s="2" t="s">
        <v>172</v>
      </c>
      <c r="G12503" s="2" t="s">
        <v>1970</v>
      </c>
      <c r="H12503" s="2" t="s">
        <v>2043</v>
      </c>
      <c r="K12503" s="2" t="s">
        <v>2044</v>
      </c>
    </row>
    <row r="12504" spans="1:11">
      <c r="A12504" s="79">
        <v>42527</v>
      </c>
      <c r="B12504" s="3">
        <v>9.6726912075612486</v>
      </c>
      <c r="C12504" s="7">
        <v>12003</v>
      </c>
      <c r="D12504" s="7">
        <v>1</v>
      </c>
      <c r="E12504" s="7" t="s">
        <v>5214</v>
      </c>
      <c r="F12504" s="2" t="s">
        <v>172</v>
      </c>
      <c r="G12504" s="2" t="s">
        <v>204</v>
      </c>
      <c r="H12504" s="2" t="s">
        <v>372</v>
      </c>
      <c r="I12504" s="2" t="s">
        <v>1921</v>
      </c>
      <c r="J12504" s="2" t="s">
        <v>231</v>
      </c>
      <c r="K12504" s="2" t="s">
        <v>2049</v>
      </c>
    </row>
    <row r="12505" spans="1:11">
      <c r="A12505" s="79">
        <v>42530</v>
      </c>
      <c r="B12505" s="3">
        <v>19.387479674796747</v>
      </c>
      <c r="C12505" s="7">
        <v>12003</v>
      </c>
      <c r="D12505" s="7">
        <v>2</v>
      </c>
      <c r="E12505" s="7" t="s">
        <v>5214</v>
      </c>
      <c r="F12505" s="2" t="s">
        <v>172</v>
      </c>
      <c r="G12505" s="2" t="s">
        <v>204</v>
      </c>
      <c r="H12505" s="2" t="s">
        <v>2051</v>
      </c>
      <c r="K12505" s="2" t="s">
        <v>2052</v>
      </c>
    </row>
    <row r="12506" spans="1:11">
      <c r="A12506" s="79">
        <v>42536</v>
      </c>
      <c r="B12506" s="3">
        <v>19.394842767295597</v>
      </c>
      <c r="C12506" s="7">
        <v>12003</v>
      </c>
      <c r="D12506" s="7">
        <v>2</v>
      </c>
      <c r="E12506" s="7" t="s">
        <v>5214</v>
      </c>
      <c r="F12506" s="2" t="s">
        <v>172</v>
      </c>
      <c r="G12506" s="2" t="s">
        <v>204</v>
      </c>
      <c r="H12506" s="2" t="s">
        <v>2008</v>
      </c>
      <c r="K12506" s="2" t="s">
        <v>2009</v>
      </c>
    </row>
    <row r="12507" spans="1:11">
      <c r="A12507" s="79">
        <v>42541</v>
      </c>
      <c r="B12507" s="3">
        <v>19.350635838150289</v>
      </c>
      <c r="C12507" s="7">
        <v>12003</v>
      </c>
      <c r="D12507" s="7">
        <v>2</v>
      </c>
      <c r="E12507" s="7" t="s">
        <v>5214</v>
      </c>
      <c r="F12507" s="2" t="s">
        <v>172</v>
      </c>
      <c r="G12507" s="2" t="s">
        <v>204</v>
      </c>
      <c r="H12507" s="2" t="s">
        <v>1998</v>
      </c>
      <c r="K12507" s="2" t="s">
        <v>1999</v>
      </c>
    </row>
    <row r="12508" spans="1:11">
      <c r="A12508" s="79">
        <v>42541</v>
      </c>
      <c r="B12508" s="3">
        <v>19.352203389830507</v>
      </c>
      <c r="C12508" s="7">
        <v>12003</v>
      </c>
      <c r="D12508" s="7">
        <v>2</v>
      </c>
      <c r="E12508" s="7" t="s">
        <v>5214</v>
      </c>
      <c r="F12508" s="2" t="s">
        <v>172</v>
      </c>
      <c r="G12508" s="2" t="s">
        <v>204</v>
      </c>
      <c r="H12508" s="2" t="s">
        <v>1988</v>
      </c>
      <c r="K12508" s="2" t="s">
        <v>1989</v>
      </c>
    </row>
    <row r="12509" spans="1:11">
      <c r="A12509" s="79">
        <v>42541</v>
      </c>
      <c r="B12509" s="3">
        <v>19.361176470588234</v>
      </c>
      <c r="C12509" s="7">
        <v>12003</v>
      </c>
      <c r="D12509" s="7">
        <v>2</v>
      </c>
      <c r="E12509" s="7" t="s">
        <v>5214</v>
      </c>
      <c r="F12509" s="2" t="s">
        <v>172</v>
      </c>
      <c r="G12509" s="2" t="s">
        <v>204</v>
      </c>
      <c r="H12509" s="2" t="s">
        <v>1986</v>
      </c>
      <c r="K12509" s="2" t="s">
        <v>1987</v>
      </c>
    </row>
    <row r="12510" spans="1:11">
      <c r="A12510" s="79">
        <v>42541</v>
      </c>
      <c r="B12510" s="3">
        <v>9.6837991266375543</v>
      </c>
      <c r="C12510" s="7">
        <v>12003</v>
      </c>
      <c r="D12510" s="7">
        <v>1</v>
      </c>
      <c r="E12510" s="7" t="s">
        <v>5214</v>
      </c>
      <c r="F12510" s="2" t="s">
        <v>172</v>
      </c>
      <c r="G12510" s="2" t="s">
        <v>204</v>
      </c>
      <c r="H12510" s="2" t="s">
        <v>1976</v>
      </c>
      <c r="I12510" s="2" t="s">
        <v>1977</v>
      </c>
      <c r="K12510" s="2" t="s">
        <v>1978</v>
      </c>
    </row>
    <row r="12511" spans="1:11">
      <c r="A12511" s="79">
        <v>42541</v>
      </c>
      <c r="B12511" s="3">
        <v>9.6940000000000008</v>
      </c>
      <c r="C12511" s="7">
        <v>12003</v>
      </c>
      <c r="D12511" s="7">
        <v>1</v>
      </c>
      <c r="E12511" s="7" t="s">
        <v>5214</v>
      </c>
      <c r="F12511" s="2" t="s">
        <v>172</v>
      </c>
      <c r="G12511" s="2" t="s">
        <v>204</v>
      </c>
      <c r="H12511" s="2" t="s">
        <v>488</v>
      </c>
      <c r="K12511" s="2" t="s">
        <v>1993</v>
      </c>
    </row>
    <row r="12512" spans="1:11">
      <c r="A12512" s="79">
        <v>42542</v>
      </c>
      <c r="B12512" s="3">
        <v>19.361176470588234</v>
      </c>
      <c r="C12512" s="7">
        <v>12003</v>
      </c>
      <c r="D12512" s="7">
        <v>2</v>
      </c>
      <c r="E12512" s="7" t="s">
        <v>5214</v>
      </c>
      <c r="F12512" s="2" t="s">
        <v>172</v>
      </c>
      <c r="G12512" s="2" t="s">
        <v>204</v>
      </c>
      <c r="H12512" s="2" t="s">
        <v>1967</v>
      </c>
      <c r="K12512" s="2" t="s">
        <v>1968</v>
      </c>
    </row>
    <row r="12513" spans="1:11">
      <c r="A12513" s="79">
        <v>42542</v>
      </c>
      <c r="B12513" s="3">
        <v>0</v>
      </c>
      <c r="C12513" s="7">
        <v>12003</v>
      </c>
      <c r="F12513" s="2" t="s">
        <v>172</v>
      </c>
      <c r="G12513" s="2" t="s">
        <v>1970</v>
      </c>
      <c r="H12513" s="2" t="s">
        <v>1967</v>
      </c>
      <c r="K12513" s="2" t="s">
        <v>1968</v>
      </c>
    </row>
    <row r="12514" spans="1:11">
      <c r="A12514" s="79">
        <v>42544</v>
      </c>
      <c r="B12514" s="3">
        <v>48.512686567164181</v>
      </c>
      <c r="C12514" s="7">
        <v>12003</v>
      </c>
      <c r="D12514" s="7">
        <v>5</v>
      </c>
      <c r="E12514" s="7" t="s">
        <v>5214</v>
      </c>
      <c r="F12514" s="2" t="s">
        <v>172</v>
      </c>
      <c r="G12514" s="2" t="s">
        <v>204</v>
      </c>
      <c r="H12514" s="2" t="s">
        <v>2025</v>
      </c>
      <c r="K12514" s="2" t="s">
        <v>2026</v>
      </c>
    </row>
    <row r="12515" spans="1:11">
      <c r="A12515" s="79">
        <v>42545</v>
      </c>
      <c r="B12515" s="3">
        <v>29.092962962962964</v>
      </c>
      <c r="C12515" s="7">
        <v>12003</v>
      </c>
      <c r="D12515" s="7">
        <v>3</v>
      </c>
      <c r="E12515" s="7" t="s">
        <v>5214</v>
      </c>
      <c r="F12515" s="2" t="s">
        <v>172</v>
      </c>
      <c r="G12515" s="2" t="s">
        <v>204</v>
      </c>
      <c r="H12515" s="2" t="s">
        <v>1962</v>
      </c>
      <c r="K12515" s="2" t="s">
        <v>1963</v>
      </c>
    </row>
    <row r="12516" spans="1:11">
      <c r="A12516" s="79">
        <v>42545</v>
      </c>
      <c r="B12516" s="3">
        <v>9.6990710382513665</v>
      </c>
      <c r="C12516" s="7">
        <v>12003</v>
      </c>
      <c r="D12516" s="7">
        <v>1</v>
      </c>
      <c r="E12516" s="7" t="s">
        <v>5214</v>
      </c>
      <c r="F12516" s="2" t="s">
        <v>172</v>
      </c>
      <c r="G12516" s="2" t="s">
        <v>204</v>
      </c>
      <c r="H12516" s="2" t="s">
        <v>372</v>
      </c>
      <c r="I12516" s="2" t="s">
        <v>1921</v>
      </c>
      <c r="J12516" s="2" t="s">
        <v>231</v>
      </c>
      <c r="K12516" s="2" t="s">
        <v>1995</v>
      </c>
    </row>
    <row r="12517" spans="1:11">
      <c r="A12517" s="79">
        <v>42548</v>
      </c>
      <c r="B12517" s="3">
        <v>19.392093023255814</v>
      </c>
      <c r="C12517" s="7">
        <v>12003</v>
      </c>
      <c r="D12517" s="7">
        <v>2</v>
      </c>
      <c r="E12517" s="7" t="s">
        <v>5214</v>
      </c>
      <c r="F12517" s="2" t="s">
        <v>172</v>
      </c>
      <c r="G12517" s="2" t="s">
        <v>204</v>
      </c>
      <c r="H12517" s="2" t="s">
        <v>1960</v>
      </c>
      <c r="K12517" s="2" t="s">
        <v>1961</v>
      </c>
    </row>
    <row r="12518" spans="1:11">
      <c r="A12518" s="79">
        <v>42548</v>
      </c>
      <c r="B12518" s="3">
        <v>9.7012536443148694</v>
      </c>
      <c r="C12518" s="7">
        <v>12003</v>
      </c>
      <c r="D12518" s="7">
        <v>1</v>
      </c>
      <c r="E12518" s="7" t="s">
        <v>5214</v>
      </c>
      <c r="F12518" s="2" t="s">
        <v>172</v>
      </c>
      <c r="G12518" s="2" t="s">
        <v>204</v>
      </c>
      <c r="H12518" s="2" t="s">
        <v>1958</v>
      </c>
      <c r="K12518" s="2" t="s">
        <v>1959</v>
      </c>
    </row>
    <row r="12519" spans="1:11">
      <c r="A12519" s="79">
        <v>42549</v>
      </c>
      <c r="B12519" s="3">
        <v>29.073217665615143</v>
      </c>
      <c r="C12519" s="7">
        <v>12003</v>
      </c>
      <c r="D12519" s="7">
        <v>3</v>
      </c>
      <c r="E12519" s="7" t="s">
        <v>5214</v>
      </c>
      <c r="F12519" s="2" t="s">
        <v>172</v>
      </c>
      <c r="G12519" s="2" t="s">
        <v>204</v>
      </c>
      <c r="H12519" s="2" t="s">
        <v>1952</v>
      </c>
      <c r="K12519" s="2" t="s">
        <v>1953</v>
      </c>
    </row>
    <row r="12520" spans="1:11">
      <c r="A12520" s="79">
        <v>42565</v>
      </c>
      <c r="B12520" s="3">
        <v>6.7695490196078429</v>
      </c>
      <c r="C12520" s="7">
        <v>12003</v>
      </c>
      <c r="D12520" s="7">
        <v>1</v>
      </c>
      <c r="E12520" s="7" t="s">
        <v>4174</v>
      </c>
      <c r="F12520" s="2" t="s">
        <v>172</v>
      </c>
      <c r="G12520" s="2" t="s">
        <v>2172</v>
      </c>
      <c r="H12520" s="2" t="s">
        <v>2173</v>
      </c>
      <c r="I12520" s="2" t="s">
        <v>1125</v>
      </c>
    </row>
    <row r="12521" spans="1:11">
      <c r="A12521" s="79">
        <v>42569</v>
      </c>
      <c r="B12521" s="3">
        <v>13.550923076923077</v>
      </c>
      <c r="C12521" s="7">
        <v>12003</v>
      </c>
      <c r="D12521" s="7">
        <v>2</v>
      </c>
      <c r="E12521" s="7" t="s">
        <v>4174</v>
      </c>
      <c r="F12521" s="2" t="s">
        <v>172</v>
      </c>
      <c r="G12521" s="2" t="s">
        <v>2196</v>
      </c>
      <c r="H12521" s="2" t="s">
        <v>2197</v>
      </c>
      <c r="I12521" s="2" t="s">
        <v>1125</v>
      </c>
    </row>
    <row r="12522" spans="1:11">
      <c r="A12522" s="79">
        <v>42585</v>
      </c>
      <c r="B12522" s="3">
        <v>29.039301622493198</v>
      </c>
      <c r="C12522" s="7">
        <v>12003</v>
      </c>
      <c r="D12522" s="7">
        <v>2</v>
      </c>
      <c r="E12522" s="7" t="s">
        <v>5214</v>
      </c>
      <c r="F12522" s="2" t="s">
        <v>172</v>
      </c>
      <c r="G12522" s="2" t="s">
        <v>1952</v>
      </c>
      <c r="H12522" s="2" t="s">
        <v>2195</v>
      </c>
      <c r="I12522" s="2" t="s">
        <v>204</v>
      </c>
    </row>
    <row r="12523" spans="1:11">
      <c r="A12523" s="79">
        <v>42611</v>
      </c>
      <c r="B12523" s="3">
        <v>9.6893814432989682</v>
      </c>
      <c r="C12523" s="7">
        <v>12003</v>
      </c>
      <c r="D12523" s="7">
        <v>1</v>
      </c>
      <c r="E12523" s="7" t="s">
        <v>5214</v>
      </c>
      <c r="F12523" s="2" t="s">
        <v>172</v>
      </c>
      <c r="G12523" s="2" t="s">
        <v>1776</v>
      </c>
      <c r="H12523" s="2" t="s">
        <v>2164</v>
      </c>
      <c r="I12523" s="2" t="s">
        <v>204</v>
      </c>
    </row>
    <row r="12524" spans="1:11">
      <c r="A12524" s="79">
        <v>42615</v>
      </c>
      <c r="B12524" s="3">
        <v>9.6813876967095851</v>
      </c>
      <c r="C12524" s="7">
        <v>12003</v>
      </c>
      <c r="D12524" s="7">
        <v>1</v>
      </c>
      <c r="E12524" s="7" t="s">
        <v>5214</v>
      </c>
      <c r="F12524" s="2" t="s">
        <v>172</v>
      </c>
      <c r="G12524" s="2" t="s">
        <v>372</v>
      </c>
      <c r="H12524" s="2" t="s">
        <v>2167</v>
      </c>
      <c r="I12524" s="2" t="s">
        <v>204</v>
      </c>
    </row>
    <row r="12525" spans="1:11">
      <c r="A12525" s="79">
        <v>42624</v>
      </c>
      <c r="B12525" s="3">
        <v>9.6779144385026736</v>
      </c>
      <c r="C12525" s="7">
        <v>12003</v>
      </c>
      <c r="D12525" s="7">
        <v>1</v>
      </c>
      <c r="E12525" s="7" t="s">
        <v>5214</v>
      </c>
      <c r="F12525" s="2" t="s">
        <v>172</v>
      </c>
      <c r="G12525" s="2" t="s">
        <v>2192</v>
      </c>
      <c r="H12525" s="2" t="s">
        <v>2193</v>
      </c>
      <c r="I12525" s="2" t="s">
        <v>204</v>
      </c>
    </row>
    <row r="12526" spans="1:11">
      <c r="A12526" s="79">
        <v>42627</v>
      </c>
      <c r="B12526" s="3">
        <v>9.6777661974857629</v>
      </c>
      <c r="C12526" s="7">
        <v>12003</v>
      </c>
      <c r="D12526" s="7">
        <v>1</v>
      </c>
      <c r="E12526" s="7" t="s">
        <v>5214</v>
      </c>
      <c r="F12526" s="2" t="s">
        <v>172</v>
      </c>
      <c r="G12526" s="2" t="s">
        <v>372</v>
      </c>
      <c r="H12526" s="2" t="s">
        <v>2194</v>
      </c>
      <c r="I12526" s="2" t="s">
        <v>204</v>
      </c>
    </row>
    <row r="12527" spans="1:11">
      <c r="A12527" s="79">
        <v>42628</v>
      </c>
      <c r="B12527" s="3">
        <v>9.6924561403508775</v>
      </c>
      <c r="C12527" s="7">
        <v>12003</v>
      </c>
      <c r="D12527" s="7">
        <v>1</v>
      </c>
      <c r="E12527" s="7" t="s">
        <v>5214</v>
      </c>
      <c r="F12527" s="2" t="s">
        <v>172</v>
      </c>
      <c r="G12527" s="2" t="s">
        <v>1958</v>
      </c>
      <c r="H12527" s="2" t="s">
        <v>2160</v>
      </c>
      <c r="I12527" s="2" t="s">
        <v>204</v>
      </c>
    </row>
    <row r="12528" spans="1:11">
      <c r="A12528" s="79">
        <v>42629</v>
      </c>
      <c r="B12528" s="3">
        <v>19.399966611018364</v>
      </c>
      <c r="C12528" s="7">
        <v>12003</v>
      </c>
      <c r="D12528" s="7">
        <v>2</v>
      </c>
      <c r="E12528" s="7" t="s">
        <v>5214</v>
      </c>
      <c r="F12528" s="2" t="s">
        <v>172</v>
      </c>
      <c r="G12528" s="2" t="s">
        <v>2008</v>
      </c>
      <c r="H12528" s="2" t="s">
        <v>2174</v>
      </c>
      <c r="I12528" s="2" t="s">
        <v>204</v>
      </c>
    </row>
    <row r="12529" spans="1:8">
      <c r="A12529" s="79">
        <v>42649</v>
      </c>
      <c r="B12529" s="3">
        <v>19.397443609022556</v>
      </c>
      <c r="C12529" s="7">
        <v>12003</v>
      </c>
      <c r="D12529" s="7">
        <v>2</v>
      </c>
      <c r="E12529" s="7" t="s">
        <v>5214</v>
      </c>
      <c r="F12529" s="2" t="s">
        <v>172</v>
      </c>
      <c r="G12529" s="2" t="s">
        <v>204</v>
      </c>
      <c r="H12529" s="2" t="s">
        <v>393</v>
      </c>
    </row>
    <row r="12530" spans="1:8">
      <c r="A12530" s="79">
        <v>42661</v>
      </c>
      <c r="B12530" s="3">
        <v>9.6797611127910486</v>
      </c>
      <c r="C12530" s="7">
        <v>12003</v>
      </c>
      <c r="D12530" s="7">
        <v>1</v>
      </c>
      <c r="E12530" s="7" t="s">
        <v>5214</v>
      </c>
      <c r="F12530" s="2" t="s">
        <v>172</v>
      </c>
      <c r="G12530" s="2" t="s">
        <v>204</v>
      </c>
      <c r="H12530" s="2" t="s">
        <v>1967</v>
      </c>
    </row>
    <row r="12531" spans="1:8">
      <c r="A12531" s="79">
        <v>42661</v>
      </c>
      <c r="B12531" s="3">
        <v>9.6886476868327396</v>
      </c>
      <c r="C12531" s="7">
        <v>12003</v>
      </c>
      <c r="D12531" s="7">
        <v>1</v>
      </c>
      <c r="E12531" s="7" t="s">
        <v>5214</v>
      </c>
      <c r="F12531" s="2" t="s">
        <v>172</v>
      </c>
      <c r="G12531" s="2" t="s">
        <v>204</v>
      </c>
      <c r="H12531" s="2" t="s">
        <v>2192</v>
      </c>
    </row>
    <row r="12532" spans="1:8">
      <c r="A12532" s="79">
        <v>42661</v>
      </c>
      <c r="B12532" s="3">
        <v>9.7008536585365857</v>
      </c>
      <c r="C12532" s="7">
        <v>12003</v>
      </c>
      <c r="D12532" s="7">
        <v>1</v>
      </c>
      <c r="E12532" s="7" t="s">
        <v>5214</v>
      </c>
      <c r="F12532" s="2" t="s">
        <v>172</v>
      </c>
      <c r="G12532" s="2" t="s">
        <v>204</v>
      </c>
      <c r="H12532" s="2" t="s">
        <v>372</v>
      </c>
    </row>
    <row r="12533" spans="1:8">
      <c r="A12533" s="79">
        <v>42663</v>
      </c>
      <c r="B12533" s="3">
        <v>9.6752173913043471</v>
      </c>
      <c r="C12533" s="7">
        <v>12003</v>
      </c>
      <c r="D12533" s="7">
        <v>1</v>
      </c>
      <c r="E12533" s="7" t="s">
        <v>5214</v>
      </c>
      <c r="F12533" s="2" t="s">
        <v>172</v>
      </c>
      <c r="G12533" s="2" t="s">
        <v>204</v>
      </c>
      <c r="H12533" s="2" t="s">
        <v>2652</v>
      </c>
    </row>
    <row r="12534" spans="1:8">
      <c r="A12534" s="79">
        <v>42665</v>
      </c>
      <c r="B12534" s="3">
        <v>9.6872933696639425</v>
      </c>
      <c r="C12534" s="7">
        <v>12003</v>
      </c>
      <c r="D12534" s="7">
        <v>1</v>
      </c>
      <c r="E12534" s="7" t="s">
        <v>5214</v>
      </c>
      <c r="F12534" s="2" t="s">
        <v>172</v>
      </c>
      <c r="G12534" s="2" t="s">
        <v>204</v>
      </c>
      <c r="H12534" s="2" t="s">
        <v>2653</v>
      </c>
    </row>
    <row r="12535" spans="1:8">
      <c r="A12535" s="79">
        <v>42689</v>
      </c>
      <c r="B12535" s="3">
        <v>29.071558441558441</v>
      </c>
      <c r="C12535" s="7">
        <v>12003</v>
      </c>
      <c r="D12535" s="7">
        <v>3</v>
      </c>
      <c r="E12535" s="7" t="s">
        <v>5214</v>
      </c>
      <c r="F12535" s="2" t="s">
        <v>172</v>
      </c>
      <c r="G12535" s="2" t="s">
        <v>204</v>
      </c>
      <c r="H12535" s="2" t="s">
        <v>2655</v>
      </c>
    </row>
    <row r="12536" spans="1:8">
      <c r="A12536" s="79">
        <v>42691</v>
      </c>
      <c r="B12536" s="3">
        <v>29.070199335548171</v>
      </c>
      <c r="C12536" s="7">
        <v>12003</v>
      </c>
      <c r="D12536" s="7">
        <v>3</v>
      </c>
      <c r="E12536" s="7" t="s">
        <v>5214</v>
      </c>
      <c r="F12536" s="2" t="s">
        <v>172</v>
      </c>
      <c r="G12536" s="2" t="s">
        <v>204</v>
      </c>
      <c r="H12536" s="2" t="s">
        <v>2669</v>
      </c>
    </row>
    <row r="12537" spans="1:8">
      <c r="A12537" s="79">
        <v>42692</v>
      </c>
      <c r="B12537" s="3">
        <v>9.6807915490215173</v>
      </c>
      <c r="C12537" s="7">
        <v>12003</v>
      </c>
      <c r="D12537" s="7">
        <v>1</v>
      </c>
      <c r="E12537" s="7" t="s">
        <v>5214</v>
      </c>
      <c r="F12537" s="2" t="s">
        <v>172</v>
      </c>
      <c r="G12537" s="2" t="s">
        <v>204</v>
      </c>
      <c r="H12537" s="2" t="s">
        <v>1958</v>
      </c>
    </row>
    <row r="12538" spans="1:8">
      <c r="A12538" s="79">
        <v>42695</v>
      </c>
      <c r="B12538" s="3">
        <v>19.397055449330782</v>
      </c>
      <c r="C12538" s="7">
        <v>12003</v>
      </c>
      <c r="D12538" s="7">
        <v>2</v>
      </c>
      <c r="E12538" s="7" t="s">
        <v>5214</v>
      </c>
      <c r="F12538" s="2" t="s">
        <v>172</v>
      </c>
      <c r="G12538" s="2" t="s">
        <v>204</v>
      </c>
      <c r="H12538" s="2" t="s">
        <v>372</v>
      </c>
    </row>
    <row r="12539" spans="1:8">
      <c r="A12539" s="79">
        <v>42695</v>
      </c>
      <c r="B12539" s="3">
        <v>9.684286448958602</v>
      </c>
      <c r="C12539" s="7">
        <v>12003</v>
      </c>
      <c r="D12539" s="7">
        <v>1</v>
      </c>
      <c r="E12539" s="7" t="s">
        <v>5214</v>
      </c>
      <c r="F12539" s="2" t="s">
        <v>172</v>
      </c>
      <c r="G12539" s="2" t="s">
        <v>204</v>
      </c>
      <c r="H12539" s="2" t="s">
        <v>1540</v>
      </c>
    </row>
    <row r="12540" spans="1:8">
      <c r="A12540" s="79">
        <v>42699</v>
      </c>
      <c r="B12540" s="3">
        <v>19.365200474929217</v>
      </c>
      <c r="C12540" s="7">
        <v>12003</v>
      </c>
      <c r="D12540" s="7">
        <v>2</v>
      </c>
      <c r="E12540" s="7" t="s">
        <v>5214</v>
      </c>
      <c r="F12540" s="2" t="s">
        <v>172</v>
      </c>
      <c r="G12540" s="2" t="s">
        <v>204</v>
      </c>
      <c r="H12540" s="2" t="s">
        <v>2660</v>
      </c>
    </row>
    <row r="12541" spans="1:8">
      <c r="A12541" s="79">
        <v>42703</v>
      </c>
      <c r="B12541" s="3">
        <v>9.6266666666666669</v>
      </c>
      <c r="C12541" s="7">
        <v>12003</v>
      </c>
      <c r="D12541" s="7">
        <v>1</v>
      </c>
      <c r="E12541" s="7" t="s">
        <v>5214</v>
      </c>
      <c r="F12541" s="2" t="s">
        <v>172</v>
      </c>
      <c r="G12541" s="2" t="s">
        <v>204</v>
      </c>
      <c r="H12541" s="2" t="s">
        <v>1958</v>
      </c>
    </row>
    <row r="12542" spans="1:8">
      <c r="A12542" s="79">
        <v>42703</v>
      </c>
      <c r="B12542" s="3">
        <v>9.6863201515510298</v>
      </c>
      <c r="C12542" s="7">
        <v>12003</v>
      </c>
      <c r="D12542" s="7">
        <v>1</v>
      </c>
      <c r="E12542" s="7" t="s">
        <v>5214</v>
      </c>
      <c r="F12542" s="2" t="s">
        <v>172</v>
      </c>
      <c r="G12542" s="2" t="s">
        <v>204</v>
      </c>
      <c r="H12542" s="2" t="s">
        <v>2653</v>
      </c>
    </row>
    <row r="12543" spans="1:8">
      <c r="A12543" s="79">
        <v>42727</v>
      </c>
      <c r="B12543" s="3">
        <v>29.072857142857142</v>
      </c>
      <c r="C12543" s="7">
        <v>12003</v>
      </c>
      <c r="D12543" s="7">
        <v>3</v>
      </c>
      <c r="E12543" s="7" t="s">
        <v>5214</v>
      </c>
      <c r="F12543" s="2" t="s">
        <v>172</v>
      </c>
      <c r="G12543" s="2" t="s">
        <v>204</v>
      </c>
      <c r="H12543" s="2" t="s">
        <v>2658</v>
      </c>
    </row>
    <row r="12544" spans="1:8">
      <c r="A12544" s="79">
        <v>42733</v>
      </c>
      <c r="B12544" s="3">
        <v>19.404231274638633</v>
      </c>
      <c r="C12544" s="7">
        <v>12003</v>
      </c>
      <c r="D12544" s="7">
        <v>2</v>
      </c>
      <c r="E12544" s="7" t="s">
        <v>5214</v>
      </c>
      <c r="F12544" s="2" t="s">
        <v>172</v>
      </c>
      <c r="G12544" s="2" t="s">
        <v>204</v>
      </c>
      <c r="H12544" s="2" t="s">
        <v>2659</v>
      </c>
    </row>
    <row r="12545" spans="1:10">
      <c r="A12545" s="79">
        <v>42738</v>
      </c>
      <c r="B12545" s="3">
        <v>19.410888382687926</v>
      </c>
      <c r="C12545" s="7">
        <v>12003</v>
      </c>
      <c r="D12545" s="7">
        <v>2</v>
      </c>
      <c r="E12545" s="7" t="s">
        <v>5214</v>
      </c>
      <c r="F12545" s="2" t="s">
        <v>172</v>
      </c>
      <c r="G12545" s="2" t="s">
        <v>393</v>
      </c>
      <c r="I12545" s="2" t="s">
        <v>235</v>
      </c>
      <c r="J12545" s="2" t="s">
        <v>3455</v>
      </c>
    </row>
    <row r="12546" spans="1:10">
      <c r="A12546" s="79">
        <v>42741</v>
      </c>
      <c r="B12546" s="3">
        <v>19.388992248062017</v>
      </c>
      <c r="C12546" s="7">
        <v>12003</v>
      </c>
      <c r="D12546" s="7">
        <v>2</v>
      </c>
      <c r="E12546" s="7" t="s">
        <v>5214</v>
      </c>
      <c r="F12546" s="2" t="s">
        <v>172</v>
      </c>
      <c r="G12546" s="2" t="s">
        <v>3517</v>
      </c>
      <c r="J12546" s="2" t="s">
        <v>3518</v>
      </c>
    </row>
    <row r="12547" spans="1:10">
      <c r="A12547" s="79">
        <v>42741</v>
      </c>
      <c r="B12547" s="3">
        <v>9.6909523809523819</v>
      </c>
      <c r="C12547" s="7">
        <v>12003</v>
      </c>
      <c r="D12547" s="7">
        <v>1</v>
      </c>
      <c r="E12547" s="7" t="s">
        <v>5214</v>
      </c>
      <c r="F12547" s="2" t="s">
        <v>172</v>
      </c>
      <c r="G12547" s="2" t="s">
        <v>3519</v>
      </c>
      <c r="J12547" s="2" t="s">
        <v>3520</v>
      </c>
    </row>
    <row r="12548" spans="1:10">
      <c r="A12548" s="79">
        <v>42741</v>
      </c>
      <c r="B12548" s="3">
        <v>9.6943750000000009</v>
      </c>
      <c r="C12548" s="7">
        <v>12003</v>
      </c>
      <c r="D12548" s="7">
        <v>1</v>
      </c>
      <c r="E12548" s="7" t="s">
        <v>5214</v>
      </c>
      <c r="F12548" s="2" t="s">
        <v>172</v>
      </c>
      <c r="G12548" s="2" t="s">
        <v>2655</v>
      </c>
      <c r="J12548" s="2" t="s">
        <v>3466</v>
      </c>
    </row>
    <row r="12549" spans="1:10">
      <c r="A12549" s="79">
        <v>42743</v>
      </c>
      <c r="B12549" s="3">
        <v>9.6872226862045405</v>
      </c>
      <c r="C12549" s="7">
        <v>12003</v>
      </c>
      <c r="D12549" s="7">
        <v>1</v>
      </c>
      <c r="E12549" s="7" t="s">
        <v>5214</v>
      </c>
      <c r="F12549" s="2" t="s">
        <v>172</v>
      </c>
      <c r="G12549" s="2" t="s">
        <v>2651</v>
      </c>
      <c r="J12549" s="2" t="s">
        <v>3486</v>
      </c>
    </row>
    <row r="12550" spans="1:10">
      <c r="A12550" s="79">
        <v>42744</v>
      </c>
      <c r="B12550" s="3">
        <v>9.6958490566037732</v>
      </c>
      <c r="C12550" s="7">
        <v>12003</v>
      </c>
      <c r="D12550" s="7">
        <v>1</v>
      </c>
      <c r="E12550" s="7" t="s">
        <v>5214</v>
      </c>
      <c r="F12550" s="2" t="s">
        <v>172</v>
      </c>
      <c r="G12550" s="2" t="s">
        <v>3463</v>
      </c>
      <c r="J12550" s="2" t="s">
        <v>3464</v>
      </c>
    </row>
    <row r="12551" spans="1:10">
      <c r="A12551" s="79">
        <v>42745</v>
      </c>
      <c r="B12551" s="3">
        <v>9.7040298507462683</v>
      </c>
      <c r="C12551" s="7">
        <v>12003</v>
      </c>
      <c r="D12551" s="7">
        <v>1</v>
      </c>
      <c r="E12551" s="7" t="s">
        <v>5214</v>
      </c>
      <c r="F12551" s="2" t="s">
        <v>172</v>
      </c>
      <c r="G12551" s="2" t="s">
        <v>372</v>
      </c>
      <c r="H12551" s="2" t="s">
        <v>1921</v>
      </c>
      <c r="I12551" s="2" t="s">
        <v>231</v>
      </c>
      <c r="J12551" s="2" t="s">
        <v>3467</v>
      </c>
    </row>
    <row r="12552" spans="1:10">
      <c r="A12552" s="79">
        <v>42746</v>
      </c>
      <c r="B12552" s="3">
        <v>6.790877551020408</v>
      </c>
      <c r="C12552" s="7">
        <v>12003</v>
      </c>
      <c r="D12552" s="7">
        <v>1</v>
      </c>
      <c r="E12552" s="7" t="s">
        <v>4174</v>
      </c>
      <c r="F12552" s="2" t="s">
        <v>172</v>
      </c>
      <c r="G12552" s="2" t="s">
        <v>3468</v>
      </c>
      <c r="J12552" s="2" t="s">
        <v>3469</v>
      </c>
    </row>
    <row r="12553" spans="1:10">
      <c r="A12553" s="79">
        <v>42746</v>
      </c>
      <c r="B12553" s="3">
        <v>9.7012536443148694</v>
      </c>
      <c r="C12553" s="7">
        <v>12003</v>
      </c>
      <c r="D12553" s="7">
        <v>1</v>
      </c>
      <c r="E12553" s="7" t="s">
        <v>5214</v>
      </c>
      <c r="F12553" s="2" t="s">
        <v>172</v>
      </c>
      <c r="G12553" s="2" t="s">
        <v>3468</v>
      </c>
      <c r="J12553" s="2" t="s">
        <v>3469</v>
      </c>
    </row>
    <row r="12554" spans="1:10">
      <c r="A12554" s="79">
        <v>42746</v>
      </c>
      <c r="B12554" s="3">
        <v>0</v>
      </c>
      <c r="C12554" s="7">
        <v>12003</v>
      </c>
      <c r="F12554" s="2" t="s">
        <v>172</v>
      </c>
      <c r="G12554" s="2" t="s">
        <v>3468</v>
      </c>
      <c r="J12554" s="2" t="s">
        <v>3469</v>
      </c>
    </row>
    <row r="12555" spans="1:10">
      <c r="A12555" s="79">
        <v>42747</v>
      </c>
      <c r="B12555" s="3">
        <v>6.7824912256459857</v>
      </c>
      <c r="C12555" s="7">
        <v>12003</v>
      </c>
      <c r="D12555" s="7">
        <v>1</v>
      </c>
      <c r="E12555" s="7" t="s">
        <v>4174</v>
      </c>
      <c r="F12555" s="2" t="s">
        <v>172</v>
      </c>
      <c r="G12555" s="2" t="s">
        <v>671</v>
      </c>
      <c r="J12555" s="2" t="s">
        <v>3499</v>
      </c>
    </row>
    <row r="12556" spans="1:10">
      <c r="A12556" s="79">
        <v>42755</v>
      </c>
      <c r="B12556" s="3">
        <v>0</v>
      </c>
      <c r="C12556" s="7">
        <v>12003</v>
      </c>
      <c r="F12556" s="2" t="s">
        <v>172</v>
      </c>
      <c r="G12556" s="2" t="s">
        <v>393</v>
      </c>
      <c r="I12556" s="2" t="s">
        <v>235</v>
      </c>
      <c r="J12556" s="2" t="s">
        <v>3462</v>
      </c>
    </row>
    <row r="12557" spans="1:10">
      <c r="A12557" s="79">
        <v>42757</v>
      </c>
      <c r="B12557" s="3">
        <v>29.078863636363636</v>
      </c>
      <c r="C12557" s="7">
        <v>12003</v>
      </c>
      <c r="D12557" s="7">
        <v>3</v>
      </c>
      <c r="E12557" s="7" t="s">
        <v>5214</v>
      </c>
      <c r="F12557" s="2" t="s">
        <v>172</v>
      </c>
      <c r="G12557" s="2" t="s">
        <v>3504</v>
      </c>
      <c r="J12557" s="2" t="s">
        <v>3505</v>
      </c>
    </row>
    <row r="12558" spans="1:10">
      <c r="A12558" s="79">
        <v>42771</v>
      </c>
      <c r="B12558" s="3">
        <v>9.6461702127659574</v>
      </c>
      <c r="C12558" s="7">
        <v>12003</v>
      </c>
      <c r="D12558" s="7">
        <v>1</v>
      </c>
      <c r="E12558" s="7" t="s">
        <v>5214</v>
      </c>
      <c r="F12558" s="2" t="s">
        <v>172</v>
      </c>
      <c r="G12558" s="2" t="s">
        <v>757</v>
      </c>
      <c r="J12558" s="2" t="s">
        <v>3516</v>
      </c>
    </row>
    <row r="12559" spans="1:10">
      <c r="A12559" s="79">
        <v>42772</v>
      </c>
      <c r="B12559" s="3">
        <v>19.377446808510637</v>
      </c>
      <c r="C12559" s="7">
        <v>12003</v>
      </c>
      <c r="D12559" s="7">
        <v>2</v>
      </c>
      <c r="E12559" s="7" t="s">
        <v>5214</v>
      </c>
      <c r="F12559" s="2" t="s">
        <v>172</v>
      </c>
      <c r="G12559" s="2" t="s">
        <v>3514</v>
      </c>
      <c r="J12559" s="2" t="s">
        <v>3515</v>
      </c>
    </row>
    <row r="12560" spans="1:10">
      <c r="A12560" s="79">
        <v>42779</v>
      </c>
      <c r="B12560" s="3">
        <v>29.091373390557941</v>
      </c>
      <c r="C12560" s="7">
        <v>12003</v>
      </c>
      <c r="D12560" s="7">
        <v>3</v>
      </c>
      <c r="E12560" s="7" t="s">
        <v>5214</v>
      </c>
      <c r="F12560" s="2" t="s">
        <v>172</v>
      </c>
      <c r="G12560" s="2" t="s">
        <v>1960</v>
      </c>
      <c r="J12560" s="2" t="s">
        <v>3465</v>
      </c>
    </row>
    <row r="12561" spans="1:10">
      <c r="A12561" s="79">
        <v>42779</v>
      </c>
      <c r="B12561" s="3">
        <v>9.6998989898989905</v>
      </c>
      <c r="C12561" s="7">
        <v>12003</v>
      </c>
      <c r="D12561" s="7">
        <v>1</v>
      </c>
      <c r="E12561" s="7" t="s">
        <v>5214</v>
      </c>
      <c r="F12561" s="2" t="s">
        <v>172</v>
      </c>
      <c r="G12561" s="2" t="s">
        <v>393</v>
      </c>
      <c r="I12561" s="2" t="s">
        <v>235</v>
      </c>
      <c r="J12561" s="2" t="s">
        <v>3459</v>
      </c>
    </row>
    <row r="12562" spans="1:10">
      <c r="A12562" s="79">
        <v>42779</v>
      </c>
      <c r="B12562" s="3">
        <v>0</v>
      </c>
      <c r="C12562" s="7">
        <v>12003</v>
      </c>
      <c r="D12562" s="7">
        <v>0</v>
      </c>
      <c r="E12562" s="7" t="s">
        <v>5214</v>
      </c>
      <c r="F12562" s="2" t="s">
        <v>172</v>
      </c>
      <c r="G12562" s="2" t="s">
        <v>393</v>
      </c>
      <c r="I12562" s="2" t="s">
        <v>235</v>
      </c>
      <c r="J12562" s="2" t="s">
        <v>3459</v>
      </c>
    </row>
    <row r="12563" spans="1:10">
      <c r="A12563" s="79">
        <v>42785</v>
      </c>
      <c r="B12563" s="3">
        <v>9.6927089337175794</v>
      </c>
      <c r="C12563" s="7">
        <v>12003</v>
      </c>
      <c r="D12563" s="7">
        <v>1</v>
      </c>
      <c r="E12563" s="7" t="s">
        <v>5214</v>
      </c>
      <c r="F12563" s="2" t="s">
        <v>172</v>
      </c>
      <c r="G12563" s="2" t="s">
        <v>3511</v>
      </c>
      <c r="J12563" s="2" t="s">
        <v>3512</v>
      </c>
    </row>
    <row r="12564" spans="1:10">
      <c r="A12564" s="79">
        <v>42790</v>
      </c>
      <c r="B12564" s="3">
        <v>9.6893103448275859</v>
      </c>
      <c r="C12564" s="7">
        <v>12003</v>
      </c>
      <c r="D12564" s="7">
        <v>1</v>
      </c>
      <c r="E12564" s="7" t="s">
        <v>5214</v>
      </c>
      <c r="F12564" s="2" t="s">
        <v>172</v>
      </c>
      <c r="G12564" s="2" t="s">
        <v>372</v>
      </c>
      <c r="H12564" s="2" t="s">
        <v>1921</v>
      </c>
      <c r="I12564" s="2" t="s">
        <v>231</v>
      </c>
      <c r="J12564" s="2" t="s">
        <v>3471</v>
      </c>
    </row>
    <row r="12565" spans="1:10">
      <c r="A12565" s="79">
        <v>42797</v>
      </c>
      <c r="B12565" s="3">
        <v>9.6750349650349659</v>
      </c>
      <c r="C12565" s="7">
        <v>12003</v>
      </c>
      <c r="D12565" s="7">
        <v>1</v>
      </c>
      <c r="E12565" s="7" t="s">
        <v>5214</v>
      </c>
      <c r="F12565" s="2" t="s">
        <v>172</v>
      </c>
      <c r="G12565" s="2" t="s">
        <v>372</v>
      </c>
      <c r="H12565" s="2" t="s">
        <v>1921</v>
      </c>
      <c r="I12565" s="2" t="s">
        <v>231</v>
      </c>
      <c r="J12565" s="2" t="s">
        <v>3458</v>
      </c>
    </row>
    <row r="12566" spans="1:10">
      <c r="A12566" s="79">
        <v>42812</v>
      </c>
      <c r="B12566" s="3">
        <v>9.6835005741542268</v>
      </c>
      <c r="C12566" s="7">
        <v>12003</v>
      </c>
      <c r="D12566" s="7">
        <v>1</v>
      </c>
      <c r="E12566" s="7" t="s">
        <v>5214</v>
      </c>
      <c r="F12566" s="2" t="s">
        <v>172</v>
      </c>
      <c r="G12566" s="2" t="s">
        <v>1958</v>
      </c>
      <c r="J12566" s="2" t="s">
        <v>3513</v>
      </c>
    </row>
    <row r="12567" spans="1:10">
      <c r="A12567" s="79">
        <v>42827</v>
      </c>
      <c r="B12567" s="3">
        <v>9.6591525423728815</v>
      </c>
      <c r="C12567" s="7">
        <v>12003</v>
      </c>
      <c r="D12567" s="7">
        <v>1</v>
      </c>
      <c r="E12567" s="7" t="s">
        <v>5214</v>
      </c>
      <c r="F12567" s="2" t="s">
        <v>172</v>
      </c>
      <c r="G12567" s="2" t="s">
        <v>204</v>
      </c>
    </row>
    <row r="12568" spans="1:10">
      <c r="A12568" s="79">
        <v>42832</v>
      </c>
      <c r="B12568" s="3">
        <v>9.6896596379415563</v>
      </c>
      <c r="C12568" s="7">
        <v>12003</v>
      </c>
      <c r="D12568" s="7">
        <v>1</v>
      </c>
      <c r="E12568" s="7" t="s">
        <v>5214</v>
      </c>
      <c r="F12568" s="2" t="s">
        <v>172</v>
      </c>
      <c r="G12568" s="2" t="s">
        <v>204</v>
      </c>
    </row>
    <row r="12569" spans="1:10">
      <c r="A12569" s="79">
        <v>42856</v>
      </c>
      <c r="B12569" s="3">
        <v>9.6870589584767153</v>
      </c>
      <c r="C12569" s="7">
        <v>12003</v>
      </c>
      <c r="D12569" s="7">
        <v>1</v>
      </c>
      <c r="E12569" s="7" t="s">
        <v>5214</v>
      </c>
      <c r="F12569" s="2" t="s">
        <v>172</v>
      </c>
      <c r="G12569" s="2" t="s">
        <v>204</v>
      </c>
    </row>
    <row r="12570" spans="1:10">
      <c r="A12570" s="79">
        <v>42859</v>
      </c>
      <c r="B12570" s="3">
        <v>6.7875829596412558</v>
      </c>
      <c r="C12570" s="7">
        <v>12003</v>
      </c>
      <c r="D12570" s="7">
        <v>1</v>
      </c>
      <c r="E12570" s="7" t="s">
        <v>4174</v>
      </c>
      <c r="F12570" s="2" t="s">
        <v>172</v>
      </c>
      <c r="G12570" s="2" t="s">
        <v>1125</v>
      </c>
    </row>
    <row r="12571" spans="1:10">
      <c r="A12571" s="79">
        <v>42859</v>
      </c>
      <c r="B12571" s="3">
        <v>9.690830670926518</v>
      </c>
      <c r="C12571" s="7">
        <v>12003</v>
      </c>
      <c r="D12571" s="7">
        <v>1</v>
      </c>
      <c r="E12571" s="7" t="s">
        <v>5214</v>
      </c>
      <c r="F12571" s="2" t="s">
        <v>172</v>
      </c>
      <c r="G12571" s="2" t="s">
        <v>204</v>
      </c>
    </row>
    <row r="12572" spans="1:10">
      <c r="A12572" s="79">
        <v>42859</v>
      </c>
      <c r="B12572" s="3">
        <v>9.696547085201793</v>
      </c>
      <c r="C12572" s="7">
        <v>12003</v>
      </c>
      <c r="D12572" s="7">
        <v>1</v>
      </c>
      <c r="E12572" s="7" t="s">
        <v>5214</v>
      </c>
      <c r="F12572" s="2" t="s">
        <v>172</v>
      </c>
      <c r="G12572" s="2" t="s">
        <v>204</v>
      </c>
    </row>
    <row r="12573" spans="1:10">
      <c r="A12573" s="79">
        <v>42874</v>
      </c>
      <c r="B12573" s="3">
        <v>9.6899331103678925</v>
      </c>
      <c r="C12573" s="7">
        <v>12003</v>
      </c>
      <c r="D12573" s="7">
        <v>1</v>
      </c>
      <c r="E12573" s="7" t="s">
        <v>5214</v>
      </c>
      <c r="F12573" s="2" t="s">
        <v>172</v>
      </c>
      <c r="G12573" s="2" t="s">
        <v>204</v>
      </c>
    </row>
    <row r="12574" spans="1:10">
      <c r="A12574" s="79">
        <v>42907</v>
      </c>
      <c r="B12574" s="3">
        <v>9.6985277246653911</v>
      </c>
      <c r="C12574" s="7">
        <v>12003</v>
      </c>
      <c r="D12574" s="7">
        <v>1</v>
      </c>
      <c r="E12574" s="7" t="s">
        <v>5214</v>
      </c>
      <c r="F12574" s="2" t="s">
        <v>172</v>
      </c>
      <c r="G12574" s="2" t="s">
        <v>204</v>
      </c>
    </row>
    <row r="12575" spans="1:10">
      <c r="A12575" s="79">
        <v>42908</v>
      </c>
      <c r="B12575" s="3">
        <v>9.6840932642487054</v>
      </c>
      <c r="C12575" s="7">
        <v>12003</v>
      </c>
      <c r="D12575" s="7">
        <v>1</v>
      </c>
      <c r="E12575" s="7" t="s">
        <v>5214</v>
      </c>
      <c r="F12575" s="2" t="s">
        <v>172</v>
      </c>
      <c r="G12575" s="2" t="s">
        <v>204</v>
      </c>
    </row>
    <row r="12576" spans="1:10">
      <c r="A12576" s="79">
        <v>42170</v>
      </c>
      <c r="B12576" s="3">
        <v>4.3784999999999998</v>
      </c>
      <c r="C12576" s="7">
        <v>12004</v>
      </c>
      <c r="D12576" s="7">
        <v>1</v>
      </c>
      <c r="E12576" s="7" t="s">
        <v>4174</v>
      </c>
      <c r="F12576" s="2" t="s">
        <v>172</v>
      </c>
      <c r="G12576" s="2" t="s">
        <v>206</v>
      </c>
      <c r="H12576" s="2" t="s">
        <v>246</v>
      </c>
    </row>
    <row r="12577" spans="1:12">
      <c r="A12577" s="79">
        <v>42171</v>
      </c>
      <c r="B12577" s="3">
        <v>4.3784999999999998</v>
      </c>
      <c r="C12577" s="7">
        <v>12004</v>
      </c>
      <c r="D12577" s="7">
        <v>1</v>
      </c>
      <c r="E12577" s="7" t="s">
        <v>4174</v>
      </c>
      <c r="F12577" s="2" t="s">
        <v>172</v>
      </c>
      <c r="G12577" s="2" t="s">
        <v>233</v>
      </c>
      <c r="H12577" s="2" t="s">
        <v>246</v>
      </c>
      <c r="J12577" s="21"/>
    </row>
    <row r="12578" spans="1:12">
      <c r="A12578" s="79">
        <v>42177</v>
      </c>
      <c r="B12578" s="3">
        <v>4.3784999999999998</v>
      </c>
      <c r="C12578" s="7">
        <v>12004</v>
      </c>
      <c r="D12578" s="7">
        <v>1</v>
      </c>
      <c r="E12578" s="7" t="s">
        <v>4174</v>
      </c>
      <c r="F12578" s="2" t="s">
        <v>172</v>
      </c>
      <c r="G12578" s="2" t="s">
        <v>244</v>
      </c>
      <c r="H12578" s="2" t="s">
        <v>246</v>
      </c>
      <c r="J12578" s="21"/>
    </row>
    <row r="12579" spans="1:12">
      <c r="A12579" s="79">
        <v>42297</v>
      </c>
      <c r="B12579" s="3">
        <v>4.3784999999999998</v>
      </c>
      <c r="C12579" s="7">
        <v>12004</v>
      </c>
      <c r="D12579" s="7">
        <v>1</v>
      </c>
      <c r="E12579" s="7" t="s">
        <v>4174</v>
      </c>
      <c r="F12579" s="2" t="s">
        <v>172</v>
      </c>
      <c r="G12579" s="2" t="s">
        <v>373</v>
      </c>
      <c r="H12579" s="2" t="s">
        <v>246</v>
      </c>
    </row>
    <row r="12580" spans="1:12">
      <c r="A12580" s="79">
        <v>42352</v>
      </c>
      <c r="B12580" s="3">
        <v>8.7569999999999997</v>
      </c>
      <c r="C12580" s="7">
        <v>12004</v>
      </c>
      <c r="D12580" s="7">
        <v>2</v>
      </c>
      <c r="E12580" s="7" t="s">
        <v>5214</v>
      </c>
      <c r="F12580" s="8" t="s">
        <v>172</v>
      </c>
      <c r="G12580" s="2" t="s">
        <v>393</v>
      </c>
      <c r="H12580" s="2" t="s">
        <v>661</v>
      </c>
      <c r="I12580" s="2" t="s">
        <v>246</v>
      </c>
      <c r="J12580" s="2" t="s">
        <v>208</v>
      </c>
    </row>
    <row r="12581" spans="1:12">
      <c r="A12581" s="79">
        <v>42400</v>
      </c>
      <c r="B12581" s="3">
        <v>4.3784999999999998</v>
      </c>
      <c r="C12581" s="7">
        <v>12004</v>
      </c>
      <c r="D12581" s="7">
        <v>1</v>
      </c>
      <c r="E12581" s="7" t="s">
        <v>4174</v>
      </c>
      <c r="F12581" s="2" t="s">
        <v>172</v>
      </c>
      <c r="G12581" s="2" t="s">
        <v>671</v>
      </c>
      <c r="H12581" s="2" t="s">
        <v>1160</v>
      </c>
      <c r="I12581" s="2" t="s">
        <v>246</v>
      </c>
      <c r="L12581" s="21"/>
    </row>
    <row r="12582" spans="1:12">
      <c r="A12582" s="79">
        <v>42402</v>
      </c>
      <c r="B12582" s="3">
        <v>4.3784999999999998</v>
      </c>
      <c r="C12582" s="7">
        <v>12004</v>
      </c>
      <c r="D12582" s="7">
        <v>1</v>
      </c>
      <c r="E12582" s="7" t="s">
        <v>4174</v>
      </c>
      <c r="F12582" s="2" t="s">
        <v>172</v>
      </c>
      <c r="G12582" s="2" t="s">
        <v>1147</v>
      </c>
      <c r="H12582" s="2" t="s">
        <v>1148</v>
      </c>
      <c r="I12582" s="2" t="s">
        <v>246</v>
      </c>
      <c r="L12582" s="21"/>
    </row>
    <row r="12583" spans="1:12">
      <c r="A12583" s="79">
        <v>42404</v>
      </c>
      <c r="B12583" s="3">
        <v>4.3784999999999998</v>
      </c>
      <c r="C12583" s="7">
        <v>12004</v>
      </c>
      <c r="D12583" s="7">
        <v>1</v>
      </c>
      <c r="E12583" s="7" t="s">
        <v>4174</v>
      </c>
      <c r="F12583" s="2" t="s">
        <v>172</v>
      </c>
      <c r="G12583" s="2" t="s">
        <v>1151</v>
      </c>
      <c r="H12583" s="2" t="s">
        <v>1152</v>
      </c>
      <c r="I12583" s="2" t="s">
        <v>246</v>
      </c>
      <c r="L12583" s="21"/>
    </row>
    <row r="12584" spans="1:12">
      <c r="A12584" s="79">
        <v>42649</v>
      </c>
      <c r="B12584" s="3">
        <v>4.3644248120300748</v>
      </c>
      <c r="C12584" s="7">
        <v>12004</v>
      </c>
      <c r="D12584" s="7">
        <v>1</v>
      </c>
      <c r="E12584" s="7" t="s">
        <v>4174</v>
      </c>
      <c r="F12584" s="2" t="s">
        <v>172</v>
      </c>
      <c r="G12584" s="2" t="s">
        <v>246</v>
      </c>
      <c r="H12584" s="2" t="s">
        <v>393</v>
      </c>
    </row>
    <row r="12585" spans="1:12">
      <c r="A12585" s="79">
        <v>42689</v>
      </c>
      <c r="B12585" s="3">
        <v>78.534732057416264</v>
      </c>
      <c r="C12585" s="7">
        <v>12004</v>
      </c>
      <c r="D12585" s="7">
        <v>6</v>
      </c>
      <c r="E12585" s="7" t="s">
        <v>5214</v>
      </c>
      <c r="F12585" s="2" t="s">
        <v>172</v>
      </c>
      <c r="G12585" s="2" t="s">
        <v>402</v>
      </c>
      <c r="H12585" s="2" t="s">
        <v>1944</v>
      </c>
    </row>
    <row r="12586" spans="1:12">
      <c r="A12586" s="79">
        <v>42689</v>
      </c>
      <c r="B12586" s="3">
        <v>65.427115384615391</v>
      </c>
      <c r="C12586" s="7">
        <v>12004</v>
      </c>
      <c r="D12586" s="7">
        <v>4</v>
      </c>
      <c r="E12586" s="7" t="s">
        <v>5214</v>
      </c>
      <c r="F12586" s="2" t="s">
        <v>172</v>
      </c>
      <c r="G12586" s="2" t="s">
        <v>402</v>
      </c>
      <c r="H12586" s="2" t="s">
        <v>1157</v>
      </c>
    </row>
    <row r="12587" spans="1:12">
      <c r="A12587" s="79">
        <v>42689</v>
      </c>
      <c r="B12587" s="3">
        <v>26.164402597402596</v>
      </c>
      <c r="C12587" s="7">
        <v>12004</v>
      </c>
      <c r="D12587" s="7">
        <v>2</v>
      </c>
      <c r="E12587" s="7" t="s">
        <v>5214</v>
      </c>
      <c r="F12587" s="2" t="s">
        <v>172</v>
      </c>
      <c r="G12587" s="2" t="s">
        <v>402</v>
      </c>
      <c r="H12587" s="2" t="s">
        <v>2655</v>
      </c>
    </row>
    <row r="12588" spans="1:12">
      <c r="A12588" s="79">
        <v>42690</v>
      </c>
      <c r="B12588" s="3">
        <v>504.72500000000002</v>
      </c>
      <c r="C12588" s="7">
        <v>12004</v>
      </c>
      <c r="D12588" s="7">
        <v>45</v>
      </c>
      <c r="E12588" s="7" t="s">
        <v>5214</v>
      </c>
      <c r="F12588" s="2" t="s">
        <v>172</v>
      </c>
      <c r="G12588" s="2" t="s">
        <v>2672</v>
      </c>
      <c r="H12588" s="2" t="s">
        <v>393</v>
      </c>
    </row>
    <row r="12589" spans="1:12">
      <c r="A12589" s="79">
        <v>42690</v>
      </c>
      <c r="B12589" s="3">
        <v>126.18125000000001</v>
      </c>
      <c r="C12589" s="7">
        <v>12004</v>
      </c>
      <c r="D12589" s="7">
        <v>10</v>
      </c>
      <c r="E12589" s="7" t="s">
        <v>5214</v>
      </c>
      <c r="F12589" s="2" t="s">
        <v>172</v>
      </c>
      <c r="G12589" s="2" t="s">
        <v>2673</v>
      </c>
      <c r="H12589" s="2" t="s">
        <v>393</v>
      </c>
    </row>
    <row r="12590" spans="1:12">
      <c r="A12590" s="79">
        <v>42690</v>
      </c>
      <c r="B12590" s="3">
        <v>91.576573170731706</v>
      </c>
      <c r="C12590" s="7">
        <v>12004</v>
      </c>
      <c r="D12590" s="7">
        <v>7</v>
      </c>
      <c r="E12590" s="7" t="s">
        <v>5214</v>
      </c>
      <c r="F12590" s="2" t="s">
        <v>172</v>
      </c>
      <c r="G12590" s="2" t="s">
        <v>402</v>
      </c>
      <c r="H12590" s="2" t="s">
        <v>671</v>
      </c>
    </row>
    <row r="12591" spans="1:12">
      <c r="A12591" s="79">
        <v>42690</v>
      </c>
      <c r="B12591" s="3">
        <v>65.394235246741843</v>
      </c>
      <c r="C12591" s="7">
        <v>12004</v>
      </c>
      <c r="D12591" s="7">
        <v>4</v>
      </c>
      <c r="E12591" s="7" t="s">
        <v>5214</v>
      </c>
      <c r="F12591" s="2" t="s">
        <v>172</v>
      </c>
      <c r="G12591" s="2" t="s">
        <v>402</v>
      </c>
      <c r="H12591" s="2" t="s">
        <v>459</v>
      </c>
    </row>
    <row r="12592" spans="1:12">
      <c r="A12592" s="79">
        <v>42691</v>
      </c>
      <c r="B12592" s="3">
        <v>78.466964859133597</v>
      </c>
      <c r="C12592" s="7">
        <v>12004</v>
      </c>
      <c r="D12592" s="7">
        <v>6</v>
      </c>
      <c r="E12592" s="7" t="s">
        <v>5214</v>
      </c>
      <c r="F12592" s="2" t="s">
        <v>172</v>
      </c>
      <c r="G12592" s="2" t="s">
        <v>402</v>
      </c>
      <c r="H12592" s="2" t="s">
        <v>486</v>
      </c>
    </row>
    <row r="12593" spans="1:8">
      <c r="A12593" s="79">
        <v>42691</v>
      </c>
      <c r="B12593" s="3">
        <v>52.256543542556685</v>
      </c>
      <c r="C12593" s="7">
        <v>12004</v>
      </c>
      <c r="D12593" s="7">
        <v>4</v>
      </c>
      <c r="E12593" s="7" t="s">
        <v>5214</v>
      </c>
      <c r="F12593" s="2" t="s">
        <v>172</v>
      </c>
      <c r="G12593" s="2" t="s">
        <v>402</v>
      </c>
      <c r="H12593" s="2" t="s">
        <v>2654</v>
      </c>
    </row>
    <row r="12594" spans="1:8">
      <c r="A12594" s="79">
        <v>42691</v>
      </c>
      <c r="B12594" s="3">
        <v>52.285266984943078</v>
      </c>
      <c r="C12594" s="7">
        <v>12004</v>
      </c>
      <c r="D12594" s="7">
        <v>4</v>
      </c>
      <c r="E12594" s="7" t="s">
        <v>5214</v>
      </c>
      <c r="F12594" s="2" t="s">
        <v>172</v>
      </c>
      <c r="G12594" s="2" t="s">
        <v>402</v>
      </c>
      <c r="H12594" s="2" t="s">
        <v>453</v>
      </c>
    </row>
    <row r="12595" spans="1:8">
      <c r="A12595" s="79">
        <v>42691</v>
      </c>
      <c r="B12595" s="3">
        <v>65.407948504983395</v>
      </c>
      <c r="C12595" s="7">
        <v>12004</v>
      </c>
      <c r="D12595" s="7">
        <v>4</v>
      </c>
      <c r="E12595" s="7" t="s">
        <v>5214</v>
      </c>
      <c r="F12595" s="2" t="s">
        <v>172</v>
      </c>
      <c r="G12595" s="2" t="s">
        <v>402</v>
      </c>
      <c r="H12595" s="2" t="s">
        <v>2669</v>
      </c>
    </row>
    <row r="12596" spans="1:8">
      <c r="A12596" s="79">
        <v>42691</v>
      </c>
      <c r="B12596" s="3">
        <v>26.112077720207253</v>
      </c>
      <c r="C12596" s="7">
        <v>12004</v>
      </c>
      <c r="D12596" s="7">
        <v>2</v>
      </c>
      <c r="E12596" s="7" t="s">
        <v>5214</v>
      </c>
      <c r="F12596" s="2" t="s">
        <v>172</v>
      </c>
      <c r="G12596" s="2" t="s">
        <v>402</v>
      </c>
      <c r="H12596" s="2" t="s">
        <v>2029</v>
      </c>
    </row>
    <row r="12597" spans="1:8">
      <c r="A12597" s="79">
        <v>42692</v>
      </c>
      <c r="B12597" s="3">
        <v>39.15364710042433</v>
      </c>
      <c r="C12597" s="7">
        <v>12004</v>
      </c>
      <c r="D12597" s="7">
        <v>3</v>
      </c>
      <c r="E12597" s="7" t="s">
        <v>5214</v>
      </c>
      <c r="F12597" s="2" t="s">
        <v>172</v>
      </c>
      <c r="G12597" s="2" t="s">
        <v>402</v>
      </c>
      <c r="H12597" s="2" t="s">
        <v>1952</v>
      </c>
    </row>
    <row r="12598" spans="1:8">
      <c r="A12598" s="79">
        <v>42692</v>
      </c>
      <c r="B12598" s="3">
        <v>39.167338063004429</v>
      </c>
      <c r="C12598" s="7">
        <v>12004</v>
      </c>
      <c r="D12598" s="7">
        <v>3</v>
      </c>
      <c r="E12598" s="7" t="s">
        <v>5214</v>
      </c>
      <c r="F12598" s="2" t="s">
        <v>172</v>
      </c>
      <c r="G12598" s="2" t="s">
        <v>402</v>
      </c>
      <c r="H12598" s="2" t="s">
        <v>1967</v>
      </c>
    </row>
    <row r="12599" spans="1:8">
      <c r="A12599" s="79">
        <v>42692</v>
      </c>
      <c r="B12599" s="3">
        <v>39.20720577353714</v>
      </c>
      <c r="C12599" s="7">
        <v>12004</v>
      </c>
      <c r="D12599" s="7">
        <v>3</v>
      </c>
      <c r="E12599" s="7" t="s">
        <v>5214</v>
      </c>
      <c r="F12599" s="2" t="s">
        <v>172</v>
      </c>
      <c r="G12599" s="2" t="s">
        <v>402</v>
      </c>
      <c r="H12599" s="2" t="s">
        <v>1958</v>
      </c>
    </row>
    <row r="12600" spans="1:8">
      <c r="A12600" s="79">
        <v>42695</v>
      </c>
      <c r="B12600" s="3">
        <v>52.372049713193114</v>
      </c>
      <c r="C12600" s="7">
        <v>12004</v>
      </c>
      <c r="D12600" s="7">
        <v>4</v>
      </c>
      <c r="E12600" s="7" t="s">
        <v>5214</v>
      </c>
      <c r="F12600" s="2" t="s">
        <v>172</v>
      </c>
      <c r="G12600" s="2" t="s">
        <v>402</v>
      </c>
      <c r="H12600" s="2" t="s">
        <v>372</v>
      </c>
    </row>
    <row r="12601" spans="1:8">
      <c r="A12601" s="79">
        <v>42695</v>
      </c>
      <c r="B12601" s="3">
        <v>65.367991209927609</v>
      </c>
      <c r="C12601" s="7">
        <v>12004</v>
      </c>
      <c r="D12601" s="7">
        <v>4</v>
      </c>
      <c r="E12601" s="7" t="s">
        <v>5214</v>
      </c>
      <c r="F12601" s="2" t="s">
        <v>172</v>
      </c>
      <c r="G12601" s="2" t="s">
        <v>402</v>
      </c>
      <c r="H12601" s="2" t="s">
        <v>2651</v>
      </c>
    </row>
    <row r="12602" spans="1:8">
      <c r="A12602" s="79">
        <v>42695</v>
      </c>
      <c r="B12602" s="3">
        <v>65.368933530470557</v>
      </c>
      <c r="C12602" s="7">
        <v>12004</v>
      </c>
      <c r="D12602" s="7">
        <v>4</v>
      </c>
      <c r="E12602" s="7" t="s">
        <v>5214</v>
      </c>
      <c r="F12602" s="2" t="s">
        <v>172</v>
      </c>
      <c r="G12602" s="2" t="s">
        <v>402</v>
      </c>
      <c r="H12602" s="2" t="s">
        <v>1540</v>
      </c>
    </row>
    <row r="12603" spans="1:8">
      <c r="A12603" s="79">
        <v>42695</v>
      </c>
      <c r="B12603" s="3">
        <v>39.166759472171414</v>
      </c>
      <c r="C12603" s="7">
        <v>12004</v>
      </c>
      <c r="D12603" s="7">
        <v>3</v>
      </c>
      <c r="E12603" s="7" t="s">
        <v>5214</v>
      </c>
      <c r="F12603" s="2" t="s">
        <v>172</v>
      </c>
      <c r="G12603" s="2" t="s">
        <v>402</v>
      </c>
      <c r="H12603" s="2" t="s">
        <v>484</v>
      </c>
    </row>
    <row r="12604" spans="1:8">
      <c r="A12604" s="79">
        <v>42695</v>
      </c>
      <c r="B12604" s="3">
        <v>39.199174360573927</v>
      </c>
      <c r="C12604" s="7">
        <v>12004</v>
      </c>
      <c r="D12604" s="7">
        <v>3</v>
      </c>
      <c r="E12604" s="7" t="s">
        <v>5214</v>
      </c>
      <c r="F12604" s="2" t="s">
        <v>172</v>
      </c>
      <c r="G12604" s="2" t="s">
        <v>402</v>
      </c>
      <c r="H12604" s="2" t="s">
        <v>461</v>
      </c>
    </row>
    <row r="12605" spans="1:8">
      <c r="A12605" s="79">
        <v>42695</v>
      </c>
      <c r="B12605" s="3">
        <v>26.141135993256533</v>
      </c>
      <c r="C12605" s="7">
        <v>12004</v>
      </c>
      <c r="D12605" s="7">
        <v>2</v>
      </c>
      <c r="E12605" s="7" t="s">
        <v>5214</v>
      </c>
      <c r="F12605" s="2" t="s">
        <v>172</v>
      </c>
      <c r="G12605" s="2" t="s">
        <v>402</v>
      </c>
      <c r="H12605" s="2" t="s">
        <v>674</v>
      </c>
    </row>
    <row r="12606" spans="1:8">
      <c r="A12606" s="79">
        <v>42695</v>
      </c>
      <c r="B12606" s="3">
        <v>4.3643374760994265</v>
      </c>
      <c r="C12606" s="7">
        <v>12004</v>
      </c>
      <c r="D12606" s="7">
        <v>1</v>
      </c>
      <c r="E12606" s="7" t="s">
        <v>4174</v>
      </c>
      <c r="F12606" s="2" t="s">
        <v>172</v>
      </c>
      <c r="G12606" s="2" t="s">
        <v>246</v>
      </c>
      <c r="H12606" s="2" t="s">
        <v>372</v>
      </c>
    </row>
    <row r="12607" spans="1:8">
      <c r="A12607" s="79">
        <v>42695</v>
      </c>
      <c r="B12607" s="3">
        <v>0</v>
      </c>
      <c r="C12607" s="7">
        <v>12004</v>
      </c>
      <c r="F12607" s="2" t="s">
        <v>172</v>
      </c>
      <c r="G12607" s="2" t="s">
        <v>2670</v>
      </c>
      <c r="H12607" s="2" t="s">
        <v>2651</v>
      </c>
    </row>
    <row r="12608" spans="1:8">
      <c r="A12608" s="79">
        <v>42695</v>
      </c>
      <c r="B12608" s="3">
        <v>0</v>
      </c>
      <c r="C12608" s="7">
        <v>12004</v>
      </c>
      <c r="F12608" s="2" t="s">
        <v>172</v>
      </c>
      <c r="G12608" s="2" t="s">
        <v>2670</v>
      </c>
      <c r="H12608" s="2" t="s">
        <v>1540</v>
      </c>
    </row>
    <row r="12609" spans="1:10">
      <c r="A12609" s="79">
        <v>42697</v>
      </c>
      <c r="B12609" s="3">
        <v>78.445433635056261</v>
      </c>
      <c r="C12609" s="7">
        <v>12004</v>
      </c>
      <c r="D12609" s="7">
        <v>6</v>
      </c>
      <c r="E12609" s="7" t="s">
        <v>5214</v>
      </c>
      <c r="F12609" s="2" t="s">
        <v>172</v>
      </c>
      <c r="G12609" s="2" t="s">
        <v>402</v>
      </c>
      <c r="H12609" s="2" t="s">
        <v>1113</v>
      </c>
    </row>
    <row r="12610" spans="1:10">
      <c r="A12610" s="79">
        <v>42697</v>
      </c>
      <c r="B12610" s="3">
        <v>39.214662561576354</v>
      </c>
      <c r="C12610" s="7">
        <v>12004</v>
      </c>
      <c r="D12610" s="7">
        <v>3</v>
      </c>
      <c r="E12610" s="7" t="s">
        <v>5214</v>
      </c>
      <c r="F12610" s="2" t="s">
        <v>172</v>
      </c>
      <c r="G12610" s="2" t="s">
        <v>402</v>
      </c>
      <c r="H12610" s="2" t="s">
        <v>2000</v>
      </c>
    </row>
    <row r="12611" spans="1:10">
      <c r="A12611" s="79">
        <v>42699</v>
      </c>
      <c r="B12611" s="3">
        <v>130.87071428571429</v>
      </c>
      <c r="C12611" s="7">
        <v>12004</v>
      </c>
      <c r="D12611" s="7">
        <v>10</v>
      </c>
      <c r="E12611" s="7" t="s">
        <v>5214</v>
      </c>
      <c r="F12611" s="2" t="s">
        <v>172</v>
      </c>
      <c r="G12611" s="2" t="s">
        <v>402</v>
      </c>
      <c r="H12611" s="2" t="s">
        <v>1967</v>
      </c>
    </row>
    <row r="12612" spans="1:10">
      <c r="A12612" s="79">
        <v>42699</v>
      </c>
      <c r="B12612" s="3">
        <v>65.33476508001641</v>
      </c>
      <c r="C12612" s="7">
        <v>12004</v>
      </c>
      <c r="D12612" s="7">
        <v>4</v>
      </c>
      <c r="E12612" s="7" t="s">
        <v>5214</v>
      </c>
      <c r="F12612" s="2" t="s">
        <v>172</v>
      </c>
      <c r="G12612" s="2" t="s">
        <v>402</v>
      </c>
      <c r="H12612" s="2" t="s">
        <v>2652</v>
      </c>
    </row>
    <row r="12613" spans="1:10">
      <c r="A12613" s="79">
        <v>42702</v>
      </c>
      <c r="B12613" s="3">
        <v>26.060448009277156</v>
      </c>
      <c r="C12613" s="7">
        <v>12004</v>
      </c>
      <c r="D12613" s="7">
        <v>2</v>
      </c>
      <c r="E12613" s="7" t="s">
        <v>5214</v>
      </c>
      <c r="F12613" s="2" t="s">
        <v>172</v>
      </c>
      <c r="G12613" s="2" t="s">
        <v>402</v>
      </c>
      <c r="H12613" s="2" t="s">
        <v>2653</v>
      </c>
    </row>
    <row r="12614" spans="1:10">
      <c r="A12614" s="79">
        <v>42702</v>
      </c>
      <c r="B12614" s="3">
        <v>0</v>
      </c>
      <c r="C12614" s="7">
        <v>12004</v>
      </c>
      <c r="F12614" s="2" t="s">
        <v>172</v>
      </c>
      <c r="G12614" s="2" t="s">
        <v>2671</v>
      </c>
      <c r="H12614" s="2" t="s">
        <v>2653</v>
      </c>
    </row>
    <row r="12615" spans="1:10">
      <c r="A12615" s="79">
        <v>42703</v>
      </c>
      <c r="B12615" s="3">
        <v>26.137134095839084</v>
      </c>
      <c r="C12615" s="7">
        <v>12004</v>
      </c>
      <c r="D12615" s="7">
        <v>2</v>
      </c>
      <c r="E12615" s="7" t="s">
        <v>5214</v>
      </c>
      <c r="F12615" s="2" t="s">
        <v>172</v>
      </c>
      <c r="G12615" s="2" t="s">
        <v>402</v>
      </c>
      <c r="H12615" s="2" t="s">
        <v>2043</v>
      </c>
    </row>
    <row r="12616" spans="1:10">
      <c r="A12616" s="79">
        <v>42704</v>
      </c>
      <c r="B12616" s="3">
        <v>130.97494565217391</v>
      </c>
      <c r="C12616" s="7">
        <v>12004</v>
      </c>
      <c r="D12616" s="7">
        <v>10</v>
      </c>
      <c r="E12616" s="7" t="s">
        <v>5214</v>
      </c>
      <c r="F12616" s="2" t="s">
        <v>172</v>
      </c>
      <c r="G12616" s="2" t="s">
        <v>402</v>
      </c>
      <c r="H12616" s="2" t="s">
        <v>393</v>
      </c>
    </row>
    <row r="12617" spans="1:10">
      <c r="A12617" s="79">
        <v>42705</v>
      </c>
      <c r="B12617" s="3">
        <v>52.334917431192657</v>
      </c>
      <c r="C12617" s="7">
        <v>12004</v>
      </c>
      <c r="D12617" s="7">
        <v>4</v>
      </c>
      <c r="E12617" s="7" t="s">
        <v>5214</v>
      </c>
      <c r="F12617" s="2" t="s">
        <v>172</v>
      </c>
      <c r="G12617" s="2" t="s">
        <v>402</v>
      </c>
      <c r="H12617" s="2" t="s">
        <v>1136</v>
      </c>
    </row>
    <row r="12618" spans="1:10">
      <c r="A12618" s="79">
        <v>42706</v>
      </c>
      <c r="B12618" s="3">
        <v>39.073320672478204</v>
      </c>
      <c r="C12618" s="7">
        <v>12004</v>
      </c>
      <c r="D12618" s="7">
        <v>3</v>
      </c>
      <c r="E12618" s="7" t="s">
        <v>5214</v>
      </c>
      <c r="F12618" s="2" t="s">
        <v>172</v>
      </c>
      <c r="G12618" s="2" t="s">
        <v>402</v>
      </c>
      <c r="H12618" s="2" t="s">
        <v>1958</v>
      </c>
    </row>
    <row r="12619" spans="1:10">
      <c r="A12619" s="79">
        <v>42710</v>
      </c>
      <c r="B12619" s="3">
        <v>39.204748658318422</v>
      </c>
      <c r="C12619" s="7">
        <v>12004</v>
      </c>
      <c r="D12619" s="7">
        <v>3</v>
      </c>
      <c r="E12619" s="7" t="s">
        <v>5214</v>
      </c>
      <c r="F12619" s="2" t="s">
        <v>172</v>
      </c>
      <c r="G12619" s="2" t="s">
        <v>402</v>
      </c>
      <c r="H12619" s="2" t="s">
        <v>373</v>
      </c>
    </row>
    <row r="12620" spans="1:10">
      <c r="A12620" s="79">
        <v>42727</v>
      </c>
      <c r="B12620" s="3">
        <v>13.082785714285714</v>
      </c>
      <c r="C12620" s="7">
        <v>12004</v>
      </c>
      <c r="D12620" s="7">
        <v>1</v>
      </c>
      <c r="E12620" s="7" t="s">
        <v>5214</v>
      </c>
      <c r="F12620" s="2" t="s">
        <v>172</v>
      </c>
      <c r="G12620" s="2" t="s">
        <v>402</v>
      </c>
      <c r="H12620" s="2" t="s">
        <v>2658</v>
      </c>
    </row>
    <row r="12621" spans="1:10">
      <c r="A12621" s="79">
        <v>42733</v>
      </c>
      <c r="B12621" s="3">
        <v>52.21943046357616</v>
      </c>
      <c r="C12621" s="7">
        <v>12004</v>
      </c>
      <c r="D12621" s="7">
        <v>4</v>
      </c>
      <c r="E12621" s="7" t="s">
        <v>5214</v>
      </c>
      <c r="F12621" s="2" t="s">
        <v>172</v>
      </c>
      <c r="G12621" s="2" t="s">
        <v>402</v>
      </c>
      <c r="H12621" s="2" t="s">
        <v>464</v>
      </c>
    </row>
    <row r="12622" spans="1:10">
      <c r="A12622" s="79">
        <v>42733</v>
      </c>
      <c r="B12622" s="3">
        <v>26.195712220762154</v>
      </c>
      <c r="C12622" s="7">
        <v>12004</v>
      </c>
      <c r="D12622" s="7">
        <v>2</v>
      </c>
      <c r="E12622" s="7" t="s">
        <v>5214</v>
      </c>
      <c r="F12622" s="2" t="s">
        <v>172</v>
      </c>
      <c r="G12622" s="2" t="s">
        <v>402</v>
      </c>
      <c r="H12622" s="2" t="s">
        <v>2659</v>
      </c>
    </row>
    <row r="12623" spans="1:10">
      <c r="A12623" s="79">
        <v>42738</v>
      </c>
      <c r="B12623" s="3">
        <v>4.3674498861047839</v>
      </c>
      <c r="C12623" s="7">
        <v>12004</v>
      </c>
      <c r="D12623" s="7">
        <v>1</v>
      </c>
      <c r="E12623" s="7" t="s">
        <v>4174</v>
      </c>
      <c r="F12623" s="2" t="s">
        <v>172</v>
      </c>
      <c r="G12623" s="2" t="s">
        <v>393</v>
      </c>
      <c r="I12623" s="2" t="s">
        <v>235</v>
      </c>
      <c r="J12623" s="2" t="s">
        <v>3455</v>
      </c>
    </row>
    <row r="12624" spans="1:10">
      <c r="A12624" s="79">
        <v>42738</v>
      </c>
      <c r="B12624" s="3">
        <v>13.058873728709717</v>
      </c>
      <c r="C12624" s="7">
        <v>12004</v>
      </c>
      <c r="D12624" s="7">
        <v>1</v>
      </c>
      <c r="E12624" s="7" t="s">
        <v>5214</v>
      </c>
      <c r="F12624" s="2" t="s">
        <v>172</v>
      </c>
      <c r="G12624" s="2" t="s">
        <v>1118</v>
      </c>
      <c r="J12624" s="2" t="s">
        <v>3477</v>
      </c>
    </row>
    <row r="12625" spans="1:10">
      <c r="A12625" s="79">
        <v>42740</v>
      </c>
      <c r="B12625" s="3">
        <v>13.082947949526814</v>
      </c>
      <c r="C12625" s="7">
        <v>12004</v>
      </c>
      <c r="D12625" s="7">
        <v>1</v>
      </c>
      <c r="E12625" s="7" t="s">
        <v>5214</v>
      </c>
      <c r="F12625" s="2" t="s">
        <v>172</v>
      </c>
      <c r="G12625" s="2" t="s">
        <v>2025</v>
      </c>
      <c r="J12625" s="2" t="s">
        <v>3522</v>
      </c>
    </row>
    <row r="12626" spans="1:10">
      <c r="A12626" s="79">
        <v>42741</v>
      </c>
      <c r="B12626" s="3">
        <v>13.082785714285714</v>
      </c>
      <c r="C12626" s="7">
        <v>12004</v>
      </c>
      <c r="D12626" s="7">
        <v>1</v>
      </c>
      <c r="E12626" s="7" t="s">
        <v>5214</v>
      </c>
      <c r="F12626" s="2" t="s">
        <v>172</v>
      </c>
      <c r="G12626" s="2" t="s">
        <v>3519</v>
      </c>
      <c r="J12626" s="2" t="s">
        <v>3520</v>
      </c>
    </row>
    <row r="12627" spans="1:10">
      <c r="A12627" s="79">
        <v>42741</v>
      </c>
      <c r="B12627" s="3">
        <v>13.087406250000001</v>
      </c>
      <c r="C12627" s="7">
        <v>12004</v>
      </c>
      <c r="D12627" s="7">
        <v>1</v>
      </c>
      <c r="E12627" s="7" t="s">
        <v>5214</v>
      </c>
      <c r="F12627" s="2" t="s">
        <v>172</v>
      </c>
      <c r="G12627" s="2" t="s">
        <v>2655</v>
      </c>
      <c r="J12627" s="2" t="s">
        <v>3466</v>
      </c>
    </row>
    <row r="12628" spans="1:10">
      <c r="A12628" s="79">
        <v>42741</v>
      </c>
      <c r="B12628" s="3">
        <v>13.08756976744186</v>
      </c>
      <c r="C12628" s="7">
        <v>12004</v>
      </c>
      <c r="D12628" s="7">
        <v>1</v>
      </c>
      <c r="E12628" s="7" t="s">
        <v>5214</v>
      </c>
      <c r="F12628" s="2" t="s">
        <v>172</v>
      </c>
      <c r="G12628" s="2" t="s">
        <v>3517</v>
      </c>
      <c r="J12628" s="2" t="s">
        <v>3518</v>
      </c>
    </row>
    <row r="12629" spans="1:10">
      <c r="A12629" s="79">
        <v>42744</v>
      </c>
      <c r="B12629" s="3">
        <v>13.068297498511019</v>
      </c>
      <c r="C12629" s="7">
        <v>12004</v>
      </c>
      <c r="D12629" s="7">
        <v>1</v>
      </c>
      <c r="E12629" s="7" t="s">
        <v>5214</v>
      </c>
      <c r="F12629" s="2" t="s">
        <v>172</v>
      </c>
      <c r="G12629" s="2" t="s">
        <v>2653</v>
      </c>
      <c r="J12629" s="2" t="s">
        <v>3523</v>
      </c>
    </row>
    <row r="12630" spans="1:10">
      <c r="A12630" s="79">
        <v>42744</v>
      </c>
      <c r="B12630" s="3">
        <v>13.083804878048781</v>
      </c>
      <c r="C12630" s="7">
        <v>12004</v>
      </c>
      <c r="D12630" s="7">
        <v>1</v>
      </c>
      <c r="E12630" s="7" t="s">
        <v>5214</v>
      </c>
      <c r="F12630" s="2" t="s">
        <v>172</v>
      </c>
      <c r="G12630" s="2" t="s">
        <v>1979</v>
      </c>
      <c r="J12630" s="2" t="s">
        <v>3492</v>
      </c>
    </row>
    <row r="12631" spans="1:10">
      <c r="A12631" s="79">
        <v>42744</v>
      </c>
      <c r="B12631" s="3">
        <v>13.089396226415094</v>
      </c>
      <c r="C12631" s="7">
        <v>12004</v>
      </c>
      <c r="D12631" s="7">
        <v>1</v>
      </c>
      <c r="E12631" s="7" t="s">
        <v>5214</v>
      </c>
      <c r="F12631" s="2" t="s">
        <v>172</v>
      </c>
      <c r="G12631" s="2" t="s">
        <v>3463</v>
      </c>
      <c r="J12631" s="2" t="s">
        <v>3464</v>
      </c>
    </row>
    <row r="12632" spans="1:10">
      <c r="A12632" s="79">
        <v>42744</v>
      </c>
      <c r="B12632" s="3">
        <v>13.097312154696132</v>
      </c>
      <c r="C12632" s="7">
        <v>12004</v>
      </c>
      <c r="D12632" s="7">
        <v>1</v>
      </c>
      <c r="E12632" s="7" t="s">
        <v>5214</v>
      </c>
      <c r="F12632" s="2" t="s">
        <v>172</v>
      </c>
      <c r="G12632" s="2" t="s">
        <v>3482</v>
      </c>
      <c r="J12632" s="2" t="s">
        <v>3483</v>
      </c>
    </row>
    <row r="12633" spans="1:10">
      <c r="A12633" s="79">
        <v>42745</v>
      </c>
      <c r="B12633" s="3">
        <v>26.200880597014926</v>
      </c>
      <c r="C12633" s="7">
        <v>12004</v>
      </c>
      <c r="D12633" s="7">
        <v>2</v>
      </c>
      <c r="E12633" s="7" t="s">
        <v>5214</v>
      </c>
      <c r="F12633" s="2" t="s">
        <v>172</v>
      </c>
      <c r="G12633" s="2" t="s">
        <v>372</v>
      </c>
      <c r="H12633" s="2" t="s">
        <v>1921</v>
      </c>
      <c r="I12633" s="2" t="s">
        <v>231</v>
      </c>
      <c r="J12633" s="2" t="s">
        <v>3467</v>
      </c>
    </row>
    <row r="12634" spans="1:10">
      <c r="A12634" s="79">
        <v>42745</v>
      </c>
      <c r="B12634" s="3">
        <v>4.366813432835821</v>
      </c>
      <c r="C12634" s="7">
        <v>12004</v>
      </c>
      <c r="D12634" s="7">
        <v>1</v>
      </c>
      <c r="E12634" s="7" t="s">
        <v>4174</v>
      </c>
      <c r="F12634" s="2" t="s">
        <v>172</v>
      </c>
      <c r="G12634" s="2" t="s">
        <v>372</v>
      </c>
      <c r="H12634" s="2" t="s">
        <v>1921</v>
      </c>
      <c r="I12634" s="2" t="s">
        <v>231</v>
      </c>
      <c r="J12634" s="2" t="s">
        <v>3467</v>
      </c>
    </row>
    <row r="12635" spans="1:10">
      <c r="A12635" s="79">
        <v>42746</v>
      </c>
      <c r="B12635" s="3">
        <v>4.3655641399416911</v>
      </c>
      <c r="C12635" s="7">
        <v>12004</v>
      </c>
      <c r="D12635" s="7">
        <v>1</v>
      </c>
      <c r="E12635" s="7" t="s">
        <v>4174</v>
      </c>
      <c r="F12635" s="2" t="s">
        <v>172</v>
      </c>
      <c r="G12635" s="2" t="s">
        <v>3468</v>
      </c>
      <c r="J12635" s="2" t="s">
        <v>3469</v>
      </c>
    </row>
    <row r="12636" spans="1:10">
      <c r="A12636" s="79">
        <v>42746</v>
      </c>
      <c r="B12636" s="3">
        <v>13.085357142857143</v>
      </c>
      <c r="C12636" s="7">
        <v>12004</v>
      </c>
      <c r="D12636" s="7">
        <v>1</v>
      </c>
      <c r="E12636" s="7" t="s">
        <v>5214</v>
      </c>
      <c r="F12636" s="2" t="s">
        <v>172</v>
      </c>
      <c r="G12636" s="2" t="s">
        <v>457</v>
      </c>
      <c r="J12636" s="2" t="s">
        <v>3473</v>
      </c>
    </row>
    <row r="12637" spans="1:10">
      <c r="A12637" s="79">
        <v>42746</v>
      </c>
      <c r="B12637" s="3">
        <v>13.096692419825073</v>
      </c>
      <c r="C12637" s="7">
        <v>12004</v>
      </c>
      <c r="D12637" s="7">
        <v>1</v>
      </c>
      <c r="E12637" s="7" t="s">
        <v>5214</v>
      </c>
      <c r="F12637" s="2" t="s">
        <v>172</v>
      </c>
      <c r="G12637" s="2" t="s">
        <v>3468</v>
      </c>
      <c r="J12637" s="2" t="s">
        <v>3469</v>
      </c>
    </row>
    <row r="12638" spans="1:10">
      <c r="A12638" s="79">
        <v>42746</v>
      </c>
      <c r="B12638" s="3">
        <v>0</v>
      </c>
      <c r="C12638" s="7">
        <v>12004</v>
      </c>
      <c r="F12638" s="2" t="s">
        <v>172</v>
      </c>
      <c r="G12638" s="2" t="s">
        <v>3468</v>
      </c>
      <c r="J12638" s="2" t="s">
        <v>3469</v>
      </c>
    </row>
    <row r="12639" spans="1:10">
      <c r="A12639" s="79">
        <v>42755</v>
      </c>
      <c r="B12639" s="3">
        <v>26.20481954887218</v>
      </c>
      <c r="C12639" s="7">
        <v>12004</v>
      </c>
      <c r="D12639" s="7">
        <v>2</v>
      </c>
      <c r="E12639" s="7" t="s">
        <v>5214</v>
      </c>
      <c r="F12639" s="2" t="s">
        <v>172</v>
      </c>
      <c r="G12639" s="2" t="s">
        <v>393</v>
      </c>
      <c r="I12639" s="2" t="s">
        <v>235</v>
      </c>
      <c r="J12639" s="2" t="s">
        <v>3462</v>
      </c>
    </row>
    <row r="12640" spans="1:10">
      <c r="A12640" s="79">
        <v>42758</v>
      </c>
      <c r="B12640" s="3">
        <v>4.3519675324675324</v>
      </c>
      <c r="C12640" s="7">
        <v>12004</v>
      </c>
      <c r="D12640" s="7">
        <v>1</v>
      </c>
      <c r="E12640" s="7" t="s">
        <v>4174</v>
      </c>
      <c r="F12640" s="2" t="s">
        <v>172</v>
      </c>
      <c r="G12640" s="2" t="s">
        <v>372</v>
      </c>
      <c r="H12640" s="2" t="s">
        <v>1921</v>
      </c>
      <c r="I12640" s="2" t="s">
        <v>231</v>
      </c>
      <c r="J12640" s="2" t="s">
        <v>3472</v>
      </c>
    </row>
    <row r="12641" spans="1:10">
      <c r="A12641" s="79">
        <v>42771</v>
      </c>
      <c r="B12641" s="3">
        <v>13.022329787234042</v>
      </c>
      <c r="C12641" s="7">
        <v>12004</v>
      </c>
      <c r="D12641" s="7">
        <v>1</v>
      </c>
      <c r="E12641" s="7" t="s">
        <v>5214</v>
      </c>
      <c r="F12641" s="2" t="s">
        <v>172</v>
      </c>
      <c r="G12641" s="2" t="s">
        <v>757</v>
      </c>
      <c r="J12641" s="2" t="s">
        <v>3516</v>
      </c>
    </row>
    <row r="12642" spans="1:10">
      <c r="A12642" s="79">
        <v>42772</v>
      </c>
      <c r="B12642" s="3">
        <v>26.159553191489362</v>
      </c>
      <c r="C12642" s="7">
        <v>12004</v>
      </c>
      <c r="D12642" s="7">
        <v>2</v>
      </c>
      <c r="E12642" s="7" t="s">
        <v>5214</v>
      </c>
      <c r="F12642" s="2" t="s">
        <v>172</v>
      </c>
      <c r="G12642" s="2" t="s">
        <v>3514</v>
      </c>
      <c r="J12642" s="2" t="s">
        <v>3515</v>
      </c>
    </row>
    <row r="12643" spans="1:10">
      <c r="A12643" s="79">
        <v>42785</v>
      </c>
      <c r="B12643" s="3">
        <v>26.170314121037464</v>
      </c>
      <c r="C12643" s="7">
        <v>12004</v>
      </c>
      <c r="D12643" s="7">
        <v>2</v>
      </c>
      <c r="E12643" s="7" t="s">
        <v>5214</v>
      </c>
      <c r="F12643" s="2" t="s">
        <v>172</v>
      </c>
      <c r="G12643" s="2" t="s">
        <v>3511</v>
      </c>
      <c r="J12643" s="2" t="s">
        <v>3512</v>
      </c>
    </row>
    <row r="12644" spans="1:10">
      <c r="A12644" s="79">
        <v>42790</v>
      </c>
      <c r="B12644" s="3">
        <v>4.3601896551724142</v>
      </c>
      <c r="C12644" s="7">
        <v>12004</v>
      </c>
      <c r="D12644" s="7">
        <v>1</v>
      </c>
      <c r="E12644" s="7" t="s">
        <v>4174</v>
      </c>
      <c r="F12644" s="2" t="s">
        <v>172</v>
      </c>
      <c r="G12644" s="2" t="s">
        <v>372</v>
      </c>
      <c r="H12644" s="2" t="s">
        <v>1921</v>
      </c>
      <c r="I12644" s="2" t="s">
        <v>231</v>
      </c>
      <c r="J12644" s="2" t="s">
        <v>3471</v>
      </c>
    </row>
    <row r="12645" spans="1:10">
      <c r="A12645" s="79">
        <v>42797</v>
      </c>
      <c r="B12645" s="3">
        <v>13.061297202797203</v>
      </c>
      <c r="C12645" s="7">
        <v>12004</v>
      </c>
      <c r="D12645" s="7">
        <v>1</v>
      </c>
      <c r="E12645" s="7" t="s">
        <v>5214</v>
      </c>
      <c r="F12645" s="2" t="s">
        <v>172</v>
      </c>
      <c r="G12645" s="2" t="s">
        <v>372</v>
      </c>
      <c r="H12645" s="2" t="s">
        <v>1921</v>
      </c>
      <c r="I12645" s="2" t="s">
        <v>231</v>
      </c>
      <c r="J12645" s="2" t="s">
        <v>3458</v>
      </c>
    </row>
    <row r="12646" spans="1:10">
      <c r="A12646" s="79">
        <v>42800</v>
      </c>
      <c r="B12646" s="3">
        <v>13.0885</v>
      </c>
      <c r="C12646" s="7">
        <v>12004</v>
      </c>
      <c r="D12646" s="7">
        <v>1</v>
      </c>
      <c r="E12646" s="7" t="s">
        <v>5214</v>
      </c>
      <c r="F12646" s="2" t="s">
        <v>172</v>
      </c>
      <c r="G12646" s="2" t="s">
        <v>2651</v>
      </c>
      <c r="J12646" s="2" t="s">
        <v>3470</v>
      </c>
    </row>
    <row r="12647" spans="1:10">
      <c r="A12647" s="79">
        <v>42812</v>
      </c>
      <c r="B12647" s="3">
        <v>13.072725775108205</v>
      </c>
      <c r="C12647" s="7">
        <v>12004</v>
      </c>
      <c r="D12647" s="7">
        <v>1</v>
      </c>
      <c r="E12647" s="7" t="s">
        <v>5214</v>
      </c>
      <c r="F12647" s="2" t="s">
        <v>172</v>
      </c>
      <c r="G12647" s="2" t="s">
        <v>1958</v>
      </c>
      <c r="J12647" s="2" t="s">
        <v>3513</v>
      </c>
    </row>
    <row r="12648" spans="1:10">
      <c r="A12648" s="79">
        <v>42815</v>
      </c>
      <c r="B12648" s="3">
        <v>12.989382352941176</v>
      </c>
      <c r="C12648" s="7">
        <v>12004</v>
      </c>
      <c r="D12648" s="7">
        <v>1</v>
      </c>
      <c r="E12648" s="7" t="s">
        <v>5214</v>
      </c>
      <c r="F12648" s="2" t="s">
        <v>172</v>
      </c>
      <c r="G12648" s="2" t="s">
        <v>1136</v>
      </c>
      <c r="J12648" s="2" t="s">
        <v>3479</v>
      </c>
    </row>
    <row r="12649" spans="1:10">
      <c r="A12649" s="79">
        <v>42817</v>
      </c>
      <c r="B12649" s="3">
        <v>65.335804072675302</v>
      </c>
      <c r="C12649" s="7">
        <v>12004</v>
      </c>
      <c r="D12649" s="7">
        <v>4</v>
      </c>
      <c r="E12649" s="7" t="s">
        <v>5214</v>
      </c>
      <c r="F12649" s="2" t="s">
        <v>172</v>
      </c>
      <c r="G12649" s="2" t="s">
        <v>1126</v>
      </c>
      <c r="J12649" s="2" t="s">
        <v>3478</v>
      </c>
    </row>
    <row r="12650" spans="1:10">
      <c r="A12650" s="79">
        <v>42819</v>
      </c>
      <c r="B12650" s="3">
        <v>26.17914953271028</v>
      </c>
      <c r="C12650" s="7">
        <v>12004</v>
      </c>
      <c r="D12650" s="7">
        <v>2</v>
      </c>
      <c r="E12650" s="7" t="s">
        <v>5214</v>
      </c>
      <c r="F12650" s="2" t="s">
        <v>172</v>
      </c>
      <c r="G12650" s="2" t="s">
        <v>1113</v>
      </c>
      <c r="J12650" s="2" t="s">
        <v>3521</v>
      </c>
    </row>
    <row r="12651" spans="1:10">
      <c r="A12651" s="79">
        <v>42832</v>
      </c>
      <c r="B12651" s="3">
        <v>4.3603468370737</v>
      </c>
      <c r="C12651" s="7">
        <v>12004</v>
      </c>
      <c r="D12651" s="7">
        <v>1</v>
      </c>
      <c r="E12651" s="7" t="s">
        <v>4174</v>
      </c>
      <c r="F12651" s="2" t="s">
        <v>172</v>
      </c>
      <c r="G12651" s="2" t="s">
        <v>246</v>
      </c>
    </row>
    <row r="12652" spans="1:10">
      <c r="A12652" s="79">
        <v>42832</v>
      </c>
      <c r="B12652" s="3">
        <v>13.081040511221099</v>
      </c>
      <c r="C12652" s="7">
        <v>12004</v>
      </c>
      <c r="D12652" s="7">
        <v>1</v>
      </c>
      <c r="E12652" s="7" t="s">
        <v>5214</v>
      </c>
      <c r="F12652" s="2" t="s">
        <v>172</v>
      </c>
      <c r="G12652" s="2" t="s">
        <v>402</v>
      </c>
    </row>
    <row r="12653" spans="1:10">
      <c r="A12653" s="79">
        <v>42836</v>
      </c>
      <c r="B12653" s="3">
        <v>52.309384615384616</v>
      </c>
      <c r="C12653" s="7">
        <v>12004</v>
      </c>
      <c r="D12653" s="7">
        <v>4</v>
      </c>
      <c r="E12653" s="7" t="s">
        <v>5214</v>
      </c>
      <c r="F12653" s="2" t="s">
        <v>172</v>
      </c>
      <c r="G12653" s="2" t="s">
        <v>402</v>
      </c>
    </row>
    <row r="12654" spans="1:10">
      <c r="A12654" s="79">
        <v>42839</v>
      </c>
      <c r="B12654" s="3">
        <v>39.269637931034481</v>
      </c>
      <c r="C12654" s="7">
        <v>12004</v>
      </c>
      <c r="D12654" s="7">
        <v>3</v>
      </c>
      <c r="E12654" s="7" t="s">
        <v>5214</v>
      </c>
      <c r="F12654" s="2" t="s">
        <v>172</v>
      </c>
      <c r="G12654" s="2" t="s">
        <v>402</v>
      </c>
    </row>
    <row r="12655" spans="1:10">
      <c r="A12655" s="79">
        <v>42844</v>
      </c>
      <c r="B12655" s="3">
        <v>26.167458715596329</v>
      </c>
      <c r="C12655" s="7">
        <v>12004</v>
      </c>
      <c r="D12655" s="7">
        <v>2</v>
      </c>
      <c r="E12655" s="7" t="s">
        <v>5214</v>
      </c>
      <c r="F12655" s="2" t="s">
        <v>172</v>
      </c>
      <c r="G12655" s="2" t="s">
        <v>402</v>
      </c>
    </row>
    <row r="12656" spans="1:10">
      <c r="A12656" s="79">
        <v>42852</v>
      </c>
      <c r="B12656" s="3">
        <v>26.167000000000002</v>
      </c>
      <c r="C12656" s="7">
        <v>12004</v>
      </c>
      <c r="D12656" s="7">
        <v>2</v>
      </c>
      <c r="E12656" s="7" t="s">
        <v>5214</v>
      </c>
      <c r="F12656" s="2" t="s">
        <v>172</v>
      </c>
      <c r="G12656" s="2" t="s">
        <v>402</v>
      </c>
    </row>
    <row r="12657" spans="1:10">
      <c r="A12657" s="79">
        <v>42856</v>
      </c>
      <c r="B12657" s="3">
        <v>13.077529593943565</v>
      </c>
      <c r="C12657" s="7">
        <v>12004</v>
      </c>
      <c r="D12657" s="7">
        <v>1</v>
      </c>
      <c r="E12657" s="7" t="s">
        <v>5214</v>
      </c>
      <c r="F12657" s="2" t="s">
        <v>172</v>
      </c>
      <c r="G12657" s="2" t="s">
        <v>402</v>
      </c>
    </row>
    <row r="12658" spans="1:10">
      <c r="A12658" s="79">
        <v>42859</v>
      </c>
      <c r="B12658" s="3">
        <v>26.180677130044842</v>
      </c>
      <c r="C12658" s="7">
        <v>12004</v>
      </c>
      <c r="D12658" s="7">
        <v>2</v>
      </c>
      <c r="E12658" s="7" t="s">
        <v>5214</v>
      </c>
      <c r="F12658" s="2" t="s">
        <v>172</v>
      </c>
      <c r="G12658" s="2" t="s">
        <v>402</v>
      </c>
    </row>
    <row r="12659" spans="1:10">
      <c r="A12659" s="79">
        <v>42859</v>
      </c>
      <c r="B12659" s="3">
        <v>4.3634461883408076</v>
      </c>
      <c r="C12659" s="7">
        <v>12004</v>
      </c>
      <c r="D12659" s="7">
        <v>1</v>
      </c>
      <c r="E12659" s="7" t="s">
        <v>4174</v>
      </c>
      <c r="F12659" s="2" t="s">
        <v>172</v>
      </c>
      <c r="G12659" s="2" t="s">
        <v>246</v>
      </c>
    </row>
    <row r="12660" spans="1:10">
      <c r="A12660" s="79">
        <v>42863</v>
      </c>
      <c r="B12660" s="3">
        <v>8.7354309319233305</v>
      </c>
      <c r="C12660" s="7">
        <v>12004</v>
      </c>
      <c r="D12660" s="7">
        <v>2</v>
      </c>
      <c r="E12660" s="7" t="s">
        <v>4174</v>
      </c>
      <c r="F12660" s="2" t="s">
        <v>172</v>
      </c>
      <c r="G12660" s="2" t="s">
        <v>246</v>
      </c>
    </row>
    <row r="12661" spans="1:10">
      <c r="A12661" s="79">
        <v>42874</v>
      </c>
      <c r="B12661" s="3">
        <v>13.081409698996655</v>
      </c>
      <c r="C12661" s="7">
        <v>12004</v>
      </c>
      <c r="D12661" s="7">
        <v>1</v>
      </c>
      <c r="E12661" s="7" t="s">
        <v>5214</v>
      </c>
      <c r="F12661" s="2" t="s">
        <v>172</v>
      </c>
      <c r="G12661" s="2" t="s">
        <v>402</v>
      </c>
    </row>
    <row r="12662" spans="1:10">
      <c r="A12662" s="79">
        <v>42879</v>
      </c>
      <c r="B12662" s="3">
        <v>26.191647887323942</v>
      </c>
      <c r="C12662" s="7">
        <v>12004</v>
      </c>
      <c r="D12662" s="7">
        <v>2</v>
      </c>
      <c r="E12662" s="7" t="s">
        <v>5214</v>
      </c>
      <c r="F12662" s="2" t="s">
        <v>172</v>
      </c>
      <c r="G12662" s="2" t="s">
        <v>402</v>
      </c>
    </row>
    <row r="12663" spans="1:10">
      <c r="A12663" s="79">
        <v>42894</v>
      </c>
      <c r="B12663" s="3">
        <v>13.036818584070797</v>
      </c>
      <c r="C12663" s="7">
        <v>12004</v>
      </c>
      <c r="D12663" s="7">
        <v>1</v>
      </c>
      <c r="E12663" s="7" t="s">
        <v>5214</v>
      </c>
      <c r="F12663" s="2" t="s">
        <v>172</v>
      </c>
      <c r="G12663" s="2" t="s">
        <v>402</v>
      </c>
    </row>
    <row r="12664" spans="1:10">
      <c r="A12664" s="79">
        <v>42894</v>
      </c>
      <c r="B12664" s="3">
        <v>13.066747422680413</v>
      </c>
      <c r="C12664" s="7">
        <v>12004</v>
      </c>
      <c r="D12664" s="7">
        <v>1</v>
      </c>
      <c r="E12664" s="7" t="s">
        <v>5214</v>
      </c>
      <c r="F12664" s="2" t="s">
        <v>172</v>
      </c>
      <c r="G12664" s="2" t="s">
        <v>402</v>
      </c>
    </row>
    <row r="12665" spans="1:10">
      <c r="A12665" s="79">
        <v>42894</v>
      </c>
      <c r="B12665" s="3">
        <v>13.073586206896552</v>
      </c>
      <c r="C12665" s="7">
        <v>12004</v>
      </c>
      <c r="D12665" s="7">
        <v>1</v>
      </c>
      <c r="E12665" s="7" t="s">
        <v>5214</v>
      </c>
      <c r="F12665" s="2" t="s">
        <v>172</v>
      </c>
      <c r="G12665" s="2" t="s">
        <v>402</v>
      </c>
    </row>
    <row r="12666" spans="1:10">
      <c r="A12666" s="79">
        <v>42908</v>
      </c>
      <c r="B12666" s="3">
        <v>13.073525906735751</v>
      </c>
      <c r="C12666" s="7">
        <v>12004</v>
      </c>
      <c r="D12666" s="7">
        <v>1</v>
      </c>
      <c r="E12666" s="7" t="s">
        <v>5214</v>
      </c>
      <c r="F12666" s="2" t="s">
        <v>172</v>
      </c>
      <c r="G12666" s="2" t="s">
        <v>402</v>
      </c>
    </row>
    <row r="12667" spans="1:10">
      <c r="A12667" s="79">
        <v>42909</v>
      </c>
      <c r="B12667" s="3">
        <v>13.075969879518071</v>
      </c>
      <c r="C12667" s="7">
        <v>12004</v>
      </c>
      <c r="D12667" s="7">
        <v>1</v>
      </c>
      <c r="E12667" s="7" t="s">
        <v>5214</v>
      </c>
      <c r="F12667" s="2" t="s">
        <v>172</v>
      </c>
      <c r="G12667" s="2" t="s">
        <v>402</v>
      </c>
    </row>
    <row r="12668" spans="1:10">
      <c r="A12668" s="79">
        <v>42133</v>
      </c>
      <c r="B12668" s="3">
        <v>29.19</v>
      </c>
      <c r="C12668" s="7">
        <v>12007</v>
      </c>
      <c r="D12668" s="7">
        <v>3</v>
      </c>
      <c r="E12668" s="7" t="s">
        <v>5214</v>
      </c>
      <c r="F12668" s="2" t="s">
        <v>172</v>
      </c>
      <c r="G12668" s="2" t="s">
        <v>358</v>
      </c>
      <c r="H12668" s="2" t="s">
        <v>238</v>
      </c>
    </row>
    <row r="12669" spans="1:10">
      <c r="A12669" s="79">
        <v>42170</v>
      </c>
      <c r="B12669" s="3">
        <v>19.46</v>
      </c>
      <c r="C12669" s="7">
        <v>12007</v>
      </c>
      <c r="D12669" s="7">
        <v>2</v>
      </c>
      <c r="E12669" s="7" t="s">
        <v>5214</v>
      </c>
      <c r="F12669" s="2" t="s">
        <v>172</v>
      </c>
      <c r="G12669" s="2" t="s">
        <v>248</v>
      </c>
      <c r="H12669" s="2" t="s">
        <v>238</v>
      </c>
    </row>
    <row r="12670" spans="1:10">
      <c r="A12670" s="79">
        <v>42170</v>
      </c>
      <c r="B12670" s="3">
        <v>19.46</v>
      </c>
      <c r="C12670" s="7">
        <v>12007</v>
      </c>
      <c r="D12670" s="7">
        <v>2</v>
      </c>
      <c r="E12670" s="7" t="s">
        <v>5214</v>
      </c>
      <c r="F12670" s="2" t="s">
        <v>172</v>
      </c>
      <c r="G12670" s="2" t="s">
        <v>206</v>
      </c>
      <c r="H12670" s="2" t="s">
        <v>238</v>
      </c>
    </row>
    <row r="12671" spans="1:10">
      <c r="A12671" s="79">
        <v>42171</v>
      </c>
      <c r="B12671" s="3">
        <v>68.11</v>
      </c>
      <c r="C12671" s="7">
        <v>12007</v>
      </c>
      <c r="D12671" s="7">
        <v>7</v>
      </c>
      <c r="E12671" s="7" t="s">
        <v>5214</v>
      </c>
      <c r="F12671" s="2" t="s">
        <v>172</v>
      </c>
      <c r="G12671" s="2" t="s">
        <v>233</v>
      </c>
      <c r="H12671" s="2" t="s">
        <v>238</v>
      </c>
      <c r="J12671" s="21"/>
    </row>
    <row r="12672" spans="1:10">
      <c r="A12672" s="79">
        <v>42185</v>
      </c>
      <c r="B12672" s="3">
        <v>9.73</v>
      </c>
      <c r="C12672" s="7">
        <v>12007</v>
      </c>
      <c r="D12672" s="7">
        <v>1</v>
      </c>
      <c r="E12672" s="7" t="s">
        <v>5214</v>
      </c>
      <c r="F12672" s="2" t="s">
        <v>172</v>
      </c>
      <c r="G12672" s="2" t="s">
        <v>242</v>
      </c>
      <c r="H12672" s="2" t="s">
        <v>238</v>
      </c>
      <c r="J12672" s="21"/>
    </row>
    <row r="12673" spans="1:12">
      <c r="A12673" s="79">
        <v>42389</v>
      </c>
      <c r="B12673" s="3">
        <v>19.46</v>
      </c>
      <c r="C12673" s="7">
        <v>12007</v>
      </c>
      <c r="D12673" s="7">
        <v>2</v>
      </c>
      <c r="E12673" s="7" t="s">
        <v>5214</v>
      </c>
      <c r="F12673" s="2" t="s">
        <v>172</v>
      </c>
      <c r="G12673" s="2" t="s">
        <v>468</v>
      </c>
      <c r="H12673" s="2" t="s">
        <v>914</v>
      </c>
      <c r="I12673" s="2" t="s">
        <v>238</v>
      </c>
      <c r="L12673" s="21"/>
    </row>
    <row r="12674" spans="1:12">
      <c r="A12674" s="79">
        <v>42184</v>
      </c>
      <c r="B12674" s="3">
        <v>6.8109999999999999</v>
      </c>
      <c r="C12674" s="7">
        <v>12009</v>
      </c>
      <c r="D12674" s="7">
        <v>1</v>
      </c>
      <c r="E12674" s="7" t="s">
        <v>4174</v>
      </c>
      <c r="F12674" s="2" t="s">
        <v>172</v>
      </c>
      <c r="G12674" s="2" t="s">
        <v>231</v>
      </c>
      <c r="H12674" s="2" t="s">
        <v>207</v>
      </c>
      <c r="J12674" s="21"/>
    </row>
    <row r="12675" spans="1:12">
      <c r="A12675" s="79">
        <v>42196</v>
      </c>
      <c r="B12675" s="3">
        <v>13.622</v>
      </c>
      <c r="C12675" s="7">
        <v>12009</v>
      </c>
      <c r="D12675" s="7">
        <v>2</v>
      </c>
      <c r="E12675" s="7" t="s">
        <v>4174</v>
      </c>
      <c r="F12675" s="2" t="s">
        <v>172</v>
      </c>
      <c r="G12675" s="2" t="s">
        <v>231</v>
      </c>
      <c r="H12675" s="2" t="s">
        <v>207</v>
      </c>
      <c r="J12675" s="21"/>
    </row>
    <row r="12676" spans="1:12">
      <c r="A12676" s="79">
        <v>42197</v>
      </c>
      <c r="B12676" s="3">
        <v>20.433</v>
      </c>
      <c r="C12676" s="7">
        <v>12009</v>
      </c>
      <c r="D12676" s="7">
        <v>2</v>
      </c>
      <c r="E12676" s="7" t="s">
        <v>4174</v>
      </c>
      <c r="F12676" s="2" t="s">
        <v>172</v>
      </c>
      <c r="G12676" s="2" t="s">
        <v>237</v>
      </c>
      <c r="H12676" s="2" t="s">
        <v>207</v>
      </c>
      <c r="J12676" s="21"/>
    </row>
    <row r="12677" spans="1:12">
      <c r="A12677" s="79">
        <v>42199</v>
      </c>
      <c r="B12677" s="3">
        <v>20.433</v>
      </c>
      <c r="C12677" s="7">
        <v>12009</v>
      </c>
      <c r="D12677" s="7">
        <v>2</v>
      </c>
      <c r="E12677" s="7" t="s">
        <v>4174</v>
      </c>
      <c r="F12677" s="2" t="s">
        <v>172</v>
      </c>
      <c r="G12677" s="2" t="s">
        <v>239</v>
      </c>
      <c r="H12677" s="2" t="s">
        <v>240</v>
      </c>
      <c r="J12677" s="21"/>
    </row>
    <row r="12678" spans="1:12">
      <c r="A12678" s="79">
        <v>42214</v>
      </c>
      <c r="B12678" s="3">
        <v>20.433</v>
      </c>
      <c r="C12678" s="7">
        <v>12009</v>
      </c>
      <c r="D12678" s="7">
        <v>2</v>
      </c>
      <c r="E12678" s="7" t="s">
        <v>4174</v>
      </c>
      <c r="F12678" s="2" t="s">
        <v>172</v>
      </c>
      <c r="G12678" s="2" t="s">
        <v>231</v>
      </c>
      <c r="H12678" s="2" t="s">
        <v>207</v>
      </c>
      <c r="J12678" s="21"/>
    </row>
    <row r="12679" spans="1:12">
      <c r="A12679" s="79">
        <v>42233</v>
      </c>
      <c r="B12679" s="3">
        <v>34.055</v>
      </c>
      <c r="C12679" s="7">
        <v>12009</v>
      </c>
      <c r="D12679" s="7">
        <v>5</v>
      </c>
      <c r="E12679" s="7" t="s">
        <v>4174</v>
      </c>
      <c r="F12679" s="2" t="s">
        <v>172</v>
      </c>
      <c r="G12679" s="2" t="s">
        <v>237</v>
      </c>
      <c r="H12679" s="2" t="s">
        <v>207</v>
      </c>
      <c r="J12679" s="21"/>
    </row>
    <row r="12680" spans="1:12">
      <c r="A12680" s="79">
        <v>42254</v>
      </c>
      <c r="B12680" s="3">
        <v>68.11</v>
      </c>
      <c r="C12680" s="7">
        <v>12009</v>
      </c>
      <c r="D12680" s="7">
        <v>7</v>
      </c>
      <c r="E12680" s="7" t="s">
        <v>4174</v>
      </c>
      <c r="F12680" s="2" t="s">
        <v>172</v>
      </c>
      <c r="G12680" s="2" t="s">
        <v>233</v>
      </c>
      <c r="H12680" s="2" t="s">
        <v>207</v>
      </c>
      <c r="J12680" s="21"/>
    </row>
    <row r="12681" spans="1:12">
      <c r="A12681" s="79">
        <v>42273</v>
      </c>
      <c r="B12681" s="3">
        <v>20.433</v>
      </c>
      <c r="C12681" s="7">
        <v>12009</v>
      </c>
      <c r="D12681" s="7">
        <v>2</v>
      </c>
      <c r="E12681" s="7" t="s">
        <v>4174</v>
      </c>
      <c r="F12681" s="2" t="s">
        <v>172</v>
      </c>
      <c r="G12681" s="2" t="s">
        <v>206</v>
      </c>
      <c r="H12681" s="2" t="s">
        <v>207</v>
      </c>
    </row>
    <row r="12682" spans="1:12">
      <c r="A12682" s="79">
        <v>42290</v>
      </c>
      <c r="B12682" s="3">
        <v>13.622</v>
      </c>
      <c r="C12682" s="7">
        <v>12009</v>
      </c>
      <c r="D12682" s="7">
        <v>2</v>
      </c>
      <c r="E12682" s="7" t="s">
        <v>4174</v>
      </c>
      <c r="F12682" s="2" t="s">
        <v>172</v>
      </c>
      <c r="G12682" s="2" t="s">
        <v>381</v>
      </c>
      <c r="H12682" s="2" t="s">
        <v>207</v>
      </c>
    </row>
    <row r="12683" spans="1:12">
      <c r="A12683" s="79">
        <v>42290</v>
      </c>
      <c r="B12683" s="3">
        <v>13.622</v>
      </c>
      <c r="C12683" s="7">
        <v>12009</v>
      </c>
      <c r="D12683" s="7">
        <v>2</v>
      </c>
      <c r="E12683" s="7" t="s">
        <v>4174</v>
      </c>
      <c r="F12683" s="2" t="s">
        <v>172</v>
      </c>
      <c r="G12683" s="2" t="s">
        <v>379</v>
      </c>
      <c r="H12683" s="2" t="s">
        <v>403</v>
      </c>
    </row>
    <row r="12684" spans="1:12">
      <c r="A12684" s="79">
        <v>42293</v>
      </c>
      <c r="B12684" s="3">
        <v>13.622</v>
      </c>
      <c r="C12684" s="7">
        <v>12009</v>
      </c>
      <c r="D12684" s="7">
        <v>2</v>
      </c>
      <c r="E12684" s="7" t="s">
        <v>4174</v>
      </c>
      <c r="F12684" s="2" t="s">
        <v>172</v>
      </c>
      <c r="G12684" s="2" t="s">
        <v>378</v>
      </c>
      <c r="H12684" s="2" t="s">
        <v>207</v>
      </c>
    </row>
    <row r="12685" spans="1:12">
      <c r="A12685" s="79">
        <v>42297</v>
      </c>
      <c r="B12685" s="3">
        <v>68.11</v>
      </c>
      <c r="C12685" s="7">
        <v>12009</v>
      </c>
      <c r="D12685" s="7">
        <v>7</v>
      </c>
      <c r="E12685" s="7" t="s">
        <v>4174</v>
      </c>
      <c r="F12685" s="2" t="s">
        <v>172</v>
      </c>
      <c r="G12685" s="2" t="s">
        <v>247</v>
      </c>
      <c r="H12685" s="2" t="s">
        <v>207</v>
      </c>
    </row>
    <row r="12686" spans="1:12">
      <c r="A12686" s="79">
        <v>42297</v>
      </c>
      <c r="B12686" s="3">
        <v>6.8109999999999999</v>
      </c>
      <c r="C12686" s="7">
        <v>12009</v>
      </c>
      <c r="D12686" s="7">
        <v>1</v>
      </c>
      <c r="E12686" s="7" t="s">
        <v>4174</v>
      </c>
      <c r="F12686" s="2" t="s">
        <v>172</v>
      </c>
      <c r="G12686" s="2" t="s">
        <v>373</v>
      </c>
      <c r="H12686" s="2" t="s">
        <v>207</v>
      </c>
    </row>
    <row r="12687" spans="1:12">
      <c r="A12687" s="79">
        <v>42300</v>
      </c>
      <c r="B12687" s="3">
        <v>6.8109999999999999</v>
      </c>
      <c r="C12687" s="7">
        <v>12009</v>
      </c>
      <c r="D12687" s="7">
        <v>1</v>
      </c>
      <c r="E12687" s="7" t="s">
        <v>4174</v>
      </c>
      <c r="F12687" s="2" t="s">
        <v>172</v>
      </c>
      <c r="G12687" s="2" t="s">
        <v>372</v>
      </c>
      <c r="H12687" s="2" t="s">
        <v>207</v>
      </c>
    </row>
    <row r="12688" spans="1:12">
      <c r="A12688" s="79">
        <v>42310</v>
      </c>
      <c r="B12688" s="3">
        <v>13.622</v>
      </c>
      <c r="C12688" s="7">
        <v>12009</v>
      </c>
      <c r="D12688" s="7">
        <v>2</v>
      </c>
      <c r="E12688" s="7" t="s">
        <v>4174</v>
      </c>
      <c r="F12688" s="2" t="s">
        <v>172</v>
      </c>
      <c r="G12688" s="2" t="s">
        <v>461</v>
      </c>
      <c r="H12688" s="2" t="s">
        <v>462</v>
      </c>
      <c r="I12688" s="2" t="s">
        <v>207</v>
      </c>
    </row>
    <row r="12689" spans="1:12">
      <c r="A12689" s="79">
        <v>42331</v>
      </c>
      <c r="B12689" s="3">
        <v>20.433</v>
      </c>
      <c r="C12689" s="7">
        <v>12009</v>
      </c>
      <c r="D12689" s="7">
        <v>2</v>
      </c>
      <c r="E12689" s="7" t="s">
        <v>4174</v>
      </c>
      <c r="F12689" s="2" t="s">
        <v>172</v>
      </c>
      <c r="G12689" s="2" t="s">
        <v>474</v>
      </c>
      <c r="H12689" s="2" t="s">
        <v>475</v>
      </c>
      <c r="I12689" s="2" t="s">
        <v>207</v>
      </c>
    </row>
    <row r="12690" spans="1:12">
      <c r="A12690" s="79">
        <v>42342</v>
      </c>
      <c r="B12690" s="3">
        <v>6.8109999999999999</v>
      </c>
      <c r="C12690" s="7">
        <v>12009</v>
      </c>
      <c r="D12690" s="7">
        <v>1</v>
      </c>
      <c r="E12690" s="7" t="s">
        <v>4174</v>
      </c>
      <c r="F12690" s="8" t="s">
        <v>172</v>
      </c>
      <c r="G12690" s="2" t="s">
        <v>372</v>
      </c>
      <c r="H12690" s="2" t="s">
        <v>676</v>
      </c>
      <c r="I12690" s="2" t="s">
        <v>207</v>
      </c>
    </row>
    <row r="12691" spans="1:12">
      <c r="A12691" s="79">
        <v>42342</v>
      </c>
      <c r="B12691" s="3">
        <v>6.8109999999999999</v>
      </c>
      <c r="C12691" s="7">
        <v>12009</v>
      </c>
      <c r="D12691" s="7">
        <v>1</v>
      </c>
      <c r="E12691" s="7" t="s">
        <v>4174</v>
      </c>
      <c r="F12691" s="8" t="s">
        <v>172</v>
      </c>
      <c r="G12691" s="2" t="s">
        <v>393</v>
      </c>
      <c r="H12691" s="2" t="s">
        <v>677</v>
      </c>
      <c r="I12691" s="2" t="s">
        <v>207</v>
      </c>
    </row>
    <row r="12692" spans="1:12">
      <c r="A12692" s="79">
        <v>42352</v>
      </c>
      <c r="B12692" s="3">
        <v>13.622</v>
      </c>
      <c r="C12692" s="7">
        <v>12009</v>
      </c>
      <c r="D12692" s="7">
        <v>2</v>
      </c>
      <c r="E12692" s="7" t="s">
        <v>4174</v>
      </c>
      <c r="F12692" s="8" t="s">
        <v>172</v>
      </c>
      <c r="G12692" s="2" t="s">
        <v>393</v>
      </c>
      <c r="H12692" s="2" t="s">
        <v>661</v>
      </c>
      <c r="I12692" s="2" t="s">
        <v>207</v>
      </c>
      <c r="J12692" s="2" t="s">
        <v>210</v>
      </c>
    </row>
    <row r="12693" spans="1:12">
      <c r="A12693" s="79">
        <v>42375</v>
      </c>
      <c r="B12693" s="3">
        <v>6.8109999999999999</v>
      </c>
      <c r="C12693" s="7">
        <v>12009</v>
      </c>
      <c r="D12693" s="7">
        <v>1</v>
      </c>
      <c r="E12693" s="7" t="s">
        <v>4174</v>
      </c>
      <c r="F12693" s="2" t="s">
        <v>172</v>
      </c>
      <c r="G12693" s="2" t="s">
        <v>372</v>
      </c>
      <c r="H12693" s="2" t="s">
        <v>910</v>
      </c>
      <c r="I12693" s="2" t="s">
        <v>207</v>
      </c>
      <c r="L12693" s="21"/>
    </row>
    <row r="12694" spans="1:12">
      <c r="A12694" s="79">
        <v>42376</v>
      </c>
      <c r="B12694" s="3">
        <v>68.11</v>
      </c>
      <c r="C12694" s="7">
        <v>12009</v>
      </c>
      <c r="D12694" s="7">
        <v>7</v>
      </c>
      <c r="E12694" s="7" t="s">
        <v>4174</v>
      </c>
      <c r="F12694" s="2" t="s">
        <v>172</v>
      </c>
      <c r="G12694" s="2" t="s">
        <v>911</v>
      </c>
      <c r="H12694" s="2" t="s">
        <v>912</v>
      </c>
      <c r="I12694" s="2" t="s">
        <v>207</v>
      </c>
      <c r="L12694" s="21"/>
    </row>
    <row r="12695" spans="1:12">
      <c r="A12695" s="79">
        <v>42402</v>
      </c>
      <c r="B12695" s="3">
        <v>6.8109999999999999</v>
      </c>
      <c r="C12695" s="7">
        <v>12009</v>
      </c>
      <c r="D12695" s="7">
        <v>1</v>
      </c>
      <c r="E12695" s="7" t="s">
        <v>4174</v>
      </c>
      <c r="F12695" s="2" t="s">
        <v>172</v>
      </c>
      <c r="G12695" s="2" t="s">
        <v>1138</v>
      </c>
      <c r="H12695" s="2" t="s">
        <v>1139</v>
      </c>
      <c r="I12695" s="2" t="s">
        <v>207</v>
      </c>
      <c r="L12695" s="21"/>
    </row>
    <row r="12696" spans="1:12">
      <c r="A12696" s="79">
        <v>42402</v>
      </c>
      <c r="B12696" s="3">
        <v>6.8109999999999999</v>
      </c>
      <c r="C12696" s="7">
        <v>12009</v>
      </c>
      <c r="D12696" s="7">
        <v>1</v>
      </c>
      <c r="E12696" s="7" t="s">
        <v>4174</v>
      </c>
      <c r="F12696" s="2" t="s">
        <v>172</v>
      </c>
      <c r="G12696" s="2" t="s">
        <v>1147</v>
      </c>
      <c r="H12696" s="2" t="s">
        <v>1148</v>
      </c>
      <c r="I12696" s="2" t="s">
        <v>207</v>
      </c>
      <c r="L12696" s="21"/>
    </row>
    <row r="12697" spans="1:12">
      <c r="A12697" s="79">
        <v>42404</v>
      </c>
      <c r="B12697" s="3">
        <v>6.8109999999999999</v>
      </c>
      <c r="C12697" s="7">
        <v>12009</v>
      </c>
      <c r="D12697" s="7">
        <v>1</v>
      </c>
      <c r="E12697" s="7" t="s">
        <v>4174</v>
      </c>
      <c r="F12697" s="2" t="s">
        <v>172</v>
      </c>
      <c r="G12697" s="2" t="s">
        <v>1151</v>
      </c>
      <c r="H12697" s="2" t="s">
        <v>1152</v>
      </c>
      <c r="I12697" s="2" t="s">
        <v>207</v>
      </c>
      <c r="L12697" s="21"/>
    </row>
    <row r="12698" spans="1:12">
      <c r="A12698" s="79">
        <v>42405</v>
      </c>
      <c r="B12698" s="3">
        <v>6.8109999999999999</v>
      </c>
      <c r="C12698" s="7">
        <v>12009</v>
      </c>
      <c r="D12698" s="7">
        <v>1</v>
      </c>
      <c r="E12698" s="7" t="s">
        <v>4174</v>
      </c>
      <c r="F12698" s="2" t="s">
        <v>172</v>
      </c>
      <c r="G12698" s="2" t="s">
        <v>1123</v>
      </c>
      <c r="H12698" s="2" t="s">
        <v>1124</v>
      </c>
      <c r="I12698" s="2" t="s">
        <v>207</v>
      </c>
      <c r="L12698" s="21"/>
    </row>
    <row r="12699" spans="1:12">
      <c r="A12699" s="79">
        <v>42408</v>
      </c>
      <c r="B12699" s="3">
        <v>20.433</v>
      </c>
      <c r="C12699" s="7">
        <v>12009</v>
      </c>
      <c r="D12699" s="7">
        <v>2</v>
      </c>
      <c r="E12699" s="7" t="s">
        <v>4174</v>
      </c>
      <c r="F12699" s="2" t="s">
        <v>172</v>
      </c>
      <c r="G12699" s="2" t="s">
        <v>461</v>
      </c>
      <c r="H12699" s="2" t="s">
        <v>1144</v>
      </c>
      <c r="I12699" s="2" t="s">
        <v>207</v>
      </c>
      <c r="L12699" s="21"/>
    </row>
    <row r="12700" spans="1:12">
      <c r="A12700" s="79">
        <v>42411</v>
      </c>
      <c r="B12700" s="3">
        <v>20.433</v>
      </c>
      <c r="C12700" s="7">
        <v>12009</v>
      </c>
      <c r="D12700" s="7">
        <v>2</v>
      </c>
      <c r="E12700" s="7" t="s">
        <v>4174</v>
      </c>
      <c r="F12700" s="2" t="s">
        <v>172</v>
      </c>
      <c r="G12700" s="2" t="s">
        <v>393</v>
      </c>
      <c r="H12700" s="2" t="s">
        <v>1115</v>
      </c>
      <c r="I12700" s="2" t="s">
        <v>207</v>
      </c>
      <c r="L12700" s="21"/>
    </row>
    <row r="12701" spans="1:12">
      <c r="A12701" s="79">
        <v>42416</v>
      </c>
      <c r="B12701" s="3">
        <v>27.244</v>
      </c>
      <c r="C12701" s="7">
        <v>12009</v>
      </c>
      <c r="D12701" s="7">
        <v>2</v>
      </c>
      <c r="E12701" s="7" t="s">
        <v>5214</v>
      </c>
      <c r="F12701" s="2" t="s">
        <v>172</v>
      </c>
      <c r="G12701" s="2" t="s">
        <v>384</v>
      </c>
      <c r="H12701" s="2" t="s">
        <v>1156</v>
      </c>
      <c r="I12701" s="2" t="s">
        <v>207</v>
      </c>
      <c r="L12701" s="21"/>
    </row>
    <row r="12702" spans="1:12">
      <c r="A12702" s="79">
        <v>42418</v>
      </c>
      <c r="B12702" s="3">
        <v>6.8109999999999999</v>
      </c>
      <c r="C12702" s="7">
        <v>12009</v>
      </c>
      <c r="D12702" s="7">
        <v>1</v>
      </c>
      <c r="E12702" s="7" t="s">
        <v>4174</v>
      </c>
      <c r="F12702" s="2" t="s">
        <v>172</v>
      </c>
      <c r="G12702" s="2" t="s">
        <v>372</v>
      </c>
      <c r="H12702" s="2" t="s">
        <v>1110</v>
      </c>
      <c r="I12702" s="2" t="s">
        <v>207</v>
      </c>
      <c r="L12702" s="21"/>
    </row>
    <row r="12703" spans="1:12">
      <c r="A12703" s="79">
        <v>42444</v>
      </c>
      <c r="B12703" s="3">
        <v>6.8109999999999999</v>
      </c>
      <c r="C12703" s="7">
        <v>12009</v>
      </c>
      <c r="D12703" s="7">
        <v>1</v>
      </c>
      <c r="E12703" s="7" t="s">
        <v>4174</v>
      </c>
      <c r="F12703" s="2" t="s">
        <v>172</v>
      </c>
      <c r="G12703" s="2" t="s">
        <v>457</v>
      </c>
      <c r="H12703" s="2" t="s">
        <v>207</v>
      </c>
    </row>
    <row r="12704" spans="1:12">
      <c r="A12704" s="79">
        <v>42467</v>
      </c>
      <c r="B12704" s="3">
        <v>6.8109999999999999</v>
      </c>
      <c r="C12704" s="7">
        <v>12009</v>
      </c>
      <c r="D12704" s="7">
        <v>1</v>
      </c>
      <c r="E12704" s="7" t="s">
        <v>4174</v>
      </c>
      <c r="F12704" s="2" t="s">
        <v>172</v>
      </c>
      <c r="G12704" s="2" t="s">
        <v>372</v>
      </c>
      <c r="H12704" s="2" t="s">
        <v>1547</v>
      </c>
      <c r="I12704" s="2" t="s">
        <v>207</v>
      </c>
    </row>
    <row r="12705" spans="1:11">
      <c r="A12705" s="79">
        <v>42516</v>
      </c>
      <c r="B12705" s="3">
        <v>20.347849315068494</v>
      </c>
      <c r="C12705" s="7">
        <v>12009</v>
      </c>
      <c r="D12705" s="7">
        <v>2</v>
      </c>
      <c r="E12705" s="7" t="s">
        <v>4174</v>
      </c>
      <c r="F12705" s="2" t="s">
        <v>172</v>
      </c>
      <c r="G12705" s="2" t="s">
        <v>207</v>
      </c>
      <c r="H12705" s="2" t="s">
        <v>1123</v>
      </c>
      <c r="I12705" s="2" t="s">
        <v>1769</v>
      </c>
    </row>
    <row r="12706" spans="1:11">
      <c r="A12706" s="79">
        <v>42523</v>
      </c>
      <c r="B12706" s="3">
        <v>6.7601578947368424</v>
      </c>
      <c r="C12706" s="7">
        <v>12009</v>
      </c>
      <c r="D12706" s="7">
        <v>1</v>
      </c>
      <c r="E12706" s="7" t="s">
        <v>4174</v>
      </c>
      <c r="F12706" s="2" t="s">
        <v>172</v>
      </c>
      <c r="G12706" s="2" t="s">
        <v>207</v>
      </c>
      <c r="H12706" s="2" t="s">
        <v>1147</v>
      </c>
      <c r="K12706" s="2" t="s">
        <v>2045</v>
      </c>
    </row>
    <row r="12707" spans="1:11">
      <c r="A12707" s="79">
        <v>42523</v>
      </c>
      <c r="B12707" s="3">
        <v>6.7863401015228426</v>
      </c>
      <c r="C12707" s="7">
        <v>12009</v>
      </c>
      <c r="D12707" s="7">
        <v>1</v>
      </c>
      <c r="E12707" s="7" t="s">
        <v>4174</v>
      </c>
      <c r="F12707" s="2" t="s">
        <v>172</v>
      </c>
      <c r="G12707" s="2" t="s">
        <v>207</v>
      </c>
      <c r="H12707" s="2" t="s">
        <v>2043</v>
      </c>
      <c r="K12707" s="2" t="s">
        <v>2044</v>
      </c>
    </row>
    <row r="12708" spans="1:11">
      <c r="A12708" s="79">
        <v>42529</v>
      </c>
      <c r="B12708" s="3">
        <v>6.7822112676056339</v>
      </c>
      <c r="C12708" s="7">
        <v>12009</v>
      </c>
      <c r="D12708" s="7">
        <v>1</v>
      </c>
      <c r="E12708" s="7" t="s">
        <v>4174</v>
      </c>
      <c r="F12708" s="2" t="s">
        <v>172</v>
      </c>
      <c r="G12708" s="2" t="s">
        <v>207</v>
      </c>
      <c r="H12708" s="2" t="s">
        <v>2036</v>
      </c>
      <c r="K12708" s="2" t="s">
        <v>2037</v>
      </c>
    </row>
    <row r="12709" spans="1:11">
      <c r="A12709" s="79">
        <v>42529</v>
      </c>
      <c r="B12709" s="3">
        <v>0</v>
      </c>
      <c r="C12709" s="7">
        <v>12009</v>
      </c>
      <c r="F12709" s="2" t="s">
        <v>172</v>
      </c>
      <c r="G12709" s="2" t="s">
        <v>2039</v>
      </c>
      <c r="H12709" s="2" t="s">
        <v>2036</v>
      </c>
      <c r="K12709" s="2" t="s">
        <v>2037</v>
      </c>
    </row>
    <row r="12710" spans="1:11">
      <c r="A12710" s="79">
        <v>42534</v>
      </c>
      <c r="B12710" s="3">
        <v>20.300352517985612</v>
      </c>
      <c r="C12710" s="7">
        <v>12009</v>
      </c>
      <c r="D12710" s="7">
        <v>6</v>
      </c>
      <c r="E12710" s="7" t="s">
        <v>4174</v>
      </c>
      <c r="F12710" s="2" t="s">
        <v>172</v>
      </c>
      <c r="G12710" s="2" t="s">
        <v>207</v>
      </c>
      <c r="H12710" s="2" t="s">
        <v>2023</v>
      </c>
      <c r="K12710" s="2" t="s">
        <v>2024</v>
      </c>
    </row>
    <row r="12711" spans="1:11">
      <c r="A12711" s="79">
        <v>42543</v>
      </c>
      <c r="B12711" s="3">
        <v>0</v>
      </c>
      <c r="C12711" s="7">
        <v>12009</v>
      </c>
      <c r="F12711" s="2" t="s">
        <v>172</v>
      </c>
      <c r="G12711" s="2" t="s">
        <v>2003</v>
      </c>
      <c r="H12711" s="2" t="s">
        <v>2000</v>
      </c>
      <c r="I12711" s="2" t="s">
        <v>378</v>
      </c>
      <c r="J12711" s="2" t="s">
        <v>239</v>
      </c>
      <c r="K12711" s="2" t="s">
        <v>2001</v>
      </c>
    </row>
    <row r="12712" spans="1:11">
      <c r="A12712" s="79">
        <v>42548</v>
      </c>
      <c r="B12712" s="3">
        <v>13.57446511627907</v>
      </c>
      <c r="C12712" s="7">
        <v>12009</v>
      </c>
      <c r="D12712" s="7">
        <v>2</v>
      </c>
      <c r="E12712" s="7" t="s">
        <v>4174</v>
      </c>
      <c r="F12712" s="2" t="s">
        <v>172</v>
      </c>
      <c r="G12712" s="2" t="s">
        <v>207</v>
      </c>
      <c r="H12712" s="2" t="s">
        <v>1960</v>
      </c>
      <c r="K12712" s="2" t="s">
        <v>1961</v>
      </c>
    </row>
    <row r="12713" spans="1:11">
      <c r="A12713" s="79">
        <v>42565</v>
      </c>
      <c r="B12713" s="3">
        <v>6.7731850759809484</v>
      </c>
      <c r="C12713" s="7">
        <v>12009</v>
      </c>
      <c r="D12713" s="7">
        <v>1</v>
      </c>
      <c r="E12713" s="7" t="s">
        <v>4174</v>
      </c>
      <c r="F12713" s="2" t="s">
        <v>172</v>
      </c>
      <c r="G12713" s="2" t="s">
        <v>372</v>
      </c>
      <c r="H12713" s="2" t="s">
        <v>2165</v>
      </c>
      <c r="I12713" s="2" t="s">
        <v>207</v>
      </c>
    </row>
    <row r="12714" spans="1:11">
      <c r="A12714" s="79">
        <v>42605</v>
      </c>
      <c r="B12714" s="3">
        <v>6.7832295081967215</v>
      </c>
      <c r="C12714" s="7">
        <v>12009</v>
      </c>
      <c r="D12714" s="7">
        <v>1</v>
      </c>
      <c r="E12714" s="7" t="s">
        <v>4174</v>
      </c>
      <c r="F12714" s="2" t="s">
        <v>172</v>
      </c>
      <c r="G12714" s="2" t="s">
        <v>393</v>
      </c>
      <c r="H12714" s="2" t="s">
        <v>2170</v>
      </c>
      <c r="I12714" s="2" t="s">
        <v>207</v>
      </c>
    </row>
    <row r="12715" spans="1:11">
      <c r="A12715" s="79">
        <v>42615</v>
      </c>
      <c r="B12715" s="3">
        <v>6.7769713876967099</v>
      </c>
      <c r="C12715" s="7">
        <v>12009</v>
      </c>
      <c r="D12715" s="7">
        <v>1</v>
      </c>
      <c r="E12715" s="7" t="s">
        <v>4174</v>
      </c>
      <c r="F12715" s="2" t="s">
        <v>172</v>
      </c>
      <c r="G12715" s="2" t="s">
        <v>372</v>
      </c>
      <c r="H12715" s="2" t="s">
        <v>2167</v>
      </c>
      <c r="I12715" s="2" t="s">
        <v>207</v>
      </c>
    </row>
    <row r="12716" spans="1:11">
      <c r="A12716" s="79">
        <v>42623</v>
      </c>
      <c r="B12716" s="3">
        <v>13.571111716621253</v>
      </c>
      <c r="C12716" s="7">
        <v>12009</v>
      </c>
      <c r="D12716" s="7">
        <v>2</v>
      </c>
      <c r="E12716" s="7" t="s">
        <v>4174</v>
      </c>
      <c r="F12716" s="2" t="s">
        <v>172</v>
      </c>
      <c r="G12716" s="2" t="s">
        <v>1960</v>
      </c>
      <c r="H12716" s="2" t="s">
        <v>2163</v>
      </c>
      <c r="I12716" s="2" t="s">
        <v>207</v>
      </c>
    </row>
    <row r="12717" spans="1:11">
      <c r="A12717" s="79">
        <v>42627</v>
      </c>
      <c r="B12717" s="3">
        <v>6.7744363382400348</v>
      </c>
      <c r="C12717" s="7">
        <v>12009</v>
      </c>
      <c r="D12717" s="7">
        <v>1</v>
      </c>
      <c r="E12717" s="7" t="s">
        <v>4174</v>
      </c>
      <c r="F12717" s="2" t="s">
        <v>172</v>
      </c>
      <c r="G12717" s="2" t="s">
        <v>372</v>
      </c>
      <c r="H12717" s="2" t="s">
        <v>2194</v>
      </c>
      <c r="I12717" s="2" t="s">
        <v>207</v>
      </c>
    </row>
    <row r="12718" spans="1:11">
      <c r="A12718" s="79">
        <v>42649</v>
      </c>
      <c r="B12718" s="3">
        <v>6.7891052631578948</v>
      </c>
      <c r="C12718" s="7">
        <v>12009</v>
      </c>
      <c r="D12718" s="7">
        <v>1</v>
      </c>
      <c r="E12718" s="7" t="s">
        <v>4174</v>
      </c>
      <c r="F12718" s="2" t="s">
        <v>172</v>
      </c>
      <c r="G12718" s="2" t="s">
        <v>207</v>
      </c>
      <c r="H12718" s="2" t="s">
        <v>393</v>
      </c>
    </row>
    <row r="12719" spans="1:11">
      <c r="A12719" s="79">
        <v>42661</v>
      </c>
      <c r="B12719" s="3">
        <v>6.79059756097561</v>
      </c>
      <c r="C12719" s="7">
        <v>12009</v>
      </c>
      <c r="D12719" s="7">
        <v>1</v>
      </c>
      <c r="E12719" s="7" t="s">
        <v>4174</v>
      </c>
      <c r="F12719" s="2" t="s">
        <v>172</v>
      </c>
      <c r="G12719" s="2" t="s">
        <v>207</v>
      </c>
      <c r="H12719" s="2" t="s">
        <v>372</v>
      </c>
    </row>
    <row r="12720" spans="1:11">
      <c r="A12720" s="79">
        <v>42671</v>
      </c>
      <c r="B12720" s="3">
        <v>13.566000000000001</v>
      </c>
      <c r="C12720" s="7">
        <v>12009</v>
      </c>
      <c r="D12720" s="7">
        <v>2</v>
      </c>
      <c r="E12720" s="7" t="s">
        <v>4174</v>
      </c>
      <c r="F12720" s="2" t="s">
        <v>172</v>
      </c>
      <c r="G12720" s="2" t="s">
        <v>207</v>
      </c>
      <c r="H12720" s="2" t="s">
        <v>2674</v>
      </c>
    </row>
    <row r="12721" spans="1:10">
      <c r="A12721" s="79">
        <v>42690</v>
      </c>
      <c r="B12721" s="3">
        <v>13.588749999999999</v>
      </c>
      <c r="C12721" s="7">
        <v>12009</v>
      </c>
      <c r="D12721" s="7">
        <v>2</v>
      </c>
      <c r="E12721" s="7" t="s">
        <v>4174</v>
      </c>
      <c r="F12721" s="2" t="s">
        <v>172</v>
      </c>
      <c r="G12721" s="2" t="s">
        <v>207</v>
      </c>
      <c r="H12721" s="2" t="s">
        <v>393</v>
      </c>
    </row>
    <row r="12722" spans="1:10">
      <c r="A12722" s="79">
        <v>42695</v>
      </c>
      <c r="B12722" s="3">
        <v>6.7790005142710212</v>
      </c>
      <c r="C12722" s="7">
        <v>12009</v>
      </c>
      <c r="D12722" s="7">
        <v>1</v>
      </c>
      <c r="E12722" s="7" t="s">
        <v>4174</v>
      </c>
      <c r="F12722" s="2" t="s">
        <v>172</v>
      </c>
      <c r="G12722" s="2" t="s">
        <v>207</v>
      </c>
      <c r="H12722" s="2" t="s">
        <v>1540</v>
      </c>
    </row>
    <row r="12723" spans="1:10">
      <c r="A12723" s="79">
        <v>42702</v>
      </c>
      <c r="B12723" s="3">
        <v>20.346451845566399</v>
      </c>
      <c r="C12723" s="7">
        <v>12009</v>
      </c>
      <c r="D12723" s="7">
        <v>2</v>
      </c>
      <c r="E12723" s="7" t="s">
        <v>4174</v>
      </c>
      <c r="F12723" s="2" t="s">
        <v>172</v>
      </c>
      <c r="G12723" s="2" t="s">
        <v>207</v>
      </c>
      <c r="H12723" s="2" t="s">
        <v>2654</v>
      </c>
    </row>
    <row r="12724" spans="1:10">
      <c r="A12724" s="79">
        <v>42705</v>
      </c>
      <c r="B12724" s="3">
        <v>6.7841559633027524</v>
      </c>
      <c r="C12724" s="7">
        <v>12009</v>
      </c>
      <c r="D12724" s="7">
        <v>1</v>
      </c>
      <c r="E12724" s="7" t="s">
        <v>4174</v>
      </c>
      <c r="F12724" s="2" t="s">
        <v>172</v>
      </c>
      <c r="G12724" s="2" t="s">
        <v>207</v>
      </c>
      <c r="H12724" s="2" t="s">
        <v>1136</v>
      </c>
    </row>
    <row r="12725" spans="1:10">
      <c r="A12725" s="79">
        <v>42738</v>
      </c>
      <c r="B12725" s="3">
        <v>6.7938109339407742</v>
      </c>
      <c r="C12725" s="7">
        <v>12009</v>
      </c>
      <c r="D12725" s="7">
        <v>1</v>
      </c>
      <c r="E12725" s="7" t="s">
        <v>4174</v>
      </c>
      <c r="F12725" s="2" t="s">
        <v>172</v>
      </c>
      <c r="G12725" s="2" t="s">
        <v>393</v>
      </c>
      <c r="I12725" s="2" t="s">
        <v>235</v>
      </c>
      <c r="J12725" s="2" t="s">
        <v>3455</v>
      </c>
    </row>
    <row r="12726" spans="1:10">
      <c r="A12726" s="79">
        <v>42739</v>
      </c>
      <c r="B12726" s="3">
        <v>13.578501845018451</v>
      </c>
      <c r="C12726" s="7">
        <v>12009</v>
      </c>
      <c r="D12726" s="7">
        <v>2</v>
      </c>
      <c r="E12726" s="7" t="s">
        <v>4174</v>
      </c>
      <c r="F12726" s="2" t="s">
        <v>172</v>
      </c>
      <c r="G12726" s="2" t="s">
        <v>1123</v>
      </c>
      <c r="J12726" s="2" t="s">
        <v>3525</v>
      </c>
    </row>
    <row r="12727" spans="1:10">
      <c r="A12727" s="79">
        <v>42744</v>
      </c>
      <c r="B12727" s="3">
        <v>20.35258536585366</v>
      </c>
      <c r="C12727" s="7">
        <v>12009</v>
      </c>
      <c r="D12727" s="7">
        <v>2</v>
      </c>
      <c r="E12727" s="7" t="s">
        <v>4174</v>
      </c>
      <c r="F12727" s="2" t="s">
        <v>172</v>
      </c>
      <c r="G12727" s="2" t="s">
        <v>1979</v>
      </c>
      <c r="J12727" s="2" t="s">
        <v>3492</v>
      </c>
    </row>
    <row r="12728" spans="1:10">
      <c r="A12728" s="79">
        <v>42744</v>
      </c>
      <c r="B12728" s="3">
        <v>6.7911988950276241</v>
      </c>
      <c r="C12728" s="7">
        <v>12009</v>
      </c>
      <c r="D12728" s="7">
        <v>1</v>
      </c>
      <c r="E12728" s="7" t="s">
        <v>4174</v>
      </c>
      <c r="F12728" s="2" t="s">
        <v>172</v>
      </c>
      <c r="G12728" s="2" t="s">
        <v>3482</v>
      </c>
      <c r="J12728" s="2" t="s">
        <v>3483</v>
      </c>
    </row>
    <row r="12729" spans="1:10">
      <c r="A12729" s="79">
        <v>42744</v>
      </c>
      <c r="B12729" s="3">
        <v>0</v>
      </c>
      <c r="C12729" s="7">
        <v>12009</v>
      </c>
      <c r="F12729" s="2" t="s">
        <v>172</v>
      </c>
      <c r="G12729" s="2" t="s">
        <v>1979</v>
      </c>
      <c r="J12729" s="2" t="s">
        <v>3492</v>
      </c>
    </row>
    <row r="12730" spans="1:10">
      <c r="A12730" s="79">
        <v>42745</v>
      </c>
      <c r="B12730" s="3">
        <v>6.7928208955223877</v>
      </c>
      <c r="C12730" s="7">
        <v>12009</v>
      </c>
      <c r="D12730" s="7">
        <v>1</v>
      </c>
      <c r="E12730" s="7" t="s">
        <v>4174</v>
      </c>
      <c r="F12730" s="2" t="s">
        <v>172</v>
      </c>
      <c r="G12730" s="2" t="s">
        <v>372</v>
      </c>
      <c r="H12730" s="2" t="s">
        <v>1921</v>
      </c>
      <c r="I12730" s="2" t="s">
        <v>231</v>
      </c>
      <c r="J12730" s="2" t="s">
        <v>3467</v>
      </c>
    </row>
    <row r="12731" spans="1:10">
      <c r="A12731" s="79">
        <v>42746</v>
      </c>
      <c r="B12731" s="3">
        <v>6.790877551020408</v>
      </c>
      <c r="C12731" s="7">
        <v>12009</v>
      </c>
      <c r="D12731" s="7">
        <v>1</v>
      </c>
      <c r="E12731" s="7" t="s">
        <v>4174</v>
      </c>
      <c r="F12731" s="2" t="s">
        <v>172</v>
      </c>
      <c r="G12731" s="2" t="s">
        <v>3468</v>
      </c>
      <c r="J12731" s="2" t="s">
        <v>3469</v>
      </c>
    </row>
    <row r="12732" spans="1:10">
      <c r="A12732" s="79">
        <v>42746</v>
      </c>
      <c r="B12732" s="3">
        <v>0</v>
      </c>
      <c r="C12732" s="7">
        <v>12009</v>
      </c>
      <c r="F12732" s="2" t="s">
        <v>172</v>
      </c>
      <c r="G12732" s="2" t="s">
        <v>3468</v>
      </c>
      <c r="J12732" s="2" t="s">
        <v>3469</v>
      </c>
    </row>
    <row r="12733" spans="1:10">
      <c r="A12733" s="79">
        <v>42755</v>
      </c>
      <c r="B12733" s="3">
        <v>27.175368421052632</v>
      </c>
      <c r="C12733" s="7">
        <v>12009</v>
      </c>
      <c r="D12733" s="7">
        <v>2</v>
      </c>
      <c r="E12733" s="7" t="s">
        <v>4174</v>
      </c>
      <c r="F12733" s="2" t="s">
        <v>172</v>
      </c>
      <c r="G12733" s="2" t="s">
        <v>393</v>
      </c>
      <c r="I12733" s="2" t="s">
        <v>235</v>
      </c>
      <c r="J12733" s="2" t="s">
        <v>3462</v>
      </c>
    </row>
    <row r="12734" spans="1:10">
      <c r="A12734" s="79">
        <v>42790</v>
      </c>
      <c r="B12734" s="3">
        <v>6.7825172413793107</v>
      </c>
      <c r="C12734" s="7">
        <v>12009</v>
      </c>
      <c r="D12734" s="7">
        <v>1</v>
      </c>
      <c r="E12734" s="7" t="s">
        <v>4174</v>
      </c>
      <c r="F12734" s="2" t="s">
        <v>172</v>
      </c>
      <c r="G12734" s="2" t="s">
        <v>372</v>
      </c>
      <c r="H12734" s="2" t="s">
        <v>1921</v>
      </c>
      <c r="I12734" s="2" t="s">
        <v>231</v>
      </c>
      <c r="J12734" s="2" t="s">
        <v>3471</v>
      </c>
    </row>
    <row r="12735" spans="1:10">
      <c r="A12735" s="79">
        <v>42797</v>
      </c>
      <c r="B12735" s="3">
        <v>6.7725244755244756</v>
      </c>
      <c r="C12735" s="7">
        <v>12009</v>
      </c>
      <c r="D12735" s="7">
        <v>1</v>
      </c>
      <c r="E12735" s="7" t="s">
        <v>4174</v>
      </c>
      <c r="F12735" s="2" t="s">
        <v>172</v>
      </c>
      <c r="G12735" s="2" t="s">
        <v>372</v>
      </c>
      <c r="H12735" s="2" t="s">
        <v>1921</v>
      </c>
      <c r="I12735" s="2" t="s">
        <v>231</v>
      </c>
      <c r="J12735" s="2" t="s">
        <v>3458</v>
      </c>
    </row>
    <row r="12736" spans="1:10">
      <c r="A12736" s="79">
        <v>42859</v>
      </c>
      <c r="B12736" s="3">
        <v>0</v>
      </c>
      <c r="C12736" s="7">
        <v>12009</v>
      </c>
      <c r="D12736" s="7">
        <v>5</v>
      </c>
      <c r="E12736" s="7" t="s">
        <v>4174</v>
      </c>
      <c r="F12736" s="2" t="s">
        <v>172</v>
      </c>
      <c r="G12736" s="2" t="s">
        <v>3524</v>
      </c>
    </row>
    <row r="12737" spans="1:10">
      <c r="A12737" s="79">
        <v>42859</v>
      </c>
      <c r="B12737" s="3">
        <v>13.575165919282512</v>
      </c>
      <c r="C12737" s="7">
        <v>12009</v>
      </c>
      <c r="D12737" s="7">
        <v>2</v>
      </c>
      <c r="E12737" s="7" t="s">
        <v>4174</v>
      </c>
      <c r="F12737" s="2" t="s">
        <v>172</v>
      </c>
      <c r="G12737" s="2" t="s">
        <v>207</v>
      </c>
    </row>
    <row r="12738" spans="1:10">
      <c r="A12738" s="79">
        <v>42863</v>
      </c>
      <c r="B12738" s="3">
        <v>67.88683168316831</v>
      </c>
      <c r="C12738" s="7">
        <v>12009</v>
      </c>
      <c r="D12738" s="7">
        <v>10</v>
      </c>
      <c r="E12738" s="7" t="s">
        <v>4174</v>
      </c>
      <c r="F12738" s="2" t="s">
        <v>172</v>
      </c>
      <c r="G12738" s="2" t="s">
        <v>207</v>
      </c>
    </row>
    <row r="12739" spans="1:10">
      <c r="A12739" s="79">
        <v>42133</v>
      </c>
      <c r="B12739" s="3">
        <v>29.19</v>
      </c>
      <c r="C12739" s="7">
        <v>12010</v>
      </c>
      <c r="D12739" s="7">
        <v>3</v>
      </c>
      <c r="E12739" s="7" t="s">
        <v>5214</v>
      </c>
      <c r="F12739" s="2" t="s">
        <v>172</v>
      </c>
      <c r="G12739" s="2" t="s">
        <v>358</v>
      </c>
      <c r="H12739" s="2" t="s">
        <v>202</v>
      </c>
    </row>
    <row r="12740" spans="1:10">
      <c r="A12740" s="79">
        <v>42156</v>
      </c>
      <c r="B12740" s="3">
        <v>9.73</v>
      </c>
      <c r="C12740" s="7">
        <v>12010</v>
      </c>
      <c r="D12740" s="7">
        <v>1</v>
      </c>
      <c r="E12740" s="7" t="s">
        <v>5214</v>
      </c>
      <c r="F12740" s="2" t="s">
        <v>172</v>
      </c>
      <c r="G12740" s="2" t="s">
        <v>235</v>
      </c>
      <c r="H12740" s="2" t="s">
        <v>202</v>
      </c>
    </row>
    <row r="12741" spans="1:10">
      <c r="A12741" s="79">
        <v>42167</v>
      </c>
      <c r="B12741" s="3">
        <v>9.73</v>
      </c>
      <c r="C12741" s="7">
        <v>12010</v>
      </c>
      <c r="D12741" s="7">
        <v>1</v>
      </c>
      <c r="E12741" s="7" t="s">
        <v>5214</v>
      </c>
      <c r="F12741" s="2" t="s">
        <v>172</v>
      </c>
      <c r="G12741" s="2" t="s">
        <v>250</v>
      </c>
      <c r="H12741" s="2" t="s">
        <v>202</v>
      </c>
    </row>
    <row r="12742" spans="1:10">
      <c r="A12742" s="79">
        <v>42170</v>
      </c>
      <c r="B12742" s="3">
        <v>19.46</v>
      </c>
      <c r="C12742" s="7">
        <v>12010</v>
      </c>
      <c r="D12742" s="7">
        <v>2</v>
      </c>
      <c r="E12742" s="7" t="s">
        <v>5214</v>
      </c>
      <c r="F12742" s="2" t="s">
        <v>172</v>
      </c>
      <c r="G12742" s="2" t="s">
        <v>248</v>
      </c>
      <c r="H12742" s="2" t="s">
        <v>202</v>
      </c>
      <c r="J12742" s="21"/>
    </row>
    <row r="12743" spans="1:10">
      <c r="A12743" s="79">
        <v>42170</v>
      </c>
      <c r="B12743" s="3">
        <v>19.46</v>
      </c>
      <c r="C12743" s="7">
        <v>12010</v>
      </c>
      <c r="D12743" s="7">
        <v>2</v>
      </c>
      <c r="E12743" s="7" t="s">
        <v>5214</v>
      </c>
      <c r="F12743" s="2" t="s">
        <v>172</v>
      </c>
      <c r="G12743" s="2" t="s">
        <v>206</v>
      </c>
      <c r="H12743" s="2" t="s">
        <v>202</v>
      </c>
      <c r="J12743" s="21"/>
    </row>
    <row r="12744" spans="1:10">
      <c r="A12744" s="79">
        <v>42170</v>
      </c>
      <c r="B12744" s="3">
        <v>9.73</v>
      </c>
      <c r="C12744" s="7">
        <v>12010</v>
      </c>
      <c r="D12744" s="7">
        <v>1</v>
      </c>
      <c r="E12744" s="7" t="s">
        <v>5214</v>
      </c>
      <c r="F12744" s="2" t="s">
        <v>172</v>
      </c>
      <c r="G12744" s="2" t="s">
        <v>247</v>
      </c>
      <c r="H12744" s="2" t="s">
        <v>202</v>
      </c>
      <c r="J12744" s="21"/>
    </row>
    <row r="12745" spans="1:10">
      <c r="A12745" s="79">
        <v>42171</v>
      </c>
      <c r="B12745" s="3">
        <v>9.73</v>
      </c>
      <c r="C12745" s="7">
        <v>12010</v>
      </c>
      <c r="D12745" s="7">
        <v>1</v>
      </c>
      <c r="E12745" s="7" t="s">
        <v>5214</v>
      </c>
      <c r="F12745" s="2" t="s">
        <v>172</v>
      </c>
      <c r="G12745" s="2" t="s">
        <v>233</v>
      </c>
      <c r="H12745" s="2" t="s">
        <v>202</v>
      </c>
      <c r="J12745" s="21"/>
    </row>
    <row r="12746" spans="1:10">
      <c r="A12746" s="79">
        <v>42174</v>
      </c>
      <c r="B12746" s="3">
        <v>9.73</v>
      </c>
      <c r="C12746" s="7">
        <v>12010</v>
      </c>
      <c r="D12746" s="7">
        <v>1</v>
      </c>
      <c r="E12746" s="7" t="s">
        <v>5214</v>
      </c>
      <c r="F12746" s="2" t="s">
        <v>172</v>
      </c>
      <c r="G12746" s="2" t="s">
        <v>231</v>
      </c>
      <c r="H12746" s="2" t="s">
        <v>202</v>
      </c>
      <c r="J12746" s="21"/>
    </row>
    <row r="12747" spans="1:10">
      <c r="A12747" s="79">
        <v>42177</v>
      </c>
      <c r="B12747" s="3">
        <v>19.46</v>
      </c>
      <c r="C12747" s="7">
        <v>12010</v>
      </c>
      <c r="D12747" s="7">
        <v>2</v>
      </c>
      <c r="E12747" s="7" t="s">
        <v>5214</v>
      </c>
      <c r="F12747" s="2" t="s">
        <v>172</v>
      </c>
      <c r="G12747" s="2" t="s">
        <v>244</v>
      </c>
      <c r="H12747" s="2" t="s">
        <v>202</v>
      </c>
      <c r="J12747" s="21"/>
    </row>
    <row r="12748" spans="1:10">
      <c r="A12748" s="79">
        <v>42185</v>
      </c>
      <c r="B12748" s="3">
        <v>9.73</v>
      </c>
      <c r="C12748" s="7">
        <v>12010</v>
      </c>
      <c r="D12748" s="7">
        <v>1</v>
      </c>
      <c r="E12748" s="7" t="s">
        <v>5214</v>
      </c>
      <c r="F12748" s="2" t="s">
        <v>172</v>
      </c>
      <c r="G12748" s="2" t="s">
        <v>242</v>
      </c>
      <c r="H12748" s="2" t="s">
        <v>202</v>
      </c>
      <c r="J12748" s="21"/>
    </row>
    <row r="12749" spans="1:10">
      <c r="A12749" s="79">
        <v>42195</v>
      </c>
      <c r="B12749" s="3">
        <v>9.73</v>
      </c>
      <c r="C12749" s="7">
        <v>12010</v>
      </c>
      <c r="D12749" s="7">
        <v>1</v>
      </c>
      <c r="E12749" s="7" t="s">
        <v>5214</v>
      </c>
      <c r="F12749" s="2" t="s">
        <v>172</v>
      </c>
      <c r="G12749" s="2" t="s">
        <v>241</v>
      </c>
      <c r="H12749" s="2" t="s">
        <v>202</v>
      </c>
      <c r="J12749" s="21"/>
    </row>
    <row r="12750" spans="1:10">
      <c r="A12750" s="79">
        <v>42196</v>
      </c>
      <c r="B12750" s="3">
        <v>9.73</v>
      </c>
      <c r="C12750" s="7">
        <v>12010</v>
      </c>
      <c r="D12750" s="7">
        <v>1</v>
      </c>
      <c r="E12750" s="7" t="s">
        <v>5214</v>
      </c>
      <c r="F12750" s="2" t="s">
        <v>172</v>
      </c>
      <c r="G12750" s="2" t="s">
        <v>231</v>
      </c>
      <c r="H12750" s="2" t="s">
        <v>202</v>
      </c>
      <c r="J12750" s="21"/>
    </row>
    <row r="12751" spans="1:10">
      <c r="A12751" s="79">
        <v>42233</v>
      </c>
      <c r="B12751" s="3">
        <v>48.65</v>
      </c>
      <c r="C12751" s="7">
        <v>12010</v>
      </c>
      <c r="D12751" s="7">
        <v>3</v>
      </c>
      <c r="E12751" s="7" t="s">
        <v>5214</v>
      </c>
      <c r="F12751" s="2" t="s">
        <v>172</v>
      </c>
      <c r="G12751" s="2" t="s">
        <v>235</v>
      </c>
      <c r="H12751" s="2" t="s">
        <v>202</v>
      </c>
      <c r="J12751" s="21"/>
    </row>
    <row r="12752" spans="1:10">
      <c r="A12752" s="79">
        <v>42283</v>
      </c>
      <c r="B12752" s="3">
        <v>9.73</v>
      </c>
      <c r="C12752" s="7">
        <v>12010</v>
      </c>
      <c r="D12752" s="7">
        <v>1</v>
      </c>
      <c r="E12752" s="7" t="s">
        <v>5214</v>
      </c>
      <c r="F12752" s="2" t="s">
        <v>172</v>
      </c>
      <c r="G12752" s="2" t="s">
        <v>372</v>
      </c>
      <c r="H12752" s="2" t="s">
        <v>202</v>
      </c>
    </row>
    <row r="12753" spans="1:12">
      <c r="A12753" s="79">
        <v>42297</v>
      </c>
      <c r="B12753" s="3">
        <v>9.73</v>
      </c>
      <c r="C12753" s="7">
        <v>12010</v>
      </c>
      <c r="D12753" s="7">
        <v>1</v>
      </c>
      <c r="E12753" s="7" t="s">
        <v>5214</v>
      </c>
      <c r="F12753" s="2" t="s">
        <v>172</v>
      </c>
      <c r="G12753" s="2" t="s">
        <v>373</v>
      </c>
      <c r="H12753" s="2" t="s">
        <v>202</v>
      </c>
    </row>
    <row r="12754" spans="1:12">
      <c r="A12754" s="79">
        <v>42300</v>
      </c>
      <c r="B12754" s="3">
        <v>9.73</v>
      </c>
      <c r="C12754" s="7">
        <v>12010</v>
      </c>
      <c r="D12754" s="7">
        <v>1</v>
      </c>
      <c r="E12754" s="7" t="s">
        <v>5214</v>
      </c>
      <c r="F12754" s="2" t="s">
        <v>172</v>
      </c>
      <c r="G12754" s="2" t="s">
        <v>372</v>
      </c>
      <c r="H12754" s="2" t="s">
        <v>202</v>
      </c>
    </row>
    <row r="12755" spans="1:12">
      <c r="A12755" s="79">
        <v>42310</v>
      </c>
      <c r="B12755" s="3">
        <v>19.46</v>
      </c>
      <c r="C12755" s="7">
        <v>12010</v>
      </c>
      <c r="D12755" s="7">
        <v>2</v>
      </c>
      <c r="E12755" s="7" t="s">
        <v>5214</v>
      </c>
      <c r="F12755" s="2" t="s">
        <v>172</v>
      </c>
      <c r="G12755" s="2" t="s">
        <v>461</v>
      </c>
      <c r="H12755" s="2" t="s">
        <v>462</v>
      </c>
      <c r="I12755" s="2" t="s">
        <v>625</v>
      </c>
    </row>
    <row r="12756" spans="1:12">
      <c r="A12756" s="79">
        <v>42319</v>
      </c>
      <c r="B12756" s="3">
        <v>29.19</v>
      </c>
      <c r="C12756" s="7">
        <v>12010</v>
      </c>
      <c r="D12756" s="7">
        <v>3</v>
      </c>
      <c r="E12756" s="7" t="s">
        <v>5214</v>
      </c>
      <c r="F12756" s="2" t="s">
        <v>172</v>
      </c>
      <c r="G12756" s="2" t="s">
        <v>459</v>
      </c>
      <c r="H12756" s="2" t="s">
        <v>460</v>
      </c>
      <c r="I12756" s="2" t="s">
        <v>625</v>
      </c>
    </row>
    <row r="12757" spans="1:12">
      <c r="A12757" s="79">
        <v>42319</v>
      </c>
      <c r="B12757" s="3">
        <v>9.73</v>
      </c>
      <c r="C12757" s="7">
        <v>12010</v>
      </c>
      <c r="D12757" s="7">
        <v>1</v>
      </c>
      <c r="E12757" s="7" t="s">
        <v>5214</v>
      </c>
      <c r="F12757" s="2" t="s">
        <v>172</v>
      </c>
      <c r="G12757" s="2" t="s">
        <v>372</v>
      </c>
      <c r="H12757" s="2" t="s">
        <v>463</v>
      </c>
      <c r="I12757" s="2" t="s">
        <v>625</v>
      </c>
    </row>
    <row r="12758" spans="1:12">
      <c r="A12758" s="79">
        <v>42357</v>
      </c>
      <c r="B12758" s="3">
        <v>19.46</v>
      </c>
      <c r="C12758" s="7">
        <v>12010</v>
      </c>
      <c r="D12758" s="7">
        <v>2</v>
      </c>
      <c r="E12758" s="7" t="s">
        <v>5214</v>
      </c>
      <c r="F12758" s="8" t="s">
        <v>172</v>
      </c>
      <c r="G12758" s="2" t="s">
        <v>653</v>
      </c>
      <c r="H12758" s="2" t="s">
        <v>654</v>
      </c>
      <c r="I12758" s="2" t="s">
        <v>625</v>
      </c>
      <c r="J12758" s="2" t="s">
        <v>215</v>
      </c>
    </row>
    <row r="12759" spans="1:12">
      <c r="A12759" s="79">
        <v>42375</v>
      </c>
      <c r="B12759" s="3">
        <v>9.73</v>
      </c>
      <c r="C12759" s="7">
        <v>12010</v>
      </c>
      <c r="D12759" s="7">
        <v>1</v>
      </c>
      <c r="E12759" s="7" t="s">
        <v>5214</v>
      </c>
      <c r="F12759" s="2" t="s">
        <v>172</v>
      </c>
      <c r="G12759" s="2" t="s">
        <v>372</v>
      </c>
      <c r="H12759" s="2" t="s">
        <v>910</v>
      </c>
      <c r="I12759" s="2" t="s">
        <v>625</v>
      </c>
      <c r="L12759" s="21"/>
    </row>
    <row r="12760" spans="1:12">
      <c r="A12760" s="79">
        <v>42376</v>
      </c>
      <c r="B12760" s="3">
        <v>9.73</v>
      </c>
      <c r="C12760" s="7">
        <v>12010</v>
      </c>
      <c r="D12760" s="7">
        <v>1</v>
      </c>
      <c r="E12760" s="7" t="s">
        <v>5214</v>
      </c>
      <c r="F12760" s="2" t="s">
        <v>172</v>
      </c>
      <c r="G12760" s="2" t="s">
        <v>911</v>
      </c>
      <c r="H12760" s="2" t="s">
        <v>913</v>
      </c>
      <c r="I12760" s="2" t="s">
        <v>202</v>
      </c>
      <c r="L12760" s="21"/>
    </row>
    <row r="12761" spans="1:12">
      <c r="A12761" s="79">
        <v>42383</v>
      </c>
      <c r="B12761" s="3">
        <v>9.73</v>
      </c>
      <c r="C12761" s="7">
        <v>12010</v>
      </c>
      <c r="D12761" s="7">
        <v>1</v>
      </c>
      <c r="E12761" s="7" t="s">
        <v>5214</v>
      </c>
      <c r="F12761" s="2" t="s">
        <v>172</v>
      </c>
      <c r="G12761" s="2" t="s">
        <v>372</v>
      </c>
      <c r="H12761" s="2" t="s">
        <v>907</v>
      </c>
      <c r="I12761" s="2" t="s">
        <v>625</v>
      </c>
      <c r="L12761" s="21"/>
    </row>
    <row r="12762" spans="1:12">
      <c r="A12762" s="79">
        <v>42389</v>
      </c>
      <c r="B12762" s="3">
        <v>19.46</v>
      </c>
      <c r="C12762" s="7">
        <v>12010</v>
      </c>
      <c r="D12762" s="7">
        <v>2</v>
      </c>
      <c r="E12762" s="7" t="s">
        <v>5214</v>
      </c>
      <c r="F12762" s="2" t="s">
        <v>172</v>
      </c>
      <c r="G12762" s="2" t="s">
        <v>468</v>
      </c>
      <c r="H12762" s="2" t="s">
        <v>914</v>
      </c>
      <c r="I12762" s="2" t="s">
        <v>202</v>
      </c>
      <c r="L12762" s="21"/>
    </row>
    <row r="12763" spans="1:12">
      <c r="A12763" s="79">
        <v>42400</v>
      </c>
      <c r="B12763" s="3">
        <v>19.46</v>
      </c>
      <c r="C12763" s="7">
        <v>12010</v>
      </c>
      <c r="D12763" s="7">
        <v>2</v>
      </c>
      <c r="E12763" s="7" t="s">
        <v>5214</v>
      </c>
      <c r="F12763" s="2" t="s">
        <v>172</v>
      </c>
      <c r="G12763" s="2" t="s">
        <v>1161</v>
      </c>
      <c r="H12763" s="2" t="s">
        <v>1162</v>
      </c>
      <c r="I12763" s="2" t="s">
        <v>625</v>
      </c>
      <c r="L12763" s="21"/>
    </row>
    <row r="12764" spans="1:12">
      <c r="A12764" s="79">
        <v>42400</v>
      </c>
      <c r="B12764" s="3">
        <v>9.73</v>
      </c>
      <c r="C12764" s="7">
        <v>12010</v>
      </c>
      <c r="D12764" s="7">
        <v>1</v>
      </c>
      <c r="E12764" s="7" t="s">
        <v>5214</v>
      </c>
      <c r="F12764" s="2" t="s">
        <v>172</v>
      </c>
      <c r="G12764" s="2" t="s">
        <v>671</v>
      </c>
      <c r="H12764" s="2" t="s">
        <v>1160</v>
      </c>
      <c r="I12764" s="2" t="s">
        <v>625</v>
      </c>
      <c r="L12764" s="21"/>
    </row>
    <row r="12765" spans="1:12">
      <c r="A12765" s="79">
        <v>42402</v>
      </c>
      <c r="B12765" s="3">
        <v>77.84</v>
      </c>
      <c r="C12765" s="7">
        <v>12010</v>
      </c>
      <c r="D12765" s="7">
        <v>6</v>
      </c>
      <c r="E12765" s="7" t="s">
        <v>5214</v>
      </c>
      <c r="F12765" s="2" t="s">
        <v>172</v>
      </c>
      <c r="G12765" s="2" t="s">
        <v>393</v>
      </c>
      <c r="H12765" s="2" t="s">
        <v>1159</v>
      </c>
      <c r="I12765" s="2" t="s">
        <v>625</v>
      </c>
      <c r="L12765" s="21"/>
    </row>
    <row r="12766" spans="1:12">
      <c r="A12766" s="79">
        <v>42402</v>
      </c>
      <c r="B12766" s="3">
        <v>19.46</v>
      </c>
      <c r="C12766" s="7">
        <v>12010</v>
      </c>
      <c r="D12766" s="7">
        <v>2</v>
      </c>
      <c r="E12766" s="7" t="s">
        <v>5214</v>
      </c>
      <c r="F12766" s="2" t="s">
        <v>172</v>
      </c>
      <c r="G12766" s="2" t="s">
        <v>486</v>
      </c>
      <c r="H12766" s="2" t="s">
        <v>1131</v>
      </c>
      <c r="I12766" s="2" t="s">
        <v>625</v>
      </c>
      <c r="L12766" s="21"/>
    </row>
    <row r="12767" spans="1:12">
      <c r="A12767" s="79">
        <v>42402</v>
      </c>
      <c r="B12767" s="3">
        <v>19.46</v>
      </c>
      <c r="C12767" s="7">
        <v>12010</v>
      </c>
      <c r="D12767" s="7">
        <v>2</v>
      </c>
      <c r="E12767" s="7" t="s">
        <v>5214</v>
      </c>
      <c r="F12767" s="2" t="s">
        <v>172</v>
      </c>
      <c r="G12767" s="2" t="s">
        <v>1147</v>
      </c>
      <c r="H12767" s="2" t="s">
        <v>1148</v>
      </c>
      <c r="I12767" s="2" t="s">
        <v>625</v>
      </c>
      <c r="L12767" s="21"/>
    </row>
    <row r="12768" spans="1:12">
      <c r="A12768" s="79">
        <v>42404</v>
      </c>
      <c r="B12768" s="3">
        <v>9.73</v>
      </c>
      <c r="C12768" s="7">
        <v>12010</v>
      </c>
      <c r="D12768" s="7">
        <v>1</v>
      </c>
      <c r="E12768" s="7" t="s">
        <v>5214</v>
      </c>
      <c r="F12768" s="2" t="s">
        <v>172</v>
      </c>
      <c r="G12768" s="2" t="s">
        <v>1128</v>
      </c>
      <c r="H12768" s="2" t="s">
        <v>1129</v>
      </c>
      <c r="I12768" s="2" t="s">
        <v>625</v>
      </c>
      <c r="L12768" s="21"/>
    </row>
    <row r="12769" spans="1:12">
      <c r="A12769" s="79">
        <v>42404</v>
      </c>
      <c r="B12769" s="3">
        <v>9.73</v>
      </c>
      <c r="C12769" s="7">
        <v>12010</v>
      </c>
      <c r="D12769" s="7">
        <v>1</v>
      </c>
      <c r="E12769" s="7" t="s">
        <v>5214</v>
      </c>
      <c r="F12769" s="2" t="s">
        <v>172</v>
      </c>
      <c r="G12769" s="2" t="s">
        <v>1151</v>
      </c>
      <c r="H12769" s="2" t="s">
        <v>1152</v>
      </c>
      <c r="I12769" s="2" t="s">
        <v>625</v>
      </c>
      <c r="L12769" s="21"/>
    </row>
    <row r="12770" spans="1:12">
      <c r="A12770" s="79">
        <v>42404</v>
      </c>
      <c r="B12770" s="3">
        <v>9.73</v>
      </c>
      <c r="C12770" s="7">
        <v>12010</v>
      </c>
      <c r="D12770" s="7">
        <v>1</v>
      </c>
      <c r="E12770" s="7" t="s">
        <v>5214</v>
      </c>
      <c r="F12770" s="2" t="s">
        <v>172</v>
      </c>
      <c r="G12770" s="2" t="s">
        <v>1151</v>
      </c>
      <c r="H12770" s="2" t="s">
        <v>1152</v>
      </c>
      <c r="I12770" s="2" t="s">
        <v>1153</v>
      </c>
      <c r="L12770" s="21"/>
    </row>
    <row r="12771" spans="1:12">
      <c r="A12771" s="79">
        <v>42408</v>
      </c>
      <c r="B12771" s="3">
        <v>29.19</v>
      </c>
      <c r="C12771" s="7">
        <v>12010</v>
      </c>
      <c r="D12771" s="7">
        <v>3</v>
      </c>
      <c r="E12771" s="7" t="s">
        <v>5214</v>
      </c>
      <c r="F12771" s="2" t="s">
        <v>172</v>
      </c>
      <c r="G12771" s="2" t="s">
        <v>461</v>
      </c>
      <c r="H12771" s="2" t="s">
        <v>1144</v>
      </c>
      <c r="I12771" s="2" t="s">
        <v>625</v>
      </c>
      <c r="L12771" s="21"/>
    </row>
    <row r="12772" spans="1:12">
      <c r="A12772" s="79">
        <v>42416</v>
      </c>
      <c r="B12772" s="3">
        <v>19.46</v>
      </c>
      <c r="C12772" s="7">
        <v>12010</v>
      </c>
      <c r="D12772" s="7">
        <v>2</v>
      </c>
      <c r="E12772" s="7" t="s">
        <v>5214</v>
      </c>
      <c r="F12772" s="2" t="s">
        <v>172</v>
      </c>
      <c r="G12772" s="2" t="s">
        <v>1118</v>
      </c>
      <c r="H12772" s="2" t="s">
        <v>1119</v>
      </c>
      <c r="I12772" s="2" t="s">
        <v>625</v>
      </c>
      <c r="L12772" s="21"/>
    </row>
    <row r="12773" spans="1:12">
      <c r="A12773" s="79">
        <v>42424</v>
      </c>
      <c r="B12773" s="3">
        <v>19.46</v>
      </c>
      <c r="C12773" s="7">
        <v>12010</v>
      </c>
      <c r="D12773" s="7">
        <v>2</v>
      </c>
      <c r="E12773" s="7" t="s">
        <v>5214</v>
      </c>
      <c r="F12773" s="2" t="s">
        <v>172</v>
      </c>
      <c r="G12773" s="2" t="s">
        <v>1126</v>
      </c>
      <c r="H12773" s="2" t="s">
        <v>1127</v>
      </c>
      <c r="I12773" s="2" t="s">
        <v>625</v>
      </c>
      <c r="L12773" s="21"/>
    </row>
    <row r="12774" spans="1:12">
      <c r="A12774" s="79">
        <v>42459</v>
      </c>
      <c r="B12774" s="3">
        <v>9.73</v>
      </c>
      <c r="C12774" s="7">
        <v>12010</v>
      </c>
      <c r="D12774" s="7">
        <v>1</v>
      </c>
      <c r="E12774" s="7" t="s">
        <v>5214</v>
      </c>
      <c r="F12774" s="2" t="s">
        <v>172</v>
      </c>
      <c r="G12774" s="2" t="s">
        <v>1289</v>
      </c>
      <c r="H12774" s="2" t="s">
        <v>625</v>
      </c>
    </row>
    <row r="12775" spans="1:12">
      <c r="A12775" s="79">
        <v>42462</v>
      </c>
      <c r="B12775" s="3">
        <v>19.46</v>
      </c>
      <c r="C12775" s="7">
        <v>12010</v>
      </c>
      <c r="D12775" s="7">
        <v>2</v>
      </c>
      <c r="E12775" s="7" t="s">
        <v>5214</v>
      </c>
      <c r="F12775" s="2" t="s">
        <v>172</v>
      </c>
      <c r="G12775" s="2" t="s">
        <v>459</v>
      </c>
      <c r="H12775" s="2" t="s">
        <v>1546</v>
      </c>
      <c r="I12775" s="2" t="s">
        <v>625</v>
      </c>
    </row>
    <row r="12776" spans="1:12">
      <c r="A12776" s="79">
        <v>42466</v>
      </c>
      <c r="B12776" s="3">
        <v>19.46</v>
      </c>
      <c r="C12776" s="7">
        <v>12010</v>
      </c>
      <c r="D12776" s="7">
        <v>2</v>
      </c>
      <c r="E12776" s="7" t="s">
        <v>5214</v>
      </c>
      <c r="F12776" s="2" t="s">
        <v>172</v>
      </c>
      <c r="G12776" s="2" t="s">
        <v>1536</v>
      </c>
      <c r="H12776" s="2" t="s">
        <v>1537</v>
      </c>
      <c r="I12776" s="2" t="s">
        <v>625</v>
      </c>
    </row>
    <row r="12777" spans="1:12">
      <c r="A12777" s="79">
        <v>42467</v>
      </c>
      <c r="B12777" s="3">
        <v>9.73</v>
      </c>
      <c r="C12777" s="7">
        <v>12010</v>
      </c>
      <c r="D12777" s="7">
        <v>1</v>
      </c>
      <c r="E12777" s="7" t="s">
        <v>5214</v>
      </c>
      <c r="F12777" s="2" t="s">
        <v>172</v>
      </c>
      <c r="G12777" s="2" t="s">
        <v>372</v>
      </c>
      <c r="H12777" s="2" t="s">
        <v>1547</v>
      </c>
      <c r="I12777" s="2" t="s">
        <v>625</v>
      </c>
    </row>
    <row r="12778" spans="1:12">
      <c r="A12778" s="79">
        <v>42468</v>
      </c>
      <c r="B12778" s="3">
        <v>9.73</v>
      </c>
      <c r="C12778" s="7">
        <v>12010</v>
      </c>
      <c r="D12778" s="7">
        <v>1</v>
      </c>
      <c r="E12778" s="7" t="s">
        <v>5214</v>
      </c>
      <c r="F12778" s="2" t="s">
        <v>172</v>
      </c>
      <c r="G12778" s="2" t="s">
        <v>1542</v>
      </c>
      <c r="H12778" s="2" t="s">
        <v>1543</v>
      </c>
      <c r="I12778" s="2" t="s">
        <v>625</v>
      </c>
    </row>
    <row r="12779" spans="1:12">
      <c r="A12779" s="79">
        <v>42473</v>
      </c>
      <c r="B12779" s="3">
        <v>9.73</v>
      </c>
      <c r="C12779" s="7">
        <v>12010</v>
      </c>
      <c r="D12779" s="7">
        <v>1</v>
      </c>
      <c r="E12779" s="7" t="s">
        <v>5214</v>
      </c>
      <c r="F12779" s="2" t="s">
        <v>172</v>
      </c>
      <c r="G12779" s="2" t="s">
        <v>1540</v>
      </c>
      <c r="H12779" s="2" t="s">
        <v>1541</v>
      </c>
      <c r="I12779" s="2" t="s">
        <v>625</v>
      </c>
    </row>
    <row r="12780" spans="1:12">
      <c r="A12780" s="79">
        <v>42479</v>
      </c>
      <c r="B12780" s="3">
        <v>29.189999999999998</v>
      </c>
      <c r="C12780" s="7">
        <v>12010</v>
      </c>
      <c r="D12780" s="7">
        <v>3</v>
      </c>
      <c r="E12780" s="7" t="s">
        <v>5214</v>
      </c>
      <c r="F12780" s="2" t="s">
        <v>172</v>
      </c>
      <c r="G12780" s="2" t="s">
        <v>671</v>
      </c>
      <c r="H12780" s="2" t="s">
        <v>1551</v>
      </c>
      <c r="I12780" s="2" t="s">
        <v>625</v>
      </c>
    </row>
    <row r="12781" spans="1:12">
      <c r="A12781" s="79">
        <v>42480</v>
      </c>
      <c r="B12781" s="3">
        <v>29.189999999999998</v>
      </c>
      <c r="C12781" s="7">
        <v>12010</v>
      </c>
      <c r="D12781" s="7">
        <v>3</v>
      </c>
      <c r="E12781" s="7" t="s">
        <v>5214</v>
      </c>
      <c r="F12781" s="2" t="s">
        <v>172</v>
      </c>
      <c r="G12781" s="2" t="s">
        <v>533</v>
      </c>
      <c r="H12781" s="2" t="s">
        <v>1539</v>
      </c>
      <c r="I12781" s="2" t="s">
        <v>625</v>
      </c>
    </row>
    <row r="12782" spans="1:12">
      <c r="A12782" s="79">
        <v>42520</v>
      </c>
      <c r="B12782" s="3">
        <v>9.6242105960264901</v>
      </c>
      <c r="C12782" s="7">
        <v>12010</v>
      </c>
      <c r="D12782" s="7">
        <v>1</v>
      </c>
      <c r="E12782" s="7" t="s">
        <v>5214</v>
      </c>
      <c r="F12782" s="2" t="s">
        <v>172</v>
      </c>
      <c r="G12782" s="2" t="s">
        <v>625</v>
      </c>
      <c r="H12782" s="2" t="s">
        <v>1776</v>
      </c>
      <c r="I12782" s="2" t="s">
        <v>1771</v>
      </c>
    </row>
    <row r="12783" spans="1:12">
      <c r="A12783" s="79">
        <v>42523</v>
      </c>
      <c r="B12783" s="3">
        <v>19.314736842105262</v>
      </c>
      <c r="C12783" s="7">
        <v>12010</v>
      </c>
      <c r="D12783" s="7">
        <v>2</v>
      </c>
      <c r="E12783" s="7" t="s">
        <v>5214</v>
      </c>
      <c r="F12783" s="2" t="s">
        <v>172</v>
      </c>
      <c r="G12783" s="2" t="s">
        <v>625</v>
      </c>
      <c r="H12783" s="2" t="s">
        <v>1147</v>
      </c>
      <c r="K12783" s="2" t="s">
        <v>2045</v>
      </c>
    </row>
    <row r="12784" spans="1:12">
      <c r="A12784" s="79">
        <v>42523</v>
      </c>
      <c r="B12784" s="3">
        <v>9.6947715736040614</v>
      </c>
      <c r="C12784" s="7">
        <v>12010</v>
      </c>
      <c r="D12784" s="7">
        <v>1</v>
      </c>
      <c r="E12784" s="7" t="s">
        <v>5214</v>
      </c>
      <c r="F12784" s="2" t="s">
        <v>172</v>
      </c>
      <c r="G12784" s="2" t="s">
        <v>625</v>
      </c>
      <c r="H12784" s="2" t="s">
        <v>2043</v>
      </c>
      <c r="K12784" s="2" t="s">
        <v>2044</v>
      </c>
    </row>
    <row r="12785" spans="1:11">
      <c r="A12785" s="79">
        <v>42530</v>
      </c>
      <c r="B12785" s="3">
        <v>29.081219512195123</v>
      </c>
      <c r="C12785" s="7">
        <v>12010</v>
      </c>
      <c r="D12785" s="7">
        <v>3</v>
      </c>
      <c r="E12785" s="7" t="s">
        <v>5214</v>
      </c>
      <c r="F12785" s="2" t="s">
        <v>172</v>
      </c>
      <c r="G12785" s="2" t="s">
        <v>625</v>
      </c>
      <c r="H12785" s="2" t="s">
        <v>2051</v>
      </c>
      <c r="K12785" s="2" t="s">
        <v>2052</v>
      </c>
    </row>
    <row r="12786" spans="1:11">
      <c r="A12786" s="79">
        <v>42536</v>
      </c>
      <c r="B12786" s="3">
        <v>19.394842767295597</v>
      </c>
      <c r="C12786" s="7">
        <v>12010</v>
      </c>
      <c r="D12786" s="7">
        <v>2</v>
      </c>
      <c r="E12786" s="7" t="s">
        <v>5214</v>
      </c>
      <c r="F12786" s="2" t="s">
        <v>172</v>
      </c>
      <c r="G12786" s="2" t="s">
        <v>625</v>
      </c>
      <c r="H12786" s="2" t="s">
        <v>2008</v>
      </c>
      <c r="K12786" s="2" t="s">
        <v>2009</v>
      </c>
    </row>
    <row r="12787" spans="1:11">
      <c r="A12787" s="79">
        <v>42540</v>
      </c>
      <c r="B12787" s="3">
        <v>9.6950000000000003</v>
      </c>
      <c r="C12787" s="7">
        <v>12010</v>
      </c>
      <c r="D12787" s="7">
        <v>1</v>
      </c>
      <c r="E12787" s="7" t="s">
        <v>5214</v>
      </c>
      <c r="F12787" s="2" t="s">
        <v>172</v>
      </c>
      <c r="G12787" s="2" t="s">
        <v>625</v>
      </c>
      <c r="H12787" s="2" t="s">
        <v>671</v>
      </c>
      <c r="K12787" s="2" t="s">
        <v>1997</v>
      </c>
    </row>
    <row r="12788" spans="1:11">
      <c r="A12788" s="79">
        <v>42541</v>
      </c>
      <c r="B12788" s="3">
        <v>9.6753179190751446</v>
      </c>
      <c r="C12788" s="7">
        <v>12010</v>
      </c>
      <c r="D12788" s="7">
        <v>1</v>
      </c>
      <c r="E12788" s="7" t="s">
        <v>5214</v>
      </c>
      <c r="F12788" s="2" t="s">
        <v>172</v>
      </c>
      <c r="G12788" s="2" t="s">
        <v>625</v>
      </c>
      <c r="H12788" s="2" t="s">
        <v>1998</v>
      </c>
      <c r="K12788" s="2" t="s">
        <v>1999</v>
      </c>
    </row>
    <row r="12789" spans="1:11">
      <c r="A12789" s="79">
        <v>42541</v>
      </c>
      <c r="B12789" s="3">
        <v>9.6940000000000008</v>
      </c>
      <c r="C12789" s="7">
        <v>12010</v>
      </c>
      <c r="D12789" s="7">
        <v>1</v>
      </c>
      <c r="E12789" s="7" t="s">
        <v>5214</v>
      </c>
      <c r="F12789" s="2" t="s">
        <v>172</v>
      </c>
      <c r="G12789" s="2" t="s">
        <v>625</v>
      </c>
      <c r="H12789" s="2" t="s">
        <v>488</v>
      </c>
      <c r="K12789" s="2" t="s">
        <v>1993</v>
      </c>
    </row>
    <row r="12790" spans="1:11">
      <c r="A12790" s="79">
        <v>42548</v>
      </c>
      <c r="B12790" s="3">
        <v>19.392093023255814</v>
      </c>
      <c r="C12790" s="7">
        <v>12010</v>
      </c>
      <c r="D12790" s="7">
        <v>2</v>
      </c>
      <c r="E12790" s="7" t="s">
        <v>5214</v>
      </c>
      <c r="F12790" s="2" t="s">
        <v>172</v>
      </c>
      <c r="G12790" s="2" t="s">
        <v>625</v>
      </c>
      <c r="H12790" s="2" t="s">
        <v>1960</v>
      </c>
      <c r="K12790" s="2" t="s">
        <v>1961</v>
      </c>
    </row>
    <row r="12791" spans="1:11">
      <c r="A12791" s="79">
        <v>42548</v>
      </c>
      <c r="B12791" s="3">
        <v>9.7012536443148694</v>
      </c>
      <c r="C12791" s="7">
        <v>12010</v>
      </c>
      <c r="D12791" s="7">
        <v>1</v>
      </c>
      <c r="E12791" s="7" t="s">
        <v>5214</v>
      </c>
      <c r="F12791" s="2" t="s">
        <v>172</v>
      </c>
      <c r="G12791" s="2" t="s">
        <v>625</v>
      </c>
      <c r="H12791" s="2" t="s">
        <v>1958</v>
      </c>
      <c r="K12791" s="2" t="s">
        <v>1959</v>
      </c>
    </row>
    <row r="12792" spans="1:11">
      <c r="A12792" s="79">
        <v>42551</v>
      </c>
      <c r="B12792" s="3">
        <v>9.6777315262988068</v>
      </c>
      <c r="C12792" s="7">
        <v>12010</v>
      </c>
      <c r="D12792" s="7">
        <v>1</v>
      </c>
      <c r="E12792" s="7" t="s">
        <v>5214</v>
      </c>
      <c r="F12792" s="2" t="s">
        <v>172</v>
      </c>
      <c r="G12792" s="2" t="s">
        <v>625</v>
      </c>
      <c r="H12792" s="2" t="s">
        <v>1136</v>
      </c>
      <c r="K12792" s="2" t="s">
        <v>1948</v>
      </c>
    </row>
    <row r="12793" spans="1:11">
      <c r="A12793" s="79">
        <v>42585</v>
      </c>
      <c r="B12793" s="3">
        <v>19.359534414995466</v>
      </c>
      <c r="C12793" s="7">
        <v>12010</v>
      </c>
      <c r="D12793" s="7">
        <v>2</v>
      </c>
      <c r="E12793" s="7" t="s">
        <v>5214</v>
      </c>
      <c r="F12793" s="2" t="s">
        <v>172</v>
      </c>
      <c r="G12793" s="2" t="s">
        <v>1952</v>
      </c>
      <c r="H12793" s="2" t="s">
        <v>2195</v>
      </c>
      <c r="I12793" s="2" t="s">
        <v>625</v>
      </c>
    </row>
    <row r="12794" spans="1:11">
      <c r="A12794" s="79">
        <v>42611</v>
      </c>
      <c r="B12794" s="3">
        <v>19.378762886597936</v>
      </c>
      <c r="C12794" s="7">
        <v>12010</v>
      </c>
      <c r="D12794" s="7">
        <v>2</v>
      </c>
      <c r="E12794" s="7" t="s">
        <v>5214</v>
      </c>
      <c r="F12794" s="2" t="s">
        <v>172</v>
      </c>
      <c r="G12794" s="2" t="s">
        <v>1776</v>
      </c>
      <c r="H12794" s="2" t="s">
        <v>2164</v>
      </c>
      <c r="I12794" s="2" t="s">
        <v>625</v>
      </c>
    </row>
    <row r="12795" spans="1:11">
      <c r="A12795" s="79">
        <v>42622</v>
      </c>
      <c r="B12795" s="3">
        <v>19.371667472208795</v>
      </c>
      <c r="C12795" s="7">
        <v>12010</v>
      </c>
      <c r="D12795" s="7">
        <v>2</v>
      </c>
      <c r="E12795" s="7" t="s">
        <v>5214</v>
      </c>
      <c r="F12795" s="2" t="s">
        <v>172</v>
      </c>
      <c r="G12795" s="2" t="s">
        <v>2198</v>
      </c>
      <c r="H12795" s="2" t="s">
        <v>2199</v>
      </c>
      <c r="I12795" s="2" t="s">
        <v>625</v>
      </c>
    </row>
    <row r="12796" spans="1:11">
      <c r="A12796" s="79">
        <v>42624</v>
      </c>
      <c r="B12796" s="3">
        <v>9.6779144385026736</v>
      </c>
      <c r="C12796" s="7">
        <v>12010</v>
      </c>
      <c r="D12796" s="7">
        <v>1</v>
      </c>
      <c r="E12796" s="7" t="s">
        <v>5214</v>
      </c>
      <c r="F12796" s="2" t="s">
        <v>172</v>
      </c>
      <c r="G12796" s="2" t="s">
        <v>2192</v>
      </c>
      <c r="H12796" s="2" t="s">
        <v>2193</v>
      </c>
      <c r="I12796" s="2" t="s">
        <v>625</v>
      </c>
    </row>
    <row r="12797" spans="1:11">
      <c r="A12797" s="79">
        <v>42631</v>
      </c>
      <c r="B12797" s="3">
        <v>19.388337730870713</v>
      </c>
      <c r="C12797" s="7">
        <v>12010</v>
      </c>
      <c r="D12797" s="7">
        <v>2</v>
      </c>
      <c r="E12797" s="7" t="s">
        <v>5214</v>
      </c>
      <c r="F12797" s="2" t="s">
        <v>172</v>
      </c>
      <c r="G12797" s="2" t="s">
        <v>2161</v>
      </c>
      <c r="H12797" s="2" t="s">
        <v>2162</v>
      </c>
      <c r="I12797" s="2" t="s">
        <v>625</v>
      </c>
    </row>
    <row r="12798" spans="1:11">
      <c r="A12798" s="79">
        <v>42661</v>
      </c>
      <c r="B12798" s="3">
        <v>9.6886476868327396</v>
      </c>
      <c r="C12798" s="7">
        <v>12010</v>
      </c>
      <c r="D12798" s="7">
        <v>1</v>
      </c>
      <c r="E12798" s="7" t="s">
        <v>5214</v>
      </c>
      <c r="F12798" s="2" t="s">
        <v>172</v>
      </c>
      <c r="G12798" s="2" t="s">
        <v>625</v>
      </c>
      <c r="H12798" s="2" t="s">
        <v>2192</v>
      </c>
    </row>
    <row r="12799" spans="1:11">
      <c r="A12799" s="79">
        <v>42666</v>
      </c>
      <c r="B12799" s="3">
        <v>9.6800956937799043</v>
      </c>
      <c r="C12799" s="7">
        <v>12010</v>
      </c>
      <c r="D12799" s="7">
        <v>1</v>
      </c>
      <c r="E12799" s="7" t="s">
        <v>5214</v>
      </c>
      <c r="F12799" s="2" t="s">
        <v>172</v>
      </c>
      <c r="G12799" s="2" t="s">
        <v>625</v>
      </c>
      <c r="H12799" s="2" t="s">
        <v>1967</v>
      </c>
    </row>
    <row r="12800" spans="1:11">
      <c r="A12800" s="79">
        <v>42689</v>
      </c>
      <c r="B12800" s="3">
        <v>19.381038961038961</v>
      </c>
      <c r="C12800" s="7">
        <v>12010</v>
      </c>
      <c r="D12800" s="7">
        <v>2</v>
      </c>
      <c r="E12800" s="7" t="s">
        <v>5214</v>
      </c>
      <c r="F12800" s="2" t="s">
        <v>172</v>
      </c>
      <c r="G12800" s="2" t="s">
        <v>625</v>
      </c>
      <c r="H12800" s="2" t="s">
        <v>2655</v>
      </c>
    </row>
    <row r="12801" spans="1:10">
      <c r="A12801" s="79">
        <v>42689</v>
      </c>
      <c r="B12801" s="3">
        <v>9.692905982905982</v>
      </c>
      <c r="C12801" s="7">
        <v>12010</v>
      </c>
      <c r="D12801" s="7">
        <v>1</v>
      </c>
      <c r="E12801" s="7" t="s">
        <v>5214</v>
      </c>
      <c r="F12801" s="2" t="s">
        <v>172</v>
      </c>
      <c r="G12801" s="2" t="s">
        <v>625</v>
      </c>
      <c r="H12801" s="2" t="s">
        <v>1157</v>
      </c>
    </row>
    <row r="12802" spans="1:10">
      <c r="A12802" s="79">
        <v>42691</v>
      </c>
      <c r="B12802" s="3">
        <v>9.6900664451827243</v>
      </c>
      <c r="C12802" s="7">
        <v>12010</v>
      </c>
      <c r="D12802" s="7">
        <v>1</v>
      </c>
      <c r="E12802" s="7" t="s">
        <v>5214</v>
      </c>
      <c r="F12802" s="2" t="s">
        <v>172</v>
      </c>
      <c r="G12802" s="2" t="s">
        <v>625</v>
      </c>
      <c r="H12802" s="2" t="s">
        <v>2669</v>
      </c>
    </row>
    <row r="12803" spans="1:10">
      <c r="A12803" s="79">
        <v>42695</v>
      </c>
      <c r="B12803" s="3">
        <v>9.684286448958602</v>
      </c>
      <c r="C12803" s="7">
        <v>12010</v>
      </c>
      <c r="D12803" s="7">
        <v>1</v>
      </c>
      <c r="E12803" s="7" t="s">
        <v>5214</v>
      </c>
      <c r="F12803" s="2" t="s">
        <v>172</v>
      </c>
      <c r="G12803" s="2" t="s">
        <v>625</v>
      </c>
      <c r="H12803" s="2" t="s">
        <v>1540</v>
      </c>
    </row>
    <row r="12804" spans="1:10">
      <c r="A12804" s="79">
        <v>42705</v>
      </c>
      <c r="B12804" s="3">
        <v>9.6916513761467886</v>
      </c>
      <c r="C12804" s="7">
        <v>12010</v>
      </c>
      <c r="D12804" s="7">
        <v>1</v>
      </c>
      <c r="E12804" s="7" t="s">
        <v>5214</v>
      </c>
      <c r="F12804" s="2" t="s">
        <v>172</v>
      </c>
      <c r="G12804" s="2" t="s">
        <v>625</v>
      </c>
      <c r="H12804" s="2" t="s">
        <v>1136</v>
      </c>
    </row>
    <row r="12805" spans="1:10">
      <c r="A12805" s="79">
        <v>42738</v>
      </c>
      <c r="B12805" s="3">
        <v>29.11633257403189</v>
      </c>
      <c r="C12805" s="7">
        <v>12010</v>
      </c>
      <c r="D12805" s="7">
        <v>3</v>
      </c>
      <c r="E12805" s="7" t="s">
        <v>5214</v>
      </c>
      <c r="F12805" s="2" t="s">
        <v>172</v>
      </c>
      <c r="G12805" s="2" t="s">
        <v>393</v>
      </c>
      <c r="I12805" s="2" t="s">
        <v>235</v>
      </c>
      <c r="J12805" s="2" t="s">
        <v>3455</v>
      </c>
    </row>
    <row r="12806" spans="1:10">
      <c r="A12806" s="79">
        <v>42739</v>
      </c>
      <c r="B12806" s="3">
        <v>9.6906451612903233</v>
      </c>
      <c r="C12806" s="7">
        <v>12010</v>
      </c>
      <c r="D12806" s="7">
        <v>1</v>
      </c>
      <c r="E12806" s="7" t="s">
        <v>5214</v>
      </c>
      <c r="F12806" s="2" t="s">
        <v>172</v>
      </c>
      <c r="G12806" s="2" t="s">
        <v>488</v>
      </c>
      <c r="J12806" s="2" t="s">
        <v>3527</v>
      </c>
    </row>
    <row r="12807" spans="1:10">
      <c r="A12807" s="79">
        <v>42740</v>
      </c>
      <c r="B12807" s="3">
        <v>9.6910725552050465</v>
      </c>
      <c r="C12807" s="7">
        <v>12010</v>
      </c>
      <c r="D12807" s="7">
        <v>1</v>
      </c>
      <c r="E12807" s="7" t="s">
        <v>5214</v>
      </c>
      <c r="F12807" s="2" t="s">
        <v>172</v>
      </c>
      <c r="G12807" s="2" t="s">
        <v>2025</v>
      </c>
      <c r="J12807" s="2" t="s">
        <v>3522</v>
      </c>
    </row>
    <row r="12808" spans="1:10">
      <c r="A12808" s="79">
        <v>42745</v>
      </c>
      <c r="B12808" s="3">
        <v>0</v>
      </c>
      <c r="C12808" s="7">
        <v>12010</v>
      </c>
      <c r="F12808" s="2" t="s">
        <v>172</v>
      </c>
      <c r="G12808" s="2" t="s">
        <v>1967</v>
      </c>
      <c r="J12808" s="2" t="s">
        <v>3526</v>
      </c>
    </row>
    <row r="12809" spans="1:10">
      <c r="A12809" s="79">
        <v>42746</v>
      </c>
      <c r="B12809" s="3">
        <v>9.7012536443148694</v>
      </c>
      <c r="C12809" s="7">
        <v>12010</v>
      </c>
      <c r="D12809" s="7">
        <v>1</v>
      </c>
      <c r="E12809" s="7" t="s">
        <v>5214</v>
      </c>
      <c r="F12809" s="2" t="s">
        <v>172</v>
      </c>
      <c r="G12809" s="2" t="s">
        <v>3468</v>
      </c>
      <c r="J12809" s="2" t="s">
        <v>3469</v>
      </c>
    </row>
    <row r="12810" spans="1:10">
      <c r="A12810" s="79">
        <v>42767</v>
      </c>
      <c r="B12810" s="3">
        <v>19.383963963963964</v>
      </c>
      <c r="C12810" s="7">
        <v>12010</v>
      </c>
      <c r="D12810" s="7">
        <v>2</v>
      </c>
      <c r="E12810" s="7" t="s">
        <v>5214</v>
      </c>
      <c r="F12810" s="2" t="s">
        <v>172</v>
      </c>
      <c r="G12810" s="2" t="s">
        <v>3474</v>
      </c>
      <c r="J12810" s="2" t="s">
        <v>3475</v>
      </c>
    </row>
    <row r="12811" spans="1:10">
      <c r="A12811" s="79">
        <v>42771</v>
      </c>
      <c r="B12811" s="3">
        <v>19.411858887381275</v>
      </c>
      <c r="C12811" s="7">
        <v>12010</v>
      </c>
      <c r="D12811" s="7">
        <v>2</v>
      </c>
      <c r="E12811" s="7" t="s">
        <v>5214</v>
      </c>
      <c r="F12811" s="2" t="s">
        <v>172</v>
      </c>
      <c r="G12811" s="2" t="s">
        <v>3460</v>
      </c>
      <c r="J12811" s="2" t="s">
        <v>3461</v>
      </c>
    </row>
    <row r="12812" spans="1:10">
      <c r="A12812" s="79">
        <v>42785</v>
      </c>
      <c r="B12812" s="3">
        <v>19.383076923076924</v>
      </c>
      <c r="C12812" s="7">
        <v>12010</v>
      </c>
      <c r="D12812" s="7">
        <v>2</v>
      </c>
      <c r="E12812" s="7" t="s">
        <v>5214</v>
      </c>
      <c r="F12812" s="2" t="s">
        <v>172</v>
      </c>
      <c r="G12812" s="2" t="s">
        <v>2655</v>
      </c>
      <c r="J12812" s="2" t="s">
        <v>3453</v>
      </c>
    </row>
    <row r="12813" spans="1:10">
      <c r="A12813" s="79">
        <v>42785</v>
      </c>
      <c r="B12813" s="3">
        <v>9.6927089337175794</v>
      </c>
      <c r="C12813" s="7">
        <v>12010</v>
      </c>
      <c r="D12813" s="7">
        <v>1</v>
      </c>
      <c r="E12813" s="7" t="s">
        <v>5214</v>
      </c>
      <c r="F12813" s="2" t="s">
        <v>172</v>
      </c>
      <c r="G12813" s="2" t="s">
        <v>3511</v>
      </c>
      <c r="J12813" s="2" t="s">
        <v>3512</v>
      </c>
    </row>
    <row r="12814" spans="1:10">
      <c r="A12814" s="79">
        <v>42796</v>
      </c>
      <c r="B12814" s="3">
        <v>9.6984836852207295</v>
      </c>
      <c r="C12814" s="7">
        <v>12010</v>
      </c>
      <c r="D12814" s="7">
        <v>1</v>
      </c>
      <c r="E12814" s="7" t="s">
        <v>5214</v>
      </c>
      <c r="F12814" s="2" t="s">
        <v>172</v>
      </c>
      <c r="G12814" s="2" t="s">
        <v>3456</v>
      </c>
      <c r="J12814" s="2" t="s">
        <v>3457</v>
      </c>
    </row>
    <row r="12815" spans="1:10">
      <c r="A12815" s="79">
        <v>42808</v>
      </c>
      <c r="B12815" s="3">
        <v>29.075945945945946</v>
      </c>
      <c r="C12815" s="7">
        <v>12010</v>
      </c>
      <c r="D12815" s="7">
        <v>3</v>
      </c>
      <c r="E12815" s="7" t="s">
        <v>5214</v>
      </c>
      <c r="F12815" s="2" t="s">
        <v>172</v>
      </c>
      <c r="G12815" s="2" t="s">
        <v>393</v>
      </c>
      <c r="I12815" s="2" t="s">
        <v>235</v>
      </c>
      <c r="J12815" s="2" t="s">
        <v>3481</v>
      </c>
    </row>
    <row r="12816" spans="1:10">
      <c r="A12816" s="79">
        <v>42815</v>
      </c>
      <c r="B12816" s="3">
        <v>9.6217647058823523</v>
      </c>
      <c r="C12816" s="7">
        <v>12010</v>
      </c>
      <c r="D12816" s="7">
        <v>1</v>
      </c>
      <c r="E12816" s="7" t="s">
        <v>5214</v>
      </c>
      <c r="F12816" s="2" t="s">
        <v>172</v>
      </c>
      <c r="G12816" s="2" t="s">
        <v>1136</v>
      </c>
      <c r="J12816" s="2" t="s">
        <v>3479</v>
      </c>
    </row>
    <row r="12817" spans="1:10">
      <c r="A12817" s="79">
        <v>42839</v>
      </c>
      <c r="B12817" s="3">
        <v>19.392413793103447</v>
      </c>
      <c r="C12817" s="7">
        <v>12010</v>
      </c>
      <c r="D12817" s="7">
        <v>2</v>
      </c>
      <c r="E12817" s="7" t="s">
        <v>5214</v>
      </c>
      <c r="F12817" s="2" t="s">
        <v>172</v>
      </c>
      <c r="G12817" s="2" t="s">
        <v>625</v>
      </c>
    </row>
    <row r="12818" spans="1:10">
      <c r="A12818" s="79">
        <v>42133</v>
      </c>
      <c r="B12818" s="3">
        <v>29.19</v>
      </c>
      <c r="C12818" s="7">
        <v>12011</v>
      </c>
      <c r="D12818" s="7">
        <v>3</v>
      </c>
      <c r="E12818" s="7" t="s">
        <v>5214</v>
      </c>
      <c r="F12818" s="2" t="s">
        <v>172</v>
      </c>
      <c r="G12818" s="2" t="s">
        <v>358</v>
      </c>
      <c r="H12818" s="2" t="s">
        <v>203</v>
      </c>
    </row>
    <row r="12819" spans="1:10">
      <c r="A12819" s="79">
        <v>42156</v>
      </c>
      <c r="B12819" s="3">
        <v>145.94999999999999</v>
      </c>
      <c r="C12819" s="7">
        <v>12011</v>
      </c>
      <c r="D12819" s="7">
        <v>15</v>
      </c>
      <c r="E12819" s="7" t="s">
        <v>5214</v>
      </c>
      <c r="F12819" s="2" t="s">
        <v>172</v>
      </c>
      <c r="G12819" s="2" t="s">
        <v>235</v>
      </c>
      <c r="H12819" s="2" t="s">
        <v>203</v>
      </c>
    </row>
    <row r="12820" spans="1:10">
      <c r="A12820" s="79">
        <v>42156</v>
      </c>
      <c r="B12820" s="3">
        <v>13.622</v>
      </c>
      <c r="C12820" s="7">
        <v>12011</v>
      </c>
      <c r="D12820" s="7">
        <v>2</v>
      </c>
      <c r="E12820" s="7" t="s">
        <v>4174</v>
      </c>
      <c r="F12820" s="2" t="s">
        <v>172</v>
      </c>
      <c r="G12820" s="2" t="s">
        <v>235</v>
      </c>
      <c r="H12820" s="2" t="s">
        <v>232</v>
      </c>
    </row>
    <row r="12821" spans="1:10">
      <c r="A12821" s="79">
        <v>42160</v>
      </c>
      <c r="B12821" s="3">
        <v>145.94999999999999</v>
      </c>
      <c r="C12821" s="7">
        <v>12011</v>
      </c>
      <c r="D12821" s="7">
        <v>10</v>
      </c>
      <c r="E12821" s="7" t="s">
        <v>5214</v>
      </c>
      <c r="F12821" s="2" t="s">
        <v>172</v>
      </c>
      <c r="G12821" s="2" t="s">
        <v>251</v>
      </c>
      <c r="H12821" s="2" t="s">
        <v>203</v>
      </c>
    </row>
    <row r="12822" spans="1:10">
      <c r="A12822" s="79">
        <v>42166</v>
      </c>
      <c r="B12822" s="3">
        <v>20.433</v>
      </c>
      <c r="C12822" s="7">
        <v>12011</v>
      </c>
      <c r="D12822" s="7">
        <v>3</v>
      </c>
      <c r="E12822" s="7" t="s">
        <v>4174</v>
      </c>
      <c r="F12822" s="2" t="s">
        <v>172</v>
      </c>
      <c r="G12822" s="2" t="s">
        <v>237</v>
      </c>
      <c r="H12822" s="2" t="s">
        <v>232</v>
      </c>
    </row>
    <row r="12823" spans="1:10">
      <c r="A12823" s="79">
        <v>42166</v>
      </c>
      <c r="B12823" s="3">
        <v>29.19</v>
      </c>
      <c r="C12823" s="7">
        <v>12011</v>
      </c>
      <c r="D12823" s="7">
        <v>3</v>
      </c>
      <c r="E12823" s="7" t="s">
        <v>5214</v>
      </c>
      <c r="F12823" s="2" t="s">
        <v>172</v>
      </c>
      <c r="G12823" s="2" t="s">
        <v>237</v>
      </c>
      <c r="H12823" s="2" t="s">
        <v>203</v>
      </c>
    </row>
    <row r="12824" spans="1:10">
      <c r="A12824" s="79">
        <v>42167</v>
      </c>
      <c r="B12824" s="3">
        <v>29.19</v>
      </c>
      <c r="C12824" s="7">
        <v>12011</v>
      </c>
      <c r="D12824" s="7">
        <v>3</v>
      </c>
      <c r="E12824" s="7" t="s">
        <v>5214</v>
      </c>
      <c r="F12824" s="2" t="s">
        <v>172</v>
      </c>
      <c r="G12824" s="2" t="s">
        <v>250</v>
      </c>
      <c r="H12824" s="2" t="s">
        <v>203</v>
      </c>
    </row>
    <row r="12825" spans="1:10">
      <c r="A12825" s="79">
        <v>42170</v>
      </c>
      <c r="B12825" s="3">
        <v>48.65</v>
      </c>
      <c r="C12825" s="7">
        <v>12011</v>
      </c>
      <c r="D12825" s="7">
        <v>5</v>
      </c>
      <c r="E12825" s="7" t="s">
        <v>5214</v>
      </c>
      <c r="F12825" s="2" t="s">
        <v>172</v>
      </c>
      <c r="G12825" s="2" t="s">
        <v>247</v>
      </c>
      <c r="H12825" s="2" t="s">
        <v>203</v>
      </c>
      <c r="J12825" s="21"/>
    </row>
    <row r="12826" spans="1:10">
      <c r="A12826" s="79">
        <v>42170</v>
      </c>
      <c r="B12826" s="3">
        <v>34.055</v>
      </c>
      <c r="C12826" s="7">
        <v>12011</v>
      </c>
      <c r="D12826" s="7">
        <v>5</v>
      </c>
      <c r="E12826" s="7" t="s">
        <v>4174</v>
      </c>
      <c r="F12826" s="2" t="s">
        <v>172</v>
      </c>
      <c r="G12826" s="2" t="s">
        <v>247</v>
      </c>
      <c r="H12826" s="2" t="s">
        <v>232</v>
      </c>
      <c r="J12826" s="21"/>
    </row>
    <row r="12827" spans="1:10">
      <c r="A12827" s="79">
        <v>42170</v>
      </c>
      <c r="B12827" s="3">
        <v>20.433</v>
      </c>
      <c r="C12827" s="7">
        <v>12011</v>
      </c>
      <c r="D12827" s="7">
        <v>3</v>
      </c>
      <c r="E12827" s="7" t="s">
        <v>4174</v>
      </c>
      <c r="F12827" s="2" t="s">
        <v>172</v>
      </c>
      <c r="G12827" s="2" t="s">
        <v>248</v>
      </c>
      <c r="H12827" s="2" t="s">
        <v>232</v>
      </c>
      <c r="J12827" s="21"/>
    </row>
    <row r="12828" spans="1:10">
      <c r="A12828" s="79">
        <v>42170</v>
      </c>
      <c r="B12828" s="3">
        <v>29.19</v>
      </c>
      <c r="C12828" s="7">
        <v>12011</v>
      </c>
      <c r="D12828" s="7">
        <v>3</v>
      </c>
      <c r="E12828" s="7" t="s">
        <v>5214</v>
      </c>
      <c r="F12828" s="2" t="s">
        <v>172</v>
      </c>
      <c r="G12828" s="2" t="s">
        <v>248</v>
      </c>
      <c r="H12828" s="2" t="s">
        <v>203</v>
      </c>
      <c r="J12828" s="21"/>
    </row>
    <row r="12829" spans="1:10">
      <c r="A12829" s="79">
        <v>42170</v>
      </c>
      <c r="B12829" s="3">
        <v>29.19</v>
      </c>
      <c r="C12829" s="7">
        <v>12011</v>
      </c>
      <c r="D12829" s="7">
        <v>3</v>
      </c>
      <c r="E12829" s="7" t="s">
        <v>5214</v>
      </c>
      <c r="F12829" s="2" t="s">
        <v>172</v>
      </c>
      <c r="G12829" s="2" t="s">
        <v>206</v>
      </c>
      <c r="H12829" s="2" t="s">
        <v>203</v>
      </c>
      <c r="J12829" s="21"/>
    </row>
    <row r="12830" spans="1:10">
      <c r="A12830" s="79">
        <v>42170</v>
      </c>
      <c r="B12830" s="3">
        <v>13.622</v>
      </c>
      <c r="C12830" s="7">
        <v>12011</v>
      </c>
      <c r="D12830" s="7">
        <v>2</v>
      </c>
      <c r="E12830" s="7" t="s">
        <v>4174</v>
      </c>
      <c r="F12830" s="2" t="s">
        <v>172</v>
      </c>
      <c r="G12830" s="2" t="s">
        <v>206</v>
      </c>
      <c r="H12830" s="2" t="s">
        <v>232</v>
      </c>
      <c r="J12830" s="21"/>
    </row>
    <row r="12831" spans="1:10">
      <c r="A12831" s="79">
        <v>42171</v>
      </c>
      <c r="B12831" s="3">
        <v>38.92</v>
      </c>
      <c r="C12831" s="7">
        <v>12011</v>
      </c>
      <c r="D12831" s="7">
        <v>4</v>
      </c>
      <c r="E12831" s="7" t="s">
        <v>5214</v>
      </c>
      <c r="F12831" s="2" t="s">
        <v>172</v>
      </c>
      <c r="G12831" s="2" t="s">
        <v>233</v>
      </c>
      <c r="H12831" s="2" t="s">
        <v>203</v>
      </c>
      <c r="J12831" s="21"/>
    </row>
    <row r="12832" spans="1:10">
      <c r="A12832" s="79">
        <v>42171</v>
      </c>
      <c r="B12832" s="3">
        <v>27.244</v>
      </c>
      <c r="C12832" s="7">
        <v>12011</v>
      </c>
      <c r="D12832" s="7">
        <v>3</v>
      </c>
      <c r="E12832" s="7" t="s">
        <v>4174</v>
      </c>
      <c r="F12832" s="2" t="s">
        <v>172</v>
      </c>
      <c r="G12832" s="2" t="s">
        <v>233</v>
      </c>
      <c r="H12832" s="2" t="s">
        <v>232</v>
      </c>
      <c r="J12832" s="21"/>
    </row>
    <row r="12833" spans="1:10">
      <c r="A12833" s="79">
        <v>42174</v>
      </c>
      <c r="B12833" s="3">
        <v>38.92</v>
      </c>
      <c r="C12833" s="7">
        <v>12011</v>
      </c>
      <c r="D12833" s="7">
        <v>4</v>
      </c>
      <c r="E12833" s="7" t="s">
        <v>5214</v>
      </c>
      <c r="F12833" s="2" t="s">
        <v>172</v>
      </c>
      <c r="G12833" s="2" t="s">
        <v>231</v>
      </c>
      <c r="H12833" s="2" t="s">
        <v>203</v>
      </c>
      <c r="J12833" s="21"/>
    </row>
    <row r="12834" spans="1:10">
      <c r="A12834" s="79">
        <v>42174</v>
      </c>
      <c r="B12834" s="3">
        <v>27.244</v>
      </c>
      <c r="C12834" s="7">
        <v>12011</v>
      </c>
      <c r="D12834" s="7">
        <v>3</v>
      </c>
      <c r="E12834" s="7" t="s">
        <v>4174</v>
      </c>
      <c r="F12834" s="2" t="s">
        <v>172</v>
      </c>
      <c r="G12834" s="2" t="s">
        <v>231</v>
      </c>
      <c r="H12834" s="2" t="s">
        <v>232</v>
      </c>
      <c r="J12834" s="21"/>
    </row>
    <row r="12835" spans="1:10">
      <c r="A12835" s="79">
        <v>42177</v>
      </c>
      <c r="B12835" s="3">
        <v>13.622</v>
      </c>
      <c r="C12835" s="7">
        <v>12011</v>
      </c>
      <c r="D12835" s="7">
        <v>2</v>
      </c>
      <c r="E12835" s="7" t="s">
        <v>4174</v>
      </c>
      <c r="F12835" s="2" t="s">
        <v>172</v>
      </c>
      <c r="G12835" s="2" t="s">
        <v>244</v>
      </c>
      <c r="H12835" s="2" t="s">
        <v>232</v>
      </c>
      <c r="J12835" s="21"/>
    </row>
    <row r="12836" spans="1:10">
      <c r="A12836" s="79">
        <v>42177</v>
      </c>
      <c r="B12836" s="3">
        <v>19.46</v>
      </c>
      <c r="C12836" s="7">
        <v>12011</v>
      </c>
      <c r="D12836" s="7">
        <v>2</v>
      </c>
      <c r="E12836" s="7" t="s">
        <v>5214</v>
      </c>
      <c r="F12836" s="2" t="s">
        <v>172</v>
      </c>
      <c r="G12836" s="2" t="s">
        <v>244</v>
      </c>
      <c r="H12836" s="2" t="s">
        <v>203</v>
      </c>
      <c r="J12836" s="21"/>
    </row>
    <row r="12837" spans="1:10">
      <c r="A12837" s="79">
        <v>42184</v>
      </c>
      <c r="B12837" s="3">
        <v>13.622</v>
      </c>
      <c r="C12837" s="7">
        <v>12011</v>
      </c>
      <c r="D12837" s="7">
        <v>2</v>
      </c>
      <c r="E12837" s="7" t="s">
        <v>4174</v>
      </c>
      <c r="F12837" s="2" t="s">
        <v>172</v>
      </c>
      <c r="G12837" s="2" t="s">
        <v>231</v>
      </c>
      <c r="H12837" s="2" t="s">
        <v>232</v>
      </c>
      <c r="J12837" s="21"/>
    </row>
    <row r="12838" spans="1:10">
      <c r="A12838" s="79">
        <v>42184</v>
      </c>
      <c r="B12838" s="3">
        <v>19.46</v>
      </c>
      <c r="C12838" s="7">
        <v>12011</v>
      </c>
      <c r="D12838" s="7">
        <v>2</v>
      </c>
      <c r="E12838" s="7" t="s">
        <v>5214</v>
      </c>
      <c r="F12838" s="2" t="s">
        <v>172</v>
      </c>
      <c r="G12838" s="2" t="s">
        <v>231</v>
      </c>
      <c r="H12838" s="2" t="s">
        <v>203</v>
      </c>
      <c r="J12838" s="21"/>
    </row>
    <row r="12839" spans="1:10">
      <c r="A12839" s="79">
        <v>42185</v>
      </c>
      <c r="B12839" s="3">
        <v>58.38</v>
      </c>
      <c r="C12839" s="7">
        <v>12011</v>
      </c>
      <c r="D12839" s="7">
        <v>4</v>
      </c>
      <c r="E12839" s="7" t="s">
        <v>5214</v>
      </c>
      <c r="F12839" s="2" t="s">
        <v>172</v>
      </c>
      <c r="G12839" s="2" t="s">
        <v>242</v>
      </c>
      <c r="H12839" s="2" t="s">
        <v>203</v>
      </c>
      <c r="J12839" s="21"/>
    </row>
    <row r="12840" spans="1:10">
      <c r="A12840" s="79">
        <v>42195</v>
      </c>
      <c r="B12840" s="3">
        <v>38.92</v>
      </c>
      <c r="C12840" s="7">
        <v>12011</v>
      </c>
      <c r="D12840" s="7">
        <v>4</v>
      </c>
      <c r="E12840" s="7" t="s">
        <v>5214</v>
      </c>
      <c r="F12840" s="2" t="s">
        <v>172</v>
      </c>
      <c r="G12840" s="2" t="s">
        <v>241</v>
      </c>
      <c r="H12840" s="2" t="s">
        <v>203</v>
      </c>
      <c r="J12840" s="21"/>
    </row>
    <row r="12841" spans="1:10">
      <c r="A12841" s="79">
        <v>42195</v>
      </c>
      <c r="B12841" s="3">
        <v>6.8109999999999999</v>
      </c>
      <c r="C12841" s="7">
        <v>12011</v>
      </c>
      <c r="D12841" s="7">
        <v>1</v>
      </c>
      <c r="E12841" s="7" t="s">
        <v>4174</v>
      </c>
      <c r="F12841" s="2" t="s">
        <v>172</v>
      </c>
      <c r="G12841" s="2" t="s">
        <v>241</v>
      </c>
      <c r="H12841" s="2" t="s">
        <v>232</v>
      </c>
      <c r="J12841" s="21"/>
    </row>
    <row r="12842" spans="1:10">
      <c r="A12842" s="79">
        <v>42196</v>
      </c>
      <c r="B12842" s="3">
        <v>20.433</v>
      </c>
      <c r="C12842" s="7">
        <v>12011</v>
      </c>
      <c r="D12842" s="7">
        <v>3</v>
      </c>
      <c r="E12842" s="7" t="s">
        <v>4174</v>
      </c>
      <c r="F12842" s="2" t="s">
        <v>172</v>
      </c>
      <c r="G12842" s="2" t="s">
        <v>231</v>
      </c>
      <c r="H12842" s="2" t="s">
        <v>232</v>
      </c>
      <c r="J12842" s="21"/>
    </row>
    <row r="12843" spans="1:10">
      <c r="A12843" s="79">
        <v>42196</v>
      </c>
      <c r="B12843" s="3">
        <v>29.19</v>
      </c>
      <c r="C12843" s="7">
        <v>12011</v>
      </c>
      <c r="D12843" s="7">
        <v>3</v>
      </c>
      <c r="E12843" s="7" t="s">
        <v>5214</v>
      </c>
      <c r="F12843" s="2" t="s">
        <v>172</v>
      </c>
      <c r="G12843" s="2" t="s">
        <v>231</v>
      </c>
      <c r="H12843" s="2" t="s">
        <v>203</v>
      </c>
      <c r="J12843" s="21"/>
    </row>
    <row r="12844" spans="1:10">
      <c r="A12844" s="79">
        <v>42197</v>
      </c>
      <c r="B12844" s="3">
        <v>29.19</v>
      </c>
      <c r="C12844" s="7">
        <v>12011</v>
      </c>
      <c r="D12844" s="7">
        <v>3</v>
      </c>
      <c r="E12844" s="7" t="s">
        <v>5214</v>
      </c>
      <c r="F12844" s="2" t="s">
        <v>172</v>
      </c>
      <c r="G12844" s="2" t="s">
        <v>237</v>
      </c>
      <c r="H12844" s="2" t="s">
        <v>203</v>
      </c>
      <c r="J12844" s="21"/>
    </row>
    <row r="12845" spans="1:10">
      <c r="A12845" s="79">
        <v>42198</v>
      </c>
      <c r="B12845" s="3">
        <v>122.598</v>
      </c>
      <c r="C12845" s="7">
        <v>12011</v>
      </c>
      <c r="D12845" s="7">
        <v>10</v>
      </c>
      <c r="E12845" s="7" t="s">
        <v>5214</v>
      </c>
      <c r="F12845" s="2" t="s">
        <v>172</v>
      </c>
      <c r="G12845" s="2" t="s">
        <v>235</v>
      </c>
      <c r="H12845" s="2" t="s">
        <v>232</v>
      </c>
      <c r="J12845" s="21"/>
    </row>
    <row r="12846" spans="1:10">
      <c r="A12846" s="79">
        <v>42199</v>
      </c>
      <c r="B12846" s="3">
        <v>29.19</v>
      </c>
      <c r="C12846" s="7">
        <v>12011</v>
      </c>
      <c r="D12846" s="7">
        <v>3</v>
      </c>
      <c r="E12846" s="7" t="s">
        <v>5214</v>
      </c>
      <c r="F12846" s="2" t="s">
        <v>172</v>
      </c>
      <c r="G12846" s="2" t="s">
        <v>239</v>
      </c>
      <c r="H12846" s="2" t="s">
        <v>203</v>
      </c>
      <c r="J12846" s="21"/>
    </row>
    <row r="12847" spans="1:10">
      <c r="A12847" s="79">
        <v>42214</v>
      </c>
      <c r="B12847" s="3">
        <v>29.19</v>
      </c>
      <c r="C12847" s="7">
        <v>12011</v>
      </c>
      <c r="D12847" s="7">
        <v>3</v>
      </c>
      <c r="E12847" s="7" t="s">
        <v>5214</v>
      </c>
      <c r="F12847" s="2" t="s">
        <v>172</v>
      </c>
      <c r="G12847" s="2" t="s">
        <v>231</v>
      </c>
      <c r="H12847" s="2" t="s">
        <v>203</v>
      </c>
      <c r="J12847" s="21"/>
    </row>
    <row r="12848" spans="1:10">
      <c r="A12848" s="79">
        <v>42233</v>
      </c>
      <c r="B12848" s="3">
        <v>6.8109999999999999</v>
      </c>
      <c r="C12848" s="7">
        <v>12011</v>
      </c>
      <c r="D12848" s="7">
        <v>1</v>
      </c>
      <c r="E12848" s="7" t="s">
        <v>4174</v>
      </c>
      <c r="F12848" s="2" t="s">
        <v>172</v>
      </c>
      <c r="G12848" s="2" t="s">
        <v>231</v>
      </c>
      <c r="H12848" s="2" t="s">
        <v>232</v>
      </c>
      <c r="J12848" s="21"/>
    </row>
    <row r="12849" spans="1:10">
      <c r="A12849" s="79">
        <v>42265</v>
      </c>
      <c r="B12849" s="3">
        <v>6.8109999999999999</v>
      </c>
      <c r="C12849" s="7">
        <v>12011</v>
      </c>
      <c r="D12849" s="7">
        <v>1</v>
      </c>
      <c r="E12849" s="7" t="s">
        <v>4174</v>
      </c>
      <c r="F12849" s="2" t="s">
        <v>172</v>
      </c>
      <c r="G12849" s="2" t="s">
        <v>231</v>
      </c>
      <c r="H12849" s="2" t="s">
        <v>232</v>
      </c>
      <c r="J12849" s="21"/>
    </row>
    <row r="12850" spans="1:10">
      <c r="A12850" s="79">
        <v>42265</v>
      </c>
      <c r="B12850" s="3">
        <v>9.73</v>
      </c>
      <c r="C12850" s="7">
        <v>12011</v>
      </c>
      <c r="D12850" s="7">
        <v>1</v>
      </c>
      <c r="E12850" s="7" t="s">
        <v>5214</v>
      </c>
      <c r="F12850" s="2" t="s">
        <v>172</v>
      </c>
      <c r="G12850" s="2" t="s">
        <v>231</v>
      </c>
      <c r="H12850" s="2" t="s">
        <v>203</v>
      </c>
      <c r="J12850" s="21"/>
    </row>
    <row r="12851" spans="1:10">
      <c r="A12851" s="79">
        <v>42283</v>
      </c>
      <c r="B12851" s="3">
        <v>9.73</v>
      </c>
      <c r="C12851" s="7">
        <v>12011</v>
      </c>
      <c r="D12851" s="7">
        <v>1</v>
      </c>
      <c r="E12851" s="7" t="s">
        <v>5214</v>
      </c>
      <c r="F12851" s="2" t="s">
        <v>172</v>
      </c>
      <c r="G12851" s="2" t="s">
        <v>372</v>
      </c>
      <c r="H12851" s="2" t="s">
        <v>203</v>
      </c>
    </row>
    <row r="12852" spans="1:10">
      <c r="A12852" s="79">
        <v>42290</v>
      </c>
      <c r="B12852" s="3">
        <v>19.46</v>
      </c>
      <c r="C12852" s="7">
        <v>12011</v>
      </c>
      <c r="D12852" s="7">
        <v>2</v>
      </c>
      <c r="E12852" s="7" t="s">
        <v>5214</v>
      </c>
      <c r="F12852" s="2" t="s">
        <v>172</v>
      </c>
      <c r="G12852" s="2" t="s">
        <v>381</v>
      </c>
      <c r="H12852" s="2" t="s">
        <v>203</v>
      </c>
    </row>
    <row r="12853" spans="1:10">
      <c r="A12853" s="79">
        <v>42290</v>
      </c>
      <c r="B12853" s="3">
        <v>19.46</v>
      </c>
      <c r="C12853" s="7">
        <v>12011</v>
      </c>
      <c r="D12853" s="7">
        <v>2</v>
      </c>
      <c r="E12853" s="7" t="s">
        <v>5214</v>
      </c>
      <c r="F12853" s="2" t="s">
        <v>172</v>
      </c>
      <c r="G12853" s="2" t="s">
        <v>379</v>
      </c>
      <c r="H12853" s="2" t="s">
        <v>405</v>
      </c>
    </row>
    <row r="12854" spans="1:10">
      <c r="A12854" s="79">
        <v>42293</v>
      </c>
      <c r="B12854" s="3">
        <v>19.46</v>
      </c>
      <c r="C12854" s="7">
        <v>12011</v>
      </c>
      <c r="D12854" s="7">
        <v>2</v>
      </c>
      <c r="E12854" s="7" t="s">
        <v>5214</v>
      </c>
      <c r="F12854" s="2" t="s">
        <v>172</v>
      </c>
      <c r="G12854" s="2" t="s">
        <v>378</v>
      </c>
      <c r="H12854" s="2" t="s">
        <v>203</v>
      </c>
    </row>
    <row r="12855" spans="1:10">
      <c r="A12855" s="79">
        <v>42296</v>
      </c>
      <c r="B12855" s="3">
        <v>97.3</v>
      </c>
      <c r="C12855" s="7">
        <v>12011</v>
      </c>
      <c r="D12855" s="7">
        <v>10</v>
      </c>
      <c r="E12855" s="7" t="s">
        <v>5214</v>
      </c>
      <c r="F12855" s="2" t="s">
        <v>172</v>
      </c>
      <c r="G12855" s="2" t="s">
        <v>393</v>
      </c>
      <c r="H12855" s="2" t="s">
        <v>203</v>
      </c>
    </row>
    <row r="12856" spans="1:10">
      <c r="A12856" s="79">
        <v>42297</v>
      </c>
      <c r="B12856" s="3">
        <v>48.65</v>
      </c>
      <c r="C12856" s="7">
        <v>12011</v>
      </c>
      <c r="D12856" s="7">
        <v>5</v>
      </c>
      <c r="E12856" s="7" t="s">
        <v>5214</v>
      </c>
      <c r="F12856" s="2" t="s">
        <v>172</v>
      </c>
      <c r="G12856" s="2" t="s">
        <v>247</v>
      </c>
      <c r="H12856" s="2" t="s">
        <v>203</v>
      </c>
    </row>
    <row r="12857" spans="1:10">
      <c r="A12857" s="79">
        <v>42297</v>
      </c>
      <c r="B12857" s="3">
        <v>9.73</v>
      </c>
      <c r="C12857" s="7">
        <v>12011</v>
      </c>
      <c r="D12857" s="7">
        <v>1</v>
      </c>
      <c r="E12857" s="7" t="s">
        <v>5214</v>
      </c>
      <c r="F12857" s="2" t="s">
        <v>172</v>
      </c>
      <c r="G12857" s="2" t="s">
        <v>373</v>
      </c>
      <c r="H12857" s="2" t="s">
        <v>203</v>
      </c>
    </row>
    <row r="12858" spans="1:10">
      <c r="A12858" s="79">
        <v>42300</v>
      </c>
      <c r="B12858" s="3">
        <v>19.46</v>
      </c>
      <c r="C12858" s="7">
        <v>12011</v>
      </c>
      <c r="D12858" s="7">
        <v>2</v>
      </c>
      <c r="E12858" s="7" t="s">
        <v>5214</v>
      </c>
      <c r="F12858" s="2" t="s">
        <v>172</v>
      </c>
      <c r="G12858" s="2" t="s">
        <v>372</v>
      </c>
      <c r="H12858" s="2" t="s">
        <v>203</v>
      </c>
    </row>
    <row r="12859" spans="1:10">
      <c r="A12859" s="79">
        <v>42305</v>
      </c>
      <c r="B12859" s="3">
        <v>19.46</v>
      </c>
      <c r="C12859" s="7">
        <v>12011</v>
      </c>
      <c r="D12859" s="7">
        <v>2</v>
      </c>
      <c r="E12859" s="7" t="s">
        <v>5214</v>
      </c>
      <c r="F12859" s="2" t="s">
        <v>172</v>
      </c>
      <c r="G12859" s="2" t="s">
        <v>248</v>
      </c>
      <c r="H12859" s="2" t="s">
        <v>203</v>
      </c>
    </row>
    <row r="12860" spans="1:10">
      <c r="A12860" s="79">
        <v>42310</v>
      </c>
      <c r="B12860" s="3">
        <v>19.46</v>
      </c>
      <c r="C12860" s="7">
        <v>12011</v>
      </c>
      <c r="D12860" s="7">
        <v>2</v>
      </c>
      <c r="E12860" s="7" t="s">
        <v>5214</v>
      </c>
      <c r="F12860" s="2" t="s">
        <v>172</v>
      </c>
      <c r="G12860" s="2" t="s">
        <v>486</v>
      </c>
      <c r="H12860" s="2" t="s">
        <v>487</v>
      </c>
      <c r="I12860" s="2" t="s">
        <v>203</v>
      </c>
    </row>
    <row r="12861" spans="1:10">
      <c r="A12861" s="79">
        <v>42319</v>
      </c>
      <c r="B12861" s="3">
        <v>29.19</v>
      </c>
      <c r="C12861" s="7">
        <v>12011</v>
      </c>
      <c r="D12861" s="7">
        <v>3</v>
      </c>
      <c r="E12861" s="7" t="s">
        <v>5214</v>
      </c>
      <c r="F12861" s="2" t="s">
        <v>172</v>
      </c>
      <c r="G12861" s="2" t="s">
        <v>459</v>
      </c>
      <c r="H12861" s="2" t="s">
        <v>460</v>
      </c>
      <c r="I12861" s="2" t="s">
        <v>203</v>
      </c>
    </row>
    <row r="12862" spans="1:10">
      <c r="A12862" s="79">
        <v>42319</v>
      </c>
      <c r="B12862" s="3">
        <v>9.73</v>
      </c>
      <c r="C12862" s="7">
        <v>12011</v>
      </c>
      <c r="D12862" s="7">
        <v>1</v>
      </c>
      <c r="E12862" s="7" t="s">
        <v>5214</v>
      </c>
      <c r="F12862" s="2" t="s">
        <v>172</v>
      </c>
      <c r="G12862" s="2" t="s">
        <v>372</v>
      </c>
      <c r="H12862" s="2" t="s">
        <v>463</v>
      </c>
      <c r="I12862" s="2" t="s">
        <v>203</v>
      </c>
    </row>
    <row r="12863" spans="1:10">
      <c r="A12863" s="79">
        <v>42324</v>
      </c>
      <c r="B12863" s="3">
        <v>9.73</v>
      </c>
      <c r="C12863" s="7">
        <v>12011</v>
      </c>
      <c r="D12863" s="7">
        <v>1</v>
      </c>
      <c r="E12863" s="7" t="s">
        <v>5214</v>
      </c>
      <c r="F12863" s="2" t="s">
        <v>172</v>
      </c>
      <c r="G12863" s="2" t="s">
        <v>470</v>
      </c>
      <c r="H12863" s="2" t="s">
        <v>471</v>
      </c>
      <c r="I12863" s="2" t="s">
        <v>203</v>
      </c>
    </row>
    <row r="12864" spans="1:10">
      <c r="A12864" s="79">
        <v>42331</v>
      </c>
      <c r="B12864" s="3">
        <v>38.92</v>
      </c>
      <c r="C12864" s="7">
        <v>12011</v>
      </c>
      <c r="D12864" s="7">
        <v>4</v>
      </c>
      <c r="E12864" s="7" t="s">
        <v>5214</v>
      </c>
      <c r="F12864" s="2" t="s">
        <v>172</v>
      </c>
      <c r="G12864" s="2" t="s">
        <v>474</v>
      </c>
      <c r="H12864" s="2" t="s">
        <v>475</v>
      </c>
      <c r="I12864" s="2" t="s">
        <v>203</v>
      </c>
    </row>
    <row r="12865" spans="1:12">
      <c r="A12865" s="79">
        <v>42335</v>
      </c>
      <c r="B12865" s="3">
        <v>19.46</v>
      </c>
      <c r="C12865" s="7">
        <v>12011</v>
      </c>
      <c r="D12865" s="7">
        <v>2</v>
      </c>
      <c r="E12865" s="7" t="s">
        <v>5214</v>
      </c>
      <c r="F12865" s="2" t="s">
        <v>172</v>
      </c>
      <c r="G12865" s="2" t="s">
        <v>468</v>
      </c>
      <c r="H12865" s="2" t="s">
        <v>469</v>
      </c>
      <c r="I12865" s="2" t="s">
        <v>203</v>
      </c>
    </row>
    <row r="12866" spans="1:12">
      <c r="A12866" s="79">
        <v>42342</v>
      </c>
      <c r="B12866" s="3">
        <v>19.46</v>
      </c>
      <c r="C12866" s="7">
        <v>12011</v>
      </c>
      <c r="D12866" s="7">
        <v>2</v>
      </c>
      <c r="E12866" s="7" t="s">
        <v>5214</v>
      </c>
      <c r="F12866" s="8" t="s">
        <v>172</v>
      </c>
      <c r="G12866" s="2" t="s">
        <v>393</v>
      </c>
      <c r="H12866" s="2" t="s">
        <v>677</v>
      </c>
      <c r="I12866" s="2" t="s">
        <v>203</v>
      </c>
    </row>
    <row r="12867" spans="1:12">
      <c r="A12867" s="79">
        <v>42342</v>
      </c>
      <c r="B12867" s="3">
        <v>19.46</v>
      </c>
      <c r="C12867" s="7">
        <v>12011</v>
      </c>
      <c r="D12867" s="7">
        <v>2</v>
      </c>
      <c r="E12867" s="7" t="s">
        <v>5214</v>
      </c>
      <c r="F12867" s="8" t="s">
        <v>172</v>
      </c>
      <c r="G12867" s="2" t="s">
        <v>671</v>
      </c>
      <c r="H12867" s="2" t="s">
        <v>672</v>
      </c>
      <c r="I12867" s="2" t="s">
        <v>203</v>
      </c>
    </row>
    <row r="12868" spans="1:12">
      <c r="A12868" s="79">
        <v>42342</v>
      </c>
      <c r="B12868" s="3">
        <v>9.73</v>
      </c>
      <c r="C12868" s="7">
        <v>12011</v>
      </c>
      <c r="D12868" s="7">
        <v>1</v>
      </c>
      <c r="E12868" s="7" t="s">
        <v>5214</v>
      </c>
      <c r="F12868" s="8" t="s">
        <v>172</v>
      </c>
      <c r="G12868" s="2" t="s">
        <v>372</v>
      </c>
      <c r="H12868" s="2" t="s">
        <v>676</v>
      </c>
      <c r="I12868" s="2" t="s">
        <v>203</v>
      </c>
    </row>
    <row r="12869" spans="1:12">
      <c r="A12869" s="79">
        <v>42352</v>
      </c>
      <c r="B12869" s="3">
        <v>9.73</v>
      </c>
      <c r="C12869" s="7">
        <v>12011</v>
      </c>
      <c r="D12869" s="7">
        <v>1</v>
      </c>
      <c r="E12869" s="7" t="s">
        <v>5214</v>
      </c>
      <c r="F12869" s="8" t="s">
        <v>172</v>
      </c>
      <c r="G12869" s="2" t="s">
        <v>393</v>
      </c>
      <c r="H12869" s="2" t="s">
        <v>661</v>
      </c>
      <c r="I12869" s="2" t="s">
        <v>203</v>
      </c>
      <c r="J12869" s="2" t="s">
        <v>210</v>
      </c>
    </row>
    <row r="12870" spans="1:12">
      <c r="A12870" s="79">
        <v>42357</v>
      </c>
      <c r="B12870" s="3">
        <v>19.46</v>
      </c>
      <c r="C12870" s="7">
        <v>12011</v>
      </c>
      <c r="D12870" s="7">
        <v>2</v>
      </c>
      <c r="E12870" s="7" t="s">
        <v>5214</v>
      </c>
      <c r="F12870" s="8" t="s">
        <v>172</v>
      </c>
      <c r="G12870" s="2" t="s">
        <v>653</v>
      </c>
      <c r="H12870" s="2" t="s">
        <v>654</v>
      </c>
      <c r="I12870" s="2" t="s">
        <v>203</v>
      </c>
      <c r="J12870" s="2" t="s">
        <v>215</v>
      </c>
    </row>
    <row r="12871" spans="1:12">
      <c r="A12871" s="79">
        <v>42375</v>
      </c>
      <c r="B12871" s="3">
        <v>9.73</v>
      </c>
      <c r="C12871" s="7">
        <v>12011</v>
      </c>
      <c r="D12871" s="7">
        <v>1</v>
      </c>
      <c r="E12871" s="7" t="s">
        <v>5214</v>
      </c>
      <c r="F12871" s="2" t="s">
        <v>172</v>
      </c>
      <c r="G12871" s="2" t="s">
        <v>372</v>
      </c>
      <c r="H12871" s="2" t="s">
        <v>910</v>
      </c>
      <c r="I12871" s="2" t="s">
        <v>203</v>
      </c>
      <c r="L12871" s="21"/>
    </row>
    <row r="12872" spans="1:12">
      <c r="A12872" s="79">
        <v>42376</v>
      </c>
      <c r="B12872" s="3">
        <v>48.65</v>
      </c>
      <c r="C12872" s="7">
        <v>12011</v>
      </c>
      <c r="D12872" s="7">
        <v>5</v>
      </c>
      <c r="E12872" s="7" t="s">
        <v>5214</v>
      </c>
      <c r="F12872" s="2" t="s">
        <v>172</v>
      </c>
      <c r="G12872" s="2" t="s">
        <v>911</v>
      </c>
      <c r="H12872" s="2" t="s">
        <v>912</v>
      </c>
      <c r="I12872" s="2" t="s">
        <v>203</v>
      </c>
      <c r="L12872" s="21"/>
    </row>
    <row r="12873" spans="1:12">
      <c r="A12873" s="79">
        <v>42376</v>
      </c>
      <c r="B12873" s="3">
        <v>48.65</v>
      </c>
      <c r="C12873" s="7">
        <v>12011</v>
      </c>
      <c r="D12873" s="7">
        <v>5</v>
      </c>
      <c r="E12873" s="7" t="s">
        <v>5214</v>
      </c>
      <c r="F12873" s="2" t="s">
        <v>172</v>
      </c>
      <c r="G12873" s="2" t="s">
        <v>911</v>
      </c>
      <c r="H12873" s="2" t="s">
        <v>913</v>
      </c>
      <c r="I12873" s="2" t="s">
        <v>203</v>
      </c>
      <c r="L12873" s="21"/>
    </row>
    <row r="12874" spans="1:12">
      <c r="A12874" s="79">
        <v>42376</v>
      </c>
      <c r="B12874" s="3">
        <v>34.055</v>
      </c>
      <c r="C12874" s="7">
        <v>12011</v>
      </c>
      <c r="D12874" s="7">
        <v>5</v>
      </c>
      <c r="E12874" s="7" t="s">
        <v>4174</v>
      </c>
      <c r="F12874" s="2" t="s">
        <v>172</v>
      </c>
      <c r="G12874" s="2" t="s">
        <v>911</v>
      </c>
      <c r="H12874" s="2" t="s">
        <v>913</v>
      </c>
      <c r="I12874" s="2" t="s">
        <v>232</v>
      </c>
      <c r="L12874" s="21"/>
    </row>
    <row r="12875" spans="1:12">
      <c r="A12875" s="79">
        <v>42389</v>
      </c>
      <c r="B12875" s="3">
        <v>19.46</v>
      </c>
      <c r="C12875" s="7">
        <v>12011</v>
      </c>
      <c r="D12875" s="7">
        <v>2</v>
      </c>
      <c r="E12875" s="7" t="s">
        <v>5214</v>
      </c>
      <c r="F12875" s="2" t="s">
        <v>172</v>
      </c>
      <c r="G12875" s="2" t="s">
        <v>468</v>
      </c>
      <c r="H12875" s="2" t="s">
        <v>469</v>
      </c>
      <c r="I12875" s="2" t="s">
        <v>203</v>
      </c>
      <c r="L12875" s="21"/>
    </row>
    <row r="12876" spans="1:12">
      <c r="A12876" s="79">
        <v>42396</v>
      </c>
      <c r="B12876" s="3">
        <v>13.622</v>
      </c>
      <c r="C12876" s="7">
        <v>12011</v>
      </c>
      <c r="D12876" s="7">
        <v>2</v>
      </c>
      <c r="E12876" s="7" t="s">
        <v>4174</v>
      </c>
      <c r="F12876" s="2" t="s">
        <v>172</v>
      </c>
      <c r="G12876" s="2" t="s">
        <v>763</v>
      </c>
      <c r="H12876" s="2" t="s">
        <v>764</v>
      </c>
      <c r="I12876" s="2" t="s">
        <v>232</v>
      </c>
      <c r="L12876" s="21"/>
    </row>
    <row r="12877" spans="1:12">
      <c r="A12877" s="79">
        <v>42396</v>
      </c>
      <c r="B12877" s="3">
        <v>19.46</v>
      </c>
      <c r="C12877" s="7">
        <v>12011</v>
      </c>
      <c r="D12877" s="7">
        <v>2</v>
      </c>
      <c r="E12877" s="7" t="s">
        <v>5214</v>
      </c>
      <c r="F12877" s="2" t="s">
        <v>172</v>
      </c>
      <c r="G12877" s="2" t="s">
        <v>763</v>
      </c>
      <c r="H12877" s="2" t="s">
        <v>764</v>
      </c>
      <c r="I12877" s="2" t="s">
        <v>203</v>
      </c>
      <c r="L12877" s="21"/>
    </row>
    <row r="12878" spans="1:12">
      <c r="A12878" s="79">
        <v>42400</v>
      </c>
      <c r="B12878" s="3">
        <v>13.622</v>
      </c>
      <c r="C12878" s="7">
        <v>12011</v>
      </c>
      <c r="D12878" s="7">
        <v>2</v>
      </c>
      <c r="E12878" s="7" t="s">
        <v>4174</v>
      </c>
      <c r="F12878" s="2" t="s">
        <v>172</v>
      </c>
      <c r="G12878" s="2" t="s">
        <v>671</v>
      </c>
      <c r="H12878" s="2" t="s">
        <v>1160</v>
      </c>
      <c r="I12878" s="2" t="s">
        <v>232</v>
      </c>
      <c r="L12878" s="21"/>
    </row>
    <row r="12879" spans="1:12">
      <c r="A12879" s="79">
        <v>42400</v>
      </c>
      <c r="B12879" s="3">
        <v>19.46</v>
      </c>
      <c r="C12879" s="7">
        <v>12011</v>
      </c>
      <c r="D12879" s="7">
        <v>2</v>
      </c>
      <c r="E12879" s="7" t="s">
        <v>5214</v>
      </c>
      <c r="F12879" s="2" t="s">
        <v>172</v>
      </c>
      <c r="G12879" s="2" t="s">
        <v>1161</v>
      </c>
      <c r="H12879" s="2" t="s">
        <v>1162</v>
      </c>
      <c r="I12879" s="2" t="s">
        <v>203</v>
      </c>
      <c r="L12879" s="21"/>
    </row>
    <row r="12880" spans="1:12">
      <c r="A12880" s="79">
        <v>42401</v>
      </c>
      <c r="B12880" s="3">
        <v>19.46</v>
      </c>
      <c r="C12880" s="7">
        <v>12011</v>
      </c>
      <c r="D12880" s="7">
        <v>2</v>
      </c>
      <c r="E12880" s="7" t="s">
        <v>5214</v>
      </c>
      <c r="F12880" s="2" t="s">
        <v>172</v>
      </c>
      <c r="G12880" s="2" t="s">
        <v>1145</v>
      </c>
      <c r="H12880" s="2" t="s">
        <v>1146</v>
      </c>
      <c r="I12880" s="2" t="s">
        <v>203</v>
      </c>
      <c r="L12880" s="21"/>
    </row>
    <row r="12881" spans="1:12">
      <c r="A12881" s="79">
        <v>42402</v>
      </c>
      <c r="B12881" s="3">
        <v>77.84</v>
      </c>
      <c r="C12881" s="7">
        <v>12011</v>
      </c>
      <c r="D12881" s="7">
        <v>6</v>
      </c>
      <c r="E12881" s="7" t="s">
        <v>5214</v>
      </c>
      <c r="F12881" s="2" t="s">
        <v>172</v>
      </c>
      <c r="G12881" s="2" t="s">
        <v>393</v>
      </c>
      <c r="H12881" s="2" t="s">
        <v>1159</v>
      </c>
      <c r="I12881" s="2" t="s">
        <v>203</v>
      </c>
      <c r="L12881" s="21"/>
    </row>
    <row r="12882" spans="1:12">
      <c r="A12882" s="79">
        <v>42402</v>
      </c>
      <c r="B12882" s="3">
        <v>48.65</v>
      </c>
      <c r="C12882" s="7">
        <v>12011</v>
      </c>
      <c r="D12882" s="7">
        <v>5</v>
      </c>
      <c r="E12882" s="7" t="s">
        <v>5214</v>
      </c>
      <c r="F12882" s="2" t="s">
        <v>172</v>
      </c>
      <c r="G12882" s="2" t="s">
        <v>1142</v>
      </c>
      <c r="H12882" s="2" t="s">
        <v>1143</v>
      </c>
      <c r="I12882" s="2" t="s">
        <v>203</v>
      </c>
      <c r="L12882" s="21"/>
    </row>
    <row r="12883" spans="1:12">
      <c r="A12883" s="79">
        <v>42402</v>
      </c>
      <c r="B12883" s="3">
        <v>38.92</v>
      </c>
      <c r="C12883" s="7">
        <v>12011</v>
      </c>
      <c r="D12883" s="7">
        <v>4</v>
      </c>
      <c r="E12883" s="7" t="s">
        <v>5214</v>
      </c>
      <c r="F12883" s="2" t="s">
        <v>172</v>
      </c>
      <c r="G12883" s="2" t="s">
        <v>486</v>
      </c>
      <c r="H12883" s="2" t="s">
        <v>1131</v>
      </c>
      <c r="I12883" s="2" t="s">
        <v>203</v>
      </c>
      <c r="L12883" s="21"/>
    </row>
    <row r="12884" spans="1:12">
      <c r="A12884" s="79">
        <v>42402</v>
      </c>
      <c r="B12884" s="3">
        <v>19.46</v>
      </c>
      <c r="C12884" s="7">
        <v>12011</v>
      </c>
      <c r="D12884" s="7">
        <v>2</v>
      </c>
      <c r="E12884" s="7" t="s">
        <v>5214</v>
      </c>
      <c r="F12884" s="2" t="s">
        <v>172</v>
      </c>
      <c r="G12884" s="2" t="s">
        <v>1136</v>
      </c>
      <c r="H12884" s="2" t="s">
        <v>1137</v>
      </c>
      <c r="I12884" s="2" t="s">
        <v>203</v>
      </c>
      <c r="L12884" s="21"/>
    </row>
    <row r="12885" spans="1:12">
      <c r="A12885" s="79">
        <v>42402</v>
      </c>
      <c r="B12885" s="3">
        <v>19.46</v>
      </c>
      <c r="C12885" s="7">
        <v>12011</v>
      </c>
      <c r="D12885" s="7">
        <v>2</v>
      </c>
      <c r="E12885" s="7" t="s">
        <v>5214</v>
      </c>
      <c r="F12885" s="2" t="s">
        <v>172</v>
      </c>
      <c r="G12885" s="2" t="s">
        <v>1147</v>
      </c>
      <c r="H12885" s="2" t="s">
        <v>1148</v>
      </c>
      <c r="I12885" s="2" t="s">
        <v>203</v>
      </c>
      <c r="L12885" s="21"/>
    </row>
    <row r="12886" spans="1:12">
      <c r="A12886" s="79">
        <v>42402</v>
      </c>
      <c r="B12886" s="3">
        <v>9.73</v>
      </c>
      <c r="C12886" s="7">
        <v>12011</v>
      </c>
      <c r="D12886" s="7">
        <v>1</v>
      </c>
      <c r="E12886" s="7" t="s">
        <v>5214</v>
      </c>
      <c r="F12886" s="2" t="s">
        <v>172</v>
      </c>
      <c r="G12886" s="2" t="s">
        <v>1138</v>
      </c>
      <c r="H12886" s="2" t="s">
        <v>1139</v>
      </c>
      <c r="I12886" s="2" t="s">
        <v>203</v>
      </c>
      <c r="L12886" s="21"/>
    </row>
    <row r="12887" spans="1:12">
      <c r="A12887" s="79">
        <v>42403</v>
      </c>
      <c r="B12887" s="3">
        <v>38.92</v>
      </c>
      <c r="C12887" s="7">
        <v>12011</v>
      </c>
      <c r="D12887" s="7">
        <v>4</v>
      </c>
      <c r="E12887" s="7" t="s">
        <v>5214</v>
      </c>
      <c r="F12887" s="2" t="s">
        <v>172</v>
      </c>
      <c r="G12887" s="2" t="s">
        <v>1113</v>
      </c>
      <c r="H12887" s="2" t="s">
        <v>1130</v>
      </c>
      <c r="I12887" s="2" t="s">
        <v>203</v>
      </c>
      <c r="L12887" s="21"/>
    </row>
    <row r="12888" spans="1:12">
      <c r="A12888" s="79">
        <v>42403</v>
      </c>
      <c r="B12888" s="3">
        <v>9.73</v>
      </c>
      <c r="C12888" s="7">
        <v>12011</v>
      </c>
      <c r="D12888" s="7">
        <v>1</v>
      </c>
      <c r="E12888" s="7" t="s">
        <v>5214</v>
      </c>
      <c r="F12888" s="2" t="s">
        <v>172</v>
      </c>
      <c r="G12888" s="2" t="s">
        <v>1134</v>
      </c>
      <c r="H12888" s="2" t="s">
        <v>1135</v>
      </c>
      <c r="I12888" s="2" t="s">
        <v>203</v>
      </c>
      <c r="L12888" s="21"/>
    </row>
    <row r="12889" spans="1:12">
      <c r="A12889" s="79">
        <v>42404</v>
      </c>
      <c r="B12889" s="3">
        <v>6.8109999999999999</v>
      </c>
      <c r="C12889" s="7">
        <v>12011</v>
      </c>
      <c r="D12889" s="7">
        <v>1</v>
      </c>
      <c r="E12889" s="7" t="s">
        <v>4174</v>
      </c>
      <c r="F12889" s="2" t="s">
        <v>172</v>
      </c>
      <c r="G12889" s="2" t="s">
        <v>1151</v>
      </c>
      <c r="H12889" s="2" t="s">
        <v>1152</v>
      </c>
      <c r="I12889" s="2" t="s">
        <v>232</v>
      </c>
      <c r="L12889" s="21"/>
    </row>
    <row r="12890" spans="1:12">
      <c r="A12890" s="79">
        <v>42404</v>
      </c>
      <c r="B12890" s="3">
        <v>9.73</v>
      </c>
      <c r="C12890" s="7">
        <v>12011</v>
      </c>
      <c r="D12890" s="7">
        <v>1</v>
      </c>
      <c r="E12890" s="7" t="s">
        <v>5214</v>
      </c>
      <c r="F12890" s="2" t="s">
        <v>172</v>
      </c>
      <c r="G12890" s="2" t="s">
        <v>1128</v>
      </c>
      <c r="H12890" s="2" t="s">
        <v>1129</v>
      </c>
      <c r="I12890" s="2" t="s">
        <v>203</v>
      </c>
      <c r="L12890" s="21"/>
    </row>
    <row r="12891" spans="1:12">
      <c r="A12891" s="79">
        <v>42404</v>
      </c>
      <c r="B12891" s="3">
        <v>9.73</v>
      </c>
      <c r="C12891" s="7">
        <v>12011</v>
      </c>
      <c r="D12891" s="7">
        <v>1</v>
      </c>
      <c r="E12891" s="7" t="s">
        <v>5214</v>
      </c>
      <c r="F12891" s="2" t="s">
        <v>172</v>
      </c>
      <c r="G12891" s="2" t="s">
        <v>1151</v>
      </c>
      <c r="H12891" s="2" t="s">
        <v>1152</v>
      </c>
      <c r="I12891" s="2" t="s">
        <v>203</v>
      </c>
      <c r="L12891" s="21"/>
    </row>
    <row r="12892" spans="1:12">
      <c r="A12892" s="79">
        <v>42405</v>
      </c>
      <c r="B12892" s="3">
        <v>19.46</v>
      </c>
      <c r="C12892" s="7">
        <v>12011</v>
      </c>
      <c r="D12892" s="7">
        <v>2</v>
      </c>
      <c r="E12892" s="7" t="s">
        <v>5214</v>
      </c>
      <c r="F12892" s="2" t="s">
        <v>172</v>
      </c>
      <c r="G12892" s="2" t="s">
        <v>1123</v>
      </c>
      <c r="H12892" s="2" t="s">
        <v>1124</v>
      </c>
      <c r="I12892" s="2" t="s">
        <v>203</v>
      </c>
      <c r="L12892" s="21"/>
    </row>
    <row r="12893" spans="1:12">
      <c r="A12893" s="79">
        <v>42408</v>
      </c>
      <c r="B12893" s="3">
        <v>9.73</v>
      </c>
      <c r="C12893" s="7">
        <v>12011</v>
      </c>
      <c r="D12893" s="7">
        <v>1</v>
      </c>
      <c r="E12893" s="7" t="s">
        <v>5214</v>
      </c>
      <c r="F12893" s="2" t="s">
        <v>172</v>
      </c>
      <c r="G12893" s="2" t="s">
        <v>461</v>
      </c>
      <c r="H12893" s="2" t="s">
        <v>1144</v>
      </c>
      <c r="I12893" s="2" t="s">
        <v>203</v>
      </c>
      <c r="L12893" s="21"/>
    </row>
    <row r="12894" spans="1:12">
      <c r="A12894" s="79">
        <v>42408</v>
      </c>
      <c r="B12894" s="3">
        <v>9.73</v>
      </c>
      <c r="C12894" s="7">
        <v>12011</v>
      </c>
      <c r="D12894" s="7">
        <v>1</v>
      </c>
      <c r="E12894" s="7" t="s">
        <v>5214</v>
      </c>
      <c r="F12894" s="2" t="s">
        <v>172</v>
      </c>
      <c r="G12894" s="2" t="s">
        <v>372</v>
      </c>
      <c r="H12894" s="2" t="s">
        <v>1149</v>
      </c>
      <c r="I12894" s="2" t="s">
        <v>203</v>
      </c>
      <c r="L12894" s="21"/>
    </row>
    <row r="12895" spans="1:12">
      <c r="A12895" s="79">
        <v>42409</v>
      </c>
      <c r="B12895" s="3">
        <v>19.46</v>
      </c>
      <c r="C12895" s="7">
        <v>12011</v>
      </c>
      <c r="D12895" s="7">
        <v>2</v>
      </c>
      <c r="E12895" s="7" t="s">
        <v>5214</v>
      </c>
      <c r="F12895" s="2" t="s">
        <v>172</v>
      </c>
      <c r="G12895" s="2" t="s">
        <v>453</v>
      </c>
      <c r="H12895" s="2" t="s">
        <v>1150</v>
      </c>
      <c r="I12895" s="2" t="s">
        <v>203</v>
      </c>
      <c r="L12895" s="21"/>
    </row>
    <row r="12896" spans="1:12">
      <c r="A12896" s="79">
        <v>42410</v>
      </c>
      <c r="B12896" s="3">
        <v>48.65</v>
      </c>
      <c r="C12896" s="7">
        <v>12011</v>
      </c>
      <c r="D12896" s="7">
        <v>5</v>
      </c>
      <c r="E12896" s="7" t="s">
        <v>5214</v>
      </c>
      <c r="F12896" s="2" t="s">
        <v>172</v>
      </c>
      <c r="G12896" s="2" t="s">
        <v>1113</v>
      </c>
      <c r="H12896" s="2" t="s">
        <v>1114</v>
      </c>
      <c r="I12896" s="2" t="s">
        <v>203</v>
      </c>
      <c r="L12896" s="21"/>
    </row>
    <row r="12897" spans="1:12">
      <c r="A12897" s="79">
        <v>42412</v>
      </c>
      <c r="B12897" s="3">
        <v>19.46</v>
      </c>
      <c r="C12897" s="7">
        <v>12011</v>
      </c>
      <c r="D12897" s="7">
        <v>2</v>
      </c>
      <c r="E12897" s="7" t="s">
        <v>5214</v>
      </c>
      <c r="F12897" s="2" t="s">
        <v>172</v>
      </c>
      <c r="G12897" s="2" t="s">
        <v>1116</v>
      </c>
      <c r="H12897" s="2" t="s">
        <v>1117</v>
      </c>
      <c r="I12897" s="2" t="s">
        <v>203</v>
      </c>
      <c r="L12897" s="21"/>
    </row>
    <row r="12898" spans="1:12">
      <c r="A12898" s="79">
        <v>42416</v>
      </c>
      <c r="B12898" s="3">
        <v>19.46</v>
      </c>
      <c r="C12898" s="7">
        <v>12011</v>
      </c>
      <c r="D12898" s="7">
        <v>2</v>
      </c>
      <c r="E12898" s="7" t="s">
        <v>5214</v>
      </c>
      <c r="F12898" s="2" t="s">
        <v>172</v>
      </c>
      <c r="G12898" s="2" t="s">
        <v>1118</v>
      </c>
      <c r="H12898" s="2" t="s">
        <v>1119</v>
      </c>
      <c r="I12898" s="2" t="s">
        <v>203</v>
      </c>
      <c r="L12898" s="21"/>
    </row>
    <row r="12899" spans="1:12">
      <c r="A12899" s="79">
        <v>42416</v>
      </c>
      <c r="B12899" s="3">
        <v>9.73</v>
      </c>
      <c r="C12899" s="7">
        <v>12011</v>
      </c>
      <c r="D12899" s="7">
        <v>1</v>
      </c>
      <c r="E12899" s="7" t="s">
        <v>5214</v>
      </c>
      <c r="F12899" s="2" t="s">
        <v>172</v>
      </c>
      <c r="G12899" s="2" t="s">
        <v>384</v>
      </c>
      <c r="H12899" s="2" t="s">
        <v>1156</v>
      </c>
      <c r="I12899" s="2" t="s">
        <v>203</v>
      </c>
      <c r="L12899" s="21"/>
    </row>
    <row r="12900" spans="1:12">
      <c r="A12900" s="79">
        <v>42418</v>
      </c>
      <c r="B12900" s="3">
        <v>19.46</v>
      </c>
      <c r="C12900" s="7">
        <v>12011</v>
      </c>
      <c r="D12900" s="7">
        <v>2</v>
      </c>
      <c r="E12900" s="7" t="s">
        <v>5214</v>
      </c>
      <c r="F12900" s="2" t="s">
        <v>172</v>
      </c>
      <c r="G12900" s="2" t="s">
        <v>372</v>
      </c>
      <c r="H12900" s="2" t="s">
        <v>1110</v>
      </c>
      <c r="I12900" s="2" t="s">
        <v>203</v>
      </c>
      <c r="L12900" s="21"/>
    </row>
    <row r="12901" spans="1:12">
      <c r="A12901" s="79">
        <v>42424</v>
      </c>
      <c r="B12901" s="3">
        <v>9.73</v>
      </c>
      <c r="C12901" s="7">
        <v>12011</v>
      </c>
      <c r="D12901" s="7">
        <v>1</v>
      </c>
      <c r="E12901" s="7" t="s">
        <v>5214</v>
      </c>
      <c r="F12901" s="2" t="s">
        <v>172</v>
      </c>
      <c r="G12901" s="2" t="s">
        <v>1126</v>
      </c>
      <c r="H12901" s="2" t="s">
        <v>1127</v>
      </c>
      <c r="I12901" s="2" t="s">
        <v>203</v>
      </c>
      <c r="L12901" s="21"/>
    </row>
    <row r="12902" spans="1:12">
      <c r="A12902" s="79">
        <v>42438</v>
      </c>
      <c r="B12902" s="3">
        <v>19.46</v>
      </c>
      <c r="C12902" s="7">
        <v>12011</v>
      </c>
      <c r="D12902" s="7">
        <v>2</v>
      </c>
      <c r="E12902" s="7" t="s">
        <v>5214</v>
      </c>
      <c r="F12902" s="2" t="s">
        <v>172</v>
      </c>
      <c r="G12902" s="2" t="s">
        <v>372</v>
      </c>
      <c r="H12902" s="2" t="s">
        <v>203</v>
      </c>
      <c r="L12902" s="21"/>
    </row>
    <row r="12903" spans="1:12">
      <c r="A12903" s="79">
        <v>42459</v>
      </c>
      <c r="B12903" s="3">
        <v>48.65</v>
      </c>
      <c r="C12903" s="7">
        <v>12011</v>
      </c>
      <c r="D12903" s="7">
        <v>5</v>
      </c>
      <c r="E12903" s="7" t="s">
        <v>5214</v>
      </c>
      <c r="F12903" s="2" t="s">
        <v>172</v>
      </c>
      <c r="G12903" s="2" t="s">
        <v>1113</v>
      </c>
      <c r="H12903" s="2" t="s">
        <v>203</v>
      </c>
    </row>
    <row r="12904" spans="1:12">
      <c r="A12904" s="79">
        <v>42459</v>
      </c>
      <c r="B12904" s="3">
        <v>9.73</v>
      </c>
      <c r="C12904" s="7">
        <v>12011</v>
      </c>
      <c r="D12904" s="7">
        <v>1</v>
      </c>
      <c r="E12904" s="7" t="s">
        <v>5214</v>
      </c>
      <c r="F12904" s="2" t="s">
        <v>172</v>
      </c>
      <c r="G12904" s="2" t="s">
        <v>1289</v>
      </c>
      <c r="H12904" s="2" t="s">
        <v>203</v>
      </c>
    </row>
    <row r="12905" spans="1:12">
      <c r="A12905" s="79">
        <v>42462</v>
      </c>
      <c r="B12905" s="3">
        <v>48.65</v>
      </c>
      <c r="C12905" s="7">
        <v>12011</v>
      </c>
      <c r="D12905" s="7">
        <v>5</v>
      </c>
      <c r="E12905" s="7" t="s">
        <v>5214</v>
      </c>
      <c r="F12905" s="2" t="s">
        <v>172</v>
      </c>
      <c r="G12905" s="2" t="s">
        <v>459</v>
      </c>
      <c r="H12905" s="2" t="s">
        <v>1546</v>
      </c>
      <c r="I12905" s="2" t="s">
        <v>203</v>
      </c>
    </row>
    <row r="12906" spans="1:12">
      <c r="A12906" s="79">
        <v>42465</v>
      </c>
      <c r="B12906" s="3">
        <v>29.189999999999998</v>
      </c>
      <c r="C12906" s="7">
        <v>12011</v>
      </c>
      <c r="D12906" s="7">
        <v>3</v>
      </c>
      <c r="E12906" s="7" t="s">
        <v>5214</v>
      </c>
      <c r="F12906" s="2" t="s">
        <v>172</v>
      </c>
      <c r="G12906" s="2" t="s">
        <v>1126</v>
      </c>
      <c r="H12906" s="2" t="s">
        <v>1566</v>
      </c>
      <c r="I12906" s="2" t="s">
        <v>203</v>
      </c>
    </row>
    <row r="12907" spans="1:12">
      <c r="A12907" s="79">
        <v>42465</v>
      </c>
      <c r="B12907" s="3">
        <v>9.73</v>
      </c>
      <c r="C12907" s="7">
        <v>12011</v>
      </c>
      <c r="D12907" s="7">
        <v>1</v>
      </c>
      <c r="E12907" s="7" t="s">
        <v>5214</v>
      </c>
      <c r="F12907" s="2" t="s">
        <v>172</v>
      </c>
      <c r="G12907" s="2" t="s">
        <v>1116</v>
      </c>
      <c r="H12907" s="2" t="s">
        <v>1563</v>
      </c>
      <c r="I12907" s="2" t="s">
        <v>203</v>
      </c>
    </row>
    <row r="12908" spans="1:12">
      <c r="A12908" s="79">
        <v>42468</v>
      </c>
      <c r="B12908" s="3">
        <v>9.73</v>
      </c>
      <c r="C12908" s="7">
        <v>12011</v>
      </c>
      <c r="D12908" s="7">
        <v>1</v>
      </c>
      <c r="E12908" s="7" t="s">
        <v>5214</v>
      </c>
      <c r="F12908" s="2" t="s">
        <v>172</v>
      </c>
      <c r="G12908" s="2" t="s">
        <v>1542</v>
      </c>
      <c r="H12908" s="2" t="s">
        <v>1543</v>
      </c>
      <c r="I12908" s="2" t="s">
        <v>203</v>
      </c>
    </row>
    <row r="12909" spans="1:12">
      <c r="A12909" s="79">
        <v>42471</v>
      </c>
      <c r="B12909" s="3">
        <v>19.46</v>
      </c>
      <c r="C12909" s="7">
        <v>12011</v>
      </c>
      <c r="D12909" s="7">
        <v>2</v>
      </c>
      <c r="E12909" s="7" t="s">
        <v>5214</v>
      </c>
      <c r="F12909" s="2" t="s">
        <v>172</v>
      </c>
      <c r="G12909" s="2" t="s">
        <v>468</v>
      </c>
      <c r="H12909" s="2" t="s">
        <v>1554</v>
      </c>
      <c r="I12909" s="2" t="s">
        <v>203</v>
      </c>
    </row>
    <row r="12910" spans="1:12">
      <c r="A12910" s="79">
        <v>42473</v>
      </c>
      <c r="B12910" s="3">
        <v>19.46</v>
      </c>
      <c r="C12910" s="7">
        <v>12011</v>
      </c>
      <c r="D12910" s="7">
        <v>2</v>
      </c>
      <c r="E12910" s="7" t="s">
        <v>5214</v>
      </c>
      <c r="F12910" s="2" t="s">
        <v>172</v>
      </c>
      <c r="G12910" s="2" t="s">
        <v>1540</v>
      </c>
      <c r="H12910" s="2" t="s">
        <v>1541</v>
      </c>
      <c r="I12910" s="2" t="s">
        <v>203</v>
      </c>
    </row>
    <row r="12911" spans="1:12">
      <c r="A12911" s="79">
        <v>42479</v>
      </c>
      <c r="B12911" s="3">
        <v>29.189999999999998</v>
      </c>
      <c r="C12911" s="7">
        <v>12011</v>
      </c>
      <c r="D12911" s="7">
        <v>3</v>
      </c>
      <c r="E12911" s="7" t="s">
        <v>5214</v>
      </c>
      <c r="F12911" s="2" t="s">
        <v>172</v>
      </c>
      <c r="G12911" s="2" t="s">
        <v>671</v>
      </c>
      <c r="H12911" s="2" t="s">
        <v>1551</v>
      </c>
      <c r="I12911" s="2" t="s">
        <v>203</v>
      </c>
    </row>
    <row r="12912" spans="1:12">
      <c r="A12912" s="79">
        <v>42493</v>
      </c>
      <c r="B12912" s="3">
        <v>9.5481481481481474</v>
      </c>
      <c r="C12912" s="7">
        <v>12011</v>
      </c>
      <c r="D12912" s="7">
        <v>1</v>
      </c>
      <c r="E12912" s="7" t="s">
        <v>5214</v>
      </c>
      <c r="F12912" s="2" t="s">
        <v>172</v>
      </c>
      <c r="G12912" s="2" t="s">
        <v>203</v>
      </c>
      <c r="H12912" s="2" t="s">
        <v>393</v>
      </c>
      <c r="I12912" s="2" t="s">
        <v>1766</v>
      </c>
    </row>
    <row r="12913" spans="1:11">
      <c r="A12913" s="79">
        <v>42509</v>
      </c>
      <c r="B12913" s="3">
        <v>47.951612903225808</v>
      </c>
      <c r="C12913" s="7">
        <v>12011</v>
      </c>
      <c r="D12913" s="7">
        <v>5</v>
      </c>
      <c r="E12913" s="7" t="s">
        <v>5214</v>
      </c>
      <c r="F12913" s="2" t="s">
        <v>172</v>
      </c>
      <c r="G12913" s="2" t="s">
        <v>203</v>
      </c>
      <c r="H12913" s="2" t="s">
        <v>393</v>
      </c>
      <c r="I12913" s="2" t="s">
        <v>1768</v>
      </c>
    </row>
    <row r="12914" spans="1:11">
      <c r="A12914" s="79">
        <v>42520</v>
      </c>
      <c r="B12914" s="3">
        <v>9.6242105960264901</v>
      </c>
      <c r="C12914" s="7">
        <v>12011</v>
      </c>
      <c r="D12914" s="7">
        <v>1</v>
      </c>
      <c r="E12914" s="7" t="s">
        <v>5214</v>
      </c>
      <c r="F12914" s="2" t="s">
        <v>172</v>
      </c>
      <c r="G12914" s="2" t="s">
        <v>203</v>
      </c>
      <c r="H12914" s="2" t="s">
        <v>1776</v>
      </c>
      <c r="I12914" s="2" t="s">
        <v>1771</v>
      </c>
    </row>
    <row r="12915" spans="1:11">
      <c r="A12915" s="79">
        <v>42523</v>
      </c>
      <c r="B12915" s="3">
        <v>19.314736842105262</v>
      </c>
      <c r="C12915" s="7">
        <v>12011</v>
      </c>
      <c r="D12915" s="7">
        <v>2</v>
      </c>
      <c r="E12915" s="7" t="s">
        <v>5214</v>
      </c>
      <c r="F12915" s="2" t="s">
        <v>172</v>
      </c>
      <c r="G12915" s="2" t="s">
        <v>203</v>
      </c>
      <c r="H12915" s="2" t="s">
        <v>1147</v>
      </c>
      <c r="K12915" s="2" t="s">
        <v>2045</v>
      </c>
    </row>
    <row r="12916" spans="1:11">
      <c r="A12916" s="79">
        <v>42523</v>
      </c>
      <c r="B12916" s="3">
        <v>0</v>
      </c>
      <c r="C12916" s="7">
        <v>12011</v>
      </c>
      <c r="F12916" s="2" t="s">
        <v>172</v>
      </c>
      <c r="G12916" s="2" t="s">
        <v>1971</v>
      </c>
      <c r="H12916" s="2" t="s">
        <v>2043</v>
      </c>
      <c r="K12916" s="2" t="s">
        <v>2044</v>
      </c>
    </row>
    <row r="12917" spans="1:11">
      <c r="A12917" s="79">
        <v>42527</v>
      </c>
      <c r="B12917" s="3">
        <v>9.6726912075612486</v>
      </c>
      <c r="C12917" s="7">
        <v>12011</v>
      </c>
      <c r="D12917" s="7">
        <v>1</v>
      </c>
      <c r="E12917" s="7" t="s">
        <v>5214</v>
      </c>
      <c r="F12917" s="2" t="s">
        <v>172</v>
      </c>
      <c r="G12917" s="2" t="s">
        <v>203</v>
      </c>
      <c r="H12917" s="2" t="s">
        <v>372</v>
      </c>
      <c r="I12917" s="2" t="s">
        <v>1921</v>
      </c>
      <c r="J12917" s="2" t="s">
        <v>231</v>
      </c>
      <c r="K12917" s="2" t="s">
        <v>2049</v>
      </c>
    </row>
    <row r="12918" spans="1:11">
      <c r="A12918" s="79">
        <v>42530</v>
      </c>
      <c r="B12918" s="3">
        <v>19.387479674796747</v>
      </c>
      <c r="C12918" s="7">
        <v>12011</v>
      </c>
      <c r="D12918" s="7">
        <v>2</v>
      </c>
      <c r="E12918" s="7" t="s">
        <v>5214</v>
      </c>
      <c r="F12918" s="2" t="s">
        <v>172</v>
      </c>
      <c r="G12918" s="2" t="s">
        <v>203</v>
      </c>
      <c r="H12918" s="2" t="s">
        <v>2051</v>
      </c>
      <c r="K12918" s="2" t="s">
        <v>2052</v>
      </c>
    </row>
    <row r="12919" spans="1:11">
      <c r="A12919" s="79">
        <v>42536</v>
      </c>
      <c r="B12919" s="3">
        <v>9.6974213836477983</v>
      </c>
      <c r="C12919" s="7">
        <v>12011</v>
      </c>
      <c r="D12919" s="7">
        <v>1</v>
      </c>
      <c r="E12919" s="7" t="s">
        <v>5214</v>
      </c>
      <c r="F12919" s="2" t="s">
        <v>172</v>
      </c>
      <c r="G12919" s="2" t="s">
        <v>203</v>
      </c>
      <c r="H12919" s="2" t="s">
        <v>2008</v>
      </c>
      <c r="K12919" s="2" t="s">
        <v>2009</v>
      </c>
    </row>
    <row r="12920" spans="1:11">
      <c r="A12920" s="79">
        <v>42538</v>
      </c>
      <c r="B12920" s="3">
        <v>9.681830985915493</v>
      </c>
      <c r="C12920" s="7">
        <v>12011</v>
      </c>
      <c r="D12920" s="7">
        <v>1</v>
      </c>
      <c r="E12920" s="7" t="s">
        <v>5214</v>
      </c>
      <c r="F12920" s="2" t="s">
        <v>172</v>
      </c>
      <c r="G12920" s="2" t="s">
        <v>203</v>
      </c>
      <c r="H12920" s="2" t="s">
        <v>2004</v>
      </c>
      <c r="K12920" s="2" t="s">
        <v>2005</v>
      </c>
    </row>
    <row r="12921" spans="1:11">
      <c r="A12921" s="79">
        <v>42541</v>
      </c>
      <c r="B12921" s="3">
        <v>19.350635838150289</v>
      </c>
      <c r="C12921" s="7">
        <v>12011</v>
      </c>
      <c r="D12921" s="7">
        <v>2</v>
      </c>
      <c r="E12921" s="7" t="s">
        <v>5214</v>
      </c>
      <c r="F12921" s="2" t="s">
        <v>172</v>
      </c>
      <c r="G12921" s="2" t="s">
        <v>203</v>
      </c>
      <c r="H12921" s="2" t="s">
        <v>1998</v>
      </c>
      <c r="K12921" s="2" t="s">
        <v>1999</v>
      </c>
    </row>
    <row r="12922" spans="1:11">
      <c r="A12922" s="79">
        <v>42541</v>
      </c>
      <c r="B12922" s="3">
        <v>19.352203389830507</v>
      </c>
      <c r="C12922" s="7">
        <v>12011</v>
      </c>
      <c r="D12922" s="7">
        <v>2</v>
      </c>
      <c r="E12922" s="7" t="s">
        <v>5214</v>
      </c>
      <c r="F12922" s="2" t="s">
        <v>172</v>
      </c>
      <c r="G12922" s="2" t="s">
        <v>203</v>
      </c>
      <c r="H12922" s="2" t="s">
        <v>1988</v>
      </c>
      <c r="K12922" s="2" t="s">
        <v>1989</v>
      </c>
    </row>
    <row r="12923" spans="1:11">
      <c r="A12923" s="79">
        <v>42541</v>
      </c>
      <c r="B12923" s="3">
        <v>19.361176470588234</v>
      </c>
      <c r="C12923" s="7">
        <v>12011</v>
      </c>
      <c r="D12923" s="7">
        <v>2</v>
      </c>
      <c r="E12923" s="7" t="s">
        <v>5214</v>
      </c>
      <c r="F12923" s="2" t="s">
        <v>172</v>
      </c>
      <c r="G12923" s="2" t="s">
        <v>203</v>
      </c>
      <c r="H12923" s="2" t="s">
        <v>1986</v>
      </c>
      <c r="K12923" s="2" t="s">
        <v>1987</v>
      </c>
    </row>
    <row r="12924" spans="1:11">
      <c r="A12924" s="79">
        <v>42541</v>
      </c>
      <c r="B12924" s="3">
        <v>9.6837991266375543</v>
      </c>
      <c r="C12924" s="7">
        <v>12011</v>
      </c>
      <c r="D12924" s="7">
        <v>1</v>
      </c>
      <c r="E12924" s="7" t="s">
        <v>5214</v>
      </c>
      <c r="F12924" s="2" t="s">
        <v>172</v>
      </c>
      <c r="G12924" s="2" t="s">
        <v>203</v>
      </c>
      <c r="H12924" s="2" t="s">
        <v>1976</v>
      </c>
      <c r="I12924" s="2" t="s">
        <v>1977</v>
      </c>
      <c r="K12924" s="2" t="s">
        <v>1978</v>
      </c>
    </row>
    <row r="12925" spans="1:11">
      <c r="A12925" s="79">
        <v>42542</v>
      </c>
      <c r="B12925" s="3">
        <v>19.361176470588234</v>
      </c>
      <c r="C12925" s="7">
        <v>12011</v>
      </c>
      <c r="D12925" s="7">
        <v>2</v>
      </c>
      <c r="E12925" s="7" t="s">
        <v>5214</v>
      </c>
      <c r="F12925" s="2" t="s">
        <v>172</v>
      </c>
      <c r="G12925" s="2" t="s">
        <v>203</v>
      </c>
      <c r="H12925" s="2" t="s">
        <v>1967</v>
      </c>
      <c r="K12925" s="2" t="s">
        <v>1968</v>
      </c>
    </row>
    <row r="12926" spans="1:11">
      <c r="A12926" s="79">
        <v>42542</v>
      </c>
      <c r="B12926" s="3">
        <v>0</v>
      </c>
      <c r="C12926" s="7">
        <v>12011</v>
      </c>
      <c r="F12926" s="2" t="s">
        <v>172</v>
      </c>
      <c r="G12926" s="2" t="s">
        <v>1971</v>
      </c>
      <c r="H12926" s="2" t="s">
        <v>1967</v>
      </c>
      <c r="K12926" s="2" t="s">
        <v>1968</v>
      </c>
    </row>
    <row r="12927" spans="1:11">
      <c r="A12927" s="79">
        <v>42544</v>
      </c>
      <c r="B12927" s="3">
        <v>48.512686567164181</v>
      </c>
      <c r="C12927" s="7">
        <v>12011</v>
      </c>
      <c r="D12927" s="7">
        <v>5</v>
      </c>
      <c r="E12927" s="7" t="s">
        <v>5214</v>
      </c>
      <c r="F12927" s="2" t="s">
        <v>172</v>
      </c>
      <c r="G12927" s="2" t="s">
        <v>203</v>
      </c>
      <c r="H12927" s="2" t="s">
        <v>2025</v>
      </c>
      <c r="K12927" s="2" t="s">
        <v>2026</v>
      </c>
    </row>
    <row r="12928" spans="1:11">
      <c r="A12928" s="79">
        <v>42545</v>
      </c>
      <c r="B12928" s="3">
        <v>29.092962962962964</v>
      </c>
      <c r="C12928" s="7">
        <v>12011</v>
      </c>
      <c r="D12928" s="7">
        <v>3</v>
      </c>
      <c r="E12928" s="7" t="s">
        <v>5214</v>
      </c>
      <c r="F12928" s="2" t="s">
        <v>172</v>
      </c>
      <c r="G12928" s="2" t="s">
        <v>203</v>
      </c>
      <c r="H12928" s="2" t="s">
        <v>1962</v>
      </c>
      <c r="K12928" s="2" t="s">
        <v>1963</v>
      </c>
    </row>
    <row r="12929" spans="1:11">
      <c r="A12929" s="79">
        <v>42545</v>
      </c>
      <c r="B12929" s="3">
        <v>9.6990710382513665</v>
      </c>
      <c r="C12929" s="7">
        <v>12011</v>
      </c>
      <c r="D12929" s="7">
        <v>1</v>
      </c>
      <c r="E12929" s="7" t="s">
        <v>5214</v>
      </c>
      <c r="F12929" s="2" t="s">
        <v>172</v>
      </c>
      <c r="G12929" s="2" t="s">
        <v>203</v>
      </c>
      <c r="H12929" s="2" t="s">
        <v>372</v>
      </c>
      <c r="I12929" s="2" t="s">
        <v>1921</v>
      </c>
      <c r="J12929" s="2" t="s">
        <v>231</v>
      </c>
      <c r="K12929" s="2" t="s">
        <v>1995</v>
      </c>
    </row>
    <row r="12930" spans="1:11">
      <c r="A12930" s="79">
        <v>42548</v>
      </c>
      <c r="B12930" s="3">
        <v>19.392093023255814</v>
      </c>
      <c r="C12930" s="7">
        <v>12011</v>
      </c>
      <c r="D12930" s="7">
        <v>2</v>
      </c>
      <c r="E12930" s="7" t="s">
        <v>5214</v>
      </c>
      <c r="F12930" s="2" t="s">
        <v>172</v>
      </c>
      <c r="G12930" s="2" t="s">
        <v>203</v>
      </c>
      <c r="H12930" s="2" t="s">
        <v>1960</v>
      </c>
      <c r="K12930" s="2" t="s">
        <v>1961</v>
      </c>
    </row>
    <row r="12931" spans="1:11">
      <c r="A12931" s="79">
        <v>42548</v>
      </c>
      <c r="B12931" s="3">
        <v>9.7012536443148694</v>
      </c>
      <c r="C12931" s="7">
        <v>12011</v>
      </c>
      <c r="D12931" s="7">
        <v>1</v>
      </c>
      <c r="E12931" s="7" t="s">
        <v>5214</v>
      </c>
      <c r="F12931" s="2" t="s">
        <v>172</v>
      </c>
      <c r="G12931" s="2" t="s">
        <v>203</v>
      </c>
      <c r="H12931" s="2" t="s">
        <v>1958</v>
      </c>
      <c r="K12931" s="2" t="s">
        <v>1959</v>
      </c>
    </row>
    <row r="12932" spans="1:11">
      <c r="A12932" s="79">
        <v>42549</v>
      </c>
      <c r="B12932" s="3">
        <v>38.764290220820186</v>
      </c>
      <c r="C12932" s="7">
        <v>12011</v>
      </c>
      <c r="D12932" s="7">
        <v>4</v>
      </c>
      <c r="E12932" s="7" t="s">
        <v>5214</v>
      </c>
      <c r="F12932" s="2" t="s">
        <v>172</v>
      </c>
      <c r="G12932" s="2" t="s">
        <v>203</v>
      </c>
      <c r="H12932" s="2" t="s">
        <v>1952</v>
      </c>
      <c r="K12932" s="2" t="s">
        <v>1953</v>
      </c>
    </row>
    <row r="12933" spans="1:11">
      <c r="A12933" s="79">
        <v>42550</v>
      </c>
      <c r="B12933" s="3">
        <v>9.692905982905982</v>
      </c>
      <c r="C12933" s="7">
        <v>12011</v>
      </c>
      <c r="D12933" s="7">
        <v>1</v>
      </c>
      <c r="E12933" s="7" t="s">
        <v>5214</v>
      </c>
      <c r="F12933" s="2" t="s">
        <v>172</v>
      </c>
      <c r="G12933" s="2" t="s">
        <v>203</v>
      </c>
      <c r="H12933" s="2" t="s">
        <v>482</v>
      </c>
      <c r="K12933" s="2" t="s">
        <v>1954</v>
      </c>
    </row>
    <row r="12934" spans="1:11">
      <c r="A12934" s="79">
        <v>42551</v>
      </c>
      <c r="B12934" s="3">
        <v>9.6777315262988068</v>
      </c>
      <c r="C12934" s="7">
        <v>12011</v>
      </c>
      <c r="D12934" s="7">
        <v>1</v>
      </c>
      <c r="E12934" s="7" t="s">
        <v>5214</v>
      </c>
      <c r="F12934" s="2" t="s">
        <v>172</v>
      </c>
      <c r="G12934" s="2" t="s">
        <v>203</v>
      </c>
      <c r="H12934" s="2" t="s">
        <v>1136</v>
      </c>
      <c r="K12934" s="2" t="s">
        <v>1948</v>
      </c>
    </row>
    <row r="12935" spans="1:11">
      <c r="A12935" s="79">
        <v>42556</v>
      </c>
      <c r="B12935" s="3">
        <v>9.6844832865526911</v>
      </c>
      <c r="C12935" s="7">
        <v>12011</v>
      </c>
      <c r="D12935" s="7">
        <v>1</v>
      </c>
      <c r="E12935" s="7" t="s">
        <v>5214</v>
      </c>
      <c r="F12935" s="2" t="s">
        <v>172</v>
      </c>
      <c r="G12935" s="2" t="s">
        <v>372</v>
      </c>
      <c r="H12935" s="2" t="s">
        <v>2176</v>
      </c>
      <c r="I12935" s="2" t="s">
        <v>203</v>
      </c>
    </row>
    <row r="12936" spans="1:11">
      <c r="A12936" s="79">
        <v>42558</v>
      </c>
      <c r="B12936" s="3">
        <v>19.383414634146341</v>
      </c>
      <c r="C12936" s="7">
        <v>12011</v>
      </c>
      <c r="D12936" s="7">
        <v>2</v>
      </c>
      <c r="E12936" s="7" t="s">
        <v>5214</v>
      </c>
      <c r="F12936" s="2" t="s">
        <v>172</v>
      </c>
      <c r="G12936" s="2" t="s">
        <v>2008</v>
      </c>
      <c r="H12936" s="2" t="s">
        <v>2200</v>
      </c>
      <c r="I12936" s="2" t="s">
        <v>203</v>
      </c>
    </row>
    <row r="12937" spans="1:11">
      <c r="A12937" s="79">
        <v>42585</v>
      </c>
      <c r="B12937" s="3">
        <v>38.719068829990931</v>
      </c>
      <c r="C12937" s="7">
        <v>12011</v>
      </c>
      <c r="D12937" s="7">
        <v>4</v>
      </c>
      <c r="E12937" s="7" t="s">
        <v>5214</v>
      </c>
      <c r="F12937" s="2" t="s">
        <v>172</v>
      </c>
      <c r="G12937" s="2" t="s">
        <v>1952</v>
      </c>
      <c r="H12937" s="2" t="s">
        <v>2195</v>
      </c>
      <c r="I12937" s="2" t="s">
        <v>203</v>
      </c>
    </row>
    <row r="12938" spans="1:11">
      <c r="A12938" s="79">
        <v>42587</v>
      </c>
      <c r="B12938" s="3">
        <v>48.411751152073734</v>
      </c>
      <c r="C12938" s="7">
        <v>12011</v>
      </c>
      <c r="D12938" s="7">
        <v>5</v>
      </c>
      <c r="E12938" s="7" t="s">
        <v>5214</v>
      </c>
      <c r="F12938" s="2" t="s">
        <v>172</v>
      </c>
      <c r="G12938" s="2" t="s">
        <v>393</v>
      </c>
      <c r="H12938" s="2" t="s">
        <v>2159</v>
      </c>
      <c r="I12938" s="2" t="s">
        <v>203</v>
      </c>
    </row>
    <row r="12939" spans="1:11">
      <c r="A12939" s="79">
        <v>42605</v>
      </c>
      <c r="B12939" s="3">
        <v>29.070983606557377</v>
      </c>
      <c r="C12939" s="7">
        <v>12011</v>
      </c>
      <c r="D12939" s="7">
        <v>3</v>
      </c>
      <c r="E12939" s="7" t="s">
        <v>5214</v>
      </c>
      <c r="F12939" s="2" t="s">
        <v>172</v>
      </c>
      <c r="G12939" s="2" t="s">
        <v>393</v>
      </c>
      <c r="H12939" s="2" t="s">
        <v>2170</v>
      </c>
      <c r="I12939" s="2" t="s">
        <v>203</v>
      </c>
    </row>
    <row r="12940" spans="1:11">
      <c r="A12940" s="79">
        <v>42624</v>
      </c>
      <c r="B12940" s="3">
        <v>9.6779144385026736</v>
      </c>
      <c r="C12940" s="7">
        <v>12011</v>
      </c>
      <c r="D12940" s="7">
        <v>1</v>
      </c>
      <c r="E12940" s="7" t="s">
        <v>5214</v>
      </c>
      <c r="F12940" s="2" t="s">
        <v>172</v>
      </c>
      <c r="G12940" s="2" t="s">
        <v>2192</v>
      </c>
      <c r="H12940" s="2" t="s">
        <v>2193</v>
      </c>
      <c r="I12940" s="2" t="s">
        <v>203</v>
      </c>
    </row>
    <row r="12941" spans="1:11">
      <c r="A12941" s="79">
        <v>42628</v>
      </c>
      <c r="B12941" s="3">
        <v>9.6924561403508775</v>
      </c>
      <c r="C12941" s="7">
        <v>12011</v>
      </c>
      <c r="D12941" s="7">
        <v>1</v>
      </c>
      <c r="E12941" s="7" t="s">
        <v>5214</v>
      </c>
      <c r="F12941" s="2" t="s">
        <v>172</v>
      </c>
      <c r="G12941" s="2" t="s">
        <v>1958</v>
      </c>
      <c r="H12941" s="2" t="s">
        <v>2160</v>
      </c>
      <c r="I12941" s="2" t="s">
        <v>203</v>
      </c>
    </row>
    <row r="12942" spans="1:11">
      <c r="A12942" s="79">
        <v>42629</v>
      </c>
      <c r="B12942" s="3">
        <v>48.499916527545906</v>
      </c>
      <c r="C12942" s="7">
        <v>12011</v>
      </c>
      <c r="D12942" s="7">
        <v>5</v>
      </c>
      <c r="E12942" s="7" t="s">
        <v>5214</v>
      </c>
      <c r="F12942" s="2" t="s">
        <v>172</v>
      </c>
      <c r="G12942" s="2" t="s">
        <v>2008</v>
      </c>
      <c r="H12942" s="2" t="s">
        <v>2174</v>
      </c>
      <c r="I12942" s="2" t="s">
        <v>203</v>
      </c>
    </row>
    <row r="12943" spans="1:11">
      <c r="A12943" s="79">
        <v>42631</v>
      </c>
      <c r="B12943" s="3">
        <v>19.388337730870713</v>
      </c>
      <c r="C12943" s="7">
        <v>12011</v>
      </c>
      <c r="D12943" s="7">
        <v>2</v>
      </c>
      <c r="E12943" s="7" t="s">
        <v>5214</v>
      </c>
      <c r="F12943" s="2" t="s">
        <v>172</v>
      </c>
      <c r="G12943" s="2" t="s">
        <v>2161</v>
      </c>
      <c r="H12943" s="2" t="s">
        <v>2162</v>
      </c>
      <c r="I12943" s="2" t="s">
        <v>203</v>
      </c>
    </row>
    <row r="12944" spans="1:11">
      <c r="A12944" s="79">
        <v>42657</v>
      </c>
      <c r="B12944" s="3">
        <v>13.570338028169013</v>
      </c>
      <c r="C12944" s="7">
        <v>12011</v>
      </c>
      <c r="D12944" s="7">
        <v>2</v>
      </c>
      <c r="E12944" s="7" t="s">
        <v>4174</v>
      </c>
      <c r="F12944" s="2" t="s">
        <v>172</v>
      </c>
      <c r="G12944" s="2" t="s">
        <v>232</v>
      </c>
      <c r="H12944" s="2" t="s">
        <v>671</v>
      </c>
    </row>
    <row r="12945" spans="1:10">
      <c r="A12945" s="79">
        <v>42661</v>
      </c>
      <c r="B12945" s="3">
        <v>9.6797611127910486</v>
      </c>
      <c r="C12945" s="7">
        <v>12011</v>
      </c>
      <c r="D12945" s="7">
        <v>1</v>
      </c>
      <c r="E12945" s="7" t="s">
        <v>5214</v>
      </c>
      <c r="F12945" s="2" t="s">
        <v>172</v>
      </c>
      <c r="G12945" s="2" t="s">
        <v>203</v>
      </c>
      <c r="H12945" s="2" t="s">
        <v>1967</v>
      </c>
    </row>
    <row r="12946" spans="1:10">
      <c r="A12946" s="79">
        <v>42661</v>
      </c>
      <c r="B12946" s="3">
        <v>9.6886476868327396</v>
      </c>
      <c r="C12946" s="7">
        <v>12011</v>
      </c>
      <c r="D12946" s="7">
        <v>1</v>
      </c>
      <c r="E12946" s="7" t="s">
        <v>5214</v>
      </c>
      <c r="F12946" s="2" t="s">
        <v>172</v>
      </c>
      <c r="G12946" s="2" t="s">
        <v>203</v>
      </c>
      <c r="H12946" s="2" t="s">
        <v>2192</v>
      </c>
    </row>
    <row r="12947" spans="1:10">
      <c r="A12947" s="79">
        <v>42665</v>
      </c>
      <c r="B12947" s="3">
        <v>9.6872933696639425</v>
      </c>
      <c r="C12947" s="7">
        <v>12011</v>
      </c>
      <c r="D12947" s="7">
        <v>1</v>
      </c>
      <c r="E12947" s="7" t="s">
        <v>5214</v>
      </c>
      <c r="F12947" s="2" t="s">
        <v>172</v>
      </c>
      <c r="G12947" s="2" t="s">
        <v>203</v>
      </c>
      <c r="H12947" s="2" t="s">
        <v>2653</v>
      </c>
    </row>
    <row r="12948" spans="1:10">
      <c r="A12948" s="79">
        <v>42691</v>
      </c>
      <c r="B12948" s="3">
        <v>19.37455922447743</v>
      </c>
      <c r="C12948" s="7">
        <v>12011</v>
      </c>
      <c r="D12948" s="7">
        <v>2</v>
      </c>
      <c r="E12948" s="7" t="s">
        <v>5214</v>
      </c>
      <c r="F12948" s="2" t="s">
        <v>172</v>
      </c>
      <c r="G12948" s="2" t="s">
        <v>203</v>
      </c>
      <c r="H12948" s="2" t="s">
        <v>486</v>
      </c>
    </row>
    <row r="12949" spans="1:10">
      <c r="A12949" s="79">
        <v>42697</v>
      </c>
      <c r="B12949" s="3">
        <v>9.6826327312534204</v>
      </c>
      <c r="C12949" s="7">
        <v>12011</v>
      </c>
      <c r="D12949" s="7">
        <v>1</v>
      </c>
      <c r="E12949" s="7" t="s">
        <v>5214</v>
      </c>
      <c r="F12949" s="2" t="s">
        <v>172</v>
      </c>
      <c r="G12949" s="2" t="s">
        <v>203</v>
      </c>
      <c r="H12949" s="2" t="s">
        <v>2000</v>
      </c>
    </row>
    <row r="12950" spans="1:10">
      <c r="A12950" s="79">
        <v>42703</v>
      </c>
      <c r="B12950" s="3">
        <v>9.6266666666666669</v>
      </c>
      <c r="C12950" s="7">
        <v>12011</v>
      </c>
      <c r="D12950" s="7">
        <v>1</v>
      </c>
      <c r="E12950" s="7" t="s">
        <v>5214</v>
      </c>
      <c r="F12950" s="2" t="s">
        <v>172</v>
      </c>
      <c r="G12950" s="2" t="s">
        <v>203</v>
      </c>
      <c r="H12950" s="2" t="s">
        <v>1958</v>
      </c>
    </row>
    <row r="12951" spans="1:10">
      <c r="A12951" s="79">
        <v>42704</v>
      </c>
      <c r="B12951" s="3">
        <v>48.509239130434786</v>
      </c>
      <c r="C12951" s="7">
        <v>12011</v>
      </c>
      <c r="D12951" s="7">
        <v>5</v>
      </c>
      <c r="E12951" s="7" t="s">
        <v>5214</v>
      </c>
      <c r="F12951" s="2" t="s">
        <v>172</v>
      </c>
      <c r="G12951" s="2" t="s">
        <v>203</v>
      </c>
      <c r="H12951" s="2" t="s">
        <v>393</v>
      </c>
    </row>
    <row r="12952" spans="1:10">
      <c r="A12952" s="79">
        <v>42727</v>
      </c>
      <c r="B12952" s="3">
        <v>19.381904761904764</v>
      </c>
      <c r="C12952" s="7">
        <v>12011</v>
      </c>
      <c r="D12952" s="7">
        <v>2</v>
      </c>
      <c r="E12952" s="7" t="s">
        <v>5214</v>
      </c>
      <c r="F12952" s="2" t="s">
        <v>172</v>
      </c>
      <c r="G12952" s="2" t="s">
        <v>203</v>
      </c>
      <c r="H12952" s="2" t="s">
        <v>2658</v>
      </c>
    </row>
    <row r="12953" spans="1:10">
      <c r="A12953" s="79">
        <v>42733</v>
      </c>
      <c r="B12953" s="3">
        <v>48.510578186596582</v>
      </c>
      <c r="C12953" s="7">
        <v>12011</v>
      </c>
      <c r="D12953" s="7">
        <v>5</v>
      </c>
      <c r="E12953" s="7" t="s">
        <v>5214</v>
      </c>
      <c r="F12953" s="2" t="s">
        <v>172</v>
      </c>
      <c r="G12953" s="2" t="s">
        <v>203</v>
      </c>
      <c r="H12953" s="2" t="s">
        <v>2659</v>
      </c>
    </row>
    <row r="12954" spans="1:10">
      <c r="A12954" s="79">
        <v>42741</v>
      </c>
      <c r="B12954" s="3">
        <v>19.388992248062017</v>
      </c>
      <c r="C12954" s="7">
        <v>12011</v>
      </c>
      <c r="D12954" s="7">
        <v>2</v>
      </c>
      <c r="E12954" s="7" t="s">
        <v>5214</v>
      </c>
      <c r="F12954" s="2" t="s">
        <v>172</v>
      </c>
      <c r="G12954" s="2" t="s">
        <v>3517</v>
      </c>
      <c r="J12954" s="2" t="s">
        <v>3518</v>
      </c>
    </row>
    <row r="12955" spans="1:10">
      <c r="A12955" s="79">
        <v>42741</v>
      </c>
      <c r="B12955" s="3">
        <v>9.6909523809523819</v>
      </c>
      <c r="C12955" s="7">
        <v>12011</v>
      </c>
      <c r="D12955" s="7">
        <v>1</v>
      </c>
      <c r="E12955" s="7" t="s">
        <v>5214</v>
      </c>
      <c r="F12955" s="2" t="s">
        <v>172</v>
      </c>
      <c r="G12955" s="2" t="s">
        <v>3519</v>
      </c>
      <c r="J12955" s="2" t="s">
        <v>3520</v>
      </c>
    </row>
    <row r="12956" spans="1:10">
      <c r="A12956" s="79">
        <v>42741</v>
      </c>
      <c r="B12956" s="3">
        <v>9.6943750000000009</v>
      </c>
      <c r="C12956" s="7">
        <v>12011</v>
      </c>
      <c r="D12956" s="7">
        <v>1</v>
      </c>
      <c r="E12956" s="7" t="s">
        <v>5214</v>
      </c>
      <c r="F12956" s="2" t="s">
        <v>172</v>
      </c>
      <c r="G12956" s="2" t="s">
        <v>2655</v>
      </c>
      <c r="J12956" s="2" t="s">
        <v>3466</v>
      </c>
    </row>
    <row r="12957" spans="1:10">
      <c r="A12957" s="79">
        <v>42742</v>
      </c>
      <c r="B12957" s="3">
        <v>9.6869408147578788</v>
      </c>
      <c r="C12957" s="7">
        <v>12011</v>
      </c>
      <c r="D12957" s="7">
        <v>1</v>
      </c>
      <c r="E12957" s="7" t="s">
        <v>5214</v>
      </c>
      <c r="F12957" s="2" t="s">
        <v>172</v>
      </c>
      <c r="G12957" s="2" t="s">
        <v>2000</v>
      </c>
      <c r="H12957" s="2" t="s">
        <v>378</v>
      </c>
      <c r="I12957" s="2" t="s">
        <v>239</v>
      </c>
      <c r="J12957" s="2" t="s">
        <v>3530</v>
      </c>
    </row>
    <row r="12958" spans="1:10">
      <c r="A12958" s="79">
        <v>42743</v>
      </c>
      <c r="B12958" s="3">
        <v>9.6872226862045405</v>
      </c>
      <c r="C12958" s="7">
        <v>12011</v>
      </c>
      <c r="D12958" s="7">
        <v>1</v>
      </c>
      <c r="E12958" s="7" t="s">
        <v>5214</v>
      </c>
      <c r="F12958" s="2" t="s">
        <v>172</v>
      </c>
      <c r="G12958" s="2" t="s">
        <v>2651</v>
      </c>
      <c r="J12958" s="2" t="s">
        <v>3486</v>
      </c>
    </row>
    <row r="12959" spans="1:10">
      <c r="A12959" s="79">
        <v>42744</v>
      </c>
      <c r="B12959" s="3">
        <v>19.384071856287424</v>
      </c>
      <c r="C12959" s="7">
        <v>12011</v>
      </c>
      <c r="D12959" s="7">
        <v>2</v>
      </c>
      <c r="E12959" s="7" t="s">
        <v>5214</v>
      </c>
      <c r="F12959" s="2" t="s">
        <v>172</v>
      </c>
      <c r="G12959" s="2" t="s">
        <v>1952</v>
      </c>
      <c r="J12959" s="2" t="s">
        <v>3529</v>
      </c>
    </row>
    <row r="12960" spans="1:10">
      <c r="A12960" s="79">
        <v>42744</v>
      </c>
      <c r="B12960" s="3">
        <v>19.397011494252872</v>
      </c>
      <c r="C12960" s="7">
        <v>12011</v>
      </c>
      <c r="D12960" s="7">
        <v>2</v>
      </c>
      <c r="E12960" s="7" t="s">
        <v>5214</v>
      </c>
      <c r="F12960" s="2" t="s">
        <v>172</v>
      </c>
      <c r="G12960" s="2" t="s">
        <v>393</v>
      </c>
      <c r="I12960" s="2" t="s">
        <v>235</v>
      </c>
      <c r="J12960" s="2" t="s">
        <v>3476</v>
      </c>
    </row>
    <row r="12961" spans="1:10">
      <c r="A12961" s="79">
        <v>42744</v>
      </c>
      <c r="B12961" s="3">
        <v>9.6958490566037732</v>
      </c>
      <c r="C12961" s="7">
        <v>12011</v>
      </c>
      <c r="D12961" s="7">
        <v>1</v>
      </c>
      <c r="E12961" s="7" t="s">
        <v>5214</v>
      </c>
      <c r="F12961" s="2" t="s">
        <v>172</v>
      </c>
      <c r="G12961" s="2" t="s">
        <v>3463</v>
      </c>
      <c r="J12961" s="2" t="s">
        <v>3464</v>
      </c>
    </row>
    <row r="12962" spans="1:10">
      <c r="A12962" s="79">
        <v>42744</v>
      </c>
      <c r="B12962" s="3">
        <v>9.7017127071823204</v>
      </c>
      <c r="C12962" s="7">
        <v>12011</v>
      </c>
      <c r="D12962" s="7">
        <v>1</v>
      </c>
      <c r="E12962" s="7" t="s">
        <v>5214</v>
      </c>
      <c r="F12962" s="2" t="s">
        <v>172</v>
      </c>
      <c r="G12962" s="2" t="s">
        <v>3482</v>
      </c>
      <c r="J12962" s="2" t="s">
        <v>3483</v>
      </c>
    </row>
    <row r="12963" spans="1:10">
      <c r="A12963" s="79">
        <v>42745</v>
      </c>
      <c r="B12963" s="3">
        <v>19.408059701492537</v>
      </c>
      <c r="C12963" s="7">
        <v>12011</v>
      </c>
      <c r="D12963" s="7">
        <v>2</v>
      </c>
      <c r="E12963" s="7" t="s">
        <v>5214</v>
      </c>
      <c r="F12963" s="2" t="s">
        <v>172</v>
      </c>
      <c r="G12963" s="2" t="s">
        <v>372</v>
      </c>
      <c r="H12963" s="2" t="s">
        <v>1921</v>
      </c>
      <c r="I12963" s="2" t="s">
        <v>231</v>
      </c>
      <c r="J12963" s="2" t="s">
        <v>3467</v>
      </c>
    </row>
    <row r="12964" spans="1:10">
      <c r="A12964" s="79">
        <v>42746</v>
      </c>
      <c r="B12964" s="3">
        <v>20.372632653061224</v>
      </c>
      <c r="C12964" s="7">
        <v>12011</v>
      </c>
      <c r="D12964" s="7">
        <v>3</v>
      </c>
      <c r="E12964" s="7" t="s">
        <v>4174</v>
      </c>
      <c r="F12964" s="2" t="s">
        <v>172</v>
      </c>
      <c r="G12964" s="2" t="s">
        <v>3468</v>
      </c>
      <c r="J12964" s="2" t="s">
        <v>3469</v>
      </c>
    </row>
    <row r="12965" spans="1:10">
      <c r="A12965" s="79">
        <v>42746</v>
      </c>
      <c r="B12965" s="3">
        <v>19.402507288629739</v>
      </c>
      <c r="C12965" s="7">
        <v>12011</v>
      </c>
      <c r="D12965" s="7">
        <v>2</v>
      </c>
      <c r="E12965" s="7" t="s">
        <v>5214</v>
      </c>
      <c r="F12965" s="2" t="s">
        <v>172</v>
      </c>
      <c r="G12965" s="2" t="s">
        <v>3468</v>
      </c>
      <c r="J12965" s="2" t="s">
        <v>3469</v>
      </c>
    </row>
    <row r="12966" spans="1:10">
      <c r="A12966" s="79">
        <v>42746</v>
      </c>
      <c r="B12966" s="3">
        <v>0</v>
      </c>
      <c r="C12966" s="7">
        <v>12011</v>
      </c>
      <c r="F12966" s="2" t="s">
        <v>172</v>
      </c>
      <c r="G12966" s="2" t="s">
        <v>3468</v>
      </c>
      <c r="J12966" s="2" t="s">
        <v>3469</v>
      </c>
    </row>
    <row r="12967" spans="1:10">
      <c r="A12967" s="79">
        <v>42755</v>
      </c>
      <c r="B12967" s="3">
        <v>97.05488721804511</v>
      </c>
      <c r="C12967" s="7">
        <v>12011</v>
      </c>
      <c r="D12967" s="7">
        <v>10</v>
      </c>
      <c r="E12967" s="7" t="s">
        <v>5214</v>
      </c>
      <c r="F12967" s="2" t="s">
        <v>172</v>
      </c>
      <c r="G12967" s="2" t="s">
        <v>393</v>
      </c>
      <c r="I12967" s="2" t="s">
        <v>235</v>
      </c>
      <c r="J12967" s="2" t="s">
        <v>3462</v>
      </c>
    </row>
    <row r="12968" spans="1:10">
      <c r="A12968" s="79">
        <v>42756</v>
      </c>
      <c r="B12968" s="3">
        <v>9.667746478873239</v>
      </c>
      <c r="C12968" s="7">
        <v>12011</v>
      </c>
      <c r="D12968" s="7">
        <v>1</v>
      </c>
      <c r="E12968" s="7" t="s">
        <v>5214</v>
      </c>
      <c r="F12968" s="2" t="s">
        <v>172</v>
      </c>
      <c r="G12968" s="2" t="s">
        <v>1958</v>
      </c>
      <c r="J12968" s="2" t="s">
        <v>3528</v>
      </c>
    </row>
    <row r="12969" spans="1:10">
      <c r="A12969" s="79">
        <v>42757</v>
      </c>
      <c r="B12969" s="3">
        <v>29.078863636363636</v>
      </c>
      <c r="C12969" s="7">
        <v>12011</v>
      </c>
      <c r="D12969" s="7">
        <v>3</v>
      </c>
      <c r="E12969" s="7" t="s">
        <v>5214</v>
      </c>
      <c r="F12969" s="2" t="s">
        <v>172</v>
      </c>
      <c r="G12969" s="2" t="s">
        <v>3504</v>
      </c>
      <c r="J12969" s="2" t="s">
        <v>3505</v>
      </c>
    </row>
    <row r="12970" spans="1:10">
      <c r="A12970" s="79">
        <v>42767</v>
      </c>
      <c r="B12970" s="3">
        <v>29.075945945945946</v>
      </c>
      <c r="C12970" s="7">
        <v>12011</v>
      </c>
      <c r="D12970" s="7">
        <v>3</v>
      </c>
      <c r="E12970" s="7" t="s">
        <v>5214</v>
      </c>
      <c r="F12970" s="2" t="s">
        <v>172</v>
      </c>
      <c r="G12970" s="2" t="s">
        <v>3474</v>
      </c>
      <c r="J12970" s="2" t="s">
        <v>3475</v>
      </c>
    </row>
    <row r="12971" spans="1:10">
      <c r="A12971" s="79">
        <v>42771</v>
      </c>
      <c r="B12971" s="3">
        <v>19.411858887381275</v>
      </c>
      <c r="C12971" s="7">
        <v>12011</v>
      </c>
      <c r="D12971" s="7">
        <v>2</v>
      </c>
      <c r="E12971" s="7" t="s">
        <v>5214</v>
      </c>
      <c r="F12971" s="2" t="s">
        <v>172</v>
      </c>
      <c r="G12971" s="2" t="s">
        <v>3460</v>
      </c>
      <c r="J12971" s="2" t="s">
        <v>3461</v>
      </c>
    </row>
    <row r="12972" spans="1:10">
      <c r="A12972" s="79">
        <v>42771</v>
      </c>
      <c r="B12972" s="3">
        <v>9.6461702127659574</v>
      </c>
      <c r="C12972" s="7">
        <v>12011</v>
      </c>
      <c r="D12972" s="7">
        <v>1</v>
      </c>
      <c r="E12972" s="7" t="s">
        <v>5214</v>
      </c>
      <c r="F12972" s="2" t="s">
        <v>172</v>
      </c>
      <c r="G12972" s="2" t="s">
        <v>757</v>
      </c>
      <c r="J12972" s="2" t="s">
        <v>3516</v>
      </c>
    </row>
    <row r="12973" spans="1:10">
      <c r="A12973" s="79">
        <v>42785</v>
      </c>
      <c r="B12973" s="3">
        <v>19.385417867435159</v>
      </c>
      <c r="C12973" s="7">
        <v>12011</v>
      </c>
      <c r="D12973" s="7">
        <v>2</v>
      </c>
      <c r="E12973" s="7" t="s">
        <v>5214</v>
      </c>
      <c r="F12973" s="2" t="s">
        <v>172</v>
      </c>
      <c r="G12973" s="2" t="s">
        <v>3511</v>
      </c>
      <c r="J12973" s="2" t="s">
        <v>3512</v>
      </c>
    </row>
    <row r="12974" spans="1:10">
      <c r="A12974" s="79">
        <v>42785</v>
      </c>
      <c r="B12974" s="3">
        <v>9.6915384615384621</v>
      </c>
      <c r="C12974" s="7">
        <v>12011</v>
      </c>
      <c r="D12974" s="7">
        <v>1</v>
      </c>
      <c r="E12974" s="7" t="s">
        <v>5214</v>
      </c>
      <c r="F12974" s="2" t="s">
        <v>172</v>
      </c>
      <c r="G12974" s="2" t="s">
        <v>2655</v>
      </c>
      <c r="J12974" s="2" t="s">
        <v>3453</v>
      </c>
    </row>
    <row r="12975" spans="1:10">
      <c r="A12975" s="79">
        <v>42796</v>
      </c>
      <c r="B12975" s="3">
        <v>96.984836852207295</v>
      </c>
      <c r="C12975" s="7">
        <v>12011</v>
      </c>
      <c r="D12975" s="7">
        <v>7</v>
      </c>
      <c r="E12975" s="7" t="s">
        <v>5214</v>
      </c>
      <c r="F12975" s="2" t="s">
        <v>172</v>
      </c>
      <c r="G12975" s="2" t="s">
        <v>3456</v>
      </c>
      <c r="J12975" s="2" t="s">
        <v>3457</v>
      </c>
    </row>
    <row r="12976" spans="1:10">
      <c r="A12976" s="79">
        <v>42797</v>
      </c>
      <c r="B12976" s="3">
        <v>9.6750349650349659</v>
      </c>
      <c r="C12976" s="7">
        <v>12011</v>
      </c>
      <c r="D12976" s="7">
        <v>1</v>
      </c>
      <c r="E12976" s="7" t="s">
        <v>5214</v>
      </c>
      <c r="F12976" s="2" t="s">
        <v>172</v>
      </c>
      <c r="G12976" s="2" t="s">
        <v>372</v>
      </c>
      <c r="H12976" s="2" t="s">
        <v>1921</v>
      </c>
      <c r="I12976" s="2" t="s">
        <v>231</v>
      </c>
      <c r="J12976" s="2" t="s">
        <v>3458</v>
      </c>
    </row>
    <row r="12977" spans="1:12">
      <c r="A12977" s="79">
        <v>42799</v>
      </c>
      <c r="B12977" s="3">
        <v>19.385217391304348</v>
      </c>
      <c r="C12977" s="7">
        <v>12011</v>
      </c>
      <c r="D12977" s="7">
        <v>2</v>
      </c>
      <c r="E12977" s="7" t="s">
        <v>5214</v>
      </c>
      <c r="F12977" s="2" t="s">
        <v>172</v>
      </c>
      <c r="G12977" s="2" t="s">
        <v>1113</v>
      </c>
      <c r="J12977" s="2" t="s">
        <v>3507</v>
      </c>
    </row>
    <row r="12978" spans="1:12">
      <c r="A12978" s="79">
        <v>42800</v>
      </c>
      <c r="B12978" s="3">
        <v>9.6951851851851849</v>
      </c>
      <c r="C12978" s="7">
        <v>12011</v>
      </c>
      <c r="D12978" s="7">
        <v>1</v>
      </c>
      <c r="E12978" s="7" t="s">
        <v>5214</v>
      </c>
      <c r="F12978" s="2" t="s">
        <v>172</v>
      </c>
      <c r="G12978" s="2" t="s">
        <v>2651</v>
      </c>
      <c r="J12978" s="2" t="s">
        <v>3470</v>
      </c>
    </row>
    <row r="12979" spans="1:12">
      <c r="A12979" s="79">
        <v>42812</v>
      </c>
      <c r="B12979" s="3">
        <v>9.6835005741542268</v>
      </c>
      <c r="C12979" s="7">
        <v>12011</v>
      </c>
      <c r="D12979" s="7">
        <v>1</v>
      </c>
      <c r="E12979" s="7" t="s">
        <v>5214</v>
      </c>
      <c r="F12979" s="2" t="s">
        <v>172</v>
      </c>
      <c r="G12979" s="2" t="s">
        <v>1958</v>
      </c>
      <c r="J12979" s="2" t="s">
        <v>3513</v>
      </c>
    </row>
    <row r="12980" spans="1:12">
      <c r="A12980" s="79">
        <v>42819</v>
      </c>
      <c r="B12980" s="3">
        <v>19.391962616822429</v>
      </c>
      <c r="C12980" s="7">
        <v>12011</v>
      </c>
      <c r="D12980" s="7">
        <v>2</v>
      </c>
      <c r="E12980" s="7" t="s">
        <v>5214</v>
      </c>
      <c r="F12980" s="2" t="s">
        <v>172</v>
      </c>
      <c r="G12980" s="2" t="s">
        <v>1113</v>
      </c>
      <c r="J12980" s="2" t="s">
        <v>3521</v>
      </c>
    </row>
    <row r="12981" spans="1:12">
      <c r="A12981" s="79">
        <v>42839</v>
      </c>
      <c r="B12981" s="3">
        <v>19.392413793103447</v>
      </c>
      <c r="C12981" s="7">
        <v>12011</v>
      </c>
      <c r="D12981" s="7">
        <v>2</v>
      </c>
      <c r="E12981" s="7" t="s">
        <v>5214</v>
      </c>
      <c r="F12981" s="2" t="s">
        <v>172</v>
      </c>
      <c r="G12981" s="2" t="s">
        <v>203</v>
      </c>
    </row>
    <row r="12982" spans="1:12">
      <c r="A12982" s="79">
        <v>42844</v>
      </c>
      <c r="B12982" s="3">
        <v>0</v>
      </c>
      <c r="C12982" s="7">
        <v>12011</v>
      </c>
      <c r="D12982" s="7">
        <v>1</v>
      </c>
      <c r="E12982" s="7" t="s">
        <v>5214</v>
      </c>
      <c r="F12982" s="2" t="s">
        <v>172</v>
      </c>
      <c r="G12982" s="2" t="s">
        <v>4390</v>
      </c>
    </row>
    <row r="12983" spans="1:12">
      <c r="A12983" s="79">
        <v>42874</v>
      </c>
      <c r="B12983" s="3">
        <v>9.6899331103678925</v>
      </c>
      <c r="C12983" s="7">
        <v>12011</v>
      </c>
      <c r="D12983" s="7">
        <v>1</v>
      </c>
      <c r="E12983" s="7" t="s">
        <v>5214</v>
      </c>
      <c r="F12983" s="2" t="s">
        <v>172</v>
      </c>
      <c r="G12983" s="2" t="s">
        <v>203</v>
      </c>
    </row>
    <row r="12984" spans="1:12">
      <c r="A12984" s="79">
        <v>42894</v>
      </c>
      <c r="B12984" s="3">
        <v>13.569510204081633</v>
      </c>
      <c r="C12984" s="7">
        <v>12011</v>
      </c>
      <c r="D12984" s="7">
        <v>2</v>
      </c>
      <c r="E12984" s="7" t="s">
        <v>4174</v>
      </c>
      <c r="F12984" s="2" t="s">
        <v>172</v>
      </c>
      <c r="G12984" s="2" t="s">
        <v>232</v>
      </c>
    </row>
    <row r="12985" spans="1:12">
      <c r="A12985" s="79">
        <v>42894</v>
      </c>
      <c r="B12985" s="3">
        <v>9.6841379310344831</v>
      </c>
      <c r="C12985" s="7">
        <v>12011</v>
      </c>
      <c r="D12985" s="7">
        <v>1</v>
      </c>
      <c r="E12985" s="7" t="s">
        <v>5214</v>
      </c>
      <c r="F12985" s="2" t="s">
        <v>172</v>
      </c>
      <c r="G12985" s="2" t="s">
        <v>203</v>
      </c>
    </row>
    <row r="12986" spans="1:12">
      <c r="A12986" s="79">
        <v>42894</v>
      </c>
      <c r="B12986" s="3">
        <v>9.6973949579831924</v>
      </c>
      <c r="C12986" s="7">
        <v>12011</v>
      </c>
      <c r="D12986" s="7">
        <v>1</v>
      </c>
      <c r="E12986" s="7" t="s">
        <v>5214</v>
      </c>
      <c r="F12986" s="2" t="s">
        <v>172</v>
      </c>
      <c r="G12986" s="2" t="s">
        <v>203</v>
      </c>
    </row>
    <row r="12987" spans="1:12">
      <c r="A12987" s="79">
        <v>42909</v>
      </c>
      <c r="B12987" s="3">
        <v>9.6859036144578319</v>
      </c>
      <c r="C12987" s="7">
        <v>12011</v>
      </c>
      <c r="D12987" s="7">
        <v>1</v>
      </c>
      <c r="E12987" s="7" t="s">
        <v>5214</v>
      </c>
      <c r="F12987" s="2" t="s">
        <v>172</v>
      </c>
      <c r="G12987" s="2" t="s">
        <v>203</v>
      </c>
    </row>
    <row r="12988" spans="1:12">
      <c r="A12988" s="79">
        <v>42395</v>
      </c>
      <c r="B12988" s="3">
        <v>68.11</v>
      </c>
      <c r="C12988" s="7">
        <v>12012</v>
      </c>
      <c r="D12988" s="7">
        <v>5</v>
      </c>
      <c r="E12988" s="7" t="s">
        <v>5214</v>
      </c>
      <c r="F12988" s="2" t="s">
        <v>172</v>
      </c>
      <c r="G12988" s="2" t="s">
        <v>757</v>
      </c>
      <c r="H12988" s="2" t="s">
        <v>758</v>
      </c>
      <c r="I12988" s="2" t="s">
        <v>759</v>
      </c>
      <c r="L12988" s="21"/>
    </row>
    <row r="12989" spans="1:12">
      <c r="A12989" s="79">
        <v>42396</v>
      </c>
      <c r="B12989" s="3">
        <v>68.11</v>
      </c>
      <c r="C12989" s="7">
        <v>12012</v>
      </c>
      <c r="D12989" s="7">
        <v>5</v>
      </c>
      <c r="E12989" s="7" t="s">
        <v>5214</v>
      </c>
      <c r="F12989" s="2" t="s">
        <v>172</v>
      </c>
      <c r="G12989" s="2" t="s">
        <v>763</v>
      </c>
      <c r="H12989" s="2" t="s">
        <v>764</v>
      </c>
      <c r="I12989" s="2" t="s">
        <v>765</v>
      </c>
      <c r="L12989" s="21"/>
    </row>
    <row r="12990" spans="1:12">
      <c r="A12990" s="79">
        <v>42400</v>
      </c>
      <c r="B12990" s="3">
        <v>136.22</v>
      </c>
      <c r="C12990" s="7">
        <v>12012</v>
      </c>
      <c r="D12990" s="7">
        <v>15</v>
      </c>
      <c r="E12990" s="7" t="s">
        <v>5214</v>
      </c>
      <c r="F12990" s="2" t="s">
        <v>172</v>
      </c>
      <c r="G12990" s="2" t="s">
        <v>1161</v>
      </c>
      <c r="H12990" s="2" t="s">
        <v>1162</v>
      </c>
      <c r="I12990" s="2" t="s">
        <v>759</v>
      </c>
      <c r="L12990" s="21"/>
    </row>
    <row r="12991" spans="1:12">
      <c r="A12991" s="79">
        <v>42400</v>
      </c>
      <c r="B12991" s="3">
        <v>68.11</v>
      </c>
      <c r="C12991" s="7">
        <v>12012</v>
      </c>
      <c r="D12991" s="7">
        <v>5</v>
      </c>
      <c r="E12991" s="7" t="s">
        <v>5214</v>
      </c>
      <c r="F12991" s="2" t="s">
        <v>172</v>
      </c>
      <c r="G12991" s="2" t="s">
        <v>671</v>
      </c>
      <c r="H12991" s="2" t="s">
        <v>1160</v>
      </c>
      <c r="I12991" s="2" t="s">
        <v>759</v>
      </c>
      <c r="L12991" s="21"/>
    </row>
    <row r="12992" spans="1:12">
      <c r="A12992" s="79">
        <v>42401</v>
      </c>
      <c r="B12992" s="3">
        <v>68.11</v>
      </c>
      <c r="C12992" s="7">
        <v>12012</v>
      </c>
      <c r="D12992" s="7">
        <v>5</v>
      </c>
      <c r="E12992" s="7" t="s">
        <v>5214</v>
      </c>
      <c r="F12992" s="2" t="s">
        <v>172</v>
      </c>
      <c r="G12992" s="2" t="s">
        <v>1157</v>
      </c>
      <c r="H12992" s="2" t="s">
        <v>1158</v>
      </c>
      <c r="I12992" s="2" t="s">
        <v>759</v>
      </c>
      <c r="L12992" s="21"/>
    </row>
    <row r="12993" spans="1:12">
      <c r="A12993" s="79">
        <v>42401</v>
      </c>
      <c r="B12993" s="3">
        <v>27.244</v>
      </c>
      <c r="C12993" s="7">
        <v>12012</v>
      </c>
      <c r="D12993" s="7">
        <v>2</v>
      </c>
      <c r="E12993" s="7" t="s">
        <v>5214</v>
      </c>
      <c r="F12993" s="2" t="s">
        <v>172</v>
      </c>
      <c r="G12993" s="2" t="s">
        <v>1145</v>
      </c>
      <c r="H12993" s="2" t="s">
        <v>1146</v>
      </c>
      <c r="I12993" s="2" t="s">
        <v>769</v>
      </c>
      <c r="L12993" s="21"/>
    </row>
    <row r="12994" spans="1:12">
      <c r="A12994" s="79">
        <v>42402</v>
      </c>
      <c r="B12994" s="3">
        <v>544.88</v>
      </c>
      <c r="C12994" s="7">
        <v>12012</v>
      </c>
      <c r="D12994" s="7">
        <v>45</v>
      </c>
      <c r="E12994" s="7" t="s">
        <v>5214</v>
      </c>
      <c r="F12994" s="2" t="s">
        <v>172</v>
      </c>
      <c r="G12994" s="2" t="s">
        <v>1132</v>
      </c>
      <c r="H12994" s="2" t="s">
        <v>1133</v>
      </c>
      <c r="I12994" s="2" t="s">
        <v>759</v>
      </c>
      <c r="L12994" s="21"/>
    </row>
    <row r="12995" spans="1:12">
      <c r="A12995" s="79">
        <v>42402</v>
      </c>
      <c r="B12995" s="3">
        <v>681.1</v>
      </c>
      <c r="C12995" s="7">
        <v>12012</v>
      </c>
      <c r="D12995" s="7">
        <v>45</v>
      </c>
      <c r="E12995" s="7" t="s">
        <v>5214</v>
      </c>
      <c r="F12995" s="2" t="s">
        <v>172</v>
      </c>
      <c r="G12995" s="2" t="s">
        <v>393</v>
      </c>
      <c r="H12995" s="2" t="s">
        <v>1159</v>
      </c>
      <c r="I12995" s="2" t="s">
        <v>759</v>
      </c>
      <c r="L12995" s="21"/>
    </row>
    <row r="12996" spans="1:12">
      <c r="A12996" s="79">
        <v>42402</v>
      </c>
      <c r="B12996" s="3">
        <v>81.731999999999999</v>
      </c>
      <c r="C12996" s="7">
        <v>12012</v>
      </c>
      <c r="D12996" s="7">
        <v>5</v>
      </c>
      <c r="E12996" s="7" t="s">
        <v>5214</v>
      </c>
      <c r="F12996" s="2" t="s">
        <v>172</v>
      </c>
      <c r="G12996" s="2" t="s">
        <v>466</v>
      </c>
      <c r="H12996" s="2" t="s">
        <v>1155</v>
      </c>
      <c r="I12996" s="2" t="s">
        <v>759</v>
      </c>
      <c r="L12996" s="21"/>
    </row>
    <row r="12997" spans="1:12">
      <c r="A12997" s="79">
        <v>42402</v>
      </c>
      <c r="B12997" s="3">
        <v>68.11</v>
      </c>
      <c r="C12997" s="7">
        <v>12012</v>
      </c>
      <c r="D12997" s="7">
        <v>5</v>
      </c>
      <c r="E12997" s="7" t="s">
        <v>5214</v>
      </c>
      <c r="F12997" s="2" t="s">
        <v>172</v>
      </c>
      <c r="G12997" s="2" t="s">
        <v>1138</v>
      </c>
      <c r="H12997" s="2" t="s">
        <v>1139</v>
      </c>
      <c r="I12997" s="2" t="s">
        <v>759</v>
      </c>
      <c r="L12997" s="21"/>
    </row>
    <row r="12998" spans="1:12">
      <c r="A12998" s="79">
        <v>42402</v>
      </c>
      <c r="B12998" s="3">
        <v>68.11</v>
      </c>
      <c r="C12998" s="7">
        <v>12012</v>
      </c>
      <c r="D12998" s="7">
        <v>5</v>
      </c>
      <c r="E12998" s="7" t="s">
        <v>5214</v>
      </c>
      <c r="F12998" s="2" t="s">
        <v>172</v>
      </c>
      <c r="G12998" s="2" t="s">
        <v>1142</v>
      </c>
      <c r="H12998" s="2" t="s">
        <v>1143</v>
      </c>
      <c r="I12998" s="2" t="s">
        <v>759</v>
      </c>
      <c r="L12998" s="21"/>
    </row>
    <row r="12999" spans="1:12">
      <c r="A12999" s="79">
        <v>42402</v>
      </c>
      <c r="B12999" s="3">
        <v>54.488</v>
      </c>
      <c r="C12999" s="7">
        <v>12012</v>
      </c>
      <c r="D12999" s="7">
        <v>4</v>
      </c>
      <c r="E12999" s="7" t="s">
        <v>5214</v>
      </c>
      <c r="F12999" s="2" t="s">
        <v>172</v>
      </c>
      <c r="G12999" s="2" t="s">
        <v>1136</v>
      </c>
      <c r="H12999" s="2" t="s">
        <v>1137</v>
      </c>
      <c r="I12999" s="2" t="s">
        <v>759</v>
      </c>
      <c r="L12999" s="21"/>
    </row>
    <row r="13000" spans="1:12">
      <c r="A13000" s="79">
        <v>42402</v>
      </c>
      <c r="B13000" s="3">
        <v>54.488</v>
      </c>
      <c r="C13000" s="7">
        <v>12012</v>
      </c>
      <c r="D13000" s="7">
        <v>4</v>
      </c>
      <c r="E13000" s="7" t="s">
        <v>5214</v>
      </c>
      <c r="F13000" s="2" t="s">
        <v>172</v>
      </c>
      <c r="G13000" s="2" t="s">
        <v>464</v>
      </c>
      <c r="H13000" s="2" t="s">
        <v>1154</v>
      </c>
      <c r="I13000" s="2" t="s">
        <v>759</v>
      </c>
      <c r="L13000" s="21"/>
    </row>
    <row r="13001" spans="1:12">
      <c r="A13001" s="79">
        <v>42402</v>
      </c>
      <c r="B13001" s="3">
        <v>27.244</v>
      </c>
      <c r="C13001" s="7">
        <v>12012</v>
      </c>
      <c r="D13001" s="7">
        <v>2</v>
      </c>
      <c r="E13001" s="7" t="s">
        <v>5214</v>
      </c>
      <c r="F13001" s="2" t="s">
        <v>172</v>
      </c>
      <c r="G13001" s="2" t="s">
        <v>1147</v>
      </c>
      <c r="H13001" s="2" t="s">
        <v>1148</v>
      </c>
      <c r="I13001" s="2" t="s">
        <v>759</v>
      </c>
      <c r="L13001" s="21"/>
    </row>
    <row r="13002" spans="1:12">
      <c r="A13002" s="79">
        <v>42402</v>
      </c>
      <c r="B13002" s="3">
        <v>13.622</v>
      </c>
      <c r="C13002" s="7">
        <v>12012</v>
      </c>
      <c r="D13002" s="7">
        <v>1</v>
      </c>
      <c r="E13002" s="7" t="s">
        <v>5214</v>
      </c>
      <c r="F13002" s="2" t="s">
        <v>172</v>
      </c>
      <c r="G13002" s="2" t="s">
        <v>486</v>
      </c>
      <c r="H13002" s="2" t="s">
        <v>1131</v>
      </c>
      <c r="I13002" s="2" t="s">
        <v>759</v>
      </c>
      <c r="L13002" s="21"/>
    </row>
    <row r="13003" spans="1:12">
      <c r="A13003" s="79">
        <v>42403</v>
      </c>
      <c r="B13003" s="3">
        <v>68.11</v>
      </c>
      <c r="C13003" s="7">
        <v>12012</v>
      </c>
      <c r="D13003" s="7">
        <v>5</v>
      </c>
      <c r="E13003" s="7" t="s">
        <v>5214</v>
      </c>
      <c r="F13003" s="2" t="s">
        <v>172</v>
      </c>
      <c r="G13003" s="2" t="s">
        <v>1113</v>
      </c>
      <c r="H13003" s="2" t="s">
        <v>1130</v>
      </c>
      <c r="I13003" s="2" t="s">
        <v>759</v>
      </c>
      <c r="L13003" s="21"/>
    </row>
    <row r="13004" spans="1:12">
      <c r="A13004" s="79">
        <v>42403</v>
      </c>
      <c r="B13004" s="3">
        <v>27.244</v>
      </c>
      <c r="C13004" s="7">
        <v>12012</v>
      </c>
      <c r="D13004" s="7">
        <v>2</v>
      </c>
      <c r="E13004" s="7" t="s">
        <v>5214</v>
      </c>
      <c r="F13004" s="2" t="s">
        <v>172</v>
      </c>
      <c r="G13004" s="2" t="s">
        <v>1134</v>
      </c>
      <c r="H13004" s="2" t="s">
        <v>1135</v>
      </c>
      <c r="I13004" s="2" t="s">
        <v>759</v>
      </c>
      <c r="L13004" s="21"/>
    </row>
    <row r="13005" spans="1:12">
      <c r="A13005" s="79">
        <v>42404</v>
      </c>
      <c r="B13005" s="3">
        <v>40.866</v>
      </c>
      <c r="C13005" s="7">
        <v>12012</v>
      </c>
      <c r="D13005" s="7">
        <v>3</v>
      </c>
      <c r="E13005" s="7" t="s">
        <v>5214</v>
      </c>
      <c r="F13005" s="2" t="s">
        <v>172</v>
      </c>
      <c r="G13005" s="2" t="s">
        <v>1151</v>
      </c>
      <c r="H13005" s="2" t="s">
        <v>1152</v>
      </c>
      <c r="I13005" s="2" t="s">
        <v>759</v>
      </c>
      <c r="L13005" s="21"/>
    </row>
    <row r="13006" spans="1:12">
      <c r="A13006" s="79">
        <v>42404</v>
      </c>
      <c r="B13006" s="3">
        <v>27.244</v>
      </c>
      <c r="C13006" s="7">
        <v>12012</v>
      </c>
      <c r="D13006" s="7">
        <v>2</v>
      </c>
      <c r="E13006" s="7" t="s">
        <v>5214</v>
      </c>
      <c r="F13006" s="2" t="s">
        <v>172</v>
      </c>
      <c r="G13006" s="2" t="s">
        <v>1128</v>
      </c>
      <c r="H13006" s="2" t="s">
        <v>1129</v>
      </c>
      <c r="I13006" s="2" t="s">
        <v>759</v>
      </c>
      <c r="L13006" s="21"/>
    </row>
    <row r="13007" spans="1:12">
      <c r="A13007" s="79">
        <v>42405</v>
      </c>
      <c r="B13007" s="3">
        <v>68.11</v>
      </c>
      <c r="C13007" s="7">
        <v>12012</v>
      </c>
      <c r="D13007" s="7">
        <v>5</v>
      </c>
      <c r="E13007" s="7" t="s">
        <v>5214</v>
      </c>
      <c r="F13007" s="2" t="s">
        <v>172</v>
      </c>
      <c r="G13007" s="2" t="s">
        <v>1123</v>
      </c>
      <c r="H13007" s="2" t="s">
        <v>1124</v>
      </c>
      <c r="I13007" s="2" t="s">
        <v>759</v>
      </c>
      <c r="L13007" s="21"/>
    </row>
    <row r="13008" spans="1:12">
      <c r="A13008" s="79">
        <v>42408</v>
      </c>
      <c r="B13008" s="3">
        <v>68.11</v>
      </c>
      <c r="C13008" s="7">
        <v>12012</v>
      </c>
      <c r="D13008" s="7">
        <v>5</v>
      </c>
      <c r="E13008" s="7" t="s">
        <v>5214</v>
      </c>
      <c r="F13008" s="2" t="s">
        <v>172</v>
      </c>
      <c r="G13008" s="2" t="s">
        <v>372</v>
      </c>
      <c r="H13008" s="2" t="s">
        <v>1149</v>
      </c>
      <c r="I13008" s="2" t="s">
        <v>759</v>
      </c>
      <c r="L13008" s="21"/>
    </row>
    <row r="13009" spans="1:12">
      <c r="A13009" s="79">
        <v>42408</v>
      </c>
      <c r="B13009" s="3">
        <v>40.866</v>
      </c>
      <c r="C13009" s="7">
        <v>12012</v>
      </c>
      <c r="D13009" s="7">
        <v>3</v>
      </c>
      <c r="E13009" s="7" t="s">
        <v>5214</v>
      </c>
      <c r="F13009" s="2" t="s">
        <v>172</v>
      </c>
      <c r="G13009" s="2" t="s">
        <v>461</v>
      </c>
      <c r="H13009" s="2" t="s">
        <v>1144</v>
      </c>
      <c r="I13009" s="2" t="s">
        <v>759</v>
      </c>
      <c r="L13009" s="21"/>
    </row>
    <row r="13010" spans="1:12">
      <c r="A13010" s="79">
        <v>42408</v>
      </c>
      <c r="B13010" s="3">
        <v>27.244</v>
      </c>
      <c r="C13010" s="7">
        <v>12012</v>
      </c>
      <c r="D13010" s="7">
        <v>2</v>
      </c>
      <c r="E13010" s="7" t="s">
        <v>5214</v>
      </c>
      <c r="F13010" s="2" t="s">
        <v>172</v>
      </c>
      <c r="G13010" s="2" t="s">
        <v>488</v>
      </c>
      <c r="H13010" s="2" t="s">
        <v>1140</v>
      </c>
      <c r="I13010" s="2" t="s">
        <v>759</v>
      </c>
      <c r="L13010" s="21"/>
    </row>
    <row r="13011" spans="1:12">
      <c r="A13011" s="79">
        <v>42409</v>
      </c>
      <c r="B13011" s="3">
        <v>68.11</v>
      </c>
      <c r="C13011" s="7">
        <v>12012</v>
      </c>
      <c r="D13011" s="7">
        <v>5</v>
      </c>
      <c r="E13011" s="7" t="s">
        <v>5214</v>
      </c>
      <c r="F13011" s="2" t="s">
        <v>172</v>
      </c>
      <c r="G13011" s="2" t="s">
        <v>453</v>
      </c>
      <c r="H13011" s="2" t="s">
        <v>1150</v>
      </c>
      <c r="I13011" s="2" t="s">
        <v>759</v>
      </c>
      <c r="L13011" s="21"/>
    </row>
    <row r="13012" spans="1:12">
      <c r="A13012" s="79">
        <v>42411</v>
      </c>
      <c r="B13012" s="3">
        <v>136.22</v>
      </c>
      <c r="C13012" s="7">
        <v>12012</v>
      </c>
      <c r="D13012" s="7">
        <v>15</v>
      </c>
      <c r="E13012" s="7" t="s">
        <v>5214</v>
      </c>
      <c r="F13012" s="2" t="s">
        <v>172</v>
      </c>
      <c r="G13012" s="2" t="s">
        <v>393</v>
      </c>
      <c r="H13012" s="2" t="s">
        <v>1115</v>
      </c>
      <c r="I13012" s="2" t="s">
        <v>1111</v>
      </c>
      <c r="L13012" s="21"/>
    </row>
    <row r="13013" spans="1:12">
      <c r="A13013" s="79">
        <v>42412</v>
      </c>
      <c r="B13013" s="3">
        <v>54.488</v>
      </c>
      <c r="C13013" s="7">
        <v>12012</v>
      </c>
      <c r="D13013" s="7">
        <v>4</v>
      </c>
      <c r="E13013" s="7" t="s">
        <v>5214</v>
      </c>
      <c r="F13013" s="2" t="s">
        <v>172</v>
      </c>
      <c r="G13013" s="2" t="s">
        <v>1116</v>
      </c>
      <c r="H13013" s="2" t="s">
        <v>1117</v>
      </c>
      <c r="I13013" s="2" t="s">
        <v>759</v>
      </c>
      <c r="L13013" s="21"/>
    </row>
    <row r="13014" spans="1:12">
      <c r="A13014" s="79">
        <v>42415</v>
      </c>
      <c r="B13014" s="3">
        <v>54.488</v>
      </c>
      <c r="C13014" s="7">
        <v>12012</v>
      </c>
      <c r="D13014" s="7">
        <v>4</v>
      </c>
      <c r="E13014" s="7" t="s">
        <v>5214</v>
      </c>
      <c r="F13014" s="2" t="s">
        <v>172</v>
      </c>
      <c r="G13014" s="2" t="s">
        <v>1120</v>
      </c>
      <c r="H13014" s="2" t="s">
        <v>1121</v>
      </c>
      <c r="I13014" s="2" t="s">
        <v>759</v>
      </c>
      <c r="L13014" s="21"/>
    </row>
    <row r="13015" spans="1:12">
      <c r="A13015" s="79">
        <v>42415</v>
      </c>
      <c r="B13015" s="3">
        <v>5.3514999999999997</v>
      </c>
      <c r="C13015" s="7">
        <v>12012</v>
      </c>
      <c r="D13015" s="7">
        <v>1</v>
      </c>
      <c r="E13015" s="7" t="s">
        <v>3391</v>
      </c>
      <c r="F13015" s="2" t="s">
        <v>172</v>
      </c>
      <c r="G13015" s="2" t="s">
        <v>1120</v>
      </c>
      <c r="H13015" s="2" t="s">
        <v>1121</v>
      </c>
      <c r="I13015" s="2" t="s">
        <v>1122</v>
      </c>
      <c r="L13015" s="21"/>
    </row>
    <row r="13016" spans="1:12">
      <c r="A13016" s="79">
        <v>42416</v>
      </c>
      <c r="B13016" s="3">
        <v>40.866</v>
      </c>
      <c r="C13016" s="7">
        <v>12012</v>
      </c>
      <c r="D13016" s="7">
        <v>3</v>
      </c>
      <c r="E13016" s="7" t="s">
        <v>5214</v>
      </c>
      <c r="F13016" s="2" t="s">
        <v>172</v>
      </c>
      <c r="G13016" s="2" t="s">
        <v>384</v>
      </c>
      <c r="H13016" s="2" t="s">
        <v>1156</v>
      </c>
      <c r="I13016" s="2" t="s">
        <v>759</v>
      </c>
      <c r="L13016" s="21"/>
    </row>
    <row r="13017" spans="1:12">
      <c r="A13017" s="79">
        <v>42416</v>
      </c>
      <c r="B13017" s="3">
        <v>27.244</v>
      </c>
      <c r="C13017" s="7">
        <v>12012</v>
      </c>
      <c r="D13017" s="7">
        <v>2</v>
      </c>
      <c r="E13017" s="7" t="s">
        <v>5214</v>
      </c>
      <c r="F13017" s="2" t="s">
        <v>172</v>
      </c>
      <c r="G13017" s="2" t="s">
        <v>1118</v>
      </c>
      <c r="H13017" s="2" t="s">
        <v>1119</v>
      </c>
      <c r="I13017" s="2" t="s">
        <v>759</v>
      </c>
      <c r="L13017" s="21"/>
    </row>
    <row r="13018" spans="1:12">
      <c r="A13018" s="79">
        <v>42417</v>
      </c>
      <c r="B13018" s="3">
        <v>54.488</v>
      </c>
      <c r="C13018" s="7">
        <v>12012</v>
      </c>
      <c r="D13018" s="7">
        <v>4</v>
      </c>
      <c r="E13018" s="7" t="s">
        <v>5214</v>
      </c>
      <c r="F13018" s="2" t="s">
        <v>172</v>
      </c>
      <c r="G13018" s="2" t="s">
        <v>488</v>
      </c>
      <c r="H13018" s="2" t="s">
        <v>1112</v>
      </c>
      <c r="I13018" s="2" t="s">
        <v>1111</v>
      </c>
      <c r="L13018" s="21"/>
    </row>
    <row r="13019" spans="1:12">
      <c r="A13019" s="79">
        <v>42418</v>
      </c>
      <c r="B13019" s="3">
        <v>27.244</v>
      </c>
      <c r="C13019" s="7">
        <v>12012</v>
      </c>
      <c r="D13019" s="7">
        <v>2</v>
      </c>
      <c r="E13019" s="7" t="s">
        <v>5214</v>
      </c>
      <c r="F13019" s="2" t="s">
        <v>172</v>
      </c>
      <c r="G13019" s="2" t="s">
        <v>372</v>
      </c>
      <c r="H13019" s="2" t="s">
        <v>1110</v>
      </c>
      <c r="I13019" s="2" t="s">
        <v>1111</v>
      </c>
      <c r="L13019" s="21"/>
    </row>
    <row r="13020" spans="1:12">
      <c r="A13020" s="79">
        <v>42422</v>
      </c>
      <c r="B13020" s="3">
        <v>68.11</v>
      </c>
      <c r="C13020" s="7">
        <v>12012</v>
      </c>
      <c r="D13020" s="7">
        <v>5</v>
      </c>
      <c r="E13020" s="7" t="s">
        <v>5214</v>
      </c>
      <c r="F13020" s="2" t="s">
        <v>172</v>
      </c>
      <c r="G13020" s="2" t="s">
        <v>457</v>
      </c>
      <c r="H13020" s="2" t="s">
        <v>1141</v>
      </c>
      <c r="I13020" s="2" t="s">
        <v>759</v>
      </c>
      <c r="L13020" s="21"/>
    </row>
    <row r="13021" spans="1:12">
      <c r="A13021" s="79">
        <v>42424</v>
      </c>
      <c r="B13021" s="3">
        <v>27.244</v>
      </c>
      <c r="C13021" s="7">
        <v>12012</v>
      </c>
      <c r="D13021" s="7">
        <v>2</v>
      </c>
      <c r="E13021" s="7" t="s">
        <v>5214</v>
      </c>
      <c r="F13021" s="2" t="s">
        <v>172</v>
      </c>
      <c r="G13021" s="2" t="s">
        <v>1126</v>
      </c>
      <c r="H13021" s="2" t="s">
        <v>1127</v>
      </c>
      <c r="I13021" s="2" t="s">
        <v>759</v>
      </c>
      <c r="L13021" s="21"/>
    </row>
    <row r="13022" spans="1:12">
      <c r="A13022" s="79">
        <v>42431</v>
      </c>
      <c r="B13022" s="3">
        <v>136.22</v>
      </c>
      <c r="C13022" s="7">
        <v>12012</v>
      </c>
      <c r="D13022" s="7">
        <v>15</v>
      </c>
      <c r="E13022" s="7" t="s">
        <v>5214</v>
      </c>
      <c r="F13022" s="2" t="s">
        <v>172</v>
      </c>
      <c r="G13022" s="2" t="s">
        <v>393</v>
      </c>
      <c r="H13022" s="2" t="s">
        <v>759</v>
      </c>
      <c r="L13022" s="21"/>
    </row>
    <row r="13023" spans="1:12">
      <c r="A13023" s="79">
        <v>42438</v>
      </c>
      <c r="B13023" s="3">
        <v>27.244</v>
      </c>
      <c r="C13023" s="7">
        <v>12012</v>
      </c>
      <c r="D13023" s="7">
        <v>2</v>
      </c>
      <c r="E13023" s="7" t="s">
        <v>5214</v>
      </c>
      <c r="F13023" s="2" t="s">
        <v>172</v>
      </c>
      <c r="G13023" s="2" t="s">
        <v>372</v>
      </c>
      <c r="H13023" s="2" t="s">
        <v>1111</v>
      </c>
      <c r="L13023" s="21"/>
    </row>
    <row r="13024" spans="1:12">
      <c r="A13024" s="79">
        <v>42444</v>
      </c>
      <c r="B13024" s="3">
        <v>27.244</v>
      </c>
      <c r="C13024" s="7">
        <v>12012</v>
      </c>
      <c r="D13024" s="7">
        <v>2</v>
      </c>
      <c r="E13024" s="7" t="s">
        <v>5214</v>
      </c>
      <c r="F13024" s="2" t="s">
        <v>172</v>
      </c>
      <c r="G13024" s="2" t="s">
        <v>457</v>
      </c>
      <c r="H13024" s="2" t="s">
        <v>1111</v>
      </c>
    </row>
    <row r="13025" spans="1:9">
      <c r="A13025" s="79">
        <v>42459</v>
      </c>
      <c r="B13025" s="3">
        <v>77.84</v>
      </c>
      <c r="C13025" s="7">
        <v>12012</v>
      </c>
      <c r="D13025" s="7">
        <v>6</v>
      </c>
      <c r="E13025" s="7" t="s">
        <v>5214</v>
      </c>
      <c r="F13025" s="2" t="s">
        <v>172</v>
      </c>
      <c r="G13025" s="2" t="s">
        <v>1113</v>
      </c>
      <c r="H13025" s="2" t="s">
        <v>759</v>
      </c>
    </row>
    <row r="13026" spans="1:9">
      <c r="A13026" s="79">
        <v>42459</v>
      </c>
      <c r="B13026" s="3">
        <v>27.244</v>
      </c>
      <c r="C13026" s="7">
        <v>12012</v>
      </c>
      <c r="D13026" s="7">
        <v>2</v>
      </c>
      <c r="E13026" s="7" t="s">
        <v>5214</v>
      </c>
      <c r="F13026" s="2" t="s">
        <v>172</v>
      </c>
      <c r="G13026" s="2" t="s">
        <v>1289</v>
      </c>
      <c r="H13026" s="2" t="s">
        <v>759</v>
      </c>
    </row>
    <row r="13027" spans="1:9">
      <c r="A13027" s="79">
        <v>42464</v>
      </c>
      <c r="B13027" s="3">
        <v>46.704000000000001</v>
      </c>
      <c r="C13027" s="7">
        <v>12012</v>
      </c>
      <c r="D13027" s="7">
        <v>3</v>
      </c>
      <c r="E13027" s="7" t="s">
        <v>5214</v>
      </c>
      <c r="F13027" s="2" t="s">
        <v>172</v>
      </c>
      <c r="G13027" s="2" t="s">
        <v>453</v>
      </c>
      <c r="H13027" s="2" t="s">
        <v>1564</v>
      </c>
      <c r="I13027" s="2" t="s">
        <v>759</v>
      </c>
    </row>
    <row r="13028" spans="1:9">
      <c r="A13028" s="79">
        <v>42465</v>
      </c>
      <c r="B13028" s="3">
        <v>31.135999999999999</v>
      </c>
      <c r="C13028" s="7">
        <v>12012</v>
      </c>
      <c r="D13028" s="7">
        <v>2</v>
      </c>
      <c r="E13028" s="7" t="s">
        <v>5214</v>
      </c>
      <c r="F13028" s="2" t="s">
        <v>172</v>
      </c>
      <c r="G13028" s="2" t="s">
        <v>1126</v>
      </c>
      <c r="H13028" s="2" t="s">
        <v>1566</v>
      </c>
      <c r="I13028" s="2" t="s">
        <v>759</v>
      </c>
    </row>
    <row r="13029" spans="1:9">
      <c r="A13029" s="79">
        <v>42466</v>
      </c>
      <c r="B13029" s="3">
        <v>40.866</v>
      </c>
      <c r="C13029" s="7">
        <v>12012</v>
      </c>
      <c r="D13029" s="7">
        <v>3</v>
      </c>
      <c r="E13029" s="7" t="s">
        <v>5214</v>
      </c>
      <c r="F13029" s="2" t="s">
        <v>172</v>
      </c>
      <c r="G13029" s="2" t="s">
        <v>763</v>
      </c>
      <c r="H13029" s="2" t="s">
        <v>1568</v>
      </c>
      <c r="I13029" s="2" t="s">
        <v>759</v>
      </c>
    </row>
    <row r="13030" spans="1:9">
      <c r="A13030" s="79">
        <v>42467</v>
      </c>
      <c r="B13030" s="3">
        <v>15.568</v>
      </c>
      <c r="C13030" s="7">
        <v>12012</v>
      </c>
      <c r="D13030" s="7">
        <v>1</v>
      </c>
      <c r="E13030" s="7" t="s">
        <v>5214</v>
      </c>
      <c r="F13030" s="2" t="s">
        <v>172</v>
      </c>
      <c r="G13030" s="2" t="s">
        <v>372</v>
      </c>
      <c r="H13030" s="2" t="s">
        <v>1547</v>
      </c>
      <c r="I13030" s="2" t="s">
        <v>759</v>
      </c>
    </row>
    <row r="13031" spans="1:9">
      <c r="A13031" s="79">
        <v>42468</v>
      </c>
      <c r="B13031" s="3">
        <v>15.568</v>
      </c>
      <c r="C13031" s="7">
        <v>12012</v>
      </c>
      <c r="D13031" s="7">
        <v>1</v>
      </c>
      <c r="E13031" s="7" t="s">
        <v>5214</v>
      </c>
      <c r="F13031" s="2" t="s">
        <v>172</v>
      </c>
      <c r="G13031" s="2" t="s">
        <v>1542</v>
      </c>
      <c r="H13031" s="2" t="s">
        <v>1543</v>
      </c>
      <c r="I13031" s="2" t="s">
        <v>759</v>
      </c>
    </row>
    <row r="13032" spans="1:9">
      <c r="A13032" s="79">
        <v>42471</v>
      </c>
      <c r="B13032" s="3">
        <v>46.704000000000001</v>
      </c>
      <c r="C13032" s="7">
        <v>12012</v>
      </c>
      <c r="D13032" s="7">
        <v>3</v>
      </c>
      <c r="E13032" s="7" t="s">
        <v>5214</v>
      </c>
      <c r="F13032" s="2" t="s">
        <v>172</v>
      </c>
      <c r="G13032" s="2" t="s">
        <v>468</v>
      </c>
      <c r="H13032" s="2" t="s">
        <v>1554</v>
      </c>
      <c r="I13032" s="2" t="s">
        <v>759</v>
      </c>
    </row>
    <row r="13033" spans="1:9">
      <c r="A13033" s="79">
        <v>42471</v>
      </c>
      <c r="B13033" s="3">
        <v>31.135999999999999</v>
      </c>
      <c r="C13033" s="7">
        <v>12012</v>
      </c>
      <c r="D13033" s="7">
        <v>2</v>
      </c>
      <c r="E13033" s="7" t="s">
        <v>5214</v>
      </c>
      <c r="F13033" s="2" t="s">
        <v>172</v>
      </c>
      <c r="G13033" s="2" t="s">
        <v>1555</v>
      </c>
      <c r="H13033" s="2" t="s">
        <v>1556</v>
      </c>
      <c r="I13033" s="2" t="s">
        <v>759</v>
      </c>
    </row>
    <row r="13034" spans="1:9">
      <c r="A13034" s="79">
        <v>42473</v>
      </c>
      <c r="B13034" s="3">
        <v>27.244</v>
      </c>
      <c r="C13034" s="7">
        <v>12012</v>
      </c>
      <c r="D13034" s="7">
        <v>2</v>
      </c>
      <c r="E13034" s="7" t="s">
        <v>5214</v>
      </c>
      <c r="F13034" s="2" t="s">
        <v>172</v>
      </c>
      <c r="G13034" s="2" t="s">
        <v>1540</v>
      </c>
      <c r="H13034" s="2" t="s">
        <v>1541</v>
      </c>
      <c r="I13034" s="2" t="s">
        <v>759</v>
      </c>
    </row>
    <row r="13035" spans="1:9">
      <c r="A13035" s="79">
        <v>42474</v>
      </c>
      <c r="B13035" s="3">
        <v>467.03999999999996</v>
      </c>
      <c r="C13035" s="7">
        <v>12012</v>
      </c>
      <c r="D13035" s="7">
        <v>40</v>
      </c>
      <c r="E13035" s="7" t="s">
        <v>5214</v>
      </c>
      <c r="F13035" s="2" t="s">
        <v>172</v>
      </c>
      <c r="G13035" s="2" t="s">
        <v>393</v>
      </c>
      <c r="H13035" s="2" t="s">
        <v>1550</v>
      </c>
      <c r="I13035" s="2" t="s">
        <v>759</v>
      </c>
    </row>
    <row r="13036" spans="1:9">
      <c r="A13036" s="79">
        <v>42474</v>
      </c>
      <c r="B13036" s="3">
        <v>155.68</v>
      </c>
      <c r="C13036" s="7">
        <v>12012</v>
      </c>
      <c r="D13036" s="7">
        <v>11</v>
      </c>
      <c r="E13036" s="7" t="s">
        <v>5214</v>
      </c>
      <c r="F13036" s="2" t="s">
        <v>172</v>
      </c>
      <c r="G13036" s="2" t="s">
        <v>393</v>
      </c>
      <c r="H13036" s="2" t="s">
        <v>1550</v>
      </c>
      <c r="I13036" s="2" t="s">
        <v>1111</v>
      </c>
    </row>
    <row r="13037" spans="1:9">
      <c r="A13037" s="79">
        <v>42479</v>
      </c>
      <c r="B13037" s="3">
        <v>31.135999999999999</v>
      </c>
      <c r="C13037" s="7">
        <v>12012</v>
      </c>
      <c r="D13037" s="7">
        <v>2</v>
      </c>
      <c r="E13037" s="7" t="s">
        <v>5214</v>
      </c>
      <c r="F13037" s="2" t="s">
        <v>172</v>
      </c>
      <c r="G13037" s="2" t="s">
        <v>671</v>
      </c>
      <c r="H13037" s="2" t="s">
        <v>1551</v>
      </c>
      <c r="I13037" s="2" t="s">
        <v>759</v>
      </c>
    </row>
    <row r="13038" spans="1:9">
      <c r="A13038" s="79">
        <v>42480</v>
      </c>
      <c r="B13038" s="3">
        <v>68.11</v>
      </c>
      <c r="C13038" s="7">
        <v>12012</v>
      </c>
      <c r="D13038" s="7">
        <v>5</v>
      </c>
      <c r="E13038" s="7" t="s">
        <v>5214</v>
      </c>
      <c r="F13038" s="2" t="s">
        <v>172</v>
      </c>
      <c r="G13038" s="2" t="s">
        <v>533</v>
      </c>
      <c r="H13038" s="2" t="s">
        <v>1539</v>
      </c>
      <c r="I13038" s="2" t="s">
        <v>759</v>
      </c>
    </row>
    <row r="13039" spans="1:9">
      <c r="A13039" s="79">
        <v>42485</v>
      </c>
      <c r="B13039" s="3">
        <v>233.51999999999998</v>
      </c>
      <c r="C13039" s="7">
        <v>12012</v>
      </c>
      <c r="D13039" s="7">
        <v>14</v>
      </c>
      <c r="E13039" s="7" t="s">
        <v>5214</v>
      </c>
      <c r="F13039" s="2" t="s">
        <v>172</v>
      </c>
      <c r="G13039" s="2" t="s">
        <v>1569</v>
      </c>
      <c r="H13039" s="2" t="s">
        <v>1570</v>
      </c>
      <c r="I13039" s="2" t="s">
        <v>759</v>
      </c>
    </row>
    <row r="13040" spans="1:9">
      <c r="A13040" s="79">
        <v>42485</v>
      </c>
      <c r="B13040" s="3">
        <v>15.568</v>
      </c>
      <c r="C13040" s="7">
        <v>12012</v>
      </c>
      <c r="D13040" s="7">
        <v>1</v>
      </c>
      <c r="E13040" s="7" t="s">
        <v>5214</v>
      </c>
      <c r="F13040" s="2" t="s">
        <v>172</v>
      </c>
      <c r="G13040" s="2" t="s">
        <v>372</v>
      </c>
      <c r="H13040" s="2" t="s">
        <v>1548</v>
      </c>
      <c r="I13040" s="2" t="s">
        <v>759</v>
      </c>
    </row>
    <row r="13041" spans="1:11">
      <c r="A13041" s="79">
        <v>42486</v>
      </c>
      <c r="B13041" s="3">
        <v>46.704000000000001</v>
      </c>
      <c r="C13041" s="7">
        <v>12012</v>
      </c>
      <c r="D13041" s="7">
        <v>3</v>
      </c>
      <c r="E13041" s="7" t="s">
        <v>5214</v>
      </c>
      <c r="F13041" s="2" t="s">
        <v>172</v>
      </c>
      <c r="G13041" s="2" t="s">
        <v>1113</v>
      </c>
      <c r="H13041" s="2" t="s">
        <v>1538</v>
      </c>
      <c r="I13041" s="2" t="s">
        <v>759</v>
      </c>
    </row>
    <row r="13042" spans="1:11">
      <c r="A13042" s="79">
        <v>42506</v>
      </c>
      <c r="B13042" s="3">
        <v>30.829538791946309</v>
      </c>
      <c r="C13042" s="7">
        <v>12012</v>
      </c>
      <c r="D13042" s="7">
        <v>2</v>
      </c>
      <c r="E13042" s="7" t="s">
        <v>5214</v>
      </c>
      <c r="F13042" s="2" t="s">
        <v>172</v>
      </c>
      <c r="G13042" s="2" t="s">
        <v>759</v>
      </c>
      <c r="H13042" s="2" t="s">
        <v>372</v>
      </c>
      <c r="I13042" s="2" t="s">
        <v>1767</v>
      </c>
    </row>
    <row r="13043" spans="1:11">
      <c r="A13043" s="79">
        <v>42516</v>
      </c>
      <c r="B13043" s="3">
        <v>77.515616438356162</v>
      </c>
      <c r="C13043" s="7">
        <v>12012</v>
      </c>
      <c r="D13043" s="7">
        <v>6</v>
      </c>
      <c r="E13043" s="7" t="s">
        <v>5214</v>
      </c>
      <c r="F13043" s="2" t="s">
        <v>172</v>
      </c>
      <c r="G13043" s="2" t="s">
        <v>759</v>
      </c>
      <c r="H13043" s="2" t="s">
        <v>1123</v>
      </c>
      <c r="I13043" s="2" t="s">
        <v>1769</v>
      </c>
    </row>
    <row r="13044" spans="1:11">
      <c r="A13044" s="79">
        <v>42516</v>
      </c>
      <c r="B13044" s="3">
        <v>24.223630136986301</v>
      </c>
      <c r="C13044" s="7">
        <v>12012</v>
      </c>
      <c r="D13044" s="7">
        <v>2</v>
      </c>
      <c r="E13044" s="7" t="s">
        <v>5214</v>
      </c>
      <c r="F13044" s="2" t="s">
        <v>172</v>
      </c>
      <c r="G13044" s="2" t="s">
        <v>1773</v>
      </c>
      <c r="H13044" s="2" t="s">
        <v>1123</v>
      </c>
      <c r="I13044" s="2" t="s">
        <v>1769</v>
      </c>
    </row>
    <row r="13045" spans="1:11">
      <c r="A13045" s="79">
        <v>42518</v>
      </c>
      <c r="B13045" s="3">
        <v>30.655999999999999</v>
      </c>
      <c r="C13045" s="7">
        <v>12012</v>
      </c>
      <c r="D13045" s="7">
        <v>2</v>
      </c>
      <c r="E13045" s="7" t="s">
        <v>5214</v>
      </c>
      <c r="F13045" s="2" t="s">
        <v>172</v>
      </c>
      <c r="G13045" s="2" t="s">
        <v>759</v>
      </c>
      <c r="H13045" s="2" t="s">
        <v>464</v>
      </c>
      <c r="I13045" s="2" t="s">
        <v>1770</v>
      </c>
    </row>
    <row r="13046" spans="1:11">
      <c r="A13046" s="79">
        <v>42523</v>
      </c>
      <c r="B13046" s="3">
        <v>15.511634517766497</v>
      </c>
      <c r="C13046" s="7">
        <v>12012</v>
      </c>
      <c r="D13046" s="7">
        <v>1</v>
      </c>
      <c r="E13046" s="7" t="s">
        <v>5214</v>
      </c>
      <c r="F13046" s="2" t="s">
        <v>172</v>
      </c>
      <c r="G13046" s="2" t="s">
        <v>759</v>
      </c>
      <c r="H13046" s="2" t="s">
        <v>2043</v>
      </c>
      <c r="K13046" s="2" t="s">
        <v>2044</v>
      </c>
    </row>
    <row r="13047" spans="1:11">
      <c r="A13047" s="79">
        <v>42530</v>
      </c>
      <c r="B13047" s="3">
        <v>31.019967479674797</v>
      </c>
      <c r="C13047" s="7">
        <v>12012</v>
      </c>
      <c r="D13047" s="7">
        <v>2</v>
      </c>
      <c r="E13047" s="7" t="s">
        <v>5214</v>
      </c>
      <c r="F13047" s="2" t="s">
        <v>172</v>
      </c>
      <c r="G13047" s="2" t="s">
        <v>759</v>
      </c>
      <c r="H13047" s="2" t="s">
        <v>2051</v>
      </c>
      <c r="K13047" s="2" t="s">
        <v>2052</v>
      </c>
    </row>
    <row r="13048" spans="1:11">
      <c r="A13048" s="79">
        <v>42536</v>
      </c>
      <c r="B13048" s="3">
        <v>15.515874213836478</v>
      </c>
      <c r="C13048" s="7">
        <v>12012</v>
      </c>
      <c r="D13048" s="7">
        <v>1</v>
      </c>
      <c r="E13048" s="7" t="s">
        <v>5214</v>
      </c>
      <c r="F13048" s="2" t="s">
        <v>172</v>
      </c>
      <c r="G13048" s="2" t="s">
        <v>759</v>
      </c>
      <c r="H13048" s="2" t="s">
        <v>2008</v>
      </c>
      <c r="K13048" s="2" t="s">
        <v>2009</v>
      </c>
    </row>
    <row r="13049" spans="1:11">
      <c r="A13049" s="79">
        <v>42541</v>
      </c>
      <c r="B13049" s="3">
        <v>30.988157205240174</v>
      </c>
      <c r="C13049" s="7">
        <v>12012</v>
      </c>
      <c r="D13049" s="7">
        <v>2</v>
      </c>
      <c r="E13049" s="7" t="s">
        <v>5214</v>
      </c>
      <c r="F13049" s="2" t="s">
        <v>172</v>
      </c>
      <c r="G13049" s="2" t="s">
        <v>759</v>
      </c>
      <c r="H13049" s="2" t="s">
        <v>1976</v>
      </c>
      <c r="I13049" s="2" t="s">
        <v>1977</v>
      </c>
      <c r="K13049" s="2" t="s">
        <v>1978</v>
      </c>
    </row>
    <row r="13050" spans="1:11">
      <c r="A13050" s="79">
        <v>42541</v>
      </c>
      <c r="B13050" s="3">
        <v>15.480508670520232</v>
      </c>
      <c r="C13050" s="7">
        <v>12012</v>
      </c>
      <c r="D13050" s="7">
        <v>1</v>
      </c>
      <c r="E13050" s="7" t="s">
        <v>5214</v>
      </c>
      <c r="F13050" s="2" t="s">
        <v>172</v>
      </c>
      <c r="G13050" s="2" t="s">
        <v>759</v>
      </c>
      <c r="H13050" s="2" t="s">
        <v>1998</v>
      </c>
      <c r="K13050" s="2" t="s">
        <v>1999</v>
      </c>
    </row>
    <row r="13051" spans="1:11">
      <c r="A13051" s="79">
        <v>42542</v>
      </c>
      <c r="B13051" s="3">
        <v>15.494620689655171</v>
      </c>
      <c r="C13051" s="7">
        <v>12012</v>
      </c>
      <c r="D13051" s="7">
        <v>1</v>
      </c>
      <c r="E13051" s="7" t="s">
        <v>5214</v>
      </c>
      <c r="F13051" s="2" t="s">
        <v>172</v>
      </c>
      <c r="G13051" s="2" t="s">
        <v>759</v>
      </c>
      <c r="H13051" s="2" t="s">
        <v>486</v>
      </c>
      <c r="J13051" s="2" t="s">
        <v>250</v>
      </c>
      <c r="K13051" s="2" t="s">
        <v>1974</v>
      </c>
    </row>
    <row r="13052" spans="1:11">
      <c r="A13052" s="79">
        <v>42544</v>
      </c>
      <c r="B13052" s="3">
        <v>31.048119402985073</v>
      </c>
      <c r="C13052" s="7">
        <v>12012</v>
      </c>
      <c r="D13052" s="7">
        <v>2</v>
      </c>
      <c r="E13052" s="7" t="s">
        <v>5214</v>
      </c>
      <c r="F13052" s="2" t="s">
        <v>172</v>
      </c>
      <c r="G13052" s="2" t="s">
        <v>759</v>
      </c>
      <c r="H13052" s="2" t="s">
        <v>2025</v>
      </c>
      <c r="K13052" s="2" t="s">
        <v>2026</v>
      </c>
    </row>
    <row r="13053" spans="1:11">
      <c r="A13053" s="79">
        <v>42545</v>
      </c>
      <c r="B13053" s="3">
        <v>46.54874074074074</v>
      </c>
      <c r="C13053" s="7">
        <v>12012</v>
      </c>
      <c r="D13053" s="7">
        <v>3</v>
      </c>
      <c r="E13053" s="7" t="s">
        <v>5214</v>
      </c>
      <c r="F13053" s="2" t="s">
        <v>172</v>
      </c>
      <c r="G13053" s="2" t="s">
        <v>759</v>
      </c>
      <c r="H13053" s="2" t="s">
        <v>1962</v>
      </c>
      <c r="K13053" s="2" t="s">
        <v>1963</v>
      </c>
    </row>
    <row r="13054" spans="1:11">
      <c r="A13054" s="79">
        <v>42545</v>
      </c>
      <c r="B13054" s="3">
        <v>15.518513661202185</v>
      </c>
      <c r="C13054" s="7">
        <v>12012</v>
      </c>
      <c r="D13054" s="7">
        <v>1</v>
      </c>
      <c r="E13054" s="7" t="s">
        <v>5214</v>
      </c>
      <c r="F13054" s="2" t="s">
        <v>172</v>
      </c>
      <c r="G13054" s="2" t="s">
        <v>759</v>
      </c>
      <c r="H13054" s="2" t="s">
        <v>372</v>
      </c>
      <c r="I13054" s="2" t="s">
        <v>1921</v>
      </c>
      <c r="J13054" s="2" t="s">
        <v>231</v>
      </c>
      <c r="K13054" s="2" t="s">
        <v>1995</v>
      </c>
    </row>
    <row r="13055" spans="1:11">
      <c r="A13055" s="79">
        <v>42548</v>
      </c>
      <c r="B13055" s="3">
        <v>15.52200583090379</v>
      </c>
      <c r="C13055" s="7">
        <v>12012</v>
      </c>
      <c r="D13055" s="7">
        <v>1</v>
      </c>
      <c r="E13055" s="7" t="s">
        <v>5214</v>
      </c>
      <c r="F13055" s="2" t="s">
        <v>172</v>
      </c>
      <c r="G13055" s="2" t="s">
        <v>759</v>
      </c>
      <c r="H13055" s="2" t="s">
        <v>1958</v>
      </c>
      <c r="K13055" s="2" t="s">
        <v>1959</v>
      </c>
    </row>
    <row r="13056" spans="1:11">
      <c r="A13056" s="79">
        <v>42549</v>
      </c>
      <c r="B13056" s="3">
        <v>46.517148264984229</v>
      </c>
      <c r="C13056" s="7">
        <v>12012</v>
      </c>
      <c r="D13056" s="7">
        <v>3</v>
      </c>
      <c r="E13056" s="7" t="s">
        <v>5214</v>
      </c>
      <c r="F13056" s="2" t="s">
        <v>172</v>
      </c>
      <c r="G13056" s="2" t="s">
        <v>759</v>
      </c>
      <c r="H13056" s="2" t="s">
        <v>1952</v>
      </c>
      <c r="K13056" s="2" t="s">
        <v>1953</v>
      </c>
    </row>
    <row r="13057" spans="1:11">
      <c r="A13057" s="79">
        <v>42550</v>
      </c>
      <c r="B13057" s="3">
        <v>15.489828395536746</v>
      </c>
      <c r="C13057" s="7">
        <v>12012</v>
      </c>
      <c r="D13057" s="7">
        <v>1</v>
      </c>
      <c r="E13057" s="7" t="s">
        <v>5214</v>
      </c>
      <c r="F13057" s="2" t="s">
        <v>172</v>
      </c>
      <c r="G13057" s="2" t="s">
        <v>759</v>
      </c>
      <c r="H13057" s="2" t="s">
        <v>1157</v>
      </c>
      <c r="J13057" s="2" t="s">
        <v>241</v>
      </c>
      <c r="K13057" s="2" t="s">
        <v>1950</v>
      </c>
    </row>
    <row r="13058" spans="1:11">
      <c r="A13058" s="79">
        <v>42551</v>
      </c>
      <c r="B13058" s="3">
        <v>15.471785953177257</v>
      </c>
      <c r="C13058" s="7">
        <v>12012</v>
      </c>
      <c r="D13058" s="7">
        <v>1</v>
      </c>
      <c r="E13058" s="7" t="s">
        <v>5214</v>
      </c>
      <c r="F13058" s="2" t="s">
        <v>172</v>
      </c>
      <c r="G13058" s="2" t="s">
        <v>759</v>
      </c>
      <c r="H13058" s="2" t="s">
        <v>674</v>
      </c>
      <c r="I13058" s="2" t="s">
        <v>1938</v>
      </c>
      <c r="J13058" s="2" t="s">
        <v>379</v>
      </c>
      <c r="K13058" s="2" t="s">
        <v>1939</v>
      </c>
    </row>
    <row r="13059" spans="1:11">
      <c r="A13059" s="79">
        <v>42553</v>
      </c>
      <c r="B13059" s="3">
        <v>135.78113174717254</v>
      </c>
      <c r="C13059" s="7">
        <v>12012</v>
      </c>
      <c r="D13059" s="7">
        <v>15</v>
      </c>
      <c r="E13059" s="7" t="s">
        <v>5214</v>
      </c>
      <c r="F13059" s="2" t="s">
        <v>172</v>
      </c>
      <c r="G13059" s="2" t="s">
        <v>911</v>
      </c>
      <c r="H13059" s="2" t="s">
        <v>2166</v>
      </c>
      <c r="I13059" s="2" t="s">
        <v>759</v>
      </c>
    </row>
    <row r="13060" spans="1:11">
      <c r="A13060" s="79">
        <v>42563</v>
      </c>
      <c r="B13060" s="3">
        <v>15.474500960922486</v>
      </c>
      <c r="C13060" s="7">
        <v>12012</v>
      </c>
      <c r="D13060" s="7">
        <v>1</v>
      </c>
      <c r="E13060" s="7" t="s">
        <v>5214</v>
      </c>
      <c r="F13060" s="2" t="s">
        <v>172</v>
      </c>
      <c r="G13060" s="2" t="s">
        <v>1126</v>
      </c>
      <c r="H13060" s="2" t="s">
        <v>2181</v>
      </c>
      <c r="I13060" s="2" t="s">
        <v>759</v>
      </c>
    </row>
    <row r="13061" spans="1:11">
      <c r="A13061" s="79">
        <v>42611</v>
      </c>
      <c r="B13061" s="3">
        <v>15.50301030927835</v>
      </c>
      <c r="C13061" s="7">
        <v>12012</v>
      </c>
      <c r="D13061" s="7">
        <v>1</v>
      </c>
      <c r="E13061" s="7" t="s">
        <v>5214</v>
      </c>
      <c r="F13061" s="2" t="s">
        <v>172</v>
      </c>
      <c r="G13061" s="2" t="s">
        <v>1776</v>
      </c>
      <c r="H13061" s="2" t="s">
        <v>2164</v>
      </c>
      <c r="I13061" s="2" t="s">
        <v>759</v>
      </c>
    </row>
    <row r="13062" spans="1:11">
      <c r="A13062" s="79">
        <v>42615</v>
      </c>
      <c r="B13062" s="3">
        <v>15.490220314735335</v>
      </c>
      <c r="C13062" s="7">
        <v>12012</v>
      </c>
      <c r="D13062" s="7">
        <v>1</v>
      </c>
      <c r="E13062" s="7" t="s">
        <v>5214</v>
      </c>
      <c r="F13062" s="2" t="s">
        <v>172</v>
      </c>
      <c r="G13062" s="2" t="s">
        <v>372</v>
      </c>
      <c r="H13062" s="2" t="s">
        <v>2167</v>
      </c>
      <c r="I13062" s="2" t="s">
        <v>759</v>
      </c>
    </row>
    <row r="13063" spans="1:11">
      <c r="A13063" s="79">
        <v>42621</v>
      </c>
      <c r="B13063" s="3">
        <v>30.887420111517017</v>
      </c>
      <c r="C13063" s="7">
        <v>12012</v>
      </c>
      <c r="D13063" s="7">
        <v>2</v>
      </c>
      <c r="E13063" s="7" t="s">
        <v>5214</v>
      </c>
      <c r="F13063" s="2" t="s">
        <v>172</v>
      </c>
      <c r="G13063" s="2" t="s">
        <v>464</v>
      </c>
      <c r="H13063" s="2" t="s">
        <v>2189</v>
      </c>
      <c r="I13063" s="2" t="s">
        <v>759</v>
      </c>
    </row>
    <row r="13064" spans="1:11">
      <c r="A13064" s="79">
        <v>42624</v>
      </c>
      <c r="B13064" s="3">
        <v>15.484663101604278</v>
      </c>
      <c r="C13064" s="7">
        <v>12012</v>
      </c>
      <c r="D13064" s="7">
        <v>1</v>
      </c>
      <c r="E13064" s="7" t="s">
        <v>5214</v>
      </c>
      <c r="F13064" s="2" t="s">
        <v>172</v>
      </c>
      <c r="G13064" s="2" t="s">
        <v>2192</v>
      </c>
      <c r="H13064" s="2" t="s">
        <v>2193</v>
      </c>
      <c r="I13064" s="2" t="s">
        <v>759</v>
      </c>
    </row>
    <row r="13065" spans="1:11">
      <c r="A13065" s="79">
        <v>42625</v>
      </c>
      <c r="B13065" s="3">
        <v>31.06174906567005</v>
      </c>
      <c r="C13065" s="7">
        <v>12012</v>
      </c>
      <c r="D13065" s="7">
        <v>2</v>
      </c>
      <c r="E13065" s="7" t="s">
        <v>5214</v>
      </c>
      <c r="F13065" s="2" t="s">
        <v>172</v>
      </c>
      <c r="G13065" s="2" t="s">
        <v>393</v>
      </c>
      <c r="H13065" s="2" t="s">
        <v>2158</v>
      </c>
      <c r="I13065" s="2" t="s">
        <v>765</v>
      </c>
    </row>
    <row r="13066" spans="1:11">
      <c r="A13066" s="79">
        <v>42628</v>
      </c>
      <c r="B13066" s="3">
        <v>15.507929824561403</v>
      </c>
      <c r="C13066" s="7">
        <v>12012</v>
      </c>
      <c r="D13066" s="7">
        <v>1</v>
      </c>
      <c r="E13066" s="7" t="s">
        <v>5214</v>
      </c>
      <c r="F13066" s="2" t="s">
        <v>172</v>
      </c>
      <c r="G13066" s="2" t="s">
        <v>1958</v>
      </c>
      <c r="H13066" s="2" t="s">
        <v>2160</v>
      </c>
      <c r="I13066" s="2" t="s">
        <v>759</v>
      </c>
    </row>
    <row r="13067" spans="1:11">
      <c r="A13067" s="79">
        <v>42631</v>
      </c>
      <c r="B13067" s="3">
        <v>31.02134036939314</v>
      </c>
      <c r="C13067" s="7">
        <v>12012</v>
      </c>
      <c r="D13067" s="7">
        <v>2</v>
      </c>
      <c r="E13067" s="7" t="s">
        <v>5214</v>
      </c>
      <c r="F13067" s="2" t="s">
        <v>172</v>
      </c>
      <c r="G13067" s="2" t="s">
        <v>2161</v>
      </c>
      <c r="H13067" s="2" t="s">
        <v>2162</v>
      </c>
      <c r="I13067" s="2" t="s">
        <v>759</v>
      </c>
    </row>
    <row r="13068" spans="1:11">
      <c r="A13068" s="79">
        <v>42635</v>
      </c>
      <c r="B13068" s="3">
        <v>30.931484777517564</v>
      </c>
      <c r="C13068" s="7">
        <v>12012</v>
      </c>
      <c r="D13068" s="7">
        <v>2</v>
      </c>
      <c r="E13068" s="7" t="s">
        <v>5214</v>
      </c>
      <c r="F13068" s="2" t="s">
        <v>172</v>
      </c>
      <c r="G13068" s="2" t="s">
        <v>1952</v>
      </c>
      <c r="H13068" s="2" t="s">
        <v>2201</v>
      </c>
      <c r="I13068" s="2" t="s">
        <v>759</v>
      </c>
    </row>
    <row r="13069" spans="1:11">
      <c r="A13069" s="79">
        <v>42649</v>
      </c>
      <c r="B13069" s="3">
        <v>15.517954887218044</v>
      </c>
      <c r="C13069" s="7">
        <v>12012</v>
      </c>
      <c r="D13069" s="7">
        <v>1</v>
      </c>
      <c r="E13069" s="7" t="s">
        <v>5214</v>
      </c>
      <c r="F13069" s="2" t="s">
        <v>172</v>
      </c>
      <c r="G13069" s="2" t="s">
        <v>765</v>
      </c>
      <c r="H13069" s="2" t="s">
        <v>393</v>
      </c>
    </row>
    <row r="13070" spans="1:11">
      <c r="A13070" s="79">
        <v>42656</v>
      </c>
      <c r="B13070" s="3">
        <v>31.011622641509433</v>
      </c>
      <c r="C13070" s="7">
        <v>12012</v>
      </c>
      <c r="D13070" s="7">
        <v>2</v>
      </c>
      <c r="E13070" s="7" t="s">
        <v>5214</v>
      </c>
      <c r="F13070" s="2" t="s">
        <v>172</v>
      </c>
      <c r="G13070" s="2" t="s">
        <v>759</v>
      </c>
      <c r="H13070" s="2" t="s">
        <v>1142</v>
      </c>
    </row>
    <row r="13071" spans="1:11">
      <c r="A13071" s="79">
        <v>42661</v>
      </c>
      <c r="B13071" s="3">
        <v>15.487617780465678</v>
      </c>
      <c r="C13071" s="7">
        <v>12012</v>
      </c>
      <c r="D13071" s="7">
        <v>1</v>
      </c>
      <c r="E13071" s="7" t="s">
        <v>5214</v>
      </c>
      <c r="F13071" s="2" t="s">
        <v>172</v>
      </c>
      <c r="G13071" s="2" t="s">
        <v>759</v>
      </c>
      <c r="H13071" s="2" t="s">
        <v>1967</v>
      </c>
    </row>
    <row r="13072" spans="1:11">
      <c r="A13072" s="79">
        <v>42661</v>
      </c>
      <c r="B13072" s="3">
        <v>15.501836298932384</v>
      </c>
      <c r="C13072" s="7">
        <v>12012</v>
      </c>
      <c r="D13072" s="7">
        <v>1</v>
      </c>
      <c r="E13072" s="7" t="s">
        <v>5214</v>
      </c>
      <c r="F13072" s="2" t="s">
        <v>172</v>
      </c>
      <c r="G13072" s="2" t="s">
        <v>759</v>
      </c>
      <c r="H13072" s="2" t="s">
        <v>2192</v>
      </c>
    </row>
    <row r="13073" spans="1:10">
      <c r="A13073" s="79">
        <v>42661</v>
      </c>
      <c r="B13073" s="3">
        <v>0</v>
      </c>
      <c r="C13073" s="7">
        <v>12012</v>
      </c>
      <c r="F13073" s="2" t="s">
        <v>172</v>
      </c>
      <c r="G13073" s="2" t="s">
        <v>2675</v>
      </c>
      <c r="H13073" s="2" t="s">
        <v>1967</v>
      </c>
    </row>
    <row r="13074" spans="1:10">
      <c r="A13074" s="79">
        <v>42665</v>
      </c>
      <c r="B13074" s="3">
        <v>15.499669391462307</v>
      </c>
      <c r="C13074" s="7">
        <v>12012</v>
      </c>
      <c r="D13074" s="7">
        <v>1</v>
      </c>
      <c r="E13074" s="7" t="s">
        <v>5214</v>
      </c>
      <c r="F13074" s="2" t="s">
        <v>172</v>
      </c>
      <c r="G13074" s="2" t="s">
        <v>759</v>
      </c>
      <c r="H13074" s="2" t="s">
        <v>2653</v>
      </c>
    </row>
    <row r="13075" spans="1:10">
      <c r="A13075" s="79">
        <v>42689</v>
      </c>
      <c r="B13075" s="3">
        <v>31.026066985645933</v>
      </c>
      <c r="C13075" s="7">
        <v>12012</v>
      </c>
      <c r="D13075" s="7">
        <v>2</v>
      </c>
      <c r="E13075" s="7" t="s">
        <v>5214</v>
      </c>
      <c r="F13075" s="2" t="s">
        <v>172</v>
      </c>
      <c r="G13075" s="2" t="s">
        <v>759</v>
      </c>
      <c r="H13075" s="2" t="s">
        <v>1944</v>
      </c>
    </row>
    <row r="13076" spans="1:10">
      <c r="A13076" s="79">
        <v>42689</v>
      </c>
      <c r="B13076" s="3">
        <v>15.504831168831169</v>
      </c>
      <c r="C13076" s="7">
        <v>12012</v>
      </c>
      <c r="D13076" s="7">
        <v>1</v>
      </c>
      <c r="E13076" s="7" t="s">
        <v>5214</v>
      </c>
      <c r="F13076" s="2" t="s">
        <v>172</v>
      </c>
      <c r="G13076" s="2" t="s">
        <v>759</v>
      </c>
      <c r="H13076" s="2" t="s">
        <v>2655</v>
      </c>
    </row>
    <row r="13077" spans="1:10">
      <c r="A13077" s="79">
        <v>42691</v>
      </c>
      <c r="B13077" s="3">
        <v>15.504106312292359</v>
      </c>
      <c r="C13077" s="7">
        <v>12012</v>
      </c>
      <c r="D13077" s="7">
        <v>1</v>
      </c>
      <c r="E13077" s="7" t="s">
        <v>5214</v>
      </c>
      <c r="F13077" s="2" t="s">
        <v>172</v>
      </c>
      <c r="G13077" s="2" t="s">
        <v>759</v>
      </c>
      <c r="H13077" s="2" t="s">
        <v>2669</v>
      </c>
    </row>
    <row r="13078" spans="1:10">
      <c r="A13078" s="79">
        <v>42692</v>
      </c>
      <c r="B13078" s="3">
        <v>15.489266478434427</v>
      </c>
      <c r="C13078" s="7">
        <v>12012</v>
      </c>
      <c r="D13078" s="7">
        <v>1</v>
      </c>
      <c r="E13078" s="7" t="s">
        <v>5214</v>
      </c>
      <c r="F13078" s="2" t="s">
        <v>172</v>
      </c>
      <c r="G13078" s="2" t="s">
        <v>759</v>
      </c>
      <c r="H13078" s="2" t="s">
        <v>1958</v>
      </c>
    </row>
    <row r="13079" spans="1:10">
      <c r="A13079" s="79">
        <v>42695</v>
      </c>
      <c r="B13079" s="3">
        <v>15.517644359464628</v>
      </c>
      <c r="C13079" s="7">
        <v>12012</v>
      </c>
      <c r="D13079" s="7">
        <v>1</v>
      </c>
      <c r="E13079" s="7" t="s">
        <v>5214</v>
      </c>
      <c r="F13079" s="2" t="s">
        <v>172</v>
      </c>
      <c r="G13079" s="2" t="s">
        <v>759</v>
      </c>
      <c r="H13079" s="2" t="s">
        <v>372</v>
      </c>
    </row>
    <row r="13080" spans="1:10">
      <c r="A13080" s="79">
        <v>42702</v>
      </c>
      <c r="B13080" s="3">
        <v>15.502058549002969</v>
      </c>
      <c r="C13080" s="7">
        <v>12012</v>
      </c>
      <c r="D13080" s="7">
        <v>1</v>
      </c>
      <c r="E13080" s="7" t="s">
        <v>5214</v>
      </c>
      <c r="F13080" s="2" t="s">
        <v>172</v>
      </c>
      <c r="G13080" s="2" t="s">
        <v>759</v>
      </c>
      <c r="H13080" s="2" t="s">
        <v>2654</v>
      </c>
    </row>
    <row r="13081" spans="1:10">
      <c r="A13081" s="79">
        <v>42703</v>
      </c>
      <c r="B13081" s="3">
        <v>15.402666666666667</v>
      </c>
      <c r="C13081" s="7">
        <v>12012</v>
      </c>
      <c r="D13081" s="7">
        <v>1</v>
      </c>
      <c r="E13081" s="7" t="s">
        <v>5214</v>
      </c>
      <c r="F13081" s="2" t="s">
        <v>172</v>
      </c>
      <c r="G13081" s="2" t="s">
        <v>759</v>
      </c>
      <c r="H13081" s="2" t="s">
        <v>1958</v>
      </c>
    </row>
    <row r="13082" spans="1:10">
      <c r="A13082" s="79">
        <v>42704</v>
      </c>
      <c r="B13082" s="3">
        <v>62.091826086956523</v>
      </c>
      <c r="C13082" s="7">
        <v>12012</v>
      </c>
      <c r="D13082" s="7">
        <v>4</v>
      </c>
      <c r="E13082" s="7" t="s">
        <v>5214</v>
      </c>
      <c r="F13082" s="2" t="s">
        <v>172</v>
      </c>
      <c r="G13082" s="2" t="s">
        <v>759</v>
      </c>
      <c r="H13082" s="2" t="s">
        <v>393</v>
      </c>
    </row>
    <row r="13083" spans="1:10">
      <c r="A13083" s="79">
        <v>42727</v>
      </c>
      <c r="B13083" s="3">
        <v>15.50552380952381</v>
      </c>
      <c r="C13083" s="7">
        <v>12012</v>
      </c>
      <c r="D13083" s="7">
        <v>1</v>
      </c>
      <c r="E13083" s="7" t="s">
        <v>5214</v>
      </c>
      <c r="F13083" s="2" t="s">
        <v>172</v>
      </c>
      <c r="G13083" s="2" t="s">
        <v>759</v>
      </c>
      <c r="H13083" s="2" t="s">
        <v>2658</v>
      </c>
    </row>
    <row r="13084" spans="1:10">
      <c r="A13084" s="79">
        <v>42733</v>
      </c>
      <c r="B13084" s="3">
        <v>31.046770039421812</v>
      </c>
      <c r="C13084" s="7">
        <v>12012</v>
      </c>
      <c r="D13084" s="7">
        <v>2</v>
      </c>
      <c r="E13084" s="7" t="s">
        <v>5214</v>
      </c>
      <c r="F13084" s="2" t="s">
        <v>172</v>
      </c>
      <c r="G13084" s="2" t="s">
        <v>759</v>
      </c>
      <c r="H13084" s="2" t="s">
        <v>2659</v>
      </c>
    </row>
    <row r="13085" spans="1:10">
      <c r="A13085" s="79">
        <v>42738</v>
      </c>
      <c r="B13085" s="3">
        <v>155.28710706150341</v>
      </c>
      <c r="C13085" s="7">
        <v>12012</v>
      </c>
      <c r="D13085" s="7">
        <v>11</v>
      </c>
      <c r="E13085" s="7" t="s">
        <v>5214</v>
      </c>
      <c r="F13085" s="2" t="s">
        <v>172</v>
      </c>
      <c r="G13085" s="2" t="s">
        <v>393</v>
      </c>
      <c r="I13085" s="2" t="s">
        <v>235</v>
      </c>
      <c r="J13085" s="2" t="s">
        <v>3455</v>
      </c>
    </row>
    <row r="13086" spans="1:10">
      <c r="A13086" s="79">
        <v>42739</v>
      </c>
      <c r="B13086" s="3">
        <v>77.59143911439115</v>
      </c>
      <c r="C13086" s="7">
        <v>12012</v>
      </c>
      <c r="D13086" s="7">
        <v>6</v>
      </c>
      <c r="E13086" s="7" t="s">
        <v>5214</v>
      </c>
      <c r="F13086" s="2" t="s">
        <v>172</v>
      </c>
      <c r="G13086" s="2" t="s">
        <v>1123</v>
      </c>
      <c r="J13086" s="2" t="s">
        <v>3525</v>
      </c>
    </row>
    <row r="13087" spans="1:10">
      <c r="A13087" s="79">
        <v>42739</v>
      </c>
      <c r="B13087" s="3">
        <v>14.54839483394834</v>
      </c>
      <c r="C13087" s="7">
        <v>12012</v>
      </c>
      <c r="D13087" s="7">
        <v>1</v>
      </c>
      <c r="E13087" s="7" t="s">
        <v>5214</v>
      </c>
      <c r="F13087" s="2" t="s">
        <v>172</v>
      </c>
      <c r="G13087" s="2" t="s">
        <v>1123</v>
      </c>
      <c r="J13087" s="2" t="s">
        <v>3525</v>
      </c>
    </row>
    <row r="13088" spans="1:10">
      <c r="A13088" s="79">
        <v>42739</v>
      </c>
      <c r="B13088" s="3">
        <v>15.505032258064515</v>
      </c>
      <c r="C13088" s="7">
        <v>12012</v>
      </c>
      <c r="D13088" s="7">
        <v>1</v>
      </c>
      <c r="E13088" s="7" t="s">
        <v>5214</v>
      </c>
      <c r="F13088" s="2" t="s">
        <v>172</v>
      </c>
      <c r="G13088" s="2" t="s">
        <v>488</v>
      </c>
      <c r="J13088" s="2" t="s">
        <v>3527</v>
      </c>
    </row>
    <row r="13089" spans="1:10">
      <c r="A13089" s="79">
        <v>42741</v>
      </c>
      <c r="B13089" s="3">
        <v>31.022387596899225</v>
      </c>
      <c r="C13089" s="7">
        <v>12012</v>
      </c>
      <c r="D13089" s="7">
        <v>2</v>
      </c>
      <c r="E13089" s="7" t="s">
        <v>5214</v>
      </c>
      <c r="F13089" s="2" t="s">
        <v>172</v>
      </c>
      <c r="G13089" s="2" t="s">
        <v>3517</v>
      </c>
      <c r="J13089" s="2" t="s">
        <v>3518</v>
      </c>
    </row>
    <row r="13090" spans="1:10">
      <c r="A13090" s="79">
        <v>42741</v>
      </c>
      <c r="B13090" s="3">
        <v>15.50552380952381</v>
      </c>
      <c r="C13090" s="7">
        <v>12012</v>
      </c>
      <c r="D13090" s="7">
        <v>1</v>
      </c>
      <c r="E13090" s="7" t="s">
        <v>5214</v>
      </c>
      <c r="F13090" s="2" t="s">
        <v>172</v>
      </c>
      <c r="G13090" s="2" t="s">
        <v>3519</v>
      </c>
      <c r="J13090" s="2" t="s">
        <v>3520</v>
      </c>
    </row>
    <row r="13091" spans="1:10">
      <c r="A13091" s="79">
        <v>42741</v>
      </c>
      <c r="B13091" s="3">
        <v>15.510999999999999</v>
      </c>
      <c r="C13091" s="7">
        <v>12012</v>
      </c>
      <c r="D13091" s="7">
        <v>1</v>
      </c>
      <c r="E13091" s="7" t="s">
        <v>5214</v>
      </c>
      <c r="F13091" s="2" t="s">
        <v>172</v>
      </c>
      <c r="G13091" s="2" t="s">
        <v>2655</v>
      </c>
      <c r="J13091" s="2" t="s">
        <v>3466</v>
      </c>
    </row>
    <row r="13092" spans="1:10">
      <c r="A13092" s="79">
        <v>42744</v>
      </c>
      <c r="B13092" s="3">
        <v>31.045480662983426</v>
      </c>
      <c r="C13092" s="7">
        <v>12012</v>
      </c>
      <c r="D13092" s="7">
        <v>2</v>
      </c>
      <c r="E13092" s="7" t="s">
        <v>5214</v>
      </c>
      <c r="F13092" s="2" t="s">
        <v>172</v>
      </c>
      <c r="G13092" s="2" t="s">
        <v>3482</v>
      </c>
      <c r="J13092" s="2" t="s">
        <v>3483</v>
      </c>
    </row>
    <row r="13093" spans="1:10">
      <c r="A13093" s="79">
        <v>42744</v>
      </c>
      <c r="B13093" s="3">
        <v>15.513358490566038</v>
      </c>
      <c r="C13093" s="7">
        <v>12012</v>
      </c>
      <c r="D13093" s="7">
        <v>1</v>
      </c>
      <c r="E13093" s="7" t="s">
        <v>5214</v>
      </c>
      <c r="F13093" s="2" t="s">
        <v>172</v>
      </c>
      <c r="G13093" s="2" t="s">
        <v>3463</v>
      </c>
      <c r="J13093" s="2" t="s">
        <v>3464</v>
      </c>
    </row>
    <row r="13094" spans="1:10">
      <c r="A13094" s="79">
        <v>42745</v>
      </c>
      <c r="B13094" s="3">
        <v>31.052895522388059</v>
      </c>
      <c r="C13094" s="7">
        <v>12012</v>
      </c>
      <c r="D13094" s="7">
        <v>2</v>
      </c>
      <c r="E13094" s="7" t="s">
        <v>5214</v>
      </c>
      <c r="F13094" s="2" t="s">
        <v>172</v>
      </c>
      <c r="G13094" s="2" t="s">
        <v>372</v>
      </c>
      <c r="H13094" s="2" t="s">
        <v>1921</v>
      </c>
      <c r="I13094" s="2" t="s">
        <v>231</v>
      </c>
      <c r="J13094" s="2" t="s">
        <v>3467</v>
      </c>
    </row>
    <row r="13095" spans="1:10">
      <c r="A13095" s="79">
        <v>42745</v>
      </c>
      <c r="B13095" s="3">
        <v>15.497910807808285</v>
      </c>
      <c r="C13095" s="7">
        <v>12012</v>
      </c>
      <c r="D13095" s="7">
        <v>1</v>
      </c>
      <c r="E13095" s="7" t="s">
        <v>5214</v>
      </c>
      <c r="F13095" s="2" t="s">
        <v>172</v>
      </c>
      <c r="G13095" s="2" t="s">
        <v>674</v>
      </c>
      <c r="H13095" s="2" t="s">
        <v>1938</v>
      </c>
      <c r="I13095" s="2" t="s">
        <v>379</v>
      </c>
      <c r="J13095" s="2" t="s">
        <v>3494</v>
      </c>
    </row>
    <row r="13096" spans="1:10">
      <c r="A13096" s="79">
        <v>42746</v>
      </c>
      <c r="B13096" s="3">
        <v>15.52200583090379</v>
      </c>
      <c r="C13096" s="7">
        <v>12012</v>
      </c>
      <c r="D13096" s="7">
        <v>1</v>
      </c>
      <c r="E13096" s="7" t="s">
        <v>5214</v>
      </c>
      <c r="F13096" s="2" t="s">
        <v>172</v>
      </c>
      <c r="G13096" s="2" t="s">
        <v>3468</v>
      </c>
      <c r="J13096" s="2" t="s">
        <v>3469</v>
      </c>
    </row>
    <row r="13097" spans="1:10">
      <c r="A13097" s="79">
        <v>42771</v>
      </c>
      <c r="B13097" s="3">
        <v>62.117948439620079</v>
      </c>
      <c r="C13097" s="7">
        <v>12012</v>
      </c>
      <c r="D13097" s="7">
        <v>4</v>
      </c>
      <c r="E13097" s="7" t="s">
        <v>5214</v>
      </c>
      <c r="F13097" s="2" t="s">
        <v>172</v>
      </c>
      <c r="G13097" s="2" t="s">
        <v>3460</v>
      </c>
      <c r="J13097" s="2" t="s">
        <v>3461</v>
      </c>
    </row>
    <row r="13098" spans="1:10">
      <c r="A13098" s="79">
        <v>42772</v>
      </c>
      <c r="B13098" s="3">
        <v>31.003914893617022</v>
      </c>
      <c r="C13098" s="7">
        <v>12012</v>
      </c>
      <c r="D13098" s="7">
        <v>2</v>
      </c>
      <c r="E13098" s="7" t="s">
        <v>5214</v>
      </c>
      <c r="F13098" s="2" t="s">
        <v>172</v>
      </c>
      <c r="G13098" s="2" t="s">
        <v>3514</v>
      </c>
      <c r="J13098" s="2" t="s">
        <v>3515</v>
      </c>
    </row>
    <row r="13099" spans="1:10">
      <c r="A13099" s="79">
        <v>42779</v>
      </c>
      <c r="B13099" s="3">
        <v>15.515399141630901</v>
      </c>
      <c r="C13099" s="7">
        <v>12012</v>
      </c>
      <c r="D13099" s="7">
        <v>1</v>
      </c>
      <c r="E13099" s="7" t="s">
        <v>5214</v>
      </c>
      <c r="F13099" s="2" t="s">
        <v>172</v>
      </c>
      <c r="G13099" s="2" t="s">
        <v>1960</v>
      </c>
      <c r="J13099" s="2" t="s">
        <v>3465</v>
      </c>
    </row>
    <row r="13100" spans="1:10">
      <c r="A13100" s="79">
        <v>42785</v>
      </c>
      <c r="B13100" s="3">
        <v>31.016668587896255</v>
      </c>
      <c r="C13100" s="7">
        <v>12012</v>
      </c>
      <c r="D13100" s="7">
        <v>2</v>
      </c>
      <c r="E13100" s="7" t="s">
        <v>5214</v>
      </c>
      <c r="F13100" s="2" t="s">
        <v>172</v>
      </c>
      <c r="G13100" s="2" t="s">
        <v>3511</v>
      </c>
      <c r="J13100" s="2" t="s">
        <v>3512</v>
      </c>
    </row>
    <row r="13101" spans="1:10">
      <c r="A13101" s="79">
        <v>42790</v>
      </c>
      <c r="B13101" s="3">
        <v>15.502896551724138</v>
      </c>
      <c r="C13101" s="7">
        <v>12012</v>
      </c>
      <c r="D13101" s="7">
        <v>1</v>
      </c>
      <c r="E13101" s="7" t="s">
        <v>5214</v>
      </c>
      <c r="F13101" s="2" t="s">
        <v>172</v>
      </c>
      <c r="G13101" s="2" t="s">
        <v>372</v>
      </c>
      <c r="H13101" s="2" t="s">
        <v>1921</v>
      </c>
      <c r="I13101" s="2" t="s">
        <v>231</v>
      </c>
      <c r="J13101" s="2" t="s">
        <v>3471</v>
      </c>
    </row>
    <row r="13102" spans="1:10">
      <c r="A13102" s="79">
        <v>42797</v>
      </c>
      <c r="B13102" s="3">
        <v>15.480055944055945</v>
      </c>
      <c r="C13102" s="7">
        <v>12012</v>
      </c>
      <c r="D13102" s="7">
        <v>1</v>
      </c>
      <c r="E13102" s="7" t="s">
        <v>5214</v>
      </c>
      <c r="F13102" s="2" t="s">
        <v>172</v>
      </c>
      <c r="G13102" s="2" t="s">
        <v>372</v>
      </c>
      <c r="H13102" s="2" t="s">
        <v>1921</v>
      </c>
      <c r="I13102" s="2" t="s">
        <v>231</v>
      </c>
      <c r="J13102" s="2" t="s">
        <v>3458</v>
      </c>
    </row>
    <row r="13103" spans="1:10">
      <c r="A13103" s="79">
        <v>42812</v>
      </c>
      <c r="B13103" s="3">
        <v>15.493600918646763</v>
      </c>
      <c r="C13103" s="7">
        <v>12012</v>
      </c>
      <c r="D13103" s="7">
        <v>1</v>
      </c>
      <c r="E13103" s="7" t="s">
        <v>5214</v>
      </c>
      <c r="F13103" s="2" t="s">
        <v>172</v>
      </c>
      <c r="G13103" s="2" t="s">
        <v>1958</v>
      </c>
      <c r="J13103" s="2" t="s">
        <v>3513</v>
      </c>
    </row>
    <row r="13104" spans="1:10">
      <c r="A13104" s="79">
        <v>42817</v>
      </c>
      <c r="B13104" s="3">
        <v>15.482967185946304</v>
      </c>
      <c r="C13104" s="7">
        <v>12012</v>
      </c>
      <c r="D13104" s="7">
        <v>1</v>
      </c>
      <c r="E13104" s="7" t="s">
        <v>5214</v>
      </c>
      <c r="F13104" s="2" t="s">
        <v>172</v>
      </c>
      <c r="G13104" s="2" t="s">
        <v>2653</v>
      </c>
      <c r="J13104" s="2" t="s">
        <v>3531</v>
      </c>
    </row>
    <row r="13105" spans="1:10">
      <c r="A13105" s="79">
        <v>42819</v>
      </c>
      <c r="B13105" s="3">
        <v>31.027140186915886</v>
      </c>
      <c r="C13105" s="7">
        <v>12012</v>
      </c>
      <c r="D13105" s="7">
        <v>2</v>
      </c>
      <c r="E13105" s="7" t="s">
        <v>5214</v>
      </c>
      <c r="F13105" s="2" t="s">
        <v>172</v>
      </c>
      <c r="G13105" s="2" t="s">
        <v>1113</v>
      </c>
      <c r="J13105" s="2" t="s">
        <v>3521</v>
      </c>
    </row>
    <row r="13106" spans="1:10">
      <c r="A13106" s="79">
        <v>42827</v>
      </c>
      <c r="B13106" s="3">
        <v>15.454644067796611</v>
      </c>
      <c r="C13106" s="7">
        <v>12012</v>
      </c>
      <c r="D13106" s="7">
        <v>1</v>
      </c>
      <c r="E13106" s="7" t="s">
        <v>5214</v>
      </c>
      <c r="F13106" s="2" t="s">
        <v>172</v>
      </c>
      <c r="G13106" s="2" t="s">
        <v>765</v>
      </c>
    </row>
    <row r="13107" spans="1:10">
      <c r="A13107" s="79">
        <v>42832</v>
      </c>
      <c r="B13107" s="3">
        <v>15.503455420706489</v>
      </c>
      <c r="C13107" s="7">
        <v>12012</v>
      </c>
      <c r="D13107" s="7">
        <v>1</v>
      </c>
      <c r="E13107" s="7" t="s">
        <v>5214</v>
      </c>
      <c r="F13107" s="2" t="s">
        <v>172</v>
      </c>
      <c r="G13107" s="2" t="s">
        <v>765</v>
      </c>
    </row>
    <row r="13108" spans="1:10">
      <c r="A13108" s="79">
        <v>42844</v>
      </c>
      <c r="B13108" s="3">
        <v>31.013284403669726</v>
      </c>
      <c r="C13108" s="7">
        <v>12012</v>
      </c>
      <c r="D13108" s="7">
        <v>2</v>
      </c>
      <c r="E13108" s="7" t="s">
        <v>5214</v>
      </c>
      <c r="F13108" s="2" t="s">
        <v>172</v>
      </c>
      <c r="G13108" s="2" t="s">
        <v>765</v>
      </c>
    </row>
    <row r="13109" spans="1:10">
      <c r="A13109" s="79">
        <v>42844</v>
      </c>
      <c r="B13109" s="3">
        <v>5.3304082568807338</v>
      </c>
      <c r="C13109" s="7">
        <v>12012</v>
      </c>
      <c r="D13109" s="7">
        <v>1</v>
      </c>
      <c r="E13109" s="7" t="s">
        <v>3391</v>
      </c>
      <c r="F13109" s="2" t="s">
        <v>172</v>
      </c>
      <c r="G13109" s="2" t="s">
        <v>4393</v>
      </c>
    </row>
    <row r="13110" spans="1:10">
      <c r="A13110" s="79">
        <v>42852</v>
      </c>
      <c r="B13110" s="3">
        <v>15.506370370370369</v>
      </c>
      <c r="C13110" s="7">
        <v>12012</v>
      </c>
      <c r="D13110" s="7">
        <v>1</v>
      </c>
      <c r="E13110" s="7" t="s">
        <v>5214</v>
      </c>
      <c r="F13110" s="2" t="s">
        <v>172</v>
      </c>
      <c r="G13110" s="2" t="s">
        <v>759</v>
      </c>
    </row>
    <row r="13111" spans="1:10">
      <c r="A13111" s="79">
        <v>42856</v>
      </c>
      <c r="B13111" s="3">
        <v>15.499294333562744</v>
      </c>
      <c r="C13111" s="7">
        <v>12012</v>
      </c>
      <c r="D13111" s="7">
        <v>1</v>
      </c>
      <c r="E13111" s="7" t="s">
        <v>5214</v>
      </c>
      <c r="F13111" s="2" t="s">
        <v>172</v>
      </c>
      <c r="G13111" s="2" t="s">
        <v>759</v>
      </c>
    </row>
    <row r="13112" spans="1:10">
      <c r="A13112" s="79">
        <v>42859</v>
      </c>
      <c r="B13112" s="3">
        <v>31.028950672645738</v>
      </c>
      <c r="C13112" s="7">
        <v>12012</v>
      </c>
      <c r="D13112" s="7">
        <v>2</v>
      </c>
      <c r="E13112" s="7" t="s">
        <v>5214</v>
      </c>
      <c r="F13112" s="2" t="s">
        <v>172</v>
      </c>
      <c r="G13112" s="2" t="s">
        <v>759</v>
      </c>
    </row>
    <row r="13113" spans="1:10">
      <c r="A13113" s="79">
        <v>42874</v>
      </c>
      <c r="B13113" s="3">
        <v>15.503892976588629</v>
      </c>
      <c r="C13113" s="7">
        <v>12012</v>
      </c>
      <c r="D13113" s="7">
        <v>1</v>
      </c>
      <c r="E13113" s="7" t="s">
        <v>5214</v>
      </c>
      <c r="F13113" s="2" t="s">
        <v>172</v>
      </c>
      <c r="G13113" s="2" t="s">
        <v>759</v>
      </c>
    </row>
    <row r="13114" spans="1:10">
      <c r="A13114" s="79">
        <v>42879</v>
      </c>
      <c r="B13114" s="3">
        <v>31.041953051643191</v>
      </c>
      <c r="C13114" s="7">
        <v>12012</v>
      </c>
      <c r="D13114" s="7">
        <v>2</v>
      </c>
      <c r="E13114" s="7" t="s">
        <v>5214</v>
      </c>
      <c r="F13114" s="2" t="s">
        <v>172</v>
      </c>
      <c r="G13114" s="2" t="s">
        <v>759</v>
      </c>
    </row>
    <row r="13115" spans="1:10">
      <c r="A13115" s="79">
        <v>42884</v>
      </c>
      <c r="B13115" s="3">
        <v>15.476209267563528</v>
      </c>
      <c r="C13115" s="7">
        <v>12012</v>
      </c>
      <c r="D13115" s="7">
        <v>1</v>
      </c>
      <c r="E13115" s="7" t="s">
        <v>5214</v>
      </c>
      <c r="F13115" s="2" t="s">
        <v>172</v>
      </c>
      <c r="G13115" s="2" t="s">
        <v>765</v>
      </c>
    </row>
    <row r="13116" spans="1:10">
      <c r="A13116" s="79">
        <v>42894</v>
      </c>
      <c r="B13116" s="3">
        <v>15.45104424778761</v>
      </c>
      <c r="C13116" s="7">
        <v>12012</v>
      </c>
      <c r="D13116" s="7">
        <v>1</v>
      </c>
      <c r="E13116" s="7" t="s">
        <v>5214</v>
      </c>
      <c r="F13116" s="2" t="s">
        <v>172</v>
      </c>
      <c r="G13116" s="2" t="s">
        <v>759</v>
      </c>
    </row>
    <row r="13117" spans="1:10">
      <c r="A13117" s="79">
        <v>42894</v>
      </c>
      <c r="B13117" s="3">
        <v>15.486515463917526</v>
      </c>
      <c r="C13117" s="7">
        <v>12012</v>
      </c>
      <c r="D13117" s="7">
        <v>1</v>
      </c>
      <c r="E13117" s="7" t="s">
        <v>5214</v>
      </c>
      <c r="F13117" s="2" t="s">
        <v>172</v>
      </c>
      <c r="G13117" s="2" t="s">
        <v>765</v>
      </c>
    </row>
    <row r="13118" spans="1:10">
      <c r="A13118" s="79">
        <v>42894</v>
      </c>
      <c r="B13118" s="3">
        <v>15.494620689655171</v>
      </c>
      <c r="C13118" s="7">
        <v>12012</v>
      </c>
      <c r="D13118" s="7">
        <v>1</v>
      </c>
      <c r="E13118" s="7" t="s">
        <v>5214</v>
      </c>
      <c r="F13118" s="2" t="s">
        <v>172</v>
      </c>
      <c r="G13118" s="2" t="s">
        <v>765</v>
      </c>
    </row>
    <row r="13119" spans="1:10">
      <c r="A13119" s="79">
        <v>42894</v>
      </c>
      <c r="B13119" s="3">
        <v>15.508011661807581</v>
      </c>
      <c r="C13119" s="7">
        <v>12012</v>
      </c>
      <c r="D13119" s="7">
        <v>1</v>
      </c>
      <c r="E13119" s="7" t="s">
        <v>5214</v>
      </c>
      <c r="F13119" s="2" t="s">
        <v>172</v>
      </c>
      <c r="G13119" s="2" t="s">
        <v>759</v>
      </c>
    </row>
    <row r="13120" spans="1:10">
      <c r="A13120" s="79">
        <v>42894</v>
      </c>
      <c r="B13120" s="3">
        <v>15.515831932773109</v>
      </c>
      <c r="C13120" s="7">
        <v>12012</v>
      </c>
      <c r="D13120" s="7">
        <v>1</v>
      </c>
      <c r="E13120" s="7" t="s">
        <v>5214</v>
      </c>
      <c r="F13120" s="2" t="s">
        <v>172</v>
      </c>
      <c r="G13120" s="2" t="s">
        <v>765</v>
      </c>
    </row>
    <row r="13121" spans="1:11">
      <c r="A13121" s="79">
        <v>42903</v>
      </c>
      <c r="B13121" s="3">
        <v>31.029894736842106</v>
      </c>
      <c r="C13121" s="7">
        <v>12012</v>
      </c>
      <c r="D13121" s="7">
        <v>2</v>
      </c>
      <c r="E13121" s="7" t="s">
        <v>5214</v>
      </c>
      <c r="F13121" s="2" t="s">
        <v>172</v>
      </c>
      <c r="G13121" s="2" t="s">
        <v>765</v>
      </c>
    </row>
    <row r="13122" spans="1:11">
      <c r="A13122" s="79">
        <v>42516</v>
      </c>
      <c r="B13122" s="3">
        <v>0</v>
      </c>
      <c r="C13122" s="7">
        <v>12013</v>
      </c>
      <c r="F13122" s="2" t="s">
        <v>172</v>
      </c>
      <c r="G13122" s="2" t="s">
        <v>1774</v>
      </c>
      <c r="H13122" s="2" t="s">
        <v>1123</v>
      </c>
      <c r="I13122" s="2" t="s">
        <v>1769</v>
      </c>
    </row>
    <row r="13123" spans="1:11">
      <c r="A13123" s="79">
        <v>42518</v>
      </c>
      <c r="B13123" s="3">
        <v>0</v>
      </c>
      <c r="C13123" s="7">
        <v>12013</v>
      </c>
      <c r="F13123" s="2" t="s">
        <v>172</v>
      </c>
      <c r="G13123" s="2" t="s">
        <v>1775</v>
      </c>
      <c r="H13123" s="2" t="s">
        <v>464</v>
      </c>
      <c r="I13123" s="2" t="s">
        <v>1770</v>
      </c>
    </row>
    <row r="13124" spans="1:11">
      <c r="A13124" s="79">
        <v>42523</v>
      </c>
      <c r="B13124" s="3">
        <v>39.247615384615386</v>
      </c>
      <c r="C13124" s="7">
        <v>12013</v>
      </c>
      <c r="D13124" s="7">
        <v>3</v>
      </c>
      <c r="E13124" s="7" t="s">
        <v>5214</v>
      </c>
      <c r="F13124" s="2" t="s">
        <v>172</v>
      </c>
      <c r="G13124" s="2" t="s">
        <v>1940</v>
      </c>
      <c r="H13124" s="2" t="s">
        <v>1161</v>
      </c>
      <c r="I13124" s="2" t="s">
        <v>2040</v>
      </c>
      <c r="J13124" s="2" t="s">
        <v>358</v>
      </c>
      <c r="K13124" s="2" t="s">
        <v>2041</v>
      </c>
    </row>
    <row r="13125" spans="1:11">
      <c r="A13125" s="79">
        <v>42523</v>
      </c>
      <c r="B13125" s="3">
        <v>39.263824873096446</v>
      </c>
      <c r="C13125" s="7">
        <v>12013</v>
      </c>
      <c r="D13125" s="7">
        <v>3</v>
      </c>
      <c r="E13125" s="7" t="s">
        <v>5214</v>
      </c>
      <c r="F13125" s="2" t="s">
        <v>172</v>
      </c>
      <c r="G13125" s="2" t="s">
        <v>1940</v>
      </c>
      <c r="H13125" s="2" t="s">
        <v>2043</v>
      </c>
      <c r="K13125" s="2" t="s">
        <v>2044</v>
      </c>
    </row>
    <row r="13126" spans="1:11">
      <c r="A13126" s="79">
        <v>42523</v>
      </c>
      <c r="B13126" s="3">
        <v>4.3626472081218273</v>
      </c>
      <c r="C13126" s="7">
        <v>12013</v>
      </c>
      <c r="D13126" s="7">
        <v>1</v>
      </c>
      <c r="E13126" s="7" t="s">
        <v>4175</v>
      </c>
      <c r="F13126" s="2" t="s">
        <v>172</v>
      </c>
      <c r="G13126" s="2" t="s">
        <v>1949</v>
      </c>
      <c r="H13126" s="2" t="s">
        <v>2043</v>
      </c>
      <c r="K13126" s="2" t="s">
        <v>2044</v>
      </c>
    </row>
    <row r="13127" spans="1:11">
      <c r="A13127" s="79">
        <v>42523</v>
      </c>
      <c r="B13127" s="3">
        <v>13.572680203045685</v>
      </c>
      <c r="C13127" s="7">
        <v>12013</v>
      </c>
      <c r="D13127" s="7">
        <v>1</v>
      </c>
      <c r="E13127" s="7" t="s">
        <v>5214</v>
      </c>
      <c r="F13127" s="2" t="s">
        <v>172</v>
      </c>
      <c r="G13127" s="2" t="s">
        <v>1947</v>
      </c>
      <c r="H13127" s="2" t="s">
        <v>2043</v>
      </c>
      <c r="K13127" s="2" t="s">
        <v>2044</v>
      </c>
    </row>
    <row r="13128" spans="1:11">
      <c r="A13128" s="79">
        <v>42523</v>
      </c>
      <c r="B13128" s="3">
        <v>0</v>
      </c>
      <c r="C13128" s="7">
        <v>12013</v>
      </c>
      <c r="F13128" s="2" t="s">
        <v>172</v>
      </c>
      <c r="G13128" s="2" t="s">
        <v>1774</v>
      </c>
      <c r="H13128" s="2" t="s">
        <v>1147</v>
      </c>
      <c r="K13128" s="2" t="s">
        <v>2045</v>
      </c>
    </row>
    <row r="13129" spans="1:11">
      <c r="A13129" s="79">
        <v>42523</v>
      </c>
      <c r="B13129" s="3">
        <v>0</v>
      </c>
      <c r="C13129" s="7">
        <v>12013</v>
      </c>
      <c r="F13129" s="2" t="s">
        <v>172</v>
      </c>
      <c r="G13129" s="2" t="s">
        <v>1969</v>
      </c>
      <c r="H13129" s="2" t="s">
        <v>2043</v>
      </c>
      <c r="K13129" s="2" t="s">
        <v>2044</v>
      </c>
    </row>
    <row r="13130" spans="1:11">
      <c r="A13130" s="79">
        <v>42523</v>
      </c>
      <c r="B13130" s="3">
        <v>0</v>
      </c>
      <c r="C13130" s="7">
        <v>12013</v>
      </c>
      <c r="F13130" s="2" t="s">
        <v>172</v>
      </c>
      <c r="G13130" s="2" t="s">
        <v>2042</v>
      </c>
      <c r="H13130" s="2" t="s">
        <v>1161</v>
      </c>
      <c r="I13130" s="2" t="s">
        <v>2040</v>
      </c>
      <c r="J13130" s="2" t="s">
        <v>358</v>
      </c>
      <c r="K13130" s="2" t="s">
        <v>2041</v>
      </c>
    </row>
    <row r="13131" spans="1:11">
      <c r="A13131" s="79">
        <v>42527</v>
      </c>
      <c r="B13131" s="3">
        <v>0</v>
      </c>
      <c r="C13131" s="7">
        <v>12013</v>
      </c>
      <c r="F13131" s="2" t="s">
        <v>172</v>
      </c>
      <c r="G13131" s="2" t="s">
        <v>2050</v>
      </c>
      <c r="H13131" s="2" t="s">
        <v>372</v>
      </c>
      <c r="I13131" s="2" t="s">
        <v>1921</v>
      </c>
      <c r="J13131" s="2" t="s">
        <v>231</v>
      </c>
      <c r="K13131" s="2" t="s">
        <v>2049</v>
      </c>
    </row>
    <row r="13132" spans="1:11">
      <c r="A13132" s="79">
        <v>42528</v>
      </c>
      <c r="B13132" s="3">
        <v>130.93957809694794</v>
      </c>
      <c r="C13132" s="7">
        <v>12013</v>
      </c>
      <c r="D13132" s="7">
        <v>10</v>
      </c>
      <c r="E13132" s="7" t="s">
        <v>5214</v>
      </c>
      <c r="F13132" s="2" t="s">
        <v>172</v>
      </c>
      <c r="G13132" s="2" t="s">
        <v>1940</v>
      </c>
      <c r="H13132" s="2" t="s">
        <v>393</v>
      </c>
      <c r="J13132" s="2" t="s">
        <v>235</v>
      </c>
      <c r="K13132" s="2" t="s">
        <v>2035</v>
      </c>
    </row>
    <row r="13133" spans="1:11">
      <c r="A13133" s="79">
        <v>42529</v>
      </c>
      <c r="B13133" s="3">
        <v>130.79978873239438</v>
      </c>
      <c r="C13133" s="7">
        <v>12013</v>
      </c>
      <c r="D13133" s="7">
        <v>10</v>
      </c>
      <c r="E13133" s="7" t="s">
        <v>5214</v>
      </c>
      <c r="F13133" s="2" t="s">
        <v>172</v>
      </c>
      <c r="G13133" s="2" t="s">
        <v>1940</v>
      </c>
      <c r="H13133" s="2" t="s">
        <v>2036</v>
      </c>
      <c r="K13133" s="2" t="s">
        <v>2037</v>
      </c>
    </row>
    <row r="13134" spans="1:11">
      <c r="A13134" s="79">
        <v>42529</v>
      </c>
      <c r="B13134" s="3">
        <v>39.239329787234041</v>
      </c>
      <c r="C13134" s="7">
        <v>12013</v>
      </c>
      <c r="D13134" s="7">
        <v>3</v>
      </c>
      <c r="E13134" s="7" t="s">
        <v>5214</v>
      </c>
      <c r="F13134" s="2" t="s">
        <v>172</v>
      </c>
      <c r="G13134" s="2" t="s">
        <v>1940</v>
      </c>
      <c r="H13134" s="2" t="s">
        <v>533</v>
      </c>
      <c r="K13134" s="2" t="s">
        <v>2034</v>
      </c>
    </row>
    <row r="13135" spans="1:11">
      <c r="A13135" s="79">
        <v>42529</v>
      </c>
      <c r="B13135" s="3">
        <v>0</v>
      </c>
      <c r="C13135" s="7">
        <v>12013</v>
      </c>
      <c r="F13135" s="2" t="s">
        <v>172</v>
      </c>
      <c r="G13135" s="2" t="s">
        <v>1969</v>
      </c>
      <c r="H13135" s="2" t="s">
        <v>2036</v>
      </c>
      <c r="K13135" s="2" t="s">
        <v>2037</v>
      </c>
    </row>
    <row r="13136" spans="1:11">
      <c r="A13136" s="79">
        <v>42529</v>
      </c>
      <c r="B13136" s="3">
        <v>0</v>
      </c>
      <c r="C13136" s="7">
        <v>12013</v>
      </c>
      <c r="F13136" s="2" t="s">
        <v>172</v>
      </c>
      <c r="G13136" s="2" t="s">
        <v>2038</v>
      </c>
      <c r="H13136" s="2" t="s">
        <v>2036</v>
      </c>
      <c r="K13136" s="2" t="s">
        <v>2037</v>
      </c>
    </row>
    <row r="13137" spans="1:11">
      <c r="A13137" s="79">
        <v>42530</v>
      </c>
      <c r="B13137" s="3">
        <v>0</v>
      </c>
      <c r="C13137" s="7">
        <v>12013</v>
      </c>
      <c r="F13137" s="2" t="s">
        <v>172</v>
      </c>
      <c r="G13137" s="2" t="s">
        <v>2053</v>
      </c>
      <c r="H13137" s="2" t="s">
        <v>2051</v>
      </c>
      <c r="K13137" s="2" t="s">
        <v>2052</v>
      </c>
    </row>
    <row r="13138" spans="1:11">
      <c r="A13138" s="79">
        <v>42532</v>
      </c>
      <c r="B13138" s="3">
        <v>65.307034883720931</v>
      </c>
      <c r="C13138" s="7">
        <v>12013</v>
      </c>
      <c r="D13138" s="7">
        <v>4</v>
      </c>
      <c r="E13138" s="7" t="s">
        <v>5214</v>
      </c>
      <c r="F13138" s="2" t="s">
        <v>172</v>
      </c>
      <c r="G13138" s="2" t="s">
        <v>1940</v>
      </c>
      <c r="H13138" s="2" t="s">
        <v>1145</v>
      </c>
      <c r="K13138" s="2" t="s">
        <v>2031</v>
      </c>
    </row>
    <row r="13139" spans="1:11">
      <c r="A13139" s="79">
        <v>42532</v>
      </c>
      <c r="B13139" s="3">
        <v>65.307034883720931</v>
      </c>
      <c r="C13139" s="7">
        <v>12013</v>
      </c>
      <c r="D13139" s="7">
        <v>4</v>
      </c>
      <c r="E13139" s="7" t="s">
        <v>5214</v>
      </c>
      <c r="F13139" s="2" t="s">
        <v>172</v>
      </c>
      <c r="G13139" s="2" t="s">
        <v>1940</v>
      </c>
      <c r="H13139" s="2" t="s">
        <v>2029</v>
      </c>
      <c r="K13139" s="2" t="s">
        <v>2030</v>
      </c>
    </row>
    <row r="13140" spans="1:11">
      <c r="A13140" s="79">
        <v>42534</v>
      </c>
      <c r="B13140" s="3">
        <v>78.446798319327726</v>
      </c>
      <c r="C13140" s="7">
        <v>12013</v>
      </c>
      <c r="D13140" s="7">
        <v>6</v>
      </c>
      <c r="E13140" s="7" t="s">
        <v>5214</v>
      </c>
      <c r="F13140" s="2" t="s">
        <v>172</v>
      </c>
      <c r="G13140" s="2" t="s">
        <v>1940</v>
      </c>
      <c r="H13140" s="2" t="s">
        <v>2021</v>
      </c>
      <c r="K13140" s="2" t="s">
        <v>2022</v>
      </c>
    </row>
    <row r="13141" spans="1:11">
      <c r="A13141" s="79">
        <v>42534</v>
      </c>
      <c r="B13141" s="3">
        <v>20.338058823529412</v>
      </c>
      <c r="C13141" s="7">
        <v>12013</v>
      </c>
      <c r="D13141" s="7">
        <v>3</v>
      </c>
      <c r="E13141" s="7" t="s">
        <v>4174</v>
      </c>
      <c r="F13141" s="2" t="s">
        <v>172</v>
      </c>
      <c r="G13141" s="2" t="s">
        <v>1947</v>
      </c>
      <c r="H13141" s="2" t="s">
        <v>2021</v>
      </c>
      <c r="K13141" s="2" t="s">
        <v>2022</v>
      </c>
    </row>
    <row r="13142" spans="1:11">
      <c r="A13142" s="79">
        <v>42534</v>
      </c>
      <c r="B13142" s="3">
        <v>39.150679856115104</v>
      </c>
      <c r="C13142" s="7">
        <v>12013</v>
      </c>
      <c r="D13142" s="7">
        <v>3</v>
      </c>
      <c r="E13142" s="7" t="s">
        <v>5214</v>
      </c>
      <c r="F13142" s="2" t="s">
        <v>172</v>
      </c>
      <c r="G13142" s="2" t="s">
        <v>1940</v>
      </c>
      <c r="H13142" s="2" t="s">
        <v>2023</v>
      </c>
      <c r="K13142" s="2" t="s">
        <v>2024</v>
      </c>
    </row>
    <row r="13143" spans="1:11">
      <c r="A13143" s="79">
        <v>42534</v>
      </c>
      <c r="B13143" s="3">
        <v>8.7163109243697487</v>
      </c>
      <c r="C13143" s="7">
        <v>12013</v>
      </c>
      <c r="D13143" s="7">
        <v>1</v>
      </c>
      <c r="E13143" s="7" t="s">
        <v>4175</v>
      </c>
      <c r="F13143" s="2" t="s">
        <v>172</v>
      </c>
      <c r="G13143" s="2" t="s">
        <v>2012</v>
      </c>
      <c r="H13143" s="2" t="s">
        <v>2021</v>
      </c>
      <c r="K13143" s="2" t="s">
        <v>2022</v>
      </c>
    </row>
    <row r="13144" spans="1:11">
      <c r="A13144" s="79">
        <v>42535</v>
      </c>
      <c r="B13144" s="3">
        <v>91.564654639175259</v>
      </c>
      <c r="C13144" s="7">
        <v>12013</v>
      </c>
      <c r="D13144" s="7">
        <v>7</v>
      </c>
      <c r="E13144" s="7" t="s">
        <v>5214</v>
      </c>
      <c r="F13144" s="2" t="s">
        <v>172</v>
      </c>
      <c r="G13144" s="2" t="s">
        <v>1940</v>
      </c>
      <c r="H13144" s="2" t="s">
        <v>2010</v>
      </c>
      <c r="K13144" s="2" t="s">
        <v>2011</v>
      </c>
    </row>
    <row r="13145" spans="1:11">
      <c r="A13145" s="79">
        <v>42535</v>
      </c>
      <c r="B13145" s="3">
        <v>52.236439024390243</v>
      </c>
      <c r="C13145" s="7">
        <v>12013</v>
      </c>
      <c r="D13145" s="7">
        <v>4</v>
      </c>
      <c r="E13145" s="7" t="s">
        <v>5214</v>
      </c>
      <c r="F13145" s="2" t="s">
        <v>172</v>
      </c>
      <c r="G13145" s="2" t="s">
        <v>1940</v>
      </c>
      <c r="H13145" s="2" t="s">
        <v>1116</v>
      </c>
      <c r="K13145" s="2" t="s">
        <v>2016</v>
      </c>
    </row>
    <row r="13146" spans="1:11">
      <c r="A13146" s="79">
        <v>42535</v>
      </c>
      <c r="B13146" s="3">
        <v>26.034977528089886</v>
      </c>
      <c r="C13146" s="7">
        <v>12013</v>
      </c>
      <c r="D13146" s="7">
        <v>2</v>
      </c>
      <c r="E13146" s="7" t="s">
        <v>5214</v>
      </c>
      <c r="F13146" s="2" t="s">
        <v>172</v>
      </c>
      <c r="G13146" s="2" t="s">
        <v>1940</v>
      </c>
      <c r="H13146" s="2" t="s">
        <v>1134</v>
      </c>
      <c r="J13146" s="2" t="s">
        <v>2013</v>
      </c>
      <c r="K13146" s="2" t="s">
        <v>2014</v>
      </c>
    </row>
    <row r="13147" spans="1:11">
      <c r="A13147" s="79">
        <v>42535</v>
      </c>
      <c r="B13147" s="3">
        <v>4.3602216494845365</v>
      </c>
      <c r="C13147" s="7">
        <v>12013</v>
      </c>
      <c r="D13147" s="7">
        <v>1</v>
      </c>
      <c r="E13147" s="7" t="s">
        <v>4175</v>
      </c>
      <c r="F13147" s="2" t="s">
        <v>172</v>
      </c>
      <c r="G13147" s="2" t="s">
        <v>2012</v>
      </c>
      <c r="H13147" s="2" t="s">
        <v>2010</v>
      </c>
      <c r="K13147" s="2" t="s">
        <v>2011</v>
      </c>
    </row>
    <row r="13148" spans="1:11">
      <c r="A13148" s="79">
        <v>42535</v>
      </c>
      <c r="B13148" s="3">
        <v>13.565134020618556</v>
      </c>
      <c r="C13148" s="7">
        <v>12013</v>
      </c>
      <c r="D13148" s="7">
        <v>1</v>
      </c>
      <c r="E13148" s="7" t="s">
        <v>5214</v>
      </c>
      <c r="F13148" s="2" t="s">
        <v>172</v>
      </c>
      <c r="G13148" s="2" t="s">
        <v>1947</v>
      </c>
      <c r="H13148" s="2" t="s">
        <v>2010</v>
      </c>
      <c r="K13148" s="2" t="s">
        <v>2011</v>
      </c>
    </row>
    <row r="13149" spans="1:11">
      <c r="A13149" s="79">
        <v>42536</v>
      </c>
      <c r="B13149" s="3">
        <v>261.88122994652406</v>
      </c>
      <c r="C13149" s="7">
        <v>12013</v>
      </c>
      <c r="D13149" s="7">
        <v>18</v>
      </c>
      <c r="E13149" s="7" t="s">
        <v>5214</v>
      </c>
      <c r="F13149" s="2" t="s">
        <v>172</v>
      </c>
      <c r="G13149" s="2" t="s">
        <v>1940</v>
      </c>
      <c r="H13149" s="2" t="s">
        <v>1113</v>
      </c>
      <c r="K13149" s="2" t="s">
        <v>2015</v>
      </c>
    </row>
    <row r="13150" spans="1:11">
      <c r="A13150" s="79">
        <v>42536</v>
      </c>
      <c r="B13150" s="3">
        <v>33.889977375565614</v>
      </c>
      <c r="C13150" s="7">
        <v>12013</v>
      </c>
      <c r="D13150" s="7">
        <v>5</v>
      </c>
      <c r="E13150" s="7" t="s">
        <v>4174</v>
      </c>
      <c r="F13150" s="2" t="s">
        <v>172</v>
      </c>
      <c r="G13150" s="2" t="s">
        <v>1947</v>
      </c>
      <c r="H13150" s="2" t="s">
        <v>1560</v>
      </c>
      <c r="K13150" s="2" t="s">
        <v>2017</v>
      </c>
    </row>
    <row r="13151" spans="1:11">
      <c r="A13151" s="79">
        <v>42536</v>
      </c>
      <c r="B13151" s="3">
        <v>65.457594339622645</v>
      </c>
      <c r="C13151" s="7">
        <v>12013</v>
      </c>
      <c r="D13151" s="7">
        <v>5</v>
      </c>
      <c r="E13151" s="7" t="s">
        <v>5214</v>
      </c>
      <c r="F13151" s="2" t="s">
        <v>172</v>
      </c>
      <c r="G13151" s="2" t="s">
        <v>1940</v>
      </c>
      <c r="H13151" s="2" t="s">
        <v>2008</v>
      </c>
      <c r="K13151" s="2" t="s">
        <v>2009</v>
      </c>
    </row>
    <row r="13152" spans="1:11">
      <c r="A13152" s="79">
        <v>42536</v>
      </c>
      <c r="B13152" s="3">
        <v>65.35924208144796</v>
      </c>
      <c r="C13152" s="7">
        <v>12013</v>
      </c>
      <c r="D13152" s="7">
        <v>4</v>
      </c>
      <c r="E13152" s="7" t="s">
        <v>5214</v>
      </c>
      <c r="F13152" s="2" t="s">
        <v>172</v>
      </c>
      <c r="G13152" s="2" t="s">
        <v>1940</v>
      </c>
      <c r="H13152" s="2" t="s">
        <v>1560</v>
      </c>
      <c r="K13152" s="2" t="s">
        <v>2017</v>
      </c>
    </row>
    <row r="13153" spans="1:11">
      <c r="A13153" s="79">
        <v>42538</v>
      </c>
      <c r="B13153" s="3">
        <v>52.29126872246696</v>
      </c>
      <c r="C13153" s="7">
        <v>12013</v>
      </c>
      <c r="D13153" s="7">
        <v>4</v>
      </c>
      <c r="E13153" s="7" t="s">
        <v>5214</v>
      </c>
      <c r="F13153" s="2" t="s">
        <v>172</v>
      </c>
      <c r="G13153" s="2" t="s">
        <v>1940</v>
      </c>
      <c r="H13153" s="2" t="s">
        <v>490</v>
      </c>
      <c r="J13153" s="2" t="s">
        <v>242</v>
      </c>
      <c r="K13153" s="2" t="s">
        <v>2006</v>
      </c>
    </row>
    <row r="13154" spans="1:11">
      <c r="A13154" s="79">
        <v>42538</v>
      </c>
      <c r="B13154" s="3">
        <v>65.352359154929573</v>
      </c>
      <c r="C13154" s="7">
        <v>12013</v>
      </c>
      <c r="D13154" s="7">
        <v>4</v>
      </c>
      <c r="E13154" s="7" t="s">
        <v>5214</v>
      </c>
      <c r="F13154" s="2" t="s">
        <v>172</v>
      </c>
      <c r="G13154" s="2" t="s">
        <v>1940</v>
      </c>
      <c r="H13154" s="2" t="s">
        <v>2004</v>
      </c>
      <c r="K13154" s="2" t="s">
        <v>2005</v>
      </c>
    </row>
    <row r="13155" spans="1:11">
      <c r="A13155" s="79">
        <v>42538</v>
      </c>
      <c r="B13155" s="3">
        <v>20.331845070422535</v>
      </c>
      <c r="C13155" s="7">
        <v>12013</v>
      </c>
      <c r="D13155" s="7">
        <v>3</v>
      </c>
      <c r="E13155" s="7" t="s">
        <v>4174</v>
      </c>
      <c r="F13155" s="2" t="s">
        <v>172</v>
      </c>
      <c r="G13155" s="2" t="s">
        <v>1947</v>
      </c>
      <c r="H13155" s="2" t="s">
        <v>2004</v>
      </c>
      <c r="K13155" s="2" t="s">
        <v>2005</v>
      </c>
    </row>
    <row r="13156" spans="1:11">
      <c r="A13156" s="79">
        <v>42540</v>
      </c>
      <c r="B13156" s="3">
        <v>91.617750000000001</v>
      </c>
      <c r="C13156" s="7">
        <v>12013</v>
      </c>
      <c r="D13156" s="7">
        <v>7</v>
      </c>
      <c r="E13156" s="7" t="s">
        <v>5214</v>
      </c>
      <c r="F13156" s="2" t="s">
        <v>172</v>
      </c>
      <c r="G13156" s="2" t="s">
        <v>1940</v>
      </c>
      <c r="H13156" s="2" t="s">
        <v>671</v>
      </c>
      <c r="K13156" s="2" t="s">
        <v>1997</v>
      </c>
    </row>
    <row r="13157" spans="1:11">
      <c r="A13157" s="79">
        <v>42540</v>
      </c>
      <c r="B13157" s="3">
        <v>20.359500000000001</v>
      </c>
      <c r="C13157" s="7">
        <v>12013</v>
      </c>
      <c r="D13157" s="7">
        <v>3</v>
      </c>
      <c r="E13157" s="7" t="s">
        <v>4174</v>
      </c>
      <c r="F13157" s="2" t="s">
        <v>172</v>
      </c>
      <c r="G13157" s="2" t="s">
        <v>1947</v>
      </c>
      <c r="H13157" s="2" t="s">
        <v>671</v>
      </c>
      <c r="K13157" s="2" t="s">
        <v>1997</v>
      </c>
    </row>
    <row r="13158" spans="1:11">
      <c r="A13158" s="79">
        <v>42540</v>
      </c>
      <c r="B13158" s="3">
        <v>4.3627500000000001</v>
      </c>
      <c r="C13158" s="7">
        <v>12013</v>
      </c>
      <c r="D13158" s="7">
        <v>1</v>
      </c>
      <c r="E13158" s="7" t="s">
        <v>4175</v>
      </c>
      <c r="F13158" s="2" t="s">
        <v>172</v>
      </c>
      <c r="G13158" s="2" t="s">
        <v>1949</v>
      </c>
      <c r="H13158" s="2" t="s">
        <v>671</v>
      </c>
      <c r="K13158" s="2" t="s">
        <v>1997</v>
      </c>
    </row>
    <row r="13159" spans="1:11">
      <c r="A13159" s="79">
        <v>42541</v>
      </c>
      <c r="B13159" s="3">
        <v>130.869</v>
      </c>
      <c r="C13159" s="7">
        <v>12013</v>
      </c>
      <c r="D13159" s="7">
        <v>10</v>
      </c>
      <c r="E13159" s="7" t="s">
        <v>5214</v>
      </c>
      <c r="F13159" s="2" t="s">
        <v>172</v>
      </c>
      <c r="G13159" s="2" t="s">
        <v>1940</v>
      </c>
      <c r="H13159" s="2" t="s">
        <v>488</v>
      </c>
      <c r="K13159" s="2" t="s">
        <v>1993</v>
      </c>
    </row>
    <row r="13160" spans="1:11">
      <c r="A13160" s="79">
        <v>42541</v>
      </c>
      <c r="B13160" s="3">
        <v>33.905152091254756</v>
      </c>
      <c r="C13160" s="7">
        <v>12013</v>
      </c>
      <c r="D13160" s="7">
        <v>5</v>
      </c>
      <c r="E13160" s="7" t="s">
        <v>4174</v>
      </c>
      <c r="F13160" s="2" t="s">
        <v>172</v>
      </c>
      <c r="G13160" s="2" t="s">
        <v>1947</v>
      </c>
      <c r="H13160" s="2" t="s">
        <v>466</v>
      </c>
      <c r="J13160" s="2" t="s">
        <v>1983</v>
      </c>
      <c r="K13160" s="2" t="s">
        <v>1984</v>
      </c>
    </row>
    <row r="13161" spans="1:11">
      <c r="A13161" s="79">
        <v>42541</v>
      </c>
      <c r="B13161" s="3">
        <v>52.275176470588235</v>
      </c>
      <c r="C13161" s="7">
        <v>12013</v>
      </c>
      <c r="D13161" s="7">
        <v>4</v>
      </c>
      <c r="E13161" s="7" t="s">
        <v>5214</v>
      </c>
      <c r="F13161" s="2" t="s">
        <v>172</v>
      </c>
      <c r="G13161" s="2" t="s">
        <v>1940</v>
      </c>
      <c r="H13161" s="2" t="s">
        <v>1986</v>
      </c>
      <c r="K13161" s="2" t="s">
        <v>1987</v>
      </c>
    </row>
    <row r="13162" spans="1:11">
      <c r="A13162" s="79">
        <v>42541</v>
      </c>
      <c r="B13162" s="3">
        <v>65.388507604562733</v>
      </c>
      <c r="C13162" s="7">
        <v>12013</v>
      </c>
      <c r="D13162" s="7">
        <v>4</v>
      </c>
      <c r="E13162" s="7" t="s">
        <v>5214</v>
      </c>
      <c r="F13162" s="2" t="s">
        <v>172</v>
      </c>
      <c r="G13162" s="2" t="s">
        <v>1940</v>
      </c>
      <c r="H13162" s="2" t="s">
        <v>466</v>
      </c>
      <c r="J13162" s="2" t="s">
        <v>1983</v>
      </c>
      <c r="K13162" s="2" t="s">
        <v>1984</v>
      </c>
    </row>
    <row r="13163" spans="1:11">
      <c r="A13163" s="79">
        <v>42541</v>
      </c>
      <c r="B13163" s="3">
        <v>39.188211864406782</v>
      </c>
      <c r="C13163" s="7">
        <v>12013</v>
      </c>
      <c r="D13163" s="7">
        <v>3</v>
      </c>
      <c r="E13163" s="7" t="s">
        <v>5214</v>
      </c>
      <c r="F13163" s="2" t="s">
        <v>172</v>
      </c>
      <c r="G13163" s="2" t="s">
        <v>1940</v>
      </c>
      <c r="H13163" s="2" t="s">
        <v>1988</v>
      </c>
      <c r="K13163" s="2" t="s">
        <v>1989</v>
      </c>
    </row>
    <row r="13164" spans="1:11">
      <c r="A13164" s="79">
        <v>42541</v>
      </c>
      <c r="B13164" s="3">
        <v>39.219386462882099</v>
      </c>
      <c r="C13164" s="7">
        <v>12013</v>
      </c>
      <c r="D13164" s="7">
        <v>3</v>
      </c>
      <c r="E13164" s="7" t="s">
        <v>5214</v>
      </c>
      <c r="F13164" s="2" t="s">
        <v>172</v>
      </c>
      <c r="G13164" s="2" t="s">
        <v>1940</v>
      </c>
      <c r="H13164" s="2" t="s">
        <v>1976</v>
      </c>
      <c r="I13164" s="2" t="s">
        <v>1977</v>
      </c>
      <c r="K13164" s="2" t="s">
        <v>1978</v>
      </c>
    </row>
    <row r="13165" spans="1:11">
      <c r="A13165" s="79">
        <v>42541</v>
      </c>
      <c r="B13165" s="3">
        <v>4.3623000000000003</v>
      </c>
      <c r="C13165" s="7">
        <v>12013</v>
      </c>
      <c r="D13165" s="7">
        <v>1</v>
      </c>
      <c r="E13165" s="7" t="s">
        <v>4175</v>
      </c>
      <c r="F13165" s="2" t="s">
        <v>172</v>
      </c>
      <c r="G13165" s="2" t="s">
        <v>1949</v>
      </c>
      <c r="H13165" s="2" t="s">
        <v>488</v>
      </c>
      <c r="K13165" s="2" t="s">
        <v>1993</v>
      </c>
    </row>
    <row r="13166" spans="1:11">
      <c r="A13166" s="79">
        <v>42541</v>
      </c>
      <c r="B13166" s="3">
        <v>13.061679190751445</v>
      </c>
      <c r="C13166" s="7">
        <v>12013</v>
      </c>
      <c r="D13166" s="7">
        <v>1</v>
      </c>
      <c r="E13166" s="7" t="s">
        <v>5214</v>
      </c>
      <c r="F13166" s="2" t="s">
        <v>172</v>
      </c>
      <c r="G13166" s="2" t="s">
        <v>1940</v>
      </c>
      <c r="H13166" s="2" t="s">
        <v>1998</v>
      </c>
      <c r="K13166" s="2" t="s">
        <v>1999</v>
      </c>
    </row>
    <row r="13167" spans="1:11">
      <c r="A13167" s="79">
        <v>42541</v>
      </c>
      <c r="B13167" s="3">
        <v>13.557318777292576</v>
      </c>
      <c r="C13167" s="7">
        <v>12013</v>
      </c>
      <c r="D13167" s="7">
        <v>1</v>
      </c>
      <c r="E13167" s="7" t="s">
        <v>5214</v>
      </c>
      <c r="F13167" s="2" t="s">
        <v>172</v>
      </c>
      <c r="G13167" s="2" t="s">
        <v>1947</v>
      </c>
      <c r="H13167" s="2" t="s">
        <v>1976</v>
      </c>
      <c r="I13167" s="2" t="s">
        <v>1977</v>
      </c>
      <c r="K13167" s="2" t="s">
        <v>1978</v>
      </c>
    </row>
    <row r="13168" spans="1:11">
      <c r="A13168" s="79">
        <v>42541</v>
      </c>
      <c r="B13168" s="3">
        <v>13.5716</v>
      </c>
      <c r="C13168" s="7">
        <v>12013</v>
      </c>
      <c r="D13168" s="7">
        <v>1</v>
      </c>
      <c r="E13168" s="7" t="s">
        <v>5214</v>
      </c>
      <c r="F13168" s="2" t="s">
        <v>172</v>
      </c>
      <c r="G13168" s="2" t="s">
        <v>1947</v>
      </c>
      <c r="H13168" s="2" t="s">
        <v>488</v>
      </c>
      <c r="K13168" s="2" t="s">
        <v>1993</v>
      </c>
    </row>
    <row r="13169" spans="1:11">
      <c r="A13169" s="79">
        <v>42541</v>
      </c>
      <c r="B13169" s="3">
        <v>0</v>
      </c>
      <c r="C13169" s="7">
        <v>12013</v>
      </c>
      <c r="F13169" s="2" t="s">
        <v>172</v>
      </c>
      <c r="G13169" s="2" t="s">
        <v>1985</v>
      </c>
      <c r="H13169" s="2" t="s">
        <v>466</v>
      </c>
      <c r="J13169" s="2" t="s">
        <v>1983</v>
      </c>
      <c r="K13169" s="2" t="s">
        <v>1984</v>
      </c>
    </row>
    <row r="13170" spans="1:11">
      <c r="A13170" s="79">
        <v>42542</v>
      </c>
      <c r="B13170" s="3">
        <v>33.889977375565614</v>
      </c>
      <c r="C13170" s="7">
        <v>12013</v>
      </c>
      <c r="D13170" s="7">
        <v>5</v>
      </c>
      <c r="E13170" s="7" t="s">
        <v>4174</v>
      </c>
      <c r="F13170" s="2" t="s">
        <v>172</v>
      </c>
      <c r="G13170" s="2" t="s">
        <v>1947</v>
      </c>
      <c r="H13170" s="2" t="s">
        <v>1991</v>
      </c>
      <c r="K13170" s="2" t="s">
        <v>1992</v>
      </c>
    </row>
    <row r="13171" spans="1:11">
      <c r="A13171" s="79">
        <v>42542</v>
      </c>
      <c r="B13171" s="3">
        <v>52.265250000000002</v>
      </c>
      <c r="C13171" s="7">
        <v>12013</v>
      </c>
      <c r="D13171" s="7">
        <v>4</v>
      </c>
      <c r="E13171" s="7" t="s">
        <v>5214</v>
      </c>
      <c r="F13171" s="2" t="s">
        <v>172</v>
      </c>
      <c r="G13171" s="2" t="s">
        <v>1940</v>
      </c>
      <c r="H13171" s="2" t="s">
        <v>1142</v>
      </c>
      <c r="K13171" s="2" t="s">
        <v>1972</v>
      </c>
    </row>
    <row r="13172" spans="1:11">
      <c r="A13172" s="79">
        <v>42542</v>
      </c>
      <c r="B13172" s="3">
        <v>52.275176470588235</v>
      </c>
      <c r="C13172" s="7">
        <v>12013</v>
      </c>
      <c r="D13172" s="7">
        <v>4</v>
      </c>
      <c r="E13172" s="7" t="s">
        <v>5214</v>
      </c>
      <c r="F13172" s="2" t="s">
        <v>172</v>
      </c>
      <c r="G13172" s="2" t="s">
        <v>1940</v>
      </c>
      <c r="H13172" s="2" t="s">
        <v>1967</v>
      </c>
      <c r="K13172" s="2" t="s">
        <v>1968</v>
      </c>
    </row>
    <row r="13173" spans="1:11">
      <c r="A13173" s="79">
        <v>42542</v>
      </c>
      <c r="B13173" s="3">
        <v>65.35924208144796</v>
      </c>
      <c r="C13173" s="7">
        <v>12013</v>
      </c>
      <c r="D13173" s="7">
        <v>4</v>
      </c>
      <c r="E13173" s="7" t="s">
        <v>5214</v>
      </c>
      <c r="F13173" s="2" t="s">
        <v>172</v>
      </c>
      <c r="G13173" s="2" t="s">
        <v>1940</v>
      </c>
      <c r="H13173" s="2" t="s">
        <v>1991</v>
      </c>
      <c r="K13173" s="2" t="s">
        <v>1992</v>
      </c>
    </row>
    <row r="13174" spans="1:11">
      <c r="A13174" s="79">
        <v>42542</v>
      </c>
      <c r="B13174" s="3">
        <v>65.367931034482751</v>
      </c>
      <c r="C13174" s="7">
        <v>12013</v>
      </c>
      <c r="D13174" s="7">
        <v>4</v>
      </c>
      <c r="E13174" s="7" t="s">
        <v>5214</v>
      </c>
      <c r="F13174" s="2" t="s">
        <v>172</v>
      </c>
      <c r="G13174" s="2" t="s">
        <v>1940</v>
      </c>
      <c r="H13174" s="2" t="s">
        <v>486</v>
      </c>
      <c r="J13174" s="2" t="s">
        <v>250</v>
      </c>
      <c r="K13174" s="2" t="s">
        <v>1974</v>
      </c>
    </row>
    <row r="13175" spans="1:11">
      <c r="A13175" s="79">
        <v>42542</v>
      </c>
      <c r="B13175" s="3">
        <v>13.083266355140188</v>
      </c>
      <c r="C13175" s="7">
        <v>12013</v>
      </c>
      <c r="D13175" s="7">
        <v>1</v>
      </c>
      <c r="E13175" s="7" t="s">
        <v>5214</v>
      </c>
      <c r="F13175" s="2" t="s">
        <v>172</v>
      </c>
      <c r="G13175" s="2" t="s">
        <v>1940</v>
      </c>
      <c r="H13175" s="2" t="s">
        <v>393</v>
      </c>
      <c r="J13175" s="2" t="s">
        <v>235</v>
      </c>
      <c r="K13175" s="2" t="s">
        <v>1994</v>
      </c>
    </row>
    <row r="13176" spans="1:11">
      <c r="A13176" s="79">
        <v>42542</v>
      </c>
      <c r="B13176" s="3">
        <v>0</v>
      </c>
      <c r="C13176" s="7">
        <v>12013</v>
      </c>
      <c r="F13176" s="2" t="s">
        <v>172</v>
      </c>
      <c r="G13176" s="2" t="s">
        <v>1969</v>
      </c>
      <c r="H13176" s="2" t="s">
        <v>1967</v>
      </c>
      <c r="K13176" s="2" t="s">
        <v>1968</v>
      </c>
    </row>
    <row r="13177" spans="1:11">
      <c r="A13177" s="79">
        <v>42543</v>
      </c>
      <c r="B13177" s="3">
        <v>301.25877827191869</v>
      </c>
      <c r="C13177" s="7">
        <v>12013</v>
      </c>
      <c r="D13177" s="7">
        <v>25</v>
      </c>
      <c r="E13177" s="7" t="s">
        <v>5214</v>
      </c>
      <c r="F13177" s="2" t="s">
        <v>172</v>
      </c>
      <c r="G13177" s="2" t="s">
        <v>1940</v>
      </c>
      <c r="H13177" s="2" t="s">
        <v>2000</v>
      </c>
      <c r="I13177" s="2" t="s">
        <v>378</v>
      </c>
      <c r="J13177" s="2" t="s">
        <v>239</v>
      </c>
      <c r="K13177" s="2" t="s">
        <v>2001</v>
      </c>
    </row>
    <row r="13178" spans="1:11">
      <c r="A13178" s="79">
        <v>42543</v>
      </c>
      <c r="B13178" s="3">
        <v>65.316243016759771</v>
      </c>
      <c r="C13178" s="7">
        <v>12013</v>
      </c>
      <c r="D13178" s="7">
        <v>4</v>
      </c>
      <c r="E13178" s="7" t="s">
        <v>5214</v>
      </c>
      <c r="F13178" s="2" t="s">
        <v>172</v>
      </c>
      <c r="G13178" s="2" t="s">
        <v>1940</v>
      </c>
      <c r="H13178" s="2" t="s">
        <v>1123</v>
      </c>
      <c r="K13178" s="2" t="s">
        <v>1966</v>
      </c>
    </row>
    <row r="13179" spans="1:11">
      <c r="A13179" s="79">
        <v>42543</v>
      </c>
      <c r="B13179" s="3">
        <v>13.547072625698323</v>
      </c>
      <c r="C13179" s="7">
        <v>12013</v>
      </c>
      <c r="D13179" s="7">
        <v>1</v>
      </c>
      <c r="E13179" s="7" t="s">
        <v>5214</v>
      </c>
      <c r="F13179" s="2" t="s">
        <v>172</v>
      </c>
      <c r="G13179" s="2" t="s">
        <v>1947</v>
      </c>
      <c r="H13179" s="2" t="s">
        <v>1123</v>
      </c>
      <c r="K13179" s="2" t="s">
        <v>1966</v>
      </c>
    </row>
    <row r="13180" spans="1:11">
      <c r="A13180" s="79">
        <v>42544</v>
      </c>
      <c r="B13180" s="3">
        <v>261.96850746268655</v>
      </c>
      <c r="C13180" s="7">
        <v>12013</v>
      </c>
      <c r="D13180" s="7">
        <v>18</v>
      </c>
      <c r="E13180" s="7" t="s">
        <v>5214</v>
      </c>
      <c r="F13180" s="2" t="s">
        <v>172</v>
      </c>
      <c r="G13180" s="2" t="s">
        <v>1940</v>
      </c>
      <c r="H13180" s="2" t="s">
        <v>2025</v>
      </c>
      <c r="K13180" s="2" t="s">
        <v>2026</v>
      </c>
    </row>
    <row r="13181" spans="1:11">
      <c r="A13181" s="79">
        <v>42544</v>
      </c>
      <c r="B13181" s="3">
        <v>157.09251724137931</v>
      </c>
      <c r="C13181" s="7">
        <v>12013</v>
      </c>
      <c r="D13181" s="7">
        <v>12</v>
      </c>
      <c r="E13181" s="7" t="s">
        <v>5214</v>
      </c>
      <c r="F13181" s="2" t="s">
        <v>172</v>
      </c>
      <c r="G13181" s="2" t="s">
        <v>1940</v>
      </c>
      <c r="H13181" s="2" t="s">
        <v>1964</v>
      </c>
      <c r="K13181" s="2" t="s">
        <v>1965</v>
      </c>
    </row>
    <row r="13182" spans="1:11">
      <c r="A13182" s="79">
        <v>42544</v>
      </c>
      <c r="B13182" s="3">
        <v>130.88549261083745</v>
      </c>
      <c r="C13182" s="7">
        <v>12013</v>
      </c>
      <c r="D13182" s="7">
        <v>10</v>
      </c>
      <c r="E13182" s="7" t="s">
        <v>5214</v>
      </c>
      <c r="F13182" s="2" t="s">
        <v>172</v>
      </c>
      <c r="G13182" s="2" t="s">
        <v>1940</v>
      </c>
      <c r="H13182" s="2" t="s">
        <v>1979</v>
      </c>
      <c r="I13182" s="2" t="s">
        <v>1980</v>
      </c>
      <c r="K13182" s="2" t="s">
        <v>1981</v>
      </c>
    </row>
    <row r="13183" spans="1:11">
      <c r="A13183" s="79">
        <v>42544</v>
      </c>
      <c r="B13183" s="3">
        <v>33.933275862068967</v>
      </c>
      <c r="C13183" s="7">
        <v>12013</v>
      </c>
      <c r="D13183" s="7">
        <v>5</v>
      </c>
      <c r="E13183" s="7" t="s">
        <v>4174</v>
      </c>
      <c r="F13183" s="2" t="s">
        <v>172</v>
      </c>
      <c r="G13183" s="2" t="s">
        <v>1947</v>
      </c>
      <c r="H13183" s="2" t="s">
        <v>1979</v>
      </c>
      <c r="I13183" s="2" t="s">
        <v>1980</v>
      </c>
      <c r="K13183" s="2" t="s">
        <v>1981</v>
      </c>
    </row>
    <row r="13184" spans="1:11">
      <c r="A13184" s="79">
        <v>42544</v>
      </c>
      <c r="B13184" s="3">
        <v>67.879482758620696</v>
      </c>
      <c r="C13184" s="7">
        <v>12013</v>
      </c>
      <c r="D13184" s="7">
        <v>4</v>
      </c>
      <c r="E13184" s="7" t="s">
        <v>5214</v>
      </c>
      <c r="F13184" s="2" t="s">
        <v>172</v>
      </c>
      <c r="G13184" s="2" t="s">
        <v>1947</v>
      </c>
      <c r="H13184" s="2" t="s">
        <v>1964</v>
      </c>
      <c r="K13184" s="2" t="s">
        <v>1965</v>
      </c>
    </row>
    <row r="13185" spans="1:11">
      <c r="A13185" s="79">
        <v>42544</v>
      </c>
      <c r="B13185" s="3">
        <v>21.814248768472908</v>
      </c>
      <c r="C13185" s="7">
        <v>12013</v>
      </c>
      <c r="D13185" s="7">
        <v>2</v>
      </c>
      <c r="E13185" s="7" t="s">
        <v>4175</v>
      </c>
      <c r="F13185" s="2" t="s">
        <v>172</v>
      </c>
      <c r="G13185" s="2" t="s">
        <v>1949</v>
      </c>
      <c r="H13185" s="2" t="s">
        <v>1979</v>
      </c>
      <c r="I13185" s="2" t="s">
        <v>1980</v>
      </c>
      <c r="K13185" s="2" t="s">
        <v>1981</v>
      </c>
    </row>
    <row r="13186" spans="1:11">
      <c r="A13186" s="79">
        <v>42544</v>
      </c>
      <c r="B13186" s="3">
        <v>0</v>
      </c>
      <c r="C13186" s="7">
        <v>12013</v>
      </c>
      <c r="F13186" s="2" t="s">
        <v>172</v>
      </c>
      <c r="G13186" s="2" t="s">
        <v>1982</v>
      </c>
      <c r="H13186" s="2" t="s">
        <v>1979</v>
      </c>
      <c r="I13186" s="2" t="s">
        <v>1980</v>
      </c>
      <c r="K13186" s="2" t="s">
        <v>1981</v>
      </c>
    </row>
    <row r="13187" spans="1:11">
      <c r="A13187" s="79">
        <v>42545</v>
      </c>
      <c r="B13187" s="3">
        <v>67.893497267759557</v>
      </c>
      <c r="C13187" s="7">
        <v>12013</v>
      </c>
      <c r="D13187" s="7">
        <v>10</v>
      </c>
      <c r="E13187" s="7" t="s">
        <v>4174</v>
      </c>
      <c r="F13187" s="2" t="s">
        <v>172</v>
      </c>
      <c r="G13187" s="2" t="s">
        <v>1947</v>
      </c>
      <c r="H13187" s="2" t="s">
        <v>372</v>
      </c>
      <c r="I13187" s="2" t="s">
        <v>1921</v>
      </c>
      <c r="J13187" s="2" t="s">
        <v>231</v>
      </c>
      <c r="K13187" s="2" t="s">
        <v>1995</v>
      </c>
    </row>
    <row r="13188" spans="1:11">
      <c r="A13188" s="79">
        <v>42545</v>
      </c>
      <c r="B13188" s="3">
        <v>130.91833333333332</v>
      </c>
      <c r="C13188" s="7">
        <v>12013</v>
      </c>
      <c r="D13188" s="7">
        <v>10</v>
      </c>
      <c r="E13188" s="7" t="s">
        <v>5214</v>
      </c>
      <c r="F13188" s="2" t="s">
        <v>172</v>
      </c>
      <c r="G13188" s="2" t="s">
        <v>1940</v>
      </c>
      <c r="H13188" s="2" t="s">
        <v>1962</v>
      </c>
      <c r="K13188" s="2" t="s">
        <v>1963</v>
      </c>
    </row>
    <row r="13189" spans="1:11">
      <c r="A13189" s="79">
        <v>42545</v>
      </c>
      <c r="B13189" s="3">
        <v>78.562475409836068</v>
      </c>
      <c r="C13189" s="7">
        <v>12013</v>
      </c>
      <c r="D13189" s="7">
        <v>6</v>
      </c>
      <c r="E13189" s="7" t="s">
        <v>5214</v>
      </c>
      <c r="F13189" s="2" t="s">
        <v>172</v>
      </c>
      <c r="G13189" s="2" t="s">
        <v>1940</v>
      </c>
      <c r="H13189" s="2" t="s">
        <v>372</v>
      </c>
      <c r="I13189" s="2" t="s">
        <v>1921</v>
      </c>
      <c r="J13189" s="2" t="s">
        <v>231</v>
      </c>
      <c r="K13189" s="2" t="s">
        <v>1995</v>
      </c>
    </row>
    <row r="13190" spans="1:11">
      <c r="A13190" s="79">
        <v>42545</v>
      </c>
      <c r="B13190" s="3">
        <v>39.116017241379311</v>
      </c>
      <c r="C13190" s="7">
        <v>12013</v>
      </c>
      <c r="D13190" s="7">
        <v>3</v>
      </c>
      <c r="E13190" s="7" t="s">
        <v>5214</v>
      </c>
      <c r="F13190" s="2" t="s">
        <v>172</v>
      </c>
      <c r="G13190" s="2" t="s">
        <v>1940</v>
      </c>
      <c r="H13190" s="2" t="s">
        <v>1118</v>
      </c>
      <c r="K13190" s="2" t="s">
        <v>2020</v>
      </c>
    </row>
    <row r="13191" spans="1:11">
      <c r="A13191" s="79">
        <v>42548</v>
      </c>
      <c r="B13191" s="3">
        <v>288.1272332361516</v>
      </c>
      <c r="C13191" s="7">
        <v>12013</v>
      </c>
      <c r="D13191" s="7">
        <v>20</v>
      </c>
      <c r="E13191" s="7" t="s">
        <v>5214</v>
      </c>
      <c r="F13191" s="2" t="s">
        <v>172</v>
      </c>
      <c r="G13191" s="2" t="s">
        <v>1940</v>
      </c>
      <c r="H13191" s="2" t="s">
        <v>1958</v>
      </c>
      <c r="K13191" s="2" t="s">
        <v>1959</v>
      </c>
    </row>
    <row r="13192" spans="1:11">
      <c r="A13192" s="79">
        <v>42548</v>
      </c>
      <c r="B13192" s="3">
        <v>39.148127737226275</v>
      </c>
      <c r="C13192" s="7">
        <v>12013</v>
      </c>
      <c r="D13192" s="7">
        <v>3</v>
      </c>
      <c r="E13192" s="7" t="s">
        <v>5214</v>
      </c>
      <c r="F13192" s="2" t="s">
        <v>172</v>
      </c>
      <c r="G13192" s="2" t="s">
        <v>1940</v>
      </c>
      <c r="H13192" s="2" t="s">
        <v>1128</v>
      </c>
      <c r="K13192" s="2" t="s">
        <v>2007</v>
      </c>
    </row>
    <row r="13193" spans="1:11">
      <c r="A13193" s="79">
        <v>42548</v>
      </c>
      <c r="B13193" s="3">
        <v>39.26898837209302</v>
      </c>
      <c r="C13193" s="7">
        <v>12013</v>
      </c>
      <c r="D13193" s="7">
        <v>3</v>
      </c>
      <c r="E13193" s="7" t="s">
        <v>5214</v>
      </c>
      <c r="F13193" s="2" t="s">
        <v>172</v>
      </c>
      <c r="G13193" s="2" t="s">
        <v>1940</v>
      </c>
      <c r="H13193" s="2" t="s">
        <v>1960</v>
      </c>
      <c r="K13193" s="2" t="s">
        <v>1961</v>
      </c>
    </row>
    <row r="13194" spans="1:11">
      <c r="A13194" s="79">
        <v>42549</v>
      </c>
      <c r="B13194" s="3">
        <v>39.248843848580442</v>
      </c>
      <c r="C13194" s="7">
        <v>12013</v>
      </c>
      <c r="D13194" s="7">
        <v>3</v>
      </c>
      <c r="E13194" s="7" t="s">
        <v>5214</v>
      </c>
      <c r="F13194" s="2" t="s">
        <v>172</v>
      </c>
      <c r="G13194" s="2" t="s">
        <v>1940</v>
      </c>
      <c r="H13194" s="2" t="s">
        <v>1952</v>
      </c>
      <c r="K13194" s="2" t="s">
        <v>1953</v>
      </c>
    </row>
    <row r="13195" spans="1:11">
      <c r="A13195" s="79">
        <v>42550</v>
      </c>
      <c r="B13195" s="3">
        <v>393.01676470588234</v>
      </c>
      <c r="C13195" s="7">
        <v>12013</v>
      </c>
      <c r="D13195" s="7">
        <v>30</v>
      </c>
      <c r="E13195" s="7" t="s">
        <v>5214</v>
      </c>
      <c r="F13195" s="2" t="s">
        <v>172</v>
      </c>
      <c r="G13195" s="2" t="s">
        <v>1940</v>
      </c>
      <c r="H13195" s="2" t="s">
        <v>1132</v>
      </c>
      <c r="I13195" s="2" t="s">
        <v>2046</v>
      </c>
      <c r="J13195" s="2" t="s">
        <v>251</v>
      </c>
      <c r="K13195" s="2" t="s">
        <v>2047</v>
      </c>
    </row>
    <row r="13196" spans="1:11">
      <c r="A13196" s="79">
        <v>42550</v>
      </c>
      <c r="B13196" s="3">
        <v>170.17226470588236</v>
      </c>
      <c r="C13196" s="7">
        <v>12013</v>
      </c>
      <c r="D13196" s="7">
        <v>15</v>
      </c>
      <c r="E13196" s="7" t="s">
        <v>5214</v>
      </c>
      <c r="F13196" s="2" t="s">
        <v>172</v>
      </c>
      <c r="G13196" s="2" t="s">
        <v>1940</v>
      </c>
      <c r="H13196" s="2" t="s">
        <v>393</v>
      </c>
      <c r="J13196" s="2" t="s">
        <v>235</v>
      </c>
      <c r="K13196" s="2" t="s">
        <v>1955</v>
      </c>
    </row>
    <row r="13197" spans="1:11">
      <c r="A13197" s="79">
        <v>42550</v>
      </c>
      <c r="B13197" s="3">
        <v>65.242500000000007</v>
      </c>
      <c r="C13197" s="7">
        <v>12013</v>
      </c>
      <c r="D13197" s="7">
        <v>4</v>
      </c>
      <c r="E13197" s="7" t="s">
        <v>5214</v>
      </c>
      <c r="F13197" s="2" t="s">
        <v>172</v>
      </c>
      <c r="G13197" s="2" t="s">
        <v>1940</v>
      </c>
      <c r="H13197" s="2" t="s">
        <v>653</v>
      </c>
      <c r="K13197" s="2" t="s">
        <v>1973</v>
      </c>
    </row>
    <row r="13198" spans="1:11">
      <c r="A13198" s="79">
        <v>42550</v>
      </c>
      <c r="B13198" s="3">
        <v>65.313686440677969</v>
      </c>
      <c r="C13198" s="7">
        <v>12013</v>
      </c>
      <c r="D13198" s="7">
        <v>4</v>
      </c>
      <c r="E13198" s="7" t="s">
        <v>5214</v>
      </c>
      <c r="F13198" s="2" t="s">
        <v>172</v>
      </c>
      <c r="G13198" s="2" t="s">
        <v>1940</v>
      </c>
      <c r="H13198" s="2" t="s">
        <v>763</v>
      </c>
      <c r="J13198" s="2" t="s">
        <v>2018</v>
      </c>
      <c r="K13198" s="2" t="s">
        <v>2019</v>
      </c>
    </row>
    <row r="13199" spans="1:11">
      <c r="A13199" s="79">
        <v>42550</v>
      </c>
      <c r="B13199" s="3">
        <v>65.427115384615391</v>
      </c>
      <c r="C13199" s="7">
        <v>12013</v>
      </c>
      <c r="D13199" s="7">
        <v>4</v>
      </c>
      <c r="E13199" s="7" t="s">
        <v>5214</v>
      </c>
      <c r="F13199" s="2" t="s">
        <v>172</v>
      </c>
      <c r="G13199" s="2" t="s">
        <v>1940</v>
      </c>
      <c r="H13199" s="2" t="s">
        <v>482</v>
      </c>
      <c r="K13199" s="2" t="s">
        <v>1954</v>
      </c>
    </row>
    <row r="13200" spans="1:11">
      <c r="A13200" s="79">
        <v>42550</v>
      </c>
      <c r="B13200" s="3">
        <v>39.173110686065471</v>
      </c>
      <c r="C13200" s="7">
        <v>12013</v>
      </c>
      <c r="D13200" s="7">
        <v>3</v>
      </c>
      <c r="E13200" s="7" t="s">
        <v>5214</v>
      </c>
      <c r="F13200" s="2" t="s">
        <v>172</v>
      </c>
      <c r="G13200" s="2" t="s">
        <v>1940</v>
      </c>
      <c r="H13200" s="2" t="s">
        <v>1944</v>
      </c>
      <c r="I13200" s="2" t="s">
        <v>1945</v>
      </c>
      <c r="K13200" s="2" t="s">
        <v>1946</v>
      </c>
    </row>
    <row r="13201" spans="1:11">
      <c r="A13201" s="79">
        <v>42550</v>
      </c>
      <c r="B13201" s="3">
        <v>39.208628126202385</v>
      </c>
      <c r="C13201" s="7">
        <v>12013</v>
      </c>
      <c r="D13201" s="7">
        <v>3</v>
      </c>
      <c r="E13201" s="7" t="s">
        <v>5214</v>
      </c>
      <c r="F13201" s="2" t="s">
        <v>172</v>
      </c>
      <c r="G13201" s="2" t="s">
        <v>1940</v>
      </c>
      <c r="H13201" s="2" t="s">
        <v>1157</v>
      </c>
      <c r="J13201" s="2" t="s">
        <v>241</v>
      </c>
      <c r="K13201" s="2" t="s">
        <v>1950</v>
      </c>
    </row>
    <row r="13202" spans="1:11">
      <c r="A13202" s="79">
        <v>42550</v>
      </c>
      <c r="B13202" s="3">
        <v>13.541322212467076</v>
      </c>
      <c r="C13202" s="7">
        <v>12013</v>
      </c>
      <c r="D13202" s="7">
        <v>1</v>
      </c>
      <c r="E13202" s="7" t="s">
        <v>5214</v>
      </c>
      <c r="F13202" s="2" t="s">
        <v>172</v>
      </c>
      <c r="G13202" s="2" t="s">
        <v>1947</v>
      </c>
      <c r="H13202" s="2" t="s">
        <v>1944</v>
      </c>
      <c r="I13202" s="2" t="s">
        <v>1945</v>
      </c>
      <c r="K13202" s="2" t="s">
        <v>1946</v>
      </c>
    </row>
    <row r="13203" spans="1:11">
      <c r="A13203" s="79">
        <v>42551</v>
      </c>
      <c r="B13203" s="3">
        <v>39.194812681510165</v>
      </c>
      <c r="C13203" s="7">
        <v>12013</v>
      </c>
      <c r="D13203" s="7">
        <v>3</v>
      </c>
      <c r="E13203" s="7" t="s">
        <v>5214</v>
      </c>
      <c r="F13203" s="2" t="s">
        <v>172</v>
      </c>
      <c r="G13203" s="2" t="s">
        <v>1940</v>
      </c>
      <c r="H13203" s="2" t="s">
        <v>1136</v>
      </c>
      <c r="K13203" s="2" t="s">
        <v>1948</v>
      </c>
    </row>
    <row r="13204" spans="1:11">
      <c r="A13204" s="79">
        <v>42551</v>
      </c>
      <c r="B13204" s="3">
        <v>4.3549791868344627</v>
      </c>
      <c r="C13204" s="7">
        <v>12013</v>
      </c>
      <c r="D13204" s="7">
        <v>1</v>
      </c>
      <c r="E13204" s="7" t="s">
        <v>4175</v>
      </c>
      <c r="F13204" s="2" t="s">
        <v>172</v>
      </c>
      <c r="G13204" s="2" t="s">
        <v>1949</v>
      </c>
      <c r="H13204" s="2" t="s">
        <v>1136</v>
      </c>
      <c r="K13204" s="2" t="s">
        <v>1948</v>
      </c>
    </row>
    <row r="13205" spans="1:11">
      <c r="A13205" s="79">
        <v>42551</v>
      </c>
      <c r="B13205" s="3">
        <v>13.054319397993311</v>
      </c>
      <c r="C13205" s="7">
        <v>12013</v>
      </c>
      <c r="D13205" s="7">
        <v>1</v>
      </c>
      <c r="E13205" s="7" t="s">
        <v>5214</v>
      </c>
      <c r="F13205" s="2" t="s">
        <v>172</v>
      </c>
      <c r="G13205" s="2" t="s">
        <v>1940</v>
      </c>
      <c r="H13205" s="2" t="s">
        <v>674</v>
      </c>
      <c r="I13205" s="2" t="s">
        <v>1938</v>
      </c>
      <c r="J13205" s="2" t="s">
        <v>379</v>
      </c>
      <c r="K13205" s="2" t="s">
        <v>1939</v>
      </c>
    </row>
    <row r="13206" spans="1:11">
      <c r="A13206" s="79">
        <v>42553</v>
      </c>
      <c r="B13206" s="3">
        <v>130.89879310344827</v>
      </c>
      <c r="C13206" s="7">
        <v>12013</v>
      </c>
      <c r="D13206" s="7">
        <v>10</v>
      </c>
      <c r="E13206" s="7" t="s">
        <v>5214</v>
      </c>
      <c r="F13206" s="2" t="s">
        <v>172</v>
      </c>
      <c r="G13206" s="2" t="s">
        <v>911</v>
      </c>
      <c r="H13206" s="2" t="s">
        <v>2213</v>
      </c>
      <c r="I13206" s="2" t="s">
        <v>2214</v>
      </c>
    </row>
    <row r="13207" spans="1:11">
      <c r="A13207" s="79">
        <v>42553</v>
      </c>
      <c r="B13207" s="3">
        <v>67.873448275862074</v>
      </c>
      <c r="C13207" s="7">
        <v>12013</v>
      </c>
      <c r="D13207" s="7">
        <v>4</v>
      </c>
      <c r="E13207" s="7" t="s">
        <v>5214</v>
      </c>
      <c r="F13207" s="2" t="s">
        <v>172</v>
      </c>
      <c r="G13207" s="2" t="s">
        <v>911</v>
      </c>
      <c r="H13207" s="2" t="s">
        <v>2213</v>
      </c>
      <c r="I13207" s="2" t="s">
        <v>1947</v>
      </c>
    </row>
    <row r="13208" spans="1:11">
      <c r="A13208" s="79">
        <v>42556</v>
      </c>
      <c r="B13208" s="3">
        <v>65.370262184230668</v>
      </c>
      <c r="C13208" s="7">
        <v>12013</v>
      </c>
      <c r="D13208" s="7">
        <v>4</v>
      </c>
      <c r="E13208" s="7" t="s">
        <v>5214</v>
      </c>
      <c r="F13208" s="2" t="s">
        <v>172</v>
      </c>
      <c r="G13208" s="2" t="s">
        <v>372</v>
      </c>
      <c r="H13208" s="2" t="s">
        <v>2176</v>
      </c>
      <c r="I13208" s="2" t="s">
        <v>1940</v>
      </c>
    </row>
    <row r="13209" spans="1:11">
      <c r="A13209" s="79">
        <v>42556</v>
      </c>
      <c r="B13209" s="3">
        <v>13.55827660117377</v>
      </c>
      <c r="C13209" s="7">
        <v>12013</v>
      </c>
      <c r="D13209" s="7">
        <v>1</v>
      </c>
      <c r="E13209" s="7" t="s">
        <v>5214</v>
      </c>
      <c r="F13209" s="2" t="s">
        <v>172</v>
      </c>
      <c r="G13209" s="2" t="s">
        <v>372</v>
      </c>
      <c r="H13209" s="2" t="s">
        <v>2176</v>
      </c>
      <c r="I13209" s="2" t="s">
        <v>1947</v>
      </c>
    </row>
    <row r="13210" spans="1:11">
      <c r="A13210" s="79">
        <v>42558</v>
      </c>
      <c r="B13210" s="3">
        <v>130.83804878048781</v>
      </c>
      <c r="C13210" s="7">
        <v>12013</v>
      </c>
      <c r="D13210" s="7">
        <v>10</v>
      </c>
      <c r="E13210" s="7" t="s">
        <v>5214</v>
      </c>
      <c r="F13210" s="2" t="s">
        <v>172</v>
      </c>
      <c r="G13210" s="2" t="s">
        <v>2008</v>
      </c>
      <c r="H13210" s="2" t="s">
        <v>2200</v>
      </c>
      <c r="I13210" s="2" t="s">
        <v>1940</v>
      </c>
    </row>
    <row r="13211" spans="1:11">
      <c r="A13211" s="79">
        <v>42558</v>
      </c>
      <c r="B13211" s="3">
        <v>33.722499999999997</v>
      </c>
      <c r="C13211" s="7">
        <v>12013</v>
      </c>
      <c r="D13211" s="7">
        <v>5</v>
      </c>
      <c r="E13211" s="7" t="s">
        <v>4174</v>
      </c>
      <c r="F13211" s="2" t="s">
        <v>172</v>
      </c>
      <c r="G13211" s="2" t="s">
        <v>384</v>
      </c>
      <c r="H13211" s="2" t="s">
        <v>2221</v>
      </c>
      <c r="I13211" s="2" t="s">
        <v>1947</v>
      </c>
    </row>
    <row r="13212" spans="1:11">
      <c r="A13212" s="79">
        <v>42558</v>
      </c>
      <c r="B13212" s="3">
        <v>9.512860356472796</v>
      </c>
      <c r="C13212" s="7">
        <v>12013</v>
      </c>
      <c r="D13212" s="7">
        <v>2</v>
      </c>
      <c r="E13212" s="7" t="s">
        <v>4174</v>
      </c>
      <c r="F13212" s="2" t="s">
        <v>172</v>
      </c>
      <c r="G13212" s="2" t="s">
        <v>2219</v>
      </c>
      <c r="H13212" s="2" t="s">
        <v>2220</v>
      </c>
      <c r="I13212" s="2" t="s">
        <v>1947</v>
      </c>
    </row>
    <row r="13213" spans="1:11">
      <c r="A13213" s="79">
        <v>42558</v>
      </c>
      <c r="B13213" s="3">
        <v>8.7225365853658534</v>
      </c>
      <c r="C13213" s="7">
        <v>12013</v>
      </c>
      <c r="D13213" s="7">
        <v>1</v>
      </c>
      <c r="E13213" s="7" t="s">
        <v>4175</v>
      </c>
      <c r="F13213" s="2" t="s">
        <v>172</v>
      </c>
      <c r="G13213" s="2" t="s">
        <v>2008</v>
      </c>
      <c r="H13213" s="2" t="s">
        <v>2200</v>
      </c>
      <c r="I13213" s="2" t="s">
        <v>1949</v>
      </c>
    </row>
    <row r="13214" spans="1:11">
      <c r="A13214" s="79">
        <v>42563</v>
      </c>
      <c r="B13214" s="3">
        <v>26.113220371556693</v>
      </c>
      <c r="C13214" s="7">
        <v>12013</v>
      </c>
      <c r="D13214" s="7">
        <v>2</v>
      </c>
      <c r="E13214" s="7" t="s">
        <v>5214</v>
      </c>
      <c r="F13214" s="2" t="s">
        <v>172</v>
      </c>
      <c r="G13214" s="2" t="s">
        <v>1126</v>
      </c>
      <c r="H13214" s="2" t="s">
        <v>2181</v>
      </c>
      <c r="I13214" s="2" t="s">
        <v>1940</v>
      </c>
    </row>
    <row r="13215" spans="1:11">
      <c r="A13215" s="79">
        <v>42563</v>
      </c>
      <c r="B13215" s="3">
        <v>4.3522033952594494</v>
      </c>
      <c r="C13215" s="7">
        <v>12013</v>
      </c>
      <c r="D13215" s="7">
        <v>1</v>
      </c>
      <c r="E13215" s="7" t="s">
        <v>4175</v>
      </c>
      <c r="F13215" s="2" t="s">
        <v>172</v>
      </c>
      <c r="G13215" s="2" t="s">
        <v>1126</v>
      </c>
      <c r="H13215" s="2" t="s">
        <v>2181</v>
      </c>
      <c r="I13215" s="2" t="s">
        <v>1949</v>
      </c>
    </row>
    <row r="13216" spans="1:11">
      <c r="A13216" s="79">
        <v>42565</v>
      </c>
      <c r="B13216" s="3">
        <v>20.308647058823528</v>
      </c>
      <c r="C13216" s="7">
        <v>12013</v>
      </c>
      <c r="D13216" s="7">
        <v>3</v>
      </c>
      <c r="E13216" s="7" t="s">
        <v>4174</v>
      </c>
      <c r="F13216" s="2" t="s">
        <v>172</v>
      </c>
      <c r="G13216" s="2" t="s">
        <v>2172</v>
      </c>
      <c r="H13216" s="2" t="s">
        <v>2173</v>
      </c>
      <c r="I13216" s="2" t="s">
        <v>1947</v>
      </c>
    </row>
    <row r="13217" spans="1:9">
      <c r="A13217" s="79">
        <v>42565</v>
      </c>
      <c r="B13217" s="3">
        <v>13.055558823529411</v>
      </c>
      <c r="C13217" s="7">
        <v>12013</v>
      </c>
      <c r="D13217" s="7">
        <v>1</v>
      </c>
      <c r="E13217" s="7" t="s">
        <v>5214</v>
      </c>
      <c r="F13217" s="2" t="s">
        <v>172</v>
      </c>
      <c r="G13217" s="2" t="s">
        <v>2172</v>
      </c>
      <c r="H13217" s="2" t="s">
        <v>2173</v>
      </c>
      <c r="I13217" s="2" t="s">
        <v>1940</v>
      </c>
    </row>
    <row r="13218" spans="1:9">
      <c r="A13218" s="79">
        <v>42565</v>
      </c>
      <c r="B13218" s="3">
        <v>13.546370151961897</v>
      </c>
      <c r="C13218" s="7">
        <v>12013</v>
      </c>
      <c r="D13218" s="7">
        <v>1</v>
      </c>
      <c r="E13218" s="7" t="s">
        <v>5214</v>
      </c>
      <c r="F13218" s="2" t="s">
        <v>172</v>
      </c>
      <c r="G13218" s="2" t="s">
        <v>372</v>
      </c>
      <c r="H13218" s="2" t="s">
        <v>2165</v>
      </c>
      <c r="I13218" s="2" t="s">
        <v>1947</v>
      </c>
    </row>
    <row r="13219" spans="1:9">
      <c r="A13219" s="79">
        <v>42569</v>
      </c>
      <c r="B13219" s="3">
        <v>60.979153846153849</v>
      </c>
      <c r="C13219" s="7">
        <v>12013</v>
      </c>
      <c r="D13219" s="7">
        <v>4</v>
      </c>
      <c r="E13219" s="7" t="s">
        <v>5214</v>
      </c>
      <c r="F13219" s="2" t="s">
        <v>172</v>
      </c>
      <c r="G13219" s="2" t="s">
        <v>2196</v>
      </c>
      <c r="H13219" s="2" t="s">
        <v>2197</v>
      </c>
      <c r="I13219" s="2" t="s">
        <v>2215</v>
      </c>
    </row>
    <row r="13220" spans="1:9">
      <c r="A13220" s="79">
        <v>42569</v>
      </c>
      <c r="B13220" s="3">
        <v>65.278759442563171</v>
      </c>
      <c r="C13220" s="7">
        <v>12013</v>
      </c>
      <c r="D13220" s="7">
        <v>4</v>
      </c>
      <c r="E13220" s="7" t="s">
        <v>5214</v>
      </c>
      <c r="F13220" s="2" t="s">
        <v>172</v>
      </c>
      <c r="G13220" s="2" t="s">
        <v>2210</v>
      </c>
      <c r="H13220" s="2" t="s">
        <v>2211</v>
      </c>
      <c r="I13220" s="2" t="s">
        <v>1940</v>
      </c>
    </row>
    <row r="13221" spans="1:9">
      <c r="A13221" s="79">
        <v>42569</v>
      </c>
      <c r="B13221" s="3">
        <v>13.066961538461538</v>
      </c>
      <c r="C13221" s="7">
        <v>12013</v>
      </c>
      <c r="D13221" s="7">
        <v>1</v>
      </c>
      <c r="E13221" s="7" t="s">
        <v>5214</v>
      </c>
      <c r="F13221" s="2" t="s">
        <v>172</v>
      </c>
      <c r="G13221" s="2" t="s">
        <v>2196</v>
      </c>
      <c r="H13221" s="2" t="s">
        <v>2197</v>
      </c>
      <c r="I13221" s="2" t="s">
        <v>1940</v>
      </c>
    </row>
    <row r="13222" spans="1:9">
      <c r="A13222" s="79">
        <v>42590</v>
      </c>
      <c r="B13222" s="3">
        <v>67.792500211309275</v>
      </c>
      <c r="C13222" s="7">
        <v>12013</v>
      </c>
      <c r="D13222" s="7">
        <v>4</v>
      </c>
      <c r="E13222" s="7" t="s">
        <v>5214</v>
      </c>
      <c r="F13222" s="2" t="s">
        <v>172</v>
      </c>
      <c r="G13222" s="2" t="s">
        <v>2021</v>
      </c>
      <c r="H13222" s="2" t="s">
        <v>2180</v>
      </c>
      <c r="I13222" s="2" t="s">
        <v>1947</v>
      </c>
    </row>
    <row r="13223" spans="1:9">
      <c r="A13223" s="79">
        <v>42590</v>
      </c>
      <c r="B13223" s="3">
        <v>21.790446496492265</v>
      </c>
      <c r="C13223" s="7">
        <v>12013</v>
      </c>
      <c r="D13223" s="7">
        <v>2</v>
      </c>
      <c r="E13223" s="7" t="s">
        <v>4175</v>
      </c>
      <c r="F13223" s="2" t="s">
        <v>172</v>
      </c>
      <c r="G13223" s="2" t="s">
        <v>2021</v>
      </c>
      <c r="H13223" s="2" t="s">
        <v>2180</v>
      </c>
      <c r="I13223" s="2" t="s">
        <v>2209</v>
      </c>
    </row>
    <row r="13224" spans="1:9">
      <c r="A13224" s="79">
        <v>42591</v>
      </c>
      <c r="B13224" s="3">
        <v>13.360666666666667</v>
      </c>
      <c r="C13224" s="7">
        <v>12013</v>
      </c>
      <c r="D13224" s="7">
        <v>1</v>
      </c>
      <c r="E13224" s="7" t="s">
        <v>5214</v>
      </c>
      <c r="F13224" s="2" t="s">
        <v>172</v>
      </c>
      <c r="G13224" s="2" t="s">
        <v>1113</v>
      </c>
      <c r="H13224" s="2" t="s">
        <v>2217</v>
      </c>
      <c r="I13224" s="2" t="s">
        <v>1947</v>
      </c>
    </row>
    <row r="13225" spans="1:9">
      <c r="A13225" s="79">
        <v>42595</v>
      </c>
      <c r="B13225" s="3">
        <v>33.722499999999997</v>
      </c>
      <c r="C13225" s="7">
        <v>12013</v>
      </c>
      <c r="D13225" s="7">
        <v>5</v>
      </c>
      <c r="E13225" s="7" t="s">
        <v>4174</v>
      </c>
      <c r="F13225" s="2" t="s">
        <v>172</v>
      </c>
      <c r="G13225" s="2" t="s">
        <v>1979</v>
      </c>
      <c r="H13225" s="2" t="s">
        <v>2208</v>
      </c>
      <c r="I13225" s="2" t="s">
        <v>1947</v>
      </c>
    </row>
    <row r="13226" spans="1:9">
      <c r="A13226" s="79">
        <v>42613</v>
      </c>
      <c r="B13226" s="3">
        <v>104.58868965517242</v>
      </c>
      <c r="C13226" s="7">
        <v>12013</v>
      </c>
      <c r="D13226" s="7">
        <v>8</v>
      </c>
      <c r="E13226" s="7" t="s">
        <v>5214</v>
      </c>
      <c r="F13226" s="2" t="s">
        <v>172</v>
      </c>
      <c r="G13226" s="2" t="s">
        <v>464</v>
      </c>
      <c r="H13226" s="2" t="s">
        <v>2212</v>
      </c>
      <c r="I13226" s="2" t="s">
        <v>1940</v>
      </c>
    </row>
    <row r="13227" spans="1:9">
      <c r="A13227" s="79">
        <v>42621</v>
      </c>
      <c r="B13227" s="3">
        <v>143.91064285714285</v>
      </c>
      <c r="C13227" s="7">
        <v>12013</v>
      </c>
      <c r="D13227" s="7">
        <v>20</v>
      </c>
      <c r="E13227" s="7" t="s">
        <v>4174</v>
      </c>
      <c r="F13227" s="2" t="s">
        <v>172</v>
      </c>
      <c r="G13227" s="2" t="s">
        <v>1979</v>
      </c>
      <c r="H13227" s="2" t="s">
        <v>2207</v>
      </c>
      <c r="I13227" s="2" t="s">
        <v>2203</v>
      </c>
    </row>
    <row r="13228" spans="1:9">
      <c r="A13228" s="79">
        <v>42621</v>
      </c>
      <c r="B13228" s="3">
        <v>196.35136363636363</v>
      </c>
      <c r="C13228" s="7">
        <v>12013</v>
      </c>
      <c r="D13228" s="7">
        <v>15</v>
      </c>
      <c r="E13228" s="7" t="s">
        <v>5214</v>
      </c>
      <c r="F13228" s="2" t="s">
        <v>172</v>
      </c>
      <c r="G13228" s="2" t="s">
        <v>2021</v>
      </c>
      <c r="H13228" s="2" t="s">
        <v>2187</v>
      </c>
      <c r="I13228" s="2" t="s">
        <v>2203</v>
      </c>
    </row>
    <row r="13229" spans="1:9">
      <c r="A13229" s="79">
        <v>42621</v>
      </c>
      <c r="B13229" s="3">
        <v>33.887325581395352</v>
      </c>
      <c r="C13229" s="7">
        <v>12013</v>
      </c>
      <c r="D13229" s="7">
        <v>5</v>
      </c>
      <c r="E13229" s="7" t="s">
        <v>4174</v>
      </c>
      <c r="F13229" s="2" t="s">
        <v>172</v>
      </c>
      <c r="G13229" s="2" t="s">
        <v>1560</v>
      </c>
      <c r="H13229" s="2" t="s">
        <v>2190</v>
      </c>
      <c r="I13229" s="2" t="s">
        <v>1947</v>
      </c>
    </row>
    <row r="13230" spans="1:9">
      <c r="A13230" s="79">
        <v>42621</v>
      </c>
      <c r="B13230" s="3">
        <v>52.283302325581396</v>
      </c>
      <c r="C13230" s="7">
        <v>12013</v>
      </c>
      <c r="D13230" s="7">
        <v>4</v>
      </c>
      <c r="E13230" s="7" t="s">
        <v>5214</v>
      </c>
      <c r="F13230" s="2" t="s">
        <v>172</v>
      </c>
      <c r="G13230" s="2" t="s">
        <v>1560</v>
      </c>
      <c r="H13230" s="2" t="s">
        <v>2190</v>
      </c>
      <c r="I13230" s="2" t="s">
        <v>1940</v>
      </c>
    </row>
    <row r="13231" spans="1:9">
      <c r="A13231" s="79">
        <v>42621</v>
      </c>
      <c r="B13231" s="3">
        <v>65.318743093922649</v>
      </c>
      <c r="C13231" s="7">
        <v>12013</v>
      </c>
      <c r="D13231" s="7">
        <v>4</v>
      </c>
      <c r="E13231" s="7" t="s">
        <v>5214</v>
      </c>
      <c r="F13231" s="2" t="s">
        <v>172</v>
      </c>
      <c r="G13231" s="2" t="s">
        <v>671</v>
      </c>
      <c r="H13231" s="2" t="s">
        <v>2188</v>
      </c>
      <c r="I13231" s="2" t="s">
        <v>2203</v>
      </c>
    </row>
    <row r="13232" spans="1:9">
      <c r="A13232" s="79">
        <v>42621</v>
      </c>
      <c r="B13232" s="3">
        <v>8.721857142857143</v>
      </c>
      <c r="C13232" s="7">
        <v>12013</v>
      </c>
      <c r="D13232" s="7">
        <v>1</v>
      </c>
      <c r="E13232" s="7" t="s">
        <v>4175</v>
      </c>
      <c r="F13232" s="2" t="s">
        <v>172</v>
      </c>
      <c r="G13232" s="2" t="s">
        <v>1979</v>
      </c>
      <c r="H13232" s="2" t="s">
        <v>2207</v>
      </c>
      <c r="I13232" s="2" t="s">
        <v>2206</v>
      </c>
    </row>
    <row r="13233" spans="1:9">
      <c r="A13233" s="79">
        <v>42622</v>
      </c>
      <c r="B13233" s="3">
        <v>91.531128806186558</v>
      </c>
      <c r="C13233" s="7">
        <v>12013</v>
      </c>
      <c r="D13233" s="7">
        <v>7</v>
      </c>
      <c r="E13233" s="7" t="s">
        <v>5214</v>
      </c>
      <c r="F13233" s="2" t="s">
        <v>172</v>
      </c>
      <c r="G13233" s="2" t="s">
        <v>2198</v>
      </c>
      <c r="H13233" s="2" t="s">
        <v>2199</v>
      </c>
      <c r="I13233" s="2" t="s">
        <v>2203</v>
      </c>
    </row>
    <row r="13234" spans="1:9">
      <c r="A13234" s="79">
        <v>42622</v>
      </c>
      <c r="B13234" s="3">
        <v>65.375144628099179</v>
      </c>
      <c r="C13234" s="7">
        <v>12013</v>
      </c>
      <c r="D13234" s="7">
        <v>4</v>
      </c>
      <c r="E13234" s="7" t="s">
        <v>5214</v>
      </c>
      <c r="F13234" s="2" t="s">
        <v>172</v>
      </c>
      <c r="G13234" s="2" t="s">
        <v>1157</v>
      </c>
      <c r="H13234" s="2" t="s">
        <v>2175</v>
      </c>
      <c r="I13234" s="2" t="s">
        <v>2203</v>
      </c>
    </row>
    <row r="13235" spans="1:9">
      <c r="A13235" s="79">
        <v>42622</v>
      </c>
      <c r="B13235" s="3">
        <v>26.92953846153846</v>
      </c>
      <c r="C13235" s="7">
        <v>12013</v>
      </c>
      <c r="D13235" s="7">
        <v>2</v>
      </c>
      <c r="E13235" s="7" t="s">
        <v>5214</v>
      </c>
      <c r="F13235" s="2" t="s">
        <v>172</v>
      </c>
      <c r="G13235" s="2" t="s">
        <v>2198</v>
      </c>
      <c r="H13235" s="2" t="s">
        <v>2218</v>
      </c>
      <c r="I13235" s="2" t="s">
        <v>1947</v>
      </c>
    </row>
    <row r="13236" spans="1:9">
      <c r="A13236" s="79">
        <v>42623</v>
      </c>
      <c r="B13236" s="3">
        <v>39.259287465940055</v>
      </c>
      <c r="C13236" s="7">
        <v>12013</v>
      </c>
      <c r="D13236" s="7">
        <v>3</v>
      </c>
      <c r="E13236" s="7" t="s">
        <v>5214</v>
      </c>
      <c r="F13236" s="2" t="s">
        <v>172</v>
      </c>
      <c r="G13236" s="2" t="s">
        <v>1960</v>
      </c>
      <c r="H13236" s="2" t="s">
        <v>2163</v>
      </c>
      <c r="I13236" s="2" t="s">
        <v>2203</v>
      </c>
    </row>
    <row r="13237" spans="1:9">
      <c r="A13237" s="79">
        <v>42623</v>
      </c>
      <c r="B13237" s="3">
        <v>6.7855558583106266</v>
      </c>
      <c r="C13237" s="7">
        <v>12013</v>
      </c>
      <c r="D13237" s="7">
        <v>1</v>
      </c>
      <c r="E13237" s="7" t="s">
        <v>4174</v>
      </c>
      <c r="F13237" s="2" t="s">
        <v>172</v>
      </c>
      <c r="G13237" s="2" t="s">
        <v>1960</v>
      </c>
      <c r="H13237" s="2" t="s">
        <v>2163</v>
      </c>
      <c r="I13237" s="2" t="s">
        <v>1947</v>
      </c>
    </row>
    <row r="13238" spans="1:9">
      <c r="A13238" s="79">
        <v>42624</v>
      </c>
      <c r="B13238" s="3">
        <v>52.241142857142854</v>
      </c>
      <c r="C13238" s="7">
        <v>12013</v>
      </c>
      <c r="D13238" s="7">
        <v>4</v>
      </c>
      <c r="E13238" s="7" t="s">
        <v>5214</v>
      </c>
      <c r="F13238" s="2" t="s">
        <v>172</v>
      </c>
      <c r="G13238" s="2" t="s">
        <v>453</v>
      </c>
      <c r="H13238" s="2" t="s">
        <v>2186</v>
      </c>
      <c r="I13238" s="2" t="s">
        <v>2203</v>
      </c>
    </row>
    <row r="13239" spans="1:9">
      <c r="A13239" s="79">
        <v>42624</v>
      </c>
      <c r="B13239" s="3">
        <v>39.195553475935832</v>
      </c>
      <c r="C13239" s="7">
        <v>12013</v>
      </c>
      <c r="D13239" s="7">
        <v>3</v>
      </c>
      <c r="E13239" s="7" t="s">
        <v>5214</v>
      </c>
      <c r="F13239" s="2" t="s">
        <v>172</v>
      </c>
      <c r="G13239" s="2" t="s">
        <v>2192</v>
      </c>
      <c r="H13239" s="2" t="s">
        <v>2193</v>
      </c>
      <c r="I13239" s="2" t="s">
        <v>2203</v>
      </c>
    </row>
    <row r="13240" spans="1:9">
      <c r="A13240" s="79">
        <v>42624</v>
      </c>
      <c r="B13240" s="3">
        <v>6.7745401069518714</v>
      </c>
      <c r="C13240" s="7">
        <v>12013</v>
      </c>
      <c r="D13240" s="7">
        <v>1</v>
      </c>
      <c r="E13240" s="7" t="s">
        <v>4174</v>
      </c>
      <c r="F13240" s="2" t="s">
        <v>172</v>
      </c>
      <c r="G13240" s="2" t="s">
        <v>2192</v>
      </c>
      <c r="H13240" s="2" t="s">
        <v>2193</v>
      </c>
      <c r="I13240" s="2" t="s">
        <v>1947</v>
      </c>
    </row>
    <row r="13241" spans="1:9">
      <c r="A13241" s="79">
        <v>42625</v>
      </c>
      <c r="B13241" s="3">
        <v>393.12526161238657</v>
      </c>
      <c r="C13241" s="7">
        <v>12013</v>
      </c>
      <c r="D13241" s="7">
        <v>30</v>
      </c>
      <c r="E13241" s="7" t="s">
        <v>5214</v>
      </c>
      <c r="F13241" s="2" t="s">
        <v>172</v>
      </c>
      <c r="G13241" s="2" t="s">
        <v>393</v>
      </c>
      <c r="H13241" s="2" t="s">
        <v>2158</v>
      </c>
      <c r="I13241" s="2" t="s">
        <v>2203</v>
      </c>
    </row>
    <row r="13242" spans="1:9">
      <c r="A13242" s="79">
        <v>42625</v>
      </c>
      <c r="B13242" s="3">
        <v>65.326776126558002</v>
      </c>
      <c r="C13242" s="7">
        <v>12013</v>
      </c>
      <c r="D13242" s="7">
        <v>4</v>
      </c>
      <c r="E13242" s="7" t="s">
        <v>5214</v>
      </c>
      <c r="F13242" s="2" t="s">
        <v>172</v>
      </c>
      <c r="G13242" s="2" t="s">
        <v>461</v>
      </c>
      <c r="H13242" s="2" t="s">
        <v>2178</v>
      </c>
      <c r="I13242" s="2" t="s">
        <v>2203</v>
      </c>
    </row>
    <row r="13243" spans="1:9">
      <c r="A13243" s="79">
        <v>42627</v>
      </c>
      <c r="B13243" s="3">
        <v>52.259937466423125</v>
      </c>
      <c r="C13243" s="7">
        <v>12013</v>
      </c>
      <c r="D13243" s="7">
        <v>4</v>
      </c>
      <c r="E13243" s="7" t="s">
        <v>5214</v>
      </c>
      <c r="F13243" s="2" t="s">
        <v>172</v>
      </c>
      <c r="G13243" s="2" t="s">
        <v>372</v>
      </c>
      <c r="H13243" s="2" t="s">
        <v>2194</v>
      </c>
      <c r="I13243" s="2" t="s">
        <v>2203</v>
      </c>
    </row>
    <row r="13244" spans="1:9">
      <c r="A13244" s="79">
        <v>42627</v>
      </c>
      <c r="B13244" s="3">
        <v>65.353671204774344</v>
      </c>
      <c r="C13244" s="7">
        <v>12013</v>
      </c>
      <c r="D13244" s="7">
        <v>4</v>
      </c>
      <c r="E13244" s="7" t="s">
        <v>5214</v>
      </c>
      <c r="F13244" s="2" t="s">
        <v>172</v>
      </c>
      <c r="G13244" s="2" t="s">
        <v>2000</v>
      </c>
      <c r="H13244" s="2" t="s">
        <v>2185</v>
      </c>
      <c r="I13244" s="2" t="s">
        <v>1940</v>
      </c>
    </row>
    <row r="13245" spans="1:9">
      <c r="A13245" s="79">
        <v>42627</v>
      </c>
      <c r="B13245" s="3">
        <v>20.332253263707571</v>
      </c>
      <c r="C13245" s="7">
        <v>12013</v>
      </c>
      <c r="D13245" s="7">
        <v>3</v>
      </c>
      <c r="E13245" s="7" t="s">
        <v>4174</v>
      </c>
      <c r="F13245" s="2" t="s">
        <v>172</v>
      </c>
      <c r="G13245" s="2" t="s">
        <v>2000</v>
      </c>
      <c r="H13245" s="2" t="s">
        <v>2185</v>
      </c>
      <c r="I13245" s="2" t="s">
        <v>1947</v>
      </c>
    </row>
    <row r="13246" spans="1:9">
      <c r="A13246" s="79">
        <v>42627</v>
      </c>
      <c r="B13246" s="3">
        <v>13.54887267648007</v>
      </c>
      <c r="C13246" s="7">
        <v>12013</v>
      </c>
      <c r="D13246" s="7">
        <v>1</v>
      </c>
      <c r="E13246" s="7" t="s">
        <v>5214</v>
      </c>
      <c r="F13246" s="2" t="s">
        <v>172</v>
      </c>
      <c r="G13246" s="2" t="s">
        <v>372</v>
      </c>
      <c r="H13246" s="2" t="s">
        <v>2194</v>
      </c>
      <c r="I13246" s="2" t="s">
        <v>1947</v>
      </c>
    </row>
    <row r="13247" spans="1:9">
      <c r="A13247" s="79">
        <v>42628</v>
      </c>
      <c r="B13247" s="3">
        <v>39.254447368421054</v>
      </c>
      <c r="C13247" s="7">
        <v>12013</v>
      </c>
      <c r="D13247" s="7">
        <v>3</v>
      </c>
      <c r="E13247" s="7" t="s">
        <v>5214</v>
      </c>
      <c r="F13247" s="2" t="s">
        <v>172</v>
      </c>
      <c r="G13247" s="2" t="s">
        <v>1958</v>
      </c>
      <c r="H13247" s="2" t="s">
        <v>2160</v>
      </c>
      <c r="I13247" s="2" t="s">
        <v>2203</v>
      </c>
    </row>
    <row r="13248" spans="1:9">
      <c r="A13248" s="79">
        <v>42629</v>
      </c>
      <c r="B13248" s="3">
        <v>130.94977462437396</v>
      </c>
      <c r="C13248" s="7">
        <v>12013</v>
      </c>
      <c r="D13248" s="7">
        <v>10</v>
      </c>
      <c r="E13248" s="7" t="s">
        <v>5214</v>
      </c>
      <c r="F13248" s="2" t="s">
        <v>172</v>
      </c>
      <c r="G13248" s="2" t="s">
        <v>2008</v>
      </c>
      <c r="H13248" s="2" t="s">
        <v>2174</v>
      </c>
      <c r="I13248" s="2" t="s">
        <v>2203</v>
      </c>
    </row>
    <row r="13249" spans="1:9">
      <c r="A13249" s="79">
        <v>42629</v>
      </c>
      <c r="B13249" s="3">
        <v>91.525434610303833</v>
      </c>
      <c r="C13249" s="7">
        <v>12013</v>
      </c>
      <c r="D13249" s="7">
        <v>7</v>
      </c>
      <c r="E13249" s="7" t="s">
        <v>5214</v>
      </c>
      <c r="F13249" s="2" t="s">
        <v>172</v>
      </c>
      <c r="G13249" s="2" t="s">
        <v>484</v>
      </c>
      <c r="H13249" s="2" t="s">
        <v>2168</v>
      </c>
      <c r="I13249" s="2" t="s">
        <v>2203</v>
      </c>
    </row>
    <row r="13250" spans="1:9">
      <c r="A13250" s="79">
        <v>42629</v>
      </c>
      <c r="B13250" s="3">
        <v>4.3583540290620872</v>
      </c>
      <c r="C13250" s="7">
        <v>12013</v>
      </c>
      <c r="D13250" s="7">
        <v>1</v>
      </c>
      <c r="E13250" s="7" t="s">
        <v>4175</v>
      </c>
      <c r="F13250" s="2" t="s">
        <v>172</v>
      </c>
      <c r="G13250" s="2" t="s">
        <v>484</v>
      </c>
      <c r="H13250" s="2" t="s">
        <v>2168</v>
      </c>
      <c r="I13250" s="2" t="s">
        <v>2206</v>
      </c>
    </row>
    <row r="13251" spans="1:9">
      <c r="A13251" s="79">
        <v>42631</v>
      </c>
      <c r="B13251" s="3">
        <v>39.26138390501319</v>
      </c>
      <c r="C13251" s="7">
        <v>12013</v>
      </c>
      <c r="D13251" s="7">
        <v>3</v>
      </c>
      <c r="E13251" s="7" t="s">
        <v>5214</v>
      </c>
      <c r="F13251" s="2" t="s">
        <v>172</v>
      </c>
      <c r="G13251" s="2" t="s">
        <v>2161</v>
      </c>
      <c r="H13251" s="2" t="s">
        <v>2162</v>
      </c>
      <c r="I13251" s="2" t="s">
        <v>2203</v>
      </c>
    </row>
    <row r="13252" spans="1:9">
      <c r="A13252" s="79">
        <v>42633</v>
      </c>
      <c r="B13252" s="3">
        <v>104.568</v>
      </c>
      <c r="C13252" s="7">
        <v>12013</v>
      </c>
      <c r="D13252" s="7">
        <v>8</v>
      </c>
      <c r="E13252" s="7" t="s">
        <v>5214</v>
      </c>
      <c r="F13252" s="2" t="s">
        <v>172</v>
      </c>
      <c r="G13252" s="2" t="s">
        <v>1962</v>
      </c>
      <c r="H13252" s="2" t="s">
        <v>2204</v>
      </c>
      <c r="I13252" s="2" t="s">
        <v>2203</v>
      </c>
    </row>
    <row r="13253" spans="1:9">
      <c r="A13253" s="79">
        <v>42633</v>
      </c>
      <c r="B13253" s="3">
        <v>78.383496697490088</v>
      </c>
      <c r="C13253" s="7">
        <v>12013</v>
      </c>
      <c r="D13253" s="7">
        <v>6</v>
      </c>
      <c r="E13253" s="7" t="s">
        <v>5214</v>
      </c>
      <c r="F13253" s="2" t="s">
        <v>172</v>
      </c>
      <c r="G13253" s="2" t="s">
        <v>486</v>
      </c>
      <c r="H13253" s="2" t="s">
        <v>2205</v>
      </c>
      <c r="I13253" s="2" t="s">
        <v>2203</v>
      </c>
    </row>
    <row r="13254" spans="1:9">
      <c r="A13254" s="79">
        <v>42635</v>
      </c>
      <c r="B13254" s="3">
        <v>26.098440281030445</v>
      </c>
      <c r="C13254" s="7">
        <v>12013</v>
      </c>
      <c r="D13254" s="7">
        <v>2</v>
      </c>
      <c r="E13254" s="7" t="s">
        <v>5214</v>
      </c>
      <c r="F13254" s="2" t="s">
        <v>172</v>
      </c>
      <c r="G13254" s="2" t="s">
        <v>1952</v>
      </c>
      <c r="H13254" s="2" t="s">
        <v>2201</v>
      </c>
      <c r="I13254" s="2" t="s">
        <v>2203</v>
      </c>
    </row>
    <row r="13255" spans="1:9">
      <c r="A13255" s="79">
        <v>42638</v>
      </c>
      <c r="B13255" s="3">
        <v>65.242500000000007</v>
      </c>
      <c r="C13255" s="7">
        <v>12013</v>
      </c>
      <c r="D13255" s="7">
        <v>4</v>
      </c>
      <c r="E13255" s="7" t="s">
        <v>5214</v>
      </c>
      <c r="F13255" s="2" t="s">
        <v>172</v>
      </c>
      <c r="G13255" s="2" t="s">
        <v>1540</v>
      </c>
      <c r="H13255" s="2" t="s">
        <v>2202</v>
      </c>
      <c r="I13255" s="2" t="s">
        <v>2203</v>
      </c>
    </row>
    <row r="13256" spans="1:9">
      <c r="A13256" s="79">
        <v>42641</v>
      </c>
      <c r="B13256" s="3">
        <v>91.532318334802468</v>
      </c>
      <c r="C13256" s="7">
        <v>12013</v>
      </c>
      <c r="D13256" s="7">
        <v>7</v>
      </c>
      <c r="E13256" s="7" t="s">
        <v>5214</v>
      </c>
      <c r="F13256" s="2" t="s">
        <v>172</v>
      </c>
      <c r="G13256" s="2" t="s">
        <v>2043</v>
      </c>
      <c r="H13256" s="2" t="s">
        <v>2182</v>
      </c>
      <c r="I13256" s="2" t="s">
        <v>2203</v>
      </c>
    </row>
    <row r="13257" spans="1:9">
      <c r="A13257" s="79">
        <v>42641</v>
      </c>
      <c r="B13257" s="3">
        <v>13.560343457007773</v>
      </c>
      <c r="C13257" s="7">
        <v>12013</v>
      </c>
      <c r="D13257" s="7">
        <v>1</v>
      </c>
      <c r="E13257" s="7" t="s">
        <v>5214</v>
      </c>
      <c r="F13257" s="2" t="s">
        <v>172</v>
      </c>
      <c r="G13257" s="2" t="s">
        <v>2043</v>
      </c>
      <c r="H13257" s="2" t="s">
        <v>2182</v>
      </c>
      <c r="I13257" s="2" t="s">
        <v>1947</v>
      </c>
    </row>
    <row r="13258" spans="1:9">
      <c r="A13258" s="79">
        <v>42654</v>
      </c>
      <c r="B13258" s="3">
        <v>65.423731671554251</v>
      </c>
      <c r="C13258" s="7">
        <v>12013</v>
      </c>
      <c r="D13258" s="7">
        <v>4</v>
      </c>
      <c r="E13258" s="7" t="s">
        <v>5214</v>
      </c>
      <c r="F13258" s="2" t="s">
        <v>172</v>
      </c>
      <c r="G13258" s="2" t="s">
        <v>2203</v>
      </c>
      <c r="H13258" s="2" t="s">
        <v>1979</v>
      </c>
    </row>
    <row r="13259" spans="1:9">
      <c r="A13259" s="79">
        <v>42654</v>
      </c>
      <c r="B13259" s="3">
        <v>20.354049853372434</v>
      </c>
      <c r="C13259" s="7">
        <v>12013</v>
      </c>
      <c r="D13259" s="7">
        <v>3</v>
      </c>
      <c r="E13259" s="7" t="s">
        <v>4174</v>
      </c>
      <c r="F13259" s="2" t="s">
        <v>172</v>
      </c>
      <c r="G13259" s="2" t="s">
        <v>1947</v>
      </c>
      <c r="H13259" s="2" t="s">
        <v>1979</v>
      </c>
    </row>
    <row r="13260" spans="1:9">
      <c r="A13260" s="79">
        <v>42654</v>
      </c>
      <c r="B13260" s="3">
        <v>8.7231642228738995</v>
      </c>
      <c r="C13260" s="7">
        <v>12013</v>
      </c>
      <c r="D13260" s="7">
        <v>1</v>
      </c>
      <c r="E13260" s="7" t="s">
        <v>4175</v>
      </c>
      <c r="F13260" s="2" t="s">
        <v>172</v>
      </c>
      <c r="G13260" s="2" t="s">
        <v>2206</v>
      </c>
      <c r="H13260" s="2" t="s">
        <v>1979</v>
      </c>
    </row>
    <row r="13261" spans="1:9">
      <c r="A13261" s="79">
        <v>42655</v>
      </c>
      <c r="B13261" s="3">
        <v>65.472912371134015</v>
      </c>
      <c r="C13261" s="7">
        <v>12013</v>
      </c>
      <c r="D13261" s="7">
        <v>5</v>
      </c>
      <c r="E13261" s="7" t="s">
        <v>5214</v>
      </c>
      <c r="F13261" s="2" t="s">
        <v>172</v>
      </c>
      <c r="G13261" s="2" t="s">
        <v>2203</v>
      </c>
      <c r="H13261" s="2" t="s">
        <v>1113</v>
      </c>
    </row>
    <row r="13262" spans="1:9">
      <c r="A13262" s="79">
        <v>42656</v>
      </c>
      <c r="B13262" s="3">
        <v>52.332113207547167</v>
      </c>
      <c r="C13262" s="7">
        <v>12013</v>
      </c>
      <c r="D13262" s="7">
        <v>4</v>
      </c>
      <c r="E13262" s="7" t="s">
        <v>5214</v>
      </c>
      <c r="F13262" s="2" t="s">
        <v>172</v>
      </c>
      <c r="G13262" s="2" t="s">
        <v>2203</v>
      </c>
      <c r="H13262" s="2" t="s">
        <v>1142</v>
      </c>
    </row>
    <row r="13263" spans="1:9">
      <c r="A13263" s="79">
        <v>42657</v>
      </c>
      <c r="B13263" s="3">
        <v>39.25704929577465</v>
      </c>
      <c r="C13263" s="7">
        <v>12013</v>
      </c>
      <c r="D13263" s="7">
        <v>3</v>
      </c>
      <c r="E13263" s="7" t="s">
        <v>5214</v>
      </c>
      <c r="F13263" s="2" t="s">
        <v>172</v>
      </c>
      <c r="G13263" s="2" t="s">
        <v>2203</v>
      </c>
      <c r="H13263" s="2" t="s">
        <v>671</v>
      </c>
    </row>
    <row r="13264" spans="1:9">
      <c r="A13264" s="79">
        <v>42657</v>
      </c>
      <c r="B13264" s="3">
        <v>4.3594881340848417</v>
      </c>
      <c r="C13264" s="7">
        <v>12013</v>
      </c>
      <c r="D13264" s="7">
        <v>1</v>
      </c>
      <c r="E13264" s="7" t="s">
        <v>4175</v>
      </c>
      <c r="F13264" s="2" t="s">
        <v>172</v>
      </c>
      <c r="G13264" s="2" t="s">
        <v>2065</v>
      </c>
      <c r="H13264" s="2" t="s">
        <v>1157</v>
      </c>
    </row>
    <row r="13265" spans="1:8">
      <c r="A13265" s="79">
        <v>42657</v>
      </c>
      <c r="B13265" s="3">
        <v>4.3618943661971832</v>
      </c>
      <c r="C13265" s="7">
        <v>12013</v>
      </c>
      <c r="D13265" s="7">
        <v>1</v>
      </c>
      <c r="E13265" s="7" t="s">
        <v>4175</v>
      </c>
      <c r="F13265" s="2" t="s">
        <v>172</v>
      </c>
      <c r="G13265" s="2" t="s">
        <v>2677</v>
      </c>
      <c r="H13265" s="2" t="s">
        <v>671</v>
      </c>
    </row>
    <row r="13266" spans="1:8">
      <c r="A13266" s="79">
        <v>42657</v>
      </c>
      <c r="B13266" s="3">
        <v>13.570338028169013</v>
      </c>
      <c r="C13266" s="7">
        <v>12013</v>
      </c>
      <c r="D13266" s="7">
        <v>1</v>
      </c>
      <c r="E13266" s="7" t="s">
        <v>5214</v>
      </c>
      <c r="F13266" s="2" t="s">
        <v>172</v>
      </c>
      <c r="G13266" s="2" t="s">
        <v>1947</v>
      </c>
      <c r="H13266" s="2" t="s">
        <v>671</v>
      </c>
    </row>
    <row r="13267" spans="1:8">
      <c r="A13267" s="79">
        <v>42661</v>
      </c>
      <c r="B13267" s="3">
        <v>65.398371886120998</v>
      </c>
      <c r="C13267" s="7">
        <v>12013</v>
      </c>
      <c r="D13267" s="7">
        <v>4</v>
      </c>
      <c r="E13267" s="7" t="s">
        <v>5214</v>
      </c>
      <c r="F13267" s="2" t="s">
        <v>172</v>
      </c>
      <c r="G13267" s="2" t="s">
        <v>2203</v>
      </c>
      <c r="H13267" s="2" t="s">
        <v>2192</v>
      </c>
    </row>
    <row r="13268" spans="1:8">
      <c r="A13268" s="79">
        <v>42661</v>
      </c>
      <c r="B13268" s="3">
        <v>39.207687530301563</v>
      </c>
      <c r="C13268" s="7">
        <v>12013</v>
      </c>
      <c r="D13268" s="7">
        <v>3</v>
      </c>
      <c r="E13268" s="7" t="s">
        <v>5214</v>
      </c>
      <c r="F13268" s="2" t="s">
        <v>172</v>
      </c>
      <c r="G13268" s="2" t="s">
        <v>2203</v>
      </c>
      <c r="H13268" s="2" t="s">
        <v>674</v>
      </c>
    </row>
    <row r="13269" spans="1:8">
      <c r="A13269" s="79">
        <v>42661</v>
      </c>
      <c r="B13269" s="3">
        <v>26.135355004535832</v>
      </c>
      <c r="C13269" s="7">
        <v>12013</v>
      </c>
      <c r="D13269" s="7">
        <v>2</v>
      </c>
      <c r="E13269" s="7" t="s">
        <v>5214</v>
      </c>
      <c r="F13269" s="2" t="s">
        <v>172</v>
      </c>
      <c r="G13269" s="2" t="s">
        <v>2203</v>
      </c>
      <c r="H13269" s="2" t="s">
        <v>1967</v>
      </c>
    </row>
    <row r="13270" spans="1:8">
      <c r="A13270" s="79">
        <v>42663</v>
      </c>
      <c r="B13270" s="3">
        <v>26.123086956521739</v>
      </c>
      <c r="C13270" s="7">
        <v>12013</v>
      </c>
      <c r="D13270" s="7">
        <v>2</v>
      </c>
      <c r="E13270" s="7" t="s">
        <v>5214</v>
      </c>
      <c r="F13270" s="2" t="s">
        <v>172</v>
      </c>
      <c r="G13270" s="2" t="s">
        <v>2203</v>
      </c>
      <c r="H13270" s="2" t="s">
        <v>2652</v>
      </c>
    </row>
    <row r="13271" spans="1:8">
      <c r="A13271" s="79">
        <v>42665</v>
      </c>
      <c r="B13271" s="3">
        <v>65.389230245231602</v>
      </c>
      <c r="C13271" s="7">
        <v>12013</v>
      </c>
      <c r="D13271" s="7">
        <v>4</v>
      </c>
      <c r="E13271" s="7" t="s">
        <v>5214</v>
      </c>
      <c r="F13271" s="2" t="s">
        <v>172</v>
      </c>
      <c r="G13271" s="2" t="s">
        <v>2203</v>
      </c>
      <c r="H13271" s="2" t="s">
        <v>2653</v>
      </c>
    </row>
    <row r="13272" spans="1:8">
      <c r="A13272" s="79">
        <v>42671</v>
      </c>
      <c r="B13272" s="3">
        <v>104.652</v>
      </c>
      <c r="C13272" s="7">
        <v>12013</v>
      </c>
      <c r="D13272" s="7">
        <v>8</v>
      </c>
      <c r="E13272" s="7" t="s">
        <v>5214</v>
      </c>
      <c r="F13272" s="2" t="s">
        <v>172</v>
      </c>
      <c r="G13272" s="2" t="s">
        <v>2203</v>
      </c>
      <c r="H13272" s="2" t="s">
        <v>2674</v>
      </c>
    </row>
    <row r="13273" spans="1:8">
      <c r="A13273" s="79">
        <v>42671</v>
      </c>
      <c r="B13273" s="3">
        <v>52.326000000000001</v>
      </c>
      <c r="C13273" s="7">
        <v>12013</v>
      </c>
      <c r="D13273" s="7">
        <v>4</v>
      </c>
      <c r="E13273" s="7" t="s">
        <v>5214</v>
      </c>
      <c r="F13273" s="2" t="s">
        <v>172</v>
      </c>
      <c r="G13273" s="2" t="s">
        <v>2203</v>
      </c>
      <c r="H13273" s="2" t="s">
        <v>2651</v>
      </c>
    </row>
    <row r="13274" spans="1:8">
      <c r="A13274" s="79">
        <v>42671</v>
      </c>
      <c r="B13274" s="3">
        <v>27.132000000000001</v>
      </c>
      <c r="C13274" s="7">
        <v>12013</v>
      </c>
      <c r="D13274" s="7">
        <v>2</v>
      </c>
      <c r="E13274" s="7" t="s">
        <v>5214</v>
      </c>
      <c r="F13274" s="2" t="s">
        <v>172</v>
      </c>
      <c r="G13274" s="2" t="s">
        <v>1947</v>
      </c>
      <c r="H13274" s="2" t="s">
        <v>2674</v>
      </c>
    </row>
    <row r="13275" spans="1:8">
      <c r="A13275" s="79">
        <v>42672</v>
      </c>
      <c r="B13275" s="3">
        <v>65.501173469387751</v>
      </c>
      <c r="C13275" s="7">
        <v>12013</v>
      </c>
      <c r="D13275" s="7">
        <v>5</v>
      </c>
      <c r="E13275" s="7" t="s">
        <v>5214</v>
      </c>
      <c r="F13275" s="2" t="s">
        <v>172</v>
      </c>
      <c r="G13275" s="2" t="s">
        <v>2203</v>
      </c>
      <c r="H13275" s="2" t="s">
        <v>2008</v>
      </c>
    </row>
    <row r="13276" spans="1:8">
      <c r="A13276" s="79">
        <v>42677</v>
      </c>
      <c r="B13276" s="3">
        <v>91.484230556364693</v>
      </c>
      <c r="C13276" s="7">
        <v>12013</v>
      </c>
      <c r="D13276" s="7">
        <v>7</v>
      </c>
      <c r="E13276" s="7" t="s">
        <v>5214</v>
      </c>
      <c r="F13276" s="2" t="s">
        <v>172</v>
      </c>
      <c r="G13276" s="2" t="s">
        <v>2203</v>
      </c>
      <c r="H13276" s="2" t="s">
        <v>2660</v>
      </c>
    </row>
    <row r="13277" spans="1:8">
      <c r="A13277" s="79">
        <v>42689</v>
      </c>
      <c r="B13277" s="3">
        <v>52.356488038277512</v>
      </c>
      <c r="C13277" s="7">
        <v>12013</v>
      </c>
      <c r="D13277" s="7">
        <v>4</v>
      </c>
      <c r="E13277" s="7" t="s">
        <v>5214</v>
      </c>
      <c r="F13277" s="2" t="s">
        <v>172</v>
      </c>
      <c r="G13277" s="2" t="s">
        <v>2203</v>
      </c>
      <c r="H13277" s="2" t="s">
        <v>1944</v>
      </c>
    </row>
    <row r="13278" spans="1:8">
      <c r="A13278" s="79">
        <v>42689</v>
      </c>
      <c r="B13278" s="3">
        <v>26.164402597402596</v>
      </c>
      <c r="C13278" s="7">
        <v>12013</v>
      </c>
      <c r="D13278" s="7">
        <v>2</v>
      </c>
      <c r="E13278" s="7" t="s">
        <v>5214</v>
      </c>
      <c r="F13278" s="2" t="s">
        <v>172</v>
      </c>
      <c r="G13278" s="2" t="s">
        <v>2203</v>
      </c>
      <c r="H13278" s="2" t="s">
        <v>2655</v>
      </c>
    </row>
    <row r="13279" spans="1:8">
      <c r="A13279" s="79">
        <v>42691</v>
      </c>
      <c r="B13279" s="3">
        <v>13.056038860103627</v>
      </c>
      <c r="C13279" s="7">
        <v>12013</v>
      </c>
      <c r="D13279" s="7">
        <v>1</v>
      </c>
      <c r="E13279" s="7" t="s">
        <v>5214</v>
      </c>
      <c r="F13279" s="2" t="s">
        <v>172</v>
      </c>
      <c r="G13279" s="2" t="s">
        <v>2203</v>
      </c>
      <c r="H13279" s="2" t="s">
        <v>2029</v>
      </c>
    </row>
    <row r="13280" spans="1:8">
      <c r="A13280" s="79">
        <v>42691</v>
      </c>
      <c r="B13280" s="3">
        <v>13.081589700996677</v>
      </c>
      <c r="C13280" s="7">
        <v>12013</v>
      </c>
      <c r="D13280" s="7">
        <v>1</v>
      </c>
      <c r="E13280" s="7" t="s">
        <v>5214</v>
      </c>
      <c r="F13280" s="2" t="s">
        <v>172</v>
      </c>
      <c r="G13280" s="2" t="s">
        <v>2203</v>
      </c>
      <c r="H13280" s="2" t="s">
        <v>2669</v>
      </c>
    </row>
    <row r="13281" spans="1:8">
      <c r="A13281" s="79">
        <v>42692</v>
      </c>
      <c r="B13281" s="3">
        <v>26.138137182358097</v>
      </c>
      <c r="C13281" s="7">
        <v>12013</v>
      </c>
      <c r="D13281" s="7">
        <v>2</v>
      </c>
      <c r="E13281" s="7" t="s">
        <v>5214</v>
      </c>
      <c r="F13281" s="2" t="s">
        <v>172</v>
      </c>
      <c r="G13281" s="2" t="s">
        <v>2203</v>
      </c>
      <c r="H13281" s="2" t="s">
        <v>1958</v>
      </c>
    </row>
    <row r="13282" spans="1:8">
      <c r="A13282" s="79">
        <v>42695</v>
      </c>
      <c r="B13282" s="3">
        <v>20.366908221797324</v>
      </c>
      <c r="C13282" s="7">
        <v>12013</v>
      </c>
      <c r="D13282" s="7">
        <v>3</v>
      </c>
      <c r="E13282" s="7" t="s">
        <v>4174</v>
      </c>
      <c r="F13282" s="2" t="s">
        <v>172</v>
      </c>
      <c r="G13282" s="2" t="s">
        <v>1947</v>
      </c>
      <c r="H13282" s="2" t="s">
        <v>372</v>
      </c>
    </row>
    <row r="13283" spans="1:8">
      <c r="A13283" s="79">
        <v>42695</v>
      </c>
      <c r="B13283" s="3">
        <v>26.141135993256533</v>
      </c>
      <c r="C13283" s="7">
        <v>12013</v>
      </c>
      <c r="D13283" s="7">
        <v>2</v>
      </c>
      <c r="E13283" s="7" t="s">
        <v>5214</v>
      </c>
      <c r="F13283" s="2" t="s">
        <v>172</v>
      </c>
      <c r="G13283" s="2" t="s">
        <v>2203</v>
      </c>
      <c r="H13283" s="2" t="s">
        <v>674</v>
      </c>
    </row>
    <row r="13284" spans="1:8">
      <c r="A13284" s="79">
        <v>42695</v>
      </c>
      <c r="B13284" s="3">
        <v>26.186024856596557</v>
      </c>
      <c r="C13284" s="7">
        <v>12013</v>
      </c>
      <c r="D13284" s="7">
        <v>2</v>
      </c>
      <c r="E13284" s="7" t="s">
        <v>5214</v>
      </c>
      <c r="F13284" s="2" t="s">
        <v>172</v>
      </c>
      <c r="G13284" s="2" t="s">
        <v>2203</v>
      </c>
      <c r="H13284" s="2" t="s">
        <v>372</v>
      </c>
    </row>
    <row r="13285" spans="1:8">
      <c r="A13285" s="79">
        <v>42695</v>
      </c>
      <c r="B13285" s="3">
        <v>13.557805584281283</v>
      </c>
      <c r="C13285" s="7">
        <v>12013</v>
      </c>
      <c r="D13285" s="7">
        <v>1</v>
      </c>
      <c r="E13285" s="7" t="s">
        <v>5214</v>
      </c>
      <c r="F13285" s="2" t="s">
        <v>172</v>
      </c>
      <c r="G13285" s="2" t="s">
        <v>1947</v>
      </c>
      <c r="H13285" s="2" t="s">
        <v>2651</v>
      </c>
    </row>
    <row r="13286" spans="1:8">
      <c r="A13286" s="79">
        <v>42697</v>
      </c>
      <c r="B13286" s="3">
        <v>26.143108374384237</v>
      </c>
      <c r="C13286" s="7">
        <v>12013</v>
      </c>
      <c r="D13286" s="7">
        <v>2</v>
      </c>
      <c r="E13286" s="7" t="s">
        <v>5214</v>
      </c>
      <c r="F13286" s="2" t="s">
        <v>172</v>
      </c>
      <c r="G13286" s="2" t="s">
        <v>2203</v>
      </c>
      <c r="H13286" s="2" t="s">
        <v>2000</v>
      </c>
    </row>
    <row r="13287" spans="1:8">
      <c r="A13287" s="79">
        <v>42699</v>
      </c>
      <c r="B13287" s="3">
        <v>78.429061923463337</v>
      </c>
      <c r="C13287" s="7">
        <v>12013</v>
      </c>
      <c r="D13287" s="7">
        <v>6</v>
      </c>
      <c r="E13287" s="7" t="s">
        <v>5214</v>
      </c>
      <c r="F13287" s="2" t="s">
        <v>172</v>
      </c>
      <c r="G13287" s="2" t="s">
        <v>2203</v>
      </c>
      <c r="H13287" s="2" t="s">
        <v>2660</v>
      </c>
    </row>
    <row r="13288" spans="1:8">
      <c r="A13288" s="79">
        <v>42702</v>
      </c>
      <c r="B13288" s="3">
        <v>65.399309503606275</v>
      </c>
      <c r="C13288" s="7">
        <v>12013</v>
      </c>
      <c r="D13288" s="7">
        <v>4</v>
      </c>
      <c r="E13288" s="7" t="s">
        <v>5214</v>
      </c>
      <c r="F13288" s="2" t="s">
        <v>172</v>
      </c>
      <c r="G13288" s="2" t="s">
        <v>2203</v>
      </c>
      <c r="H13288" s="2" t="s">
        <v>2654</v>
      </c>
    </row>
    <row r="13289" spans="1:8">
      <c r="A13289" s="79">
        <v>42702</v>
      </c>
      <c r="B13289" s="3">
        <v>13.564301230377598</v>
      </c>
      <c r="C13289" s="7">
        <v>12013</v>
      </c>
      <c r="D13289" s="7">
        <v>1</v>
      </c>
      <c r="E13289" s="7" t="s">
        <v>5214</v>
      </c>
      <c r="F13289" s="2" t="s">
        <v>172</v>
      </c>
      <c r="G13289" s="2" t="s">
        <v>1947</v>
      </c>
      <c r="H13289" s="2" t="s">
        <v>2654</v>
      </c>
    </row>
    <row r="13290" spans="1:8">
      <c r="A13290" s="79">
        <v>42702</v>
      </c>
      <c r="B13290" s="3">
        <v>0</v>
      </c>
      <c r="C13290" s="7">
        <v>12013</v>
      </c>
      <c r="F13290" s="2" t="s">
        <v>172</v>
      </c>
      <c r="G13290" s="2" t="s">
        <v>2676</v>
      </c>
      <c r="H13290" s="2" t="s">
        <v>2653</v>
      </c>
    </row>
    <row r="13291" spans="1:8">
      <c r="A13291" s="79">
        <v>42703</v>
      </c>
      <c r="B13291" s="3">
        <v>33.902120530428604</v>
      </c>
      <c r="C13291" s="7">
        <v>12013</v>
      </c>
      <c r="D13291" s="7">
        <v>5</v>
      </c>
      <c r="E13291" s="7" t="s">
        <v>4174</v>
      </c>
      <c r="F13291" s="2" t="s">
        <v>172</v>
      </c>
      <c r="G13291" s="2" t="s">
        <v>1947</v>
      </c>
      <c r="H13291" s="2" t="s">
        <v>2653</v>
      </c>
    </row>
    <row r="13292" spans="1:8">
      <c r="A13292" s="79">
        <v>42703</v>
      </c>
      <c r="B13292" s="3">
        <v>65.382661022969458</v>
      </c>
      <c r="C13292" s="7">
        <v>12013</v>
      </c>
      <c r="D13292" s="7">
        <v>4</v>
      </c>
      <c r="E13292" s="7" t="s">
        <v>5214</v>
      </c>
      <c r="F13292" s="2" t="s">
        <v>172</v>
      </c>
      <c r="G13292" s="2" t="s">
        <v>2203</v>
      </c>
      <c r="H13292" s="2" t="s">
        <v>2653</v>
      </c>
    </row>
    <row r="13293" spans="1:8">
      <c r="A13293" s="79">
        <v>42705</v>
      </c>
      <c r="B13293" s="3">
        <v>78.472428571428566</v>
      </c>
      <c r="C13293" s="7">
        <v>12013</v>
      </c>
      <c r="D13293" s="7">
        <v>6</v>
      </c>
      <c r="E13293" s="7" t="s">
        <v>5214</v>
      </c>
      <c r="F13293" s="2" t="s">
        <v>172</v>
      </c>
      <c r="G13293" s="2" t="s">
        <v>2203</v>
      </c>
      <c r="H13293" s="2" t="s">
        <v>1944</v>
      </c>
    </row>
    <row r="13294" spans="1:8">
      <c r="A13294" s="79">
        <v>42705</v>
      </c>
      <c r="B13294" s="3">
        <v>40.689407407407408</v>
      </c>
      <c r="C13294" s="7">
        <v>12013</v>
      </c>
      <c r="D13294" s="7">
        <v>5</v>
      </c>
      <c r="E13294" s="7" t="s">
        <v>4174</v>
      </c>
      <c r="F13294" s="2" t="s">
        <v>172</v>
      </c>
      <c r="G13294" s="2" t="s">
        <v>1947</v>
      </c>
      <c r="H13294" s="2" t="s">
        <v>1944</v>
      </c>
    </row>
    <row r="13295" spans="1:8">
      <c r="A13295" s="79">
        <v>42705</v>
      </c>
      <c r="B13295" s="3">
        <v>4.3612431192660548</v>
      </c>
      <c r="C13295" s="7">
        <v>12013</v>
      </c>
      <c r="D13295" s="7">
        <v>1</v>
      </c>
      <c r="E13295" s="7" t="s">
        <v>4175</v>
      </c>
      <c r="F13295" s="2" t="s">
        <v>172</v>
      </c>
      <c r="G13295" s="2" t="s">
        <v>2677</v>
      </c>
      <c r="H13295" s="2" t="s">
        <v>1136</v>
      </c>
    </row>
    <row r="13296" spans="1:8">
      <c r="A13296" s="79">
        <v>42705</v>
      </c>
      <c r="B13296" s="3">
        <v>13.083729357798164</v>
      </c>
      <c r="C13296" s="7">
        <v>12013</v>
      </c>
      <c r="D13296" s="7">
        <v>1</v>
      </c>
      <c r="E13296" s="7" t="s">
        <v>5214</v>
      </c>
      <c r="F13296" s="2" t="s">
        <v>172</v>
      </c>
      <c r="G13296" s="2" t="s">
        <v>2203</v>
      </c>
      <c r="H13296" s="2" t="s">
        <v>1136</v>
      </c>
    </row>
    <row r="13297" spans="1:10">
      <c r="A13297" s="79">
        <v>42710</v>
      </c>
      <c r="B13297" s="3">
        <v>130.84676470588235</v>
      </c>
      <c r="C13297" s="7">
        <v>12013</v>
      </c>
      <c r="D13297" s="7">
        <v>10</v>
      </c>
      <c r="E13297" s="7" t="s">
        <v>5214</v>
      </c>
      <c r="F13297" s="2" t="s">
        <v>172</v>
      </c>
      <c r="G13297" s="2" t="s">
        <v>2203</v>
      </c>
      <c r="H13297" s="2" t="s">
        <v>2674</v>
      </c>
    </row>
    <row r="13298" spans="1:10">
      <c r="A13298" s="79">
        <v>42710</v>
      </c>
      <c r="B13298" s="3">
        <v>33.923235294117646</v>
      </c>
      <c r="C13298" s="7">
        <v>12013</v>
      </c>
      <c r="D13298" s="7">
        <v>5</v>
      </c>
      <c r="E13298" s="7" t="s">
        <v>4174</v>
      </c>
      <c r="F13298" s="2" t="s">
        <v>172</v>
      </c>
      <c r="G13298" s="2" t="s">
        <v>1947</v>
      </c>
      <c r="H13298" s="2" t="s">
        <v>2674</v>
      </c>
    </row>
    <row r="13299" spans="1:10">
      <c r="A13299" s="79">
        <v>42711</v>
      </c>
      <c r="B13299" s="3">
        <v>52.212142974527524</v>
      </c>
      <c r="C13299" s="7">
        <v>12013</v>
      </c>
      <c r="D13299" s="7">
        <v>4</v>
      </c>
      <c r="E13299" s="7" t="s">
        <v>5214</v>
      </c>
      <c r="F13299" s="2" t="s">
        <v>172</v>
      </c>
      <c r="G13299" s="2" t="s">
        <v>2203</v>
      </c>
      <c r="H13299" s="2" t="s">
        <v>2660</v>
      </c>
    </row>
    <row r="13300" spans="1:10">
      <c r="A13300" s="79">
        <v>42716</v>
      </c>
      <c r="B13300" s="3">
        <v>47.482606557377046</v>
      </c>
      <c r="C13300" s="7">
        <v>12013</v>
      </c>
      <c r="D13300" s="7">
        <v>6</v>
      </c>
      <c r="E13300" s="7" t="s">
        <v>4174</v>
      </c>
      <c r="F13300" s="2" t="s">
        <v>172</v>
      </c>
      <c r="G13300" s="2" t="s">
        <v>1947</v>
      </c>
      <c r="H13300" s="2" t="s">
        <v>1979</v>
      </c>
    </row>
    <row r="13301" spans="1:10">
      <c r="A13301" s="79">
        <v>42716</v>
      </c>
      <c r="B13301" s="3">
        <v>78.491655737704917</v>
      </c>
      <c r="C13301" s="7">
        <v>12013</v>
      </c>
      <c r="D13301" s="7">
        <v>6</v>
      </c>
      <c r="E13301" s="7" t="s">
        <v>5214</v>
      </c>
      <c r="F13301" s="2" t="s">
        <v>172</v>
      </c>
      <c r="G13301" s="2" t="s">
        <v>2203</v>
      </c>
      <c r="H13301" s="2" t="s">
        <v>1979</v>
      </c>
    </row>
    <row r="13302" spans="1:10">
      <c r="A13302" s="79">
        <v>42716</v>
      </c>
      <c r="B13302" s="3">
        <v>21.803237704918033</v>
      </c>
      <c r="C13302" s="7">
        <v>12013</v>
      </c>
      <c r="D13302" s="7">
        <v>2</v>
      </c>
      <c r="E13302" s="7" t="s">
        <v>4175</v>
      </c>
      <c r="F13302" s="2" t="s">
        <v>172</v>
      </c>
      <c r="G13302" s="2" t="s">
        <v>2677</v>
      </c>
      <c r="H13302" s="2" t="s">
        <v>1979</v>
      </c>
    </row>
    <row r="13303" spans="1:10">
      <c r="A13303" s="79">
        <v>42725</v>
      </c>
      <c r="B13303" s="3">
        <v>65.307281043094434</v>
      </c>
      <c r="C13303" s="7">
        <v>12013</v>
      </c>
      <c r="D13303" s="7">
        <v>4</v>
      </c>
      <c r="E13303" s="7" t="s">
        <v>5214</v>
      </c>
      <c r="F13303" s="2" t="s">
        <v>172</v>
      </c>
      <c r="G13303" s="2" t="s">
        <v>2203</v>
      </c>
      <c r="H13303" s="2" t="s">
        <v>2660</v>
      </c>
    </row>
    <row r="13304" spans="1:10">
      <c r="A13304" s="79">
        <v>42727</v>
      </c>
      <c r="B13304" s="3">
        <v>39.248357142857145</v>
      </c>
      <c r="C13304" s="7">
        <v>12013</v>
      </c>
      <c r="D13304" s="7">
        <v>3</v>
      </c>
      <c r="E13304" s="7" t="s">
        <v>5214</v>
      </c>
      <c r="F13304" s="2" t="s">
        <v>172</v>
      </c>
      <c r="G13304" s="2" t="s">
        <v>2203</v>
      </c>
      <c r="H13304" s="2" t="s">
        <v>2658</v>
      </c>
    </row>
    <row r="13305" spans="1:10">
      <c r="A13305" s="79">
        <v>42731</v>
      </c>
      <c r="B13305" s="3">
        <v>157.02742372881357</v>
      </c>
      <c r="C13305" s="7">
        <v>12013</v>
      </c>
      <c r="D13305" s="7">
        <v>12</v>
      </c>
      <c r="E13305" s="7" t="s">
        <v>5214</v>
      </c>
      <c r="F13305" s="2" t="s">
        <v>172</v>
      </c>
      <c r="G13305" s="2" t="s">
        <v>2203</v>
      </c>
      <c r="H13305" s="2" t="s">
        <v>2660</v>
      </c>
    </row>
    <row r="13306" spans="1:10">
      <c r="A13306" s="79">
        <v>42733</v>
      </c>
      <c r="B13306" s="3">
        <v>65.489280551905381</v>
      </c>
      <c r="C13306" s="7">
        <v>12013</v>
      </c>
      <c r="D13306" s="7">
        <v>5</v>
      </c>
      <c r="E13306" s="7" t="s">
        <v>5214</v>
      </c>
      <c r="F13306" s="2" t="s">
        <v>172</v>
      </c>
      <c r="G13306" s="2" t="s">
        <v>2203</v>
      </c>
      <c r="H13306" s="2" t="s">
        <v>2659</v>
      </c>
    </row>
    <row r="13307" spans="1:10">
      <c r="A13307" s="79">
        <v>42738</v>
      </c>
      <c r="B13307" s="3">
        <v>196.53524487471526</v>
      </c>
      <c r="C13307" s="7">
        <v>12013</v>
      </c>
      <c r="D13307" s="7">
        <v>15</v>
      </c>
      <c r="E13307" s="7" t="s">
        <v>5214</v>
      </c>
      <c r="F13307" s="2" t="s">
        <v>172</v>
      </c>
      <c r="G13307" s="2" t="s">
        <v>393</v>
      </c>
      <c r="I13307" s="2" t="s">
        <v>235</v>
      </c>
      <c r="J13307" s="2" t="s">
        <v>3455</v>
      </c>
    </row>
    <row r="13308" spans="1:10">
      <c r="A13308" s="79">
        <v>42738</v>
      </c>
      <c r="B13308" s="3">
        <v>39.196258429954263</v>
      </c>
      <c r="C13308" s="7">
        <v>12013</v>
      </c>
      <c r="D13308" s="7">
        <v>3</v>
      </c>
      <c r="E13308" s="7" t="s">
        <v>5214</v>
      </c>
      <c r="F13308" s="2" t="s">
        <v>172</v>
      </c>
      <c r="G13308" s="2" t="s">
        <v>1944</v>
      </c>
      <c r="J13308" s="2" t="s">
        <v>3535</v>
      </c>
    </row>
    <row r="13309" spans="1:10">
      <c r="A13309" s="79">
        <v>42738</v>
      </c>
      <c r="B13309" s="3">
        <v>26.117747457419433</v>
      </c>
      <c r="C13309" s="7">
        <v>12013</v>
      </c>
      <c r="D13309" s="7">
        <v>2</v>
      </c>
      <c r="E13309" s="7" t="s">
        <v>5214</v>
      </c>
      <c r="F13309" s="2" t="s">
        <v>172</v>
      </c>
      <c r="G13309" s="2" t="s">
        <v>1118</v>
      </c>
      <c r="J13309" s="2" t="s">
        <v>3477</v>
      </c>
    </row>
    <row r="13310" spans="1:10">
      <c r="A13310" s="79">
        <v>42739</v>
      </c>
      <c r="B13310" s="3">
        <v>65.467776752767534</v>
      </c>
      <c r="C13310" s="7">
        <v>12013</v>
      </c>
      <c r="D13310" s="7">
        <v>5</v>
      </c>
      <c r="E13310" s="7" t="s">
        <v>5214</v>
      </c>
      <c r="F13310" s="2" t="s">
        <v>172</v>
      </c>
      <c r="G13310" s="2" t="s">
        <v>1123</v>
      </c>
      <c r="J13310" s="2" t="s">
        <v>3525</v>
      </c>
    </row>
    <row r="13311" spans="1:10">
      <c r="A13311" s="79">
        <v>42739</v>
      </c>
      <c r="B13311" s="3">
        <v>39.247112903225805</v>
      </c>
      <c r="C13311" s="7">
        <v>12013</v>
      </c>
      <c r="D13311" s="7">
        <v>3</v>
      </c>
      <c r="E13311" s="7" t="s">
        <v>5214</v>
      </c>
      <c r="F13311" s="2" t="s">
        <v>172</v>
      </c>
      <c r="G13311" s="2" t="s">
        <v>488</v>
      </c>
      <c r="J13311" s="2" t="s">
        <v>3527</v>
      </c>
    </row>
    <row r="13312" spans="1:10">
      <c r="A13312" s="79">
        <v>42739</v>
      </c>
      <c r="B13312" s="3">
        <v>13.566903225806451</v>
      </c>
      <c r="C13312" s="7">
        <v>12013</v>
      </c>
      <c r="D13312" s="7">
        <v>1</v>
      </c>
      <c r="E13312" s="7" t="s">
        <v>5214</v>
      </c>
      <c r="F13312" s="2" t="s">
        <v>172</v>
      </c>
      <c r="G13312" s="2" t="s">
        <v>488</v>
      </c>
      <c r="J13312" s="2" t="s">
        <v>3527</v>
      </c>
    </row>
    <row r="13313" spans="1:10">
      <c r="A13313" s="79">
        <v>42740</v>
      </c>
      <c r="B13313" s="3">
        <v>91.580635646687696</v>
      </c>
      <c r="C13313" s="7">
        <v>12013</v>
      </c>
      <c r="D13313" s="7">
        <v>7</v>
      </c>
      <c r="E13313" s="7" t="s">
        <v>5214</v>
      </c>
      <c r="F13313" s="2" t="s">
        <v>172</v>
      </c>
      <c r="G13313" s="2" t="s">
        <v>2025</v>
      </c>
      <c r="J13313" s="2" t="s">
        <v>3522</v>
      </c>
    </row>
    <row r="13314" spans="1:10">
      <c r="A13314" s="79">
        <v>42741</v>
      </c>
      <c r="B13314" s="3">
        <v>39.262218750000002</v>
      </c>
      <c r="C13314" s="7">
        <v>12013</v>
      </c>
      <c r="D13314" s="7">
        <v>3</v>
      </c>
      <c r="E13314" s="7" t="s">
        <v>5214</v>
      </c>
      <c r="F13314" s="2" t="s">
        <v>172</v>
      </c>
      <c r="G13314" s="2" t="s">
        <v>2655</v>
      </c>
      <c r="J13314" s="2" t="s">
        <v>3466</v>
      </c>
    </row>
    <row r="13315" spans="1:10">
      <c r="A13315" s="79">
        <v>42741</v>
      </c>
      <c r="B13315" s="3">
        <v>39.262709302325582</v>
      </c>
      <c r="C13315" s="7">
        <v>12013</v>
      </c>
      <c r="D13315" s="7">
        <v>3</v>
      </c>
      <c r="E13315" s="7" t="s">
        <v>5214</v>
      </c>
      <c r="F13315" s="2" t="s">
        <v>172</v>
      </c>
      <c r="G13315" s="2" t="s">
        <v>3517</v>
      </c>
      <c r="J13315" s="2" t="s">
        <v>3518</v>
      </c>
    </row>
    <row r="13316" spans="1:10">
      <c r="A13316" s="79">
        <v>42741</v>
      </c>
      <c r="B13316" s="3">
        <v>26.165571428571429</v>
      </c>
      <c r="C13316" s="7">
        <v>12013</v>
      </c>
      <c r="D13316" s="7">
        <v>2</v>
      </c>
      <c r="E13316" s="7" t="s">
        <v>5214</v>
      </c>
      <c r="F13316" s="2" t="s">
        <v>172</v>
      </c>
      <c r="G13316" s="2" t="s">
        <v>3519</v>
      </c>
      <c r="J13316" s="2" t="s">
        <v>3520</v>
      </c>
    </row>
    <row r="13317" spans="1:10">
      <c r="A13317" s="79">
        <v>42742</v>
      </c>
      <c r="B13317" s="3">
        <v>39.23211029976941</v>
      </c>
      <c r="C13317" s="7">
        <v>12013</v>
      </c>
      <c r="D13317" s="7">
        <v>3</v>
      </c>
      <c r="E13317" s="7" t="s">
        <v>5214</v>
      </c>
      <c r="F13317" s="2" t="s">
        <v>172</v>
      </c>
      <c r="G13317" s="2" t="s">
        <v>2000</v>
      </c>
      <c r="H13317" s="2" t="s">
        <v>378</v>
      </c>
      <c r="I13317" s="2" t="s">
        <v>239</v>
      </c>
      <c r="J13317" s="2" t="s">
        <v>3530</v>
      </c>
    </row>
    <row r="13318" spans="1:10">
      <c r="A13318" s="79">
        <v>42743</v>
      </c>
      <c r="B13318" s="3">
        <v>8.718500417584087</v>
      </c>
      <c r="C13318" s="7">
        <v>12013</v>
      </c>
      <c r="D13318" s="7">
        <v>1</v>
      </c>
      <c r="E13318" s="7" t="s">
        <v>4175</v>
      </c>
      <c r="F13318" s="2" t="s">
        <v>172</v>
      </c>
      <c r="G13318" s="2" t="s">
        <v>2651</v>
      </c>
      <c r="J13318" s="2" t="s">
        <v>3486</v>
      </c>
    </row>
    <row r="13319" spans="1:10">
      <c r="A13319" s="79">
        <v>42743</v>
      </c>
      <c r="B13319" s="3">
        <v>13.562111760686356</v>
      </c>
      <c r="C13319" s="7">
        <v>12013</v>
      </c>
      <c r="D13319" s="7">
        <v>1</v>
      </c>
      <c r="E13319" s="7" t="s">
        <v>5214</v>
      </c>
      <c r="F13319" s="2" t="s">
        <v>172</v>
      </c>
      <c r="G13319" s="2" t="s">
        <v>2651</v>
      </c>
      <c r="J13319" s="2" t="s">
        <v>3486</v>
      </c>
    </row>
    <row r="13320" spans="1:10">
      <c r="A13320" s="79">
        <v>42744</v>
      </c>
      <c r="B13320" s="3">
        <v>65.419024390243905</v>
      </c>
      <c r="C13320" s="7">
        <v>12013</v>
      </c>
      <c r="D13320" s="7">
        <v>4</v>
      </c>
      <c r="E13320" s="7" t="s">
        <v>5214</v>
      </c>
      <c r="F13320" s="2" t="s">
        <v>172</v>
      </c>
      <c r="G13320" s="2" t="s">
        <v>1979</v>
      </c>
      <c r="J13320" s="2" t="s">
        <v>3492</v>
      </c>
    </row>
    <row r="13321" spans="1:10">
      <c r="A13321" s="79">
        <v>42744</v>
      </c>
      <c r="B13321" s="3">
        <v>13.068297498511019</v>
      </c>
      <c r="C13321" s="7">
        <v>12013</v>
      </c>
      <c r="D13321" s="7">
        <v>1</v>
      </c>
      <c r="E13321" s="7" t="s">
        <v>5214</v>
      </c>
      <c r="F13321" s="2" t="s">
        <v>172</v>
      </c>
      <c r="G13321" s="2" t="s">
        <v>2653</v>
      </c>
      <c r="J13321" s="2" t="s">
        <v>3523</v>
      </c>
    </row>
    <row r="13322" spans="1:10">
      <c r="A13322" s="79">
        <v>42744</v>
      </c>
      <c r="B13322" s="3">
        <v>13.089396226415094</v>
      </c>
      <c r="C13322" s="7">
        <v>12013</v>
      </c>
      <c r="D13322" s="7">
        <v>1</v>
      </c>
      <c r="E13322" s="7" t="s">
        <v>5214</v>
      </c>
      <c r="F13322" s="2" t="s">
        <v>172</v>
      </c>
      <c r="G13322" s="2" t="s">
        <v>3463</v>
      </c>
      <c r="J13322" s="2" t="s">
        <v>3464</v>
      </c>
    </row>
    <row r="13323" spans="1:10">
      <c r="A13323" s="79">
        <v>42744</v>
      </c>
      <c r="B13323" s="3">
        <v>13.552308516974389</v>
      </c>
      <c r="C13323" s="7">
        <v>12013</v>
      </c>
      <c r="D13323" s="7">
        <v>1</v>
      </c>
      <c r="E13323" s="7" t="s">
        <v>5214</v>
      </c>
      <c r="F13323" s="2" t="s">
        <v>172</v>
      </c>
      <c r="G13323" s="2" t="s">
        <v>2653</v>
      </c>
      <c r="J13323" s="2" t="s">
        <v>3523</v>
      </c>
    </row>
    <row r="13324" spans="1:10">
      <c r="A13324" s="79">
        <v>42745</v>
      </c>
      <c r="B13324" s="3">
        <v>52.305448976352963</v>
      </c>
      <c r="C13324" s="7">
        <v>12013</v>
      </c>
      <c r="D13324" s="7">
        <v>4</v>
      </c>
      <c r="E13324" s="7" t="s">
        <v>5214</v>
      </c>
      <c r="F13324" s="2" t="s">
        <v>172</v>
      </c>
      <c r="G13324" s="2" t="s">
        <v>674</v>
      </c>
      <c r="H13324" s="2" t="s">
        <v>1938</v>
      </c>
      <c r="I13324" s="2" t="s">
        <v>379</v>
      </c>
      <c r="J13324" s="2" t="s">
        <v>3494</v>
      </c>
    </row>
    <row r="13325" spans="1:10">
      <c r="A13325" s="79">
        <v>42746</v>
      </c>
      <c r="B13325" s="3">
        <v>94.372500000000002</v>
      </c>
      <c r="C13325" s="7">
        <v>12013</v>
      </c>
      <c r="D13325" s="7">
        <v>7</v>
      </c>
      <c r="E13325" s="7" t="s">
        <v>5214</v>
      </c>
      <c r="F13325" s="2" t="s">
        <v>172</v>
      </c>
      <c r="G13325" s="2" t="s">
        <v>2021</v>
      </c>
      <c r="J13325" s="2" t="s">
        <v>3549</v>
      </c>
    </row>
    <row r="13326" spans="1:10">
      <c r="A13326" s="79">
        <v>42746</v>
      </c>
      <c r="B13326" s="3">
        <v>33.926011235955059</v>
      </c>
      <c r="C13326" s="7">
        <v>12013</v>
      </c>
      <c r="D13326" s="7">
        <v>5</v>
      </c>
      <c r="E13326" s="7" t="s">
        <v>4174</v>
      </c>
      <c r="F13326" s="2" t="s">
        <v>172</v>
      </c>
      <c r="G13326" s="2" t="s">
        <v>763</v>
      </c>
      <c r="I13326" s="2" t="s">
        <v>2018</v>
      </c>
      <c r="J13326" s="2" t="s">
        <v>3534</v>
      </c>
    </row>
    <row r="13327" spans="1:10">
      <c r="A13327" s="79">
        <v>42746</v>
      </c>
      <c r="B13327" s="3">
        <v>20.372632653061224</v>
      </c>
      <c r="C13327" s="7">
        <v>12013</v>
      </c>
      <c r="D13327" s="7">
        <v>3</v>
      </c>
      <c r="E13327" s="7" t="s">
        <v>4174</v>
      </c>
      <c r="F13327" s="2" t="s">
        <v>172</v>
      </c>
      <c r="G13327" s="2" t="s">
        <v>3468</v>
      </c>
      <c r="J13327" s="2" t="s">
        <v>3469</v>
      </c>
    </row>
    <row r="13328" spans="1:10">
      <c r="A13328" s="79">
        <v>42746</v>
      </c>
      <c r="B13328" s="3">
        <v>39.25724157303371</v>
      </c>
      <c r="C13328" s="7">
        <v>12013</v>
      </c>
      <c r="D13328" s="7">
        <v>3</v>
      </c>
      <c r="E13328" s="7" t="s">
        <v>5214</v>
      </c>
      <c r="F13328" s="2" t="s">
        <v>172</v>
      </c>
      <c r="G13328" s="2" t="s">
        <v>763</v>
      </c>
      <c r="I13328" s="2" t="s">
        <v>2018</v>
      </c>
      <c r="J13328" s="2" t="s">
        <v>3534</v>
      </c>
    </row>
    <row r="13329" spans="1:10">
      <c r="A13329" s="79">
        <v>42746</v>
      </c>
      <c r="B13329" s="3">
        <v>39.290077259475218</v>
      </c>
      <c r="C13329" s="7">
        <v>12013</v>
      </c>
      <c r="D13329" s="7">
        <v>3</v>
      </c>
      <c r="E13329" s="7" t="s">
        <v>5214</v>
      </c>
      <c r="F13329" s="2" t="s">
        <v>172</v>
      </c>
      <c r="G13329" s="2" t="s">
        <v>3468</v>
      </c>
      <c r="J13329" s="2" t="s">
        <v>3469</v>
      </c>
    </row>
    <row r="13330" spans="1:10">
      <c r="A13330" s="79">
        <v>42746</v>
      </c>
      <c r="B13330" s="3">
        <v>26.143683562635772</v>
      </c>
      <c r="C13330" s="7">
        <v>12013</v>
      </c>
      <c r="D13330" s="7">
        <v>2</v>
      </c>
      <c r="E13330" s="7" t="s">
        <v>5214</v>
      </c>
      <c r="F13330" s="2" t="s">
        <v>172</v>
      </c>
      <c r="G13330" s="2" t="s">
        <v>1128</v>
      </c>
      <c r="J13330" s="2" t="s">
        <v>3487</v>
      </c>
    </row>
    <row r="13331" spans="1:10">
      <c r="A13331" s="79">
        <v>42746</v>
      </c>
      <c r="B13331" s="3">
        <v>4.3655641399416911</v>
      </c>
      <c r="C13331" s="7">
        <v>12013</v>
      </c>
      <c r="D13331" s="7">
        <v>1</v>
      </c>
      <c r="E13331" s="7" t="s">
        <v>4175</v>
      </c>
      <c r="F13331" s="2" t="s">
        <v>172</v>
      </c>
      <c r="G13331" s="2" t="s">
        <v>3468</v>
      </c>
      <c r="J13331" s="2" t="s">
        <v>3469</v>
      </c>
    </row>
    <row r="13332" spans="1:10">
      <c r="A13332" s="79">
        <v>42746</v>
      </c>
      <c r="B13332" s="3">
        <v>0</v>
      </c>
      <c r="C13332" s="7">
        <v>12013</v>
      </c>
      <c r="F13332" s="2" t="s">
        <v>172</v>
      </c>
      <c r="G13332" s="2" t="s">
        <v>3468</v>
      </c>
      <c r="J13332" s="2" t="s">
        <v>3469</v>
      </c>
    </row>
    <row r="13333" spans="1:10">
      <c r="A13333" s="79">
        <v>42747</v>
      </c>
      <c r="B13333" s="3">
        <v>13.564982451291971</v>
      </c>
      <c r="C13333" s="7">
        <v>12013</v>
      </c>
      <c r="D13333" s="7">
        <v>1</v>
      </c>
      <c r="E13333" s="7" t="s">
        <v>5214</v>
      </c>
      <c r="F13333" s="2" t="s">
        <v>172</v>
      </c>
      <c r="G13333" s="2" t="s">
        <v>671</v>
      </c>
      <c r="J13333" s="2" t="s">
        <v>3499</v>
      </c>
    </row>
    <row r="13334" spans="1:10">
      <c r="A13334" s="79">
        <v>42758</v>
      </c>
      <c r="B13334" s="3">
        <v>6.7697272727272724</v>
      </c>
      <c r="C13334" s="7">
        <v>12013</v>
      </c>
      <c r="D13334" s="7">
        <v>1</v>
      </c>
      <c r="E13334" s="7" t="s">
        <v>4174</v>
      </c>
      <c r="F13334" s="2" t="s">
        <v>172</v>
      </c>
      <c r="G13334" s="2" t="s">
        <v>372</v>
      </c>
      <c r="H13334" s="2" t="s">
        <v>1921</v>
      </c>
      <c r="I13334" s="2" t="s">
        <v>231</v>
      </c>
      <c r="J13334" s="2" t="s">
        <v>3472</v>
      </c>
    </row>
    <row r="13335" spans="1:10">
      <c r="A13335" s="79">
        <v>42767</v>
      </c>
      <c r="B13335" s="3">
        <v>39.252527027027028</v>
      </c>
      <c r="C13335" s="7">
        <v>12013</v>
      </c>
      <c r="D13335" s="7">
        <v>3</v>
      </c>
      <c r="E13335" s="7" t="s">
        <v>5214</v>
      </c>
      <c r="F13335" s="2" t="s">
        <v>172</v>
      </c>
      <c r="G13335" s="2" t="s">
        <v>3474</v>
      </c>
      <c r="J13335" s="2" t="s">
        <v>3475</v>
      </c>
    </row>
    <row r="13336" spans="1:10">
      <c r="A13336" s="79">
        <v>42779</v>
      </c>
      <c r="B13336" s="3">
        <v>39.273354077253217</v>
      </c>
      <c r="C13336" s="7">
        <v>12013</v>
      </c>
      <c r="D13336" s="7">
        <v>3</v>
      </c>
      <c r="E13336" s="7" t="s">
        <v>5214</v>
      </c>
      <c r="F13336" s="2" t="s">
        <v>172</v>
      </c>
      <c r="G13336" s="2" t="s">
        <v>1960</v>
      </c>
      <c r="J13336" s="2" t="s">
        <v>3465</v>
      </c>
    </row>
    <row r="13337" spans="1:10">
      <c r="A13337" s="79">
        <v>42785</v>
      </c>
      <c r="B13337" s="3">
        <v>52.334307692307689</v>
      </c>
      <c r="C13337" s="7">
        <v>12013</v>
      </c>
      <c r="D13337" s="7">
        <v>4</v>
      </c>
      <c r="E13337" s="7" t="s">
        <v>5214</v>
      </c>
      <c r="F13337" s="2" t="s">
        <v>172</v>
      </c>
      <c r="G13337" s="2" t="s">
        <v>2655</v>
      </c>
      <c r="J13337" s="2" t="s">
        <v>3453</v>
      </c>
    </row>
    <row r="13338" spans="1:10">
      <c r="A13338" s="79">
        <v>42785</v>
      </c>
      <c r="B13338" s="3">
        <v>39.255471181556196</v>
      </c>
      <c r="C13338" s="7">
        <v>12013</v>
      </c>
      <c r="D13338" s="7">
        <v>3</v>
      </c>
      <c r="E13338" s="7" t="s">
        <v>5214</v>
      </c>
      <c r="F13338" s="2" t="s">
        <v>172</v>
      </c>
      <c r="G13338" s="2" t="s">
        <v>3511</v>
      </c>
      <c r="J13338" s="2" t="s">
        <v>3512</v>
      </c>
    </row>
    <row r="13339" spans="1:10">
      <c r="A13339" s="79">
        <v>42787</v>
      </c>
      <c r="B13339" s="3">
        <v>130.87941624365482</v>
      </c>
      <c r="C13339" s="7">
        <v>12013</v>
      </c>
      <c r="D13339" s="7">
        <v>10</v>
      </c>
      <c r="E13339" s="7" t="s">
        <v>5214</v>
      </c>
      <c r="F13339" s="2" t="s">
        <v>172</v>
      </c>
      <c r="G13339" s="2" t="s">
        <v>2021</v>
      </c>
      <c r="J13339" s="2" t="s">
        <v>3509</v>
      </c>
    </row>
    <row r="13340" spans="1:10">
      <c r="A13340" s="79">
        <v>42787</v>
      </c>
      <c r="B13340" s="3">
        <v>104.67907871720116</v>
      </c>
      <c r="C13340" s="7">
        <v>12013</v>
      </c>
      <c r="D13340" s="7">
        <v>8</v>
      </c>
      <c r="E13340" s="7" t="s">
        <v>5214</v>
      </c>
      <c r="F13340" s="2" t="s">
        <v>172</v>
      </c>
      <c r="G13340" s="2" t="s">
        <v>1979</v>
      </c>
      <c r="J13340" s="2" t="s">
        <v>3510</v>
      </c>
    </row>
    <row r="13341" spans="1:10">
      <c r="A13341" s="79">
        <v>42787</v>
      </c>
      <c r="B13341" s="3">
        <v>33.923775510204081</v>
      </c>
      <c r="C13341" s="7">
        <v>12013</v>
      </c>
      <c r="D13341" s="7">
        <v>5</v>
      </c>
      <c r="E13341" s="7" t="s">
        <v>4174</v>
      </c>
      <c r="F13341" s="2" t="s">
        <v>172</v>
      </c>
      <c r="G13341" s="2" t="s">
        <v>1979</v>
      </c>
      <c r="J13341" s="2" t="s">
        <v>3510</v>
      </c>
    </row>
    <row r="13342" spans="1:10">
      <c r="A13342" s="79">
        <v>42787</v>
      </c>
      <c r="B13342" s="3">
        <v>39.06136956521739</v>
      </c>
      <c r="C13342" s="7">
        <v>12013</v>
      </c>
      <c r="D13342" s="7">
        <v>3</v>
      </c>
      <c r="E13342" s="7" t="s">
        <v>5214</v>
      </c>
      <c r="F13342" s="2" t="s">
        <v>172</v>
      </c>
      <c r="G13342" s="2" t="s">
        <v>3504</v>
      </c>
      <c r="J13342" s="2" t="s">
        <v>3533</v>
      </c>
    </row>
    <row r="13343" spans="1:10">
      <c r="A13343" s="79">
        <v>42787</v>
      </c>
      <c r="B13343" s="3">
        <v>4.3616282798833819</v>
      </c>
      <c r="C13343" s="7">
        <v>12013</v>
      </c>
      <c r="D13343" s="7">
        <v>1</v>
      </c>
      <c r="E13343" s="7" t="s">
        <v>4175</v>
      </c>
      <c r="F13343" s="2" t="s">
        <v>172</v>
      </c>
      <c r="G13343" s="2" t="s">
        <v>1979</v>
      </c>
      <c r="J13343" s="2" t="s">
        <v>3510</v>
      </c>
    </row>
    <row r="13344" spans="1:10">
      <c r="A13344" s="79">
        <v>42788</v>
      </c>
      <c r="B13344" s="3">
        <v>26.175883248730965</v>
      </c>
      <c r="C13344" s="7">
        <v>12013</v>
      </c>
      <c r="D13344" s="7">
        <v>2</v>
      </c>
      <c r="E13344" s="7" t="s">
        <v>5214</v>
      </c>
      <c r="F13344" s="2" t="s">
        <v>172</v>
      </c>
      <c r="G13344" s="2" t="s">
        <v>2008</v>
      </c>
      <c r="I13344" s="2" t="s">
        <v>3502</v>
      </c>
      <c r="J13344" s="2" t="s">
        <v>3503</v>
      </c>
    </row>
    <row r="13345" spans="1:10">
      <c r="A13345" s="79">
        <v>42790</v>
      </c>
      <c r="B13345" s="3">
        <v>26.161137931034482</v>
      </c>
      <c r="C13345" s="7">
        <v>12013</v>
      </c>
      <c r="D13345" s="7">
        <v>2</v>
      </c>
      <c r="E13345" s="7" t="s">
        <v>5214</v>
      </c>
      <c r="F13345" s="2" t="s">
        <v>172</v>
      </c>
      <c r="G13345" s="2" t="s">
        <v>372</v>
      </c>
      <c r="H13345" s="2" t="s">
        <v>1921</v>
      </c>
      <c r="I13345" s="2" t="s">
        <v>231</v>
      </c>
      <c r="J13345" s="2" t="s">
        <v>3471</v>
      </c>
    </row>
    <row r="13346" spans="1:10">
      <c r="A13346" s="79">
        <v>42790</v>
      </c>
      <c r="B13346" s="3">
        <v>13.565034482758621</v>
      </c>
      <c r="C13346" s="7">
        <v>12013</v>
      </c>
      <c r="D13346" s="7">
        <v>1</v>
      </c>
      <c r="E13346" s="7" t="s">
        <v>5214</v>
      </c>
      <c r="F13346" s="2" t="s">
        <v>172</v>
      </c>
      <c r="G13346" s="2" t="s">
        <v>372</v>
      </c>
      <c r="H13346" s="2" t="s">
        <v>1921</v>
      </c>
      <c r="I13346" s="2" t="s">
        <v>231</v>
      </c>
      <c r="J13346" s="2" t="s">
        <v>3471</v>
      </c>
    </row>
    <row r="13347" spans="1:10">
      <c r="A13347" s="79">
        <v>42799</v>
      </c>
      <c r="B13347" s="3">
        <v>130.85021739130434</v>
      </c>
      <c r="C13347" s="7">
        <v>12013</v>
      </c>
      <c r="D13347" s="7">
        <v>10</v>
      </c>
      <c r="E13347" s="7" t="s">
        <v>5214</v>
      </c>
      <c r="F13347" s="2" t="s">
        <v>172</v>
      </c>
      <c r="G13347" s="2" t="s">
        <v>1113</v>
      </c>
      <c r="J13347" s="2" t="s">
        <v>3507</v>
      </c>
    </row>
    <row r="13348" spans="1:10">
      <c r="A13348" s="79">
        <v>42800</v>
      </c>
      <c r="B13348" s="3">
        <v>130.88499999999999</v>
      </c>
      <c r="C13348" s="7">
        <v>12013</v>
      </c>
      <c r="D13348" s="7">
        <v>10</v>
      </c>
      <c r="E13348" s="7" t="s">
        <v>5214</v>
      </c>
      <c r="F13348" s="2" t="s">
        <v>172</v>
      </c>
      <c r="G13348" s="2" t="s">
        <v>2651</v>
      </c>
      <c r="J13348" s="2" t="s">
        <v>3470</v>
      </c>
    </row>
    <row r="13349" spans="1:10">
      <c r="A13349" s="79">
        <v>42800</v>
      </c>
      <c r="B13349" s="3">
        <v>8.7256666666666671</v>
      </c>
      <c r="C13349" s="7">
        <v>12013</v>
      </c>
      <c r="D13349" s="7">
        <v>1</v>
      </c>
      <c r="E13349" s="7" t="s">
        <v>4175</v>
      </c>
      <c r="F13349" s="2" t="s">
        <v>172</v>
      </c>
      <c r="G13349" s="2" t="s">
        <v>2651</v>
      </c>
      <c r="J13349" s="2" t="s">
        <v>3470</v>
      </c>
    </row>
    <row r="13350" spans="1:10">
      <c r="A13350" s="79">
        <v>42804</v>
      </c>
      <c r="B13350" s="3">
        <v>39.025500000000001</v>
      </c>
      <c r="C13350" s="7">
        <v>12013</v>
      </c>
      <c r="D13350" s="7">
        <v>3</v>
      </c>
      <c r="E13350" s="7" t="s">
        <v>5214</v>
      </c>
      <c r="F13350" s="2" t="s">
        <v>172</v>
      </c>
      <c r="G13350" s="2" t="s">
        <v>2652</v>
      </c>
      <c r="J13350" s="2" t="s">
        <v>3532</v>
      </c>
    </row>
    <row r="13351" spans="1:10">
      <c r="A13351" s="79">
        <v>42812</v>
      </c>
      <c r="B13351" s="3">
        <v>26.145451550216411</v>
      </c>
      <c r="C13351" s="7">
        <v>12013</v>
      </c>
      <c r="D13351" s="7">
        <v>2</v>
      </c>
      <c r="E13351" s="7" t="s">
        <v>5214</v>
      </c>
      <c r="F13351" s="2" t="s">
        <v>172</v>
      </c>
      <c r="G13351" s="2" t="s">
        <v>1958</v>
      </c>
      <c r="J13351" s="2" t="s">
        <v>3513</v>
      </c>
    </row>
    <row r="13352" spans="1:10">
      <c r="A13352" s="79">
        <v>42817</v>
      </c>
      <c r="B13352" s="3">
        <v>39.191260689426585</v>
      </c>
      <c r="C13352" s="7">
        <v>12013</v>
      </c>
      <c r="D13352" s="7">
        <v>3</v>
      </c>
      <c r="E13352" s="7" t="s">
        <v>5214</v>
      </c>
      <c r="F13352" s="2" t="s">
        <v>172</v>
      </c>
      <c r="G13352" s="2" t="s">
        <v>2653</v>
      </c>
      <c r="J13352" s="2" t="s">
        <v>3531</v>
      </c>
    </row>
    <row r="13353" spans="1:10">
      <c r="A13353" s="79">
        <v>42817</v>
      </c>
      <c r="B13353" s="3">
        <v>39.221839902738672</v>
      </c>
      <c r="C13353" s="7">
        <v>12013</v>
      </c>
      <c r="D13353" s="7">
        <v>3</v>
      </c>
      <c r="E13353" s="7" t="s">
        <v>5214</v>
      </c>
      <c r="F13353" s="2" t="s">
        <v>172</v>
      </c>
      <c r="G13353" s="2" t="s">
        <v>1126</v>
      </c>
      <c r="J13353" s="2" t="s">
        <v>3536</v>
      </c>
    </row>
    <row r="13354" spans="1:10">
      <c r="A13354" s="79">
        <v>42819</v>
      </c>
      <c r="B13354" s="3">
        <v>130.89574766355139</v>
      </c>
      <c r="C13354" s="7">
        <v>12013</v>
      </c>
      <c r="D13354" s="7">
        <v>10</v>
      </c>
      <c r="E13354" s="7" t="s">
        <v>5214</v>
      </c>
      <c r="F13354" s="2" t="s">
        <v>172</v>
      </c>
      <c r="G13354" s="2" t="s">
        <v>1113</v>
      </c>
      <c r="J13354" s="2" t="s">
        <v>3521</v>
      </c>
    </row>
    <row r="13355" spans="1:10">
      <c r="A13355" s="79">
        <v>42827</v>
      </c>
      <c r="B13355" s="3">
        <v>26.079711864406779</v>
      </c>
      <c r="C13355" s="7">
        <v>12013</v>
      </c>
      <c r="D13355" s="7">
        <v>2</v>
      </c>
      <c r="E13355" s="7" t="s">
        <v>5214</v>
      </c>
      <c r="F13355" s="2" t="s">
        <v>172</v>
      </c>
      <c r="G13355" s="2" t="s">
        <v>2203</v>
      </c>
    </row>
    <row r="13356" spans="1:10">
      <c r="A13356" s="79">
        <v>42832</v>
      </c>
      <c r="B13356" s="3">
        <v>6.782761746559089</v>
      </c>
      <c r="C13356" s="7">
        <v>12013</v>
      </c>
      <c r="D13356" s="7">
        <v>1</v>
      </c>
      <c r="E13356" s="7" t="s">
        <v>4174</v>
      </c>
      <c r="F13356" s="2" t="s">
        <v>172</v>
      </c>
      <c r="G13356" s="2" t="s">
        <v>1947</v>
      </c>
    </row>
    <row r="13357" spans="1:10">
      <c r="A13357" s="79">
        <v>42832</v>
      </c>
      <c r="B13357" s="3">
        <v>13.081040511221099</v>
      </c>
      <c r="C13357" s="7">
        <v>12013</v>
      </c>
      <c r="D13357" s="7">
        <v>1</v>
      </c>
      <c r="E13357" s="7" t="s">
        <v>5214</v>
      </c>
      <c r="F13357" s="2" t="s">
        <v>172</v>
      </c>
      <c r="G13357" s="2" t="s">
        <v>2203</v>
      </c>
    </row>
    <row r="13358" spans="1:10">
      <c r="A13358" s="79">
        <v>42836</v>
      </c>
      <c r="B13358" s="3">
        <v>392.97886363636366</v>
      </c>
      <c r="C13358" s="7">
        <v>12013</v>
      </c>
      <c r="D13358" s="7">
        <v>30</v>
      </c>
      <c r="E13358" s="7" t="s">
        <v>5214</v>
      </c>
      <c r="F13358" s="2" t="s">
        <v>172</v>
      </c>
      <c r="G13358" s="2" t="s">
        <v>2203</v>
      </c>
    </row>
    <row r="13359" spans="1:10">
      <c r="A13359" s="79">
        <v>42836</v>
      </c>
      <c r="B13359" s="3">
        <v>157.05529949238579</v>
      </c>
      <c r="C13359" s="7">
        <v>12013</v>
      </c>
      <c r="D13359" s="7">
        <v>12</v>
      </c>
      <c r="E13359" s="7" t="s">
        <v>5214</v>
      </c>
      <c r="F13359" s="2" t="s">
        <v>172</v>
      </c>
      <c r="G13359" s="2" t="s">
        <v>2203</v>
      </c>
    </row>
    <row r="13360" spans="1:10">
      <c r="A13360" s="79">
        <v>42838</v>
      </c>
      <c r="B13360" s="3">
        <v>39.237774368231044</v>
      </c>
      <c r="C13360" s="7">
        <v>12013</v>
      </c>
      <c r="D13360" s="7">
        <v>3</v>
      </c>
      <c r="E13360" s="7" t="s">
        <v>5214</v>
      </c>
      <c r="F13360" s="2" t="s">
        <v>172</v>
      </c>
      <c r="G13360" s="2" t="s">
        <v>2203</v>
      </c>
    </row>
    <row r="13361" spans="1:7">
      <c r="A13361" s="79">
        <v>42839</v>
      </c>
      <c r="B13361" s="3">
        <v>130.9725</v>
      </c>
      <c r="C13361" s="7">
        <v>12013</v>
      </c>
      <c r="D13361" s="7">
        <v>10</v>
      </c>
      <c r="E13361" s="7" t="s">
        <v>5214</v>
      </c>
      <c r="F13361" s="2" t="s">
        <v>172</v>
      </c>
      <c r="G13361" s="2" t="s">
        <v>2203</v>
      </c>
    </row>
    <row r="13362" spans="1:7">
      <c r="A13362" s="79">
        <v>42839</v>
      </c>
      <c r="B13362" s="3">
        <v>0</v>
      </c>
      <c r="C13362" s="7">
        <v>12013</v>
      </c>
      <c r="D13362" s="7">
        <v>1</v>
      </c>
      <c r="E13362" s="7" t="s">
        <v>5214</v>
      </c>
      <c r="F13362" s="2" t="s">
        <v>172</v>
      </c>
      <c r="G13362" s="2" t="s">
        <v>4404</v>
      </c>
    </row>
    <row r="13363" spans="1:7">
      <c r="A13363" s="79">
        <v>42839</v>
      </c>
      <c r="B13363" s="3">
        <v>8.7265862068965525</v>
      </c>
      <c r="C13363" s="7">
        <v>12013</v>
      </c>
      <c r="D13363" s="7">
        <v>1</v>
      </c>
      <c r="E13363" s="7" t="s">
        <v>4175</v>
      </c>
      <c r="F13363" s="2" t="s">
        <v>172</v>
      </c>
      <c r="G13363" s="2" t="s">
        <v>2677</v>
      </c>
    </row>
    <row r="13364" spans="1:7">
      <c r="A13364" s="79">
        <v>42842</v>
      </c>
      <c r="B13364" s="3">
        <v>135.83033942558745</v>
      </c>
      <c r="C13364" s="7">
        <v>12013</v>
      </c>
      <c r="D13364" s="7">
        <v>20</v>
      </c>
      <c r="E13364" s="7" t="s">
        <v>4174</v>
      </c>
      <c r="F13364" s="2" t="s">
        <v>172</v>
      </c>
      <c r="G13364" s="2" t="s">
        <v>1947</v>
      </c>
    </row>
    <row r="13365" spans="1:7">
      <c r="A13365" s="79">
        <v>42842</v>
      </c>
      <c r="B13365" s="3">
        <v>235.76266057441254</v>
      </c>
      <c r="C13365" s="7">
        <v>12013</v>
      </c>
      <c r="D13365" s="7">
        <v>18</v>
      </c>
      <c r="E13365" s="7" t="s">
        <v>5214</v>
      </c>
      <c r="F13365" s="2" t="s">
        <v>172</v>
      </c>
      <c r="G13365" s="2" t="s">
        <v>2203</v>
      </c>
    </row>
    <row r="13366" spans="1:7">
      <c r="A13366" s="79">
        <v>42842</v>
      </c>
      <c r="B13366" s="3">
        <v>26.134346938775511</v>
      </c>
      <c r="C13366" s="7">
        <v>12013</v>
      </c>
      <c r="D13366" s="7">
        <v>2</v>
      </c>
      <c r="E13366" s="7" t="s">
        <v>5214</v>
      </c>
      <c r="F13366" s="2" t="s">
        <v>172</v>
      </c>
      <c r="G13366" s="2" t="s">
        <v>2203</v>
      </c>
    </row>
    <row r="13367" spans="1:7">
      <c r="A13367" s="79">
        <v>42844</v>
      </c>
      <c r="B13367" s="3">
        <v>26.167458715596329</v>
      </c>
      <c r="C13367" s="7">
        <v>12013</v>
      </c>
      <c r="D13367" s="7">
        <v>2</v>
      </c>
      <c r="E13367" s="7" t="s">
        <v>5214</v>
      </c>
      <c r="F13367" s="2" t="s">
        <v>172</v>
      </c>
      <c r="G13367" s="2" t="s">
        <v>2203</v>
      </c>
    </row>
    <row r="13368" spans="1:7">
      <c r="A13368" s="79">
        <v>42844</v>
      </c>
      <c r="B13368" s="3">
        <v>0</v>
      </c>
      <c r="C13368" s="7">
        <v>12013</v>
      </c>
      <c r="D13368" s="7">
        <v>1</v>
      </c>
      <c r="E13368" s="7" t="s">
        <v>5214</v>
      </c>
      <c r="F13368" s="2" t="s">
        <v>172</v>
      </c>
      <c r="G13368" s="2" t="s">
        <v>4389</v>
      </c>
    </row>
    <row r="13369" spans="1:7">
      <c r="A13369" s="79">
        <v>42852</v>
      </c>
      <c r="B13369" s="3">
        <v>26.167000000000002</v>
      </c>
      <c r="C13369" s="7">
        <v>12013</v>
      </c>
      <c r="D13369" s="7">
        <v>2</v>
      </c>
      <c r="E13369" s="7" t="s">
        <v>5214</v>
      </c>
      <c r="F13369" s="2" t="s">
        <v>172</v>
      </c>
      <c r="G13369" s="2" t="s">
        <v>2203</v>
      </c>
    </row>
    <row r="13370" spans="1:7">
      <c r="A13370" s="79">
        <v>42856</v>
      </c>
      <c r="B13370" s="3">
        <v>39.232588781830692</v>
      </c>
      <c r="C13370" s="7">
        <v>12013</v>
      </c>
      <c r="D13370" s="7">
        <v>3</v>
      </c>
      <c r="E13370" s="7" t="s">
        <v>5214</v>
      </c>
      <c r="F13370" s="2" t="s">
        <v>172</v>
      </c>
      <c r="G13370" s="2" t="s">
        <v>2203</v>
      </c>
    </row>
    <row r="13371" spans="1:7">
      <c r="A13371" s="79">
        <v>42859</v>
      </c>
      <c r="B13371" s="3">
        <v>65.433920911528148</v>
      </c>
      <c r="C13371" s="7">
        <v>12013</v>
      </c>
      <c r="D13371" s="7">
        <v>5</v>
      </c>
      <c r="E13371" s="7" t="s">
        <v>5214</v>
      </c>
      <c r="F13371" s="2" t="s">
        <v>172</v>
      </c>
      <c r="G13371" s="2" t="s">
        <v>2203</v>
      </c>
    </row>
    <row r="13372" spans="1:7">
      <c r="A13372" s="79">
        <v>42859</v>
      </c>
      <c r="B13372" s="3">
        <v>65.413107028753998</v>
      </c>
      <c r="C13372" s="7">
        <v>12013</v>
      </c>
      <c r="D13372" s="7">
        <v>4</v>
      </c>
      <c r="E13372" s="7" t="s">
        <v>5214</v>
      </c>
      <c r="F13372" s="2" t="s">
        <v>172</v>
      </c>
      <c r="G13372" s="2" t="s">
        <v>2203</v>
      </c>
    </row>
    <row r="13373" spans="1:7">
      <c r="A13373" s="79">
        <v>42859</v>
      </c>
      <c r="B13373" s="3">
        <v>65.420878378378376</v>
      </c>
      <c r="C13373" s="7">
        <v>12013</v>
      </c>
      <c r="D13373" s="7">
        <v>4</v>
      </c>
      <c r="E13373" s="7" t="s">
        <v>5214</v>
      </c>
      <c r="F13373" s="2" t="s">
        <v>172</v>
      </c>
      <c r="G13373" s="2" t="s">
        <v>2203</v>
      </c>
    </row>
    <row r="13374" spans="1:7">
      <c r="A13374" s="79">
        <v>42859</v>
      </c>
      <c r="B13374" s="3">
        <v>39.245827868852459</v>
      </c>
      <c r="C13374" s="7">
        <v>12013</v>
      </c>
      <c r="D13374" s="7">
        <v>3</v>
      </c>
      <c r="E13374" s="7" t="s">
        <v>5214</v>
      </c>
      <c r="F13374" s="2" t="s">
        <v>172</v>
      </c>
      <c r="G13374" s="2" t="s">
        <v>2203</v>
      </c>
    </row>
    <row r="13375" spans="1:7">
      <c r="A13375" s="79">
        <v>42859</v>
      </c>
      <c r="B13375" s="3">
        <v>13.568774774774775</v>
      </c>
      <c r="C13375" s="7">
        <v>12013</v>
      </c>
      <c r="D13375" s="7">
        <v>2</v>
      </c>
      <c r="E13375" s="7" t="s">
        <v>4174</v>
      </c>
      <c r="F13375" s="2" t="s">
        <v>172</v>
      </c>
      <c r="G13375" s="2" t="s">
        <v>1947</v>
      </c>
    </row>
    <row r="13376" spans="1:7">
      <c r="A13376" s="79">
        <v>42859</v>
      </c>
      <c r="B13376" s="3">
        <v>4.3634461883408076</v>
      </c>
      <c r="C13376" s="7">
        <v>12013</v>
      </c>
      <c r="D13376" s="7">
        <v>1</v>
      </c>
      <c r="E13376" s="7" t="s">
        <v>4175</v>
      </c>
      <c r="F13376" s="2" t="s">
        <v>172</v>
      </c>
      <c r="G13376" s="2" t="s">
        <v>2677</v>
      </c>
    </row>
    <row r="13377" spans="1:7">
      <c r="A13377" s="79">
        <v>42864</v>
      </c>
      <c r="B13377" s="3">
        <v>13.073282608695653</v>
      </c>
      <c r="C13377" s="7">
        <v>12013</v>
      </c>
      <c r="D13377" s="7">
        <v>1</v>
      </c>
      <c r="E13377" s="7" t="s">
        <v>5214</v>
      </c>
      <c r="F13377" s="2" t="s">
        <v>172</v>
      </c>
      <c r="G13377" s="2" t="s">
        <v>2203</v>
      </c>
    </row>
    <row r="13378" spans="1:7">
      <c r="A13378" s="79">
        <v>42874</v>
      </c>
      <c r="B13378" s="3">
        <v>26.16281939799331</v>
      </c>
      <c r="C13378" s="7">
        <v>12013</v>
      </c>
      <c r="D13378" s="7">
        <v>2</v>
      </c>
      <c r="E13378" s="7" t="s">
        <v>5214</v>
      </c>
      <c r="F13378" s="2" t="s">
        <v>172</v>
      </c>
      <c r="G13378" s="2" t="s">
        <v>2203</v>
      </c>
    </row>
    <row r="13379" spans="1:7">
      <c r="A13379" s="79">
        <v>42874</v>
      </c>
      <c r="B13379" s="3">
        <v>13.56590635451505</v>
      </c>
      <c r="C13379" s="7">
        <v>12013</v>
      </c>
      <c r="D13379" s="7">
        <v>1</v>
      </c>
      <c r="E13379" s="7" t="s">
        <v>5214</v>
      </c>
      <c r="F13379" s="2" t="s">
        <v>172</v>
      </c>
      <c r="G13379" s="2" t="s">
        <v>1947</v>
      </c>
    </row>
    <row r="13380" spans="1:7">
      <c r="A13380" s="79">
        <v>42879</v>
      </c>
      <c r="B13380" s="3">
        <v>130.95823943661972</v>
      </c>
      <c r="C13380" s="7">
        <v>12013</v>
      </c>
      <c r="D13380" s="7">
        <v>10</v>
      </c>
      <c r="E13380" s="7" t="s">
        <v>5214</v>
      </c>
      <c r="F13380" s="2" t="s">
        <v>172</v>
      </c>
      <c r="G13380" s="2" t="s">
        <v>2203</v>
      </c>
    </row>
    <row r="13381" spans="1:7">
      <c r="A13381" s="79">
        <v>42884</v>
      </c>
      <c r="B13381" s="3">
        <v>6.770841554559043</v>
      </c>
      <c r="C13381" s="7">
        <v>12013</v>
      </c>
      <c r="D13381" s="7">
        <v>1</v>
      </c>
      <c r="E13381" s="7" t="s">
        <v>4174</v>
      </c>
      <c r="F13381" s="2" t="s">
        <v>172</v>
      </c>
      <c r="G13381" s="2" t="s">
        <v>1947</v>
      </c>
    </row>
    <row r="13382" spans="1:7">
      <c r="A13382" s="79">
        <v>42894</v>
      </c>
      <c r="B13382" s="3">
        <v>65.457415966386549</v>
      </c>
      <c r="C13382" s="7">
        <v>12013</v>
      </c>
      <c r="D13382" s="7">
        <v>5</v>
      </c>
      <c r="E13382" s="7" t="s">
        <v>5214</v>
      </c>
      <c r="F13382" s="2" t="s">
        <v>172</v>
      </c>
      <c r="G13382" s="2" t="s">
        <v>2203</v>
      </c>
    </row>
    <row r="13383" spans="1:7">
      <c r="A13383" s="79">
        <v>42894</v>
      </c>
      <c r="B13383" s="3">
        <v>20.35426530612245</v>
      </c>
      <c r="C13383" s="7">
        <v>12013</v>
      </c>
      <c r="D13383" s="7">
        <v>3</v>
      </c>
      <c r="E13383" s="7" t="s">
        <v>4174</v>
      </c>
      <c r="F13383" s="2" t="s">
        <v>172</v>
      </c>
      <c r="G13383" s="2" t="s">
        <v>1947</v>
      </c>
    </row>
    <row r="13384" spans="1:7">
      <c r="A13384" s="79">
        <v>42894</v>
      </c>
      <c r="B13384" s="3">
        <v>39.200242268041237</v>
      </c>
      <c r="C13384" s="7">
        <v>12013</v>
      </c>
      <c r="D13384" s="7">
        <v>3</v>
      </c>
      <c r="E13384" s="7" t="s">
        <v>5214</v>
      </c>
      <c r="F13384" s="2" t="s">
        <v>172</v>
      </c>
      <c r="G13384" s="2" t="s">
        <v>2203</v>
      </c>
    </row>
    <row r="13385" spans="1:7">
      <c r="A13385" s="79">
        <v>42894</v>
      </c>
      <c r="B13385" s="3">
        <v>13.57635294117647</v>
      </c>
      <c r="C13385" s="7">
        <v>12013</v>
      </c>
      <c r="D13385" s="7">
        <v>2</v>
      </c>
      <c r="E13385" s="7" t="s">
        <v>4174</v>
      </c>
      <c r="F13385" s="2" t="s">
        <v>172</v>
      </c>
      <c r="G13385" s="2" t="s">
        <v>1947</v>
      </c>
    </row>
    <row r="13386" spans="1:7">
      <c r="A13386" s="79">
        <v>42894</v>
      </c>
      <c r="B13386" s="3">
        <v>4.3578620689655176</v>
      </c>
      <c r="C13386" s="7">
        <v>12013</v>
      </c>
      <c r="D13386" s="7">
        <v>1</v>
      </c>
      <c r="E13386" s="7" t="s">
        <v>4175</v>
      </c>
      <c r="F13386" s="2" t="s">
        <v>172</v>
      </c>
      <c r="G13386" s="2" t="s">
        <v>2677</v>
      </c>
    </row>
    <row r="13387" spans="1:7">
      <c r="A13387" s="79">
        <v>42894</v>
      </c>
      <c r="B13387" s="3">
        <v>6.778896551724138</v>
      </c>
      <c r="C13387" s="7">
        <v>12013</v>
      </c>
      <c r="D13387" s="7">
        <v>1</v>
      </c>
      <c r="E13387" s="7" t="s">
        <v>4174</v>
      </c>
      <c r="F13387" s="2" t="s">
        <v>172</v>
      </c>
      <c r="G13387" s="2" t="s">
        <v>1947</v>
      </c>
    </row>
    <row r="13388" spans="1:7">
      <c r="A13388" s="79">
        <v>42894</v>
      </c>
      <c r="B13388" s="3">
        <v>13.073586206896552</v>
      </c>
      <c r="C13388" s="7">
        <v>12013</v>
      </c>
      <c r="D13388" s="7">
        <v>1</v>
      </c>
      <c r="E13388" s="7" t="s">
        <v>5214</v>
      </c>
      <c r="F13388" s="2" t="s">
        <v>172</v>
      </c>
      <c r="G13388" s="2" t="s">
        <v>2203</v>
      </c>
    </row>
    <row r="13389" spans="1:7">
      <c r="A13389" s="79">
        <v>42903</v>
      </c>
      <c r="B13389" s="3">
        <v>52.362947368421054</v>
      </c>
      <c r="C13389" s="7">
        <v>12013</v>
      </c>
      <c r="D13389" s="7">
        <v>4</v>
      </c>
      <c r="E13389" s="7" t="s">
        <v>5214</v>
      </c>
      <c r="F13389" s="2" t="s">
        <v>172</v>
      </c>
      <c r="G13389" s="2" t="s">
        <v>2203</v>
      </c>
    </row>
    <row r="13390" spans="1:7">
      <c r="A13390" s="79">
        <v>42903</v>
      </c>
      <c r="B13390" s="3">
        <v>6.7877894736842102</v>
      </c>
      <c r="C13390" s="7">
        <v>12013</v>
      </c>
      <c r="D13390" s="7">
        <v>1</v>
      </c>
      <c r="E13390" s="7" t="s">
        <v>4174</v>
      </c>
      <c r="F13390" s="2" t="s">
        <v>172</v>
      </c>
      <c r="G13390" s="2" t="s">
        <v>1947</v>
      </c>
    </row>
    <row r="13391" spans="1:7">
      <c r="A13391" s="79">
        <v>42905</v>
      </c>
      <c r="B13391" s="3">
        <v>6.738666666666667</v>
      </c>
      <c r="C13391" s="7">
        <v>12013</v>
      </c>
      <c r="D13391" s="7">
        <v>1</v>
      </c>
      <c r="E13391" s="7" t="s">
        <v>4174</v>
      </c>
      <c r="F13391" s="2" t="s">
        <v>172</v>
      </c>
      <c r="G13391" s="2" t="s">
        <v>1947</v>
      </c>
    </row>
    <row r="13392" spans="1:7">
      <c r="A13392" s="79">
        <v>42906</v>
      </c>
      <c r="B13392" s="3">
        <v>130.85357142857143</v>
      </c>
      <c r="C13392" s="7">
        <v>12013</v>
      </c>
      <c r="D13392" s="7">
        <v>10</v>
      </c>
      <c r="E13392" s="7" t="s">
        <v>5214</v>
      </c>
      <c r="F13392" s="2" t="s">
        <v>172</v>
      </c>
      <c r="G13392" s="2" t="s">
        <v>2203</v>
      </c>
    </row>
    <row r="13393" spans="1:9">
      <c r="A13393" s="79">
        <v>42908</v>
      </c>
      <c r="B13393" s="3">
        <v>13.073525906735751</v>
      </c>
      <c r="C13393" s="7">
        <v>12013</v>
      </c>
      <c r="D13393" s="7">
        <v>1</v>
      </c>
      <c r="E13393" s="7" t="s">
        <v>5214</v>
      </c>
      <c r="F13393" s="2" t="s">
        <v>172</v>
      </c>
      <c r="G13393" s="2" t="s">
        <v>2203</v>
      </c>
    </row>
    <row r="13394" spans="1:9">
      <c r="A13394" s="79">
        <v>42909</v>
      </c>
      <c r="B13394" s="3">
        <v>65.379849397590363</v>
      </c>
      <c r="C13394" s="7">
        <v>12013</v>
      </c>
      <c r="D13394" s="7">
        <v>4</v>
      </c>
      <c r="E13394" s="7" t="s">
        <v>5214</v>
      </c>
      <c r="F13394" s="2" t="s">
        <v>172</v>
      </c>
      <c r="G13394" s="2" t="s">
        <v>2203</v>
      </c>
    </row>
    <row r="13395" spans="1:9">
      <c r="A13395" s="79">
        <v>42625</v>
      </c>
      <c r="B13395" s="3">
        <v>393.12526161238657</v>
      </c>
      <c r="C13395" s="7">
        <v>12014</v>
      </c>
      <c r="D13395" s="7">
        <v>30</v>
      </c>
      <c r="E13395" s="7" t="s">
        <v>5214</v>
      </c>
      <c r="F13395" s="2" t="s">
        <v>172</v>
      </c>
      <c r="G13395" s="2" t="s">
        <v>393</v>
      </c>
      <c r="H13395" s="2" t="s">
        <v>2158</v>
      </c>
      <c r="I13395" s="2" t="s">
        <v>2216</v>
      </c>
    </row>
    <row r="13396" spans="1:9">
      <c r="A13396" s="79">
        <v>42645</v>
      </c>
      <c r="B13396" s="3">
        <v>327.41250000000002</v>
      </c>
      <c r="C13396" s="7">
        <v>12014</v>
      </c>
      <c r="D13396" s="7">
        <v>25</v>
      </c>
      <c r="E13396" s="7" t="s">
        <v>5214</v>
      </c>
      <c r="F13396" s="2" t="s">
        <v>172</v>
      </c>
      <c r="G13396" s="2" t="s">
        <v>2680</v>
      </c>
      <c r="H13396" s="2" t="s">
        <v>1132</v>
      </c>
    </row>
    <row r="13397" spans="1:9">
      <c r="A13397" s="79">
        <v>42649</v>
      </c>
      <c r="B13397" s="3">
        <v>67.891052631578944</v>
      </c>
      <c r="C13397" s="7">
        <v>12014</v>
      </c>
      <c r="D13397" s="7">
        <v>10</v>
      </c>
      <c r="E13397" s="7" t="s">
        <v>4174</v>
      </c>
      <c r="F13397" s="2" t="s">
        <v>172</v>
      </c>
      <c r="G13397" s="2" t="s">
        <v>2679</v>
      </c>
      <c r="H13397" s="2" t="s">
        <v>393</v>
      </c>
    </row>
    <row r="13398" spans="1:9">
      <c r="A13398" s="79">
        <v>42649</v>
      </c>
      <c r="B13398" s="3">
        <v>21.822124060150376</v>
      </c>
      <c r="C13398" s="7">
        <v>12014</v>
      </c>
      <c r="D13398" s="7">
        <v>3</v>
      </c>
      <c r="E13398" s="7" t="s">
        <v>4175</v>
      </c>
      <c r="F13398" s="2" t="s">
        <v>172</v>
      </c>
      <c r="G13398" s="2" t="s">
        <v>2678</v>
      </c>
      <c r="H13398" s="2" t="s">
        <v>393</v>
      </c>
    </row>
    <row r="13399" spans="1:9">
      <c r="A13399" s="79">
        <v>42654</v>
      </c>
      <c r="B13399" s="3">
        <v>20.354049853372434</v>
      </c>
      <c r="C13399" s="7">
        <v>12014</v>
      </c>
      <c r="D13399" s="7">
        <v>3</v>
      </c>
      <c r="E13399" s="7" t="s">
        <v>4174</v>
      </c>
      <c r="F13399" s="2" t="s">
        <v>172</v>
      </c>
      <c r="G13399" s="2" t="s">
        <v>2679</v>
      </c>
      <c r="H13399" s="2" t="s">
        <v>1979</v>
      </c>
    </row>
    <row r="13400" spans="1:9">
      <c r="A13400" s="79">
        <v>42654</v>
      </c>
      <c r="B13400" s="3">
        <v>39.25423900293255</v>
      </c>
      <c r="C13400" s="7">
        <v>12014</v>
      </c>
      <c r="D13400" s="7">
        <v>3</v>
      </c>
      <c r="E13400" s="7" t="s">
        <v>5214</v>
      </c>
      <c r="F13400" s="2" t="s">
        <v>172</v>
      </c>
      <c r="G13400" s="2" t="s">
        <v>2216</v>
      </c>
      <c r="H13400" s="2" t="s">
        <v>1979</v>
      </c>
    </row>
    <row r="13401" spans="1:9">
      <c r="A13401" s="79">
        <v>42654</v>
      </c>
      <c r="B13401" s="3">
        <v>4.3615821114369497</v>
      </c>
      <c r="C13401" s="7">
        <v>12014</v>
      </c>
      <c r="D13401" s="7">
        <v>1</v>
      </c>
      <c r="E13401" s="7" t="s">
        <v>4175</v>
      </c>
      <c r="F13401" s="2" t="s">
        <v>172</v>
      </c>
      <c r="G13401" s="2" t="s">
        <v>2678</v>
      </c>
      <c r="H13401" s="2" t="s">
        <v>1979</v>
      </c>
    </row>
    <row r="13402" spans="1:9">
      <c r="A13402" s="79">
        <v>42654</v>
      </c>
      <c r="B13402" s="3">
        <v>0</v>
      </c>
      <c r="C13402" s="7">
        <v>12014</v>
      </c>
      <c r="F13402" s="2" t="s">
        <v>172</v>
      </c>
      <c r="G13402" s="2" t="s">
        <v>2687</v>
      </c>
      <c r="H13402" s="2" t="s">
        <v>1979</v>
      </c>
    </row>
    <row r="13403" spans="1:9">
      <c r="A13403" s="79">
        <v>42655</v>
      </c>
      <c r="B13403" s="3">
        <v>196.41873711340207</v>
      </c>
      <c r="C13403" s="7">
        <v>12014</v>
      </c>
      <c r="D13403" s="7">
        <v>15</v>
      </c>
      <c r="E13403" s="7" t="s">
        <v>5214</v>
      </c>
      <c r="F13403" s="2" t="s">
        <v>172</v>
      </c>
      <c r="G13403" s="2" t="s">
        <v>2216</v>
      </c>
      <c r="H13403" s="2" t="s">
        <v>1113</v>
      </c>
    </row>
    <row r="13404" spans="1:9">
      <c r="A13404" s="79">
        <v>42656</v>
      </c>
      <c r="B13404" s="3">
        <v>327.41250000000002</v>
      </c>
      <c r="C13404" s="7">
        <v>12014</v>
      </c>
      <c r="D13404" s="7">
        <v>25</v>
      </c>
      <c r="E13404" s="7" t="s">
        <v>5214</v>
      </c>
      <c r="F13404" s="2" t="s">
        <v>172</v>
      </c>
      <c r="G13404" s="2" t="s">
        <v>2683</v>
      </c>
      <c r="H13404" s="2" t="s">
        <v>1962</v>
      </c>
    </row>
    <row r="13405" spans="1:9">
      <c r="A13405" s="79">
        <v>42656</v>
      </c>
      <c r="B13405" s="3">
        <v>39.249084905660375</v>
      </c>
      <c r="C13405" s="7">
        <v>12014</v>
      </c>
      <c r="D13405" s="7">
        <v>3</v>
      </c>
      <c r="E13405" s="7" t="s">
        <v>5214</v>
      </c>
      <c r="F13405" s="2" t="s">
        <v>172</v>
      </c>
      <c r="G13405" s="2" t="s">
        <v>2216</v>
      </c>
      <c r="H13405" s="2" t="s">
        <v>1142</v>
      </c>
    </row>
    <row r="13406" spans="1:9">
      <c r="A13406" s="79">
        <v>42657</v>
      </c>
      <c r="B13406" s="3">
        <v>130.81628980891719</v>
      </c>
      <c r="C13406" s="7">
        <v>12014</v>
      </c>
      <c r="D13406" s="7">
        <v>10</v>
      </c>
      <c r="E13406" s="7" t="s">
        <v>5214</v>
      </c>
      <c r="F13406" s="2" t="s">
        <v>172</v>
      </c>
      <c r="G13406" s="2" t="s">
        <v>2216</v>
      </c>
      <c r="H13406" s="2" t="s">
        <v>1560</v>
      </c>
    </row>
    <row r="13407" spans="1:9">
      <c r="A13407" s="79">
        <v>42657</v>
      </c>
      <c r="B13407" s="3">
        <v>27.140676056338027</v>
      </c>
      <c r="C13407" s="7">
        <v>12014</v>
      </c>
      <c r="D13407" s="7">
        <v>4</v>
      </c>
      <c r="E13407" s="7" t="s">
        <v>4174</v>
      </c>
      <c r="F13407" s="2" t="s">
        <v>172</v>
      </c>
      <c r="G13407" s="2" t="s">
        <v>2679</v>
      </c>
      <c r="H13407" s="2" t="s">
        <v>671</v>
      </c>
    </row>
    <row r="13408" spans="1:9">
      <c r="A13408" s="79">
        <v>42657</v>
      </c>
      <c r="B13408" s="3">
        <v>65.278896771674042</v>
      </c>
      <c r="C13408" s="7">
        <v>12014</v>
      </c>
      <c r="D13408" s="7">
        <v>4</v>
      </c>
      <c r="E13408" s="7" t="s">
        <v>5214</v>
      </c>
      <c r="F13408" s="2" t="s">
        <v>172</v>
      </c>
      <c r="G13408" s="2" t="s">
        <v>2216</v>
      </c>
      <c r="H13408" s="2" t="s">
        <v>1116</v>
      </c>
    </row>
    <row r="13409" spans="1:8">
      <c r="A13409" s="79">
        <v>42657</v>
      </c>
      <c r="B13409" s="3">
        <v>65.392322011272626</v>
      </c>
      <c r="C13409" s="7">
        <v>12014</v>
      </c>
      <c r="D13409" s="7">
        <v>4</v>
      </c>
      <c r="E13409" s="7" t="s">
        <v>5214</v>
      </c>
      <c r="F13409" s="2" t="s">
        <v>172</v>
      </c>
      <c r="G13409" s="2" t="s">
        <v>2681</v>
      </c>
      <c r="H13409" s="2" t="s">
        <v>1157</v>
      </c>
    </row>
    <row r="13410" spans="1:8">
      <c r="A13410" s="79">
        <v>42657</v>
      </c>
      <c r="B13410" s="3">
        <v>39.25704929577465</v>
      </c>
      <c r="C13410" s="7">
        <v>12014</v>
      </c>
      <c r="D13410" s="7">
        <v>3</v>
      </c>
      <c r="E13410" s="7" t="s">
        <v>5214</v>
      </c>
      <c r="F13410" s="2" t="s">
        <v>172</v>
      </c>
      <c r="G13410" s="2" t="s">
        <v>2216</v>
      </c>
      <c r="H13410" s="2" t="s">
        <v>671</v>
      </c>
    </row>
    <row r="13411" spans="1:8">
      <c r="A13411" s="79">
        <v>42657</v>
      </c>
      <c r="B13411" s="3">
        <v>4.3618943661971832</v>
      </c>
      <c r="C13411" s="7">
        <v>12014</v>
      </c>
      <c r="D13411" s="7">
        <v>1</v>
      </c>
      <c r="E13411" s="7" t="s">
        <v>4175</v>
      </c>
      <c r="F13411" s="2" t="s">
        <v>172</v>
      </c>
      <c r="G13411" s="2" t="s">
        <v>2678</v>
      </c>
      <c r="H13411" s="2" t="s">
        <v>671</v>
      </c>
    </row>
    <row r="13412" spans="1:8">
      <c r="A13412" s="79">
        <v>42657</v>
      </c>
      <c r="B13412" s="3">
        <v>8.7189762681696834</v>
      </c>
      <c r="C13412" s="7">
        <v>12014</v>
      </c>
      <c r="D13412" s="7">
        <v>1</v>
      </c>
      <c r="E13412" s="7" t="s">
        <v>4175</v>
      </c>
      <c r="F13412" s="2" t="s">
        <v>172</v>
      </c>
      <c r="G13412" s="2" t="s">
        <v>2678</v>
      </c>
      <c r="H13412" s="2" t="s">
        <v>1157</v>
      </c>
    </row>
    <row r="13413" spans="1:8">
      <c r="A13413" s="79">
        <v>42657</v>
      </c>
      <c r="B13413" s="3">
        <v>0</v>
      </c>
      <c r="C13413" s="7">
        <v>12014</v>
      </c>
      <c r="F13413" s="2" t="s">
        <v>172</v>
      </c>
      <c r="G13413" s="2" t="s">
        <v>2682</v>
      </c>
      <c r="H13413" s="2" t="s">
        <v>1560</v>
      </c>
    </row>
    <row r="13414" spans="1:8">
      <c r="A13414" s="79">
        <v>42659</v>
      </c>
      <c r="B13414" s="3">
        <v>91.504025547445252</v>
      </c>
      <c r="C13414" s="7">
        <v>12014</v>
      </c>
      <c r="D13414" s="7">
        <v>7</v>
      </c>
      <c r="E13414" s="7" t="s">
        <v>5214</v>
      </c>
      <c r="F13414" s="2" t="s">
        <v>172</v>
      </c>
      <c r="G13414" s="2" t="s">
        <v>2216</v>
      </c>
      <c r="H13414" s="2" t="s">
        <v>1952</v>
      </c>
    </row>
    <row r="13415" spans="1:8">
      <c r="A13415" s="79">
        <v>42660</v>
      </c>
      <c r="B13415" s="3">
        <v>65.281344467371682</v>
      </c>
      <c r="C13415" s="7">
        <v>12014</v>
      </c>
      <c r="D13415" s="7">
        <v>4</v>
      </c>
      <c r="E13415" s="7" t="s">
        <v>5214</v>
      </c>
      <c r="F13415" s="2" t="s">
        <v>172</v>
      </c>
      <c r="G13415" s="2" t="s">
        <v>2216</v>
      </c>
      <c r="H13415" s="2" t="s">
        <v>486</v>
      </c>
    </row>
    <row r="13416" spans="1:8">
      <c r="A13416" s="79">
        <v>42661</v>
      </c>
      <c r="B13416" s="3">
        <v>196.44228658536585</v>
      </c>
      <c r="C13416" s="7">
        <v>12014</v>
      </c>
      <c r="D13416" s="7">
        <v>15</v>
      </c>
      <c r="E13416" s="7" t="s">
        <v>5214</v>
      </c>
      <c r="F13416" s="2" t="s">
        <v>172</v>
      </c>
      <c r="G13416" s="2" t="s">
        <v>2216</v>
      </c>
      <c r="H13416" s="2" t="s">
        <v>372</v>
      </c>
    </row>
    <row r="13417" spans="1:8">
      <c r="A13417" s="79">
        <v>42661</v>
      </c>
      <c r="B13417" s="3">
        <v>52.192100642078543</v>
      </c>
      <c r="C13417" s="7">
        <v>12014</v>
      </c>
      <c r="D13417" s="7">
        <v>4</v>
      </c>
      <c r="E13417" s="7" t="s">
        <v>5214</v>
      </c>
      <c r="F13417" s="2" t="s">
        <v>172</v>
      </c>
      <c r="G13417" s="2" t="s">
        <v>2216</v>
      </c>
      <c r="H13417" s="2" t="s">
        <v>464</v>
      </c>
    </row>
    <row r="13418" spans="1:8">
      <c r="A13418" s="79">
        <v>42661</v>
      </c>
      <c r="B13418" s="3">
        <v>54.32478048780488</v>
      </c>
      <c r="C13418" s="7">
        <v>12014</v>
      </c>
      <c r="D13418" s="7">
        <v>4</v>
      </c>
      <c r="E13418" s="7" t="s">
        <v>5214</v>
      </c>
      <c r="F13418" s="2" t="s">
        <v>172</v>
      </c>
      <c r="G13418" s="2" t="s">
        <v>2679</v>
      </c>
      <c r="H13418" s="2" t="s">
        <v>372</v>
      </c>
    </row>
    <row r="13419" spans="1:8">
      <c r="A13419" s="79">
        <v>42661</v>
      </c>
      <c r="B13419" s="3">
        <v>65.341527391822154</v>
      </c>
      <c r="C13419" s="7">
        <v>12014</v>
      </c>
      <c r="D13419" s="7">
        <v>4</v>
      </c>
      <c r="E13419" s="7" t="s">
        <v>5214</v>
      </c>
      <c r="F13419" s="2" t="s">
        <v>172</v>
      </c>
      <c r="G13419" s="2" t="s">
        <v>2216</v>
      </c>
      <c r="H13419" s="2" t="s">
        <v>484</v>
      </c>
    </row>
    <row r="13420" spans="1:8">
      <c r="A13420" s="79">
        <v>42661</v>
      </c>
      <c r="B13420" s="3">
        <v>20.328475188566891</v>
      </c>
      <c r="C13420" s="7">
        <v>12014</v>
      </c>
      <c r="D13420" s="7">
        <v>3</v>
      </c>
      <c r="E13420" s="7" t="s">
        <v>4174</v>
      </c>
      <c r="F13420" s="2" t="s">
        <v>172</v>
      </c>
      <c r="G13420" s="2" t="s">
        <v>2679</v>
      </c>
      <c r="H13420" s="2" t="s">
        <v>484</v>
      </c>
    </row>
    <row r="13421" spans="1:8">
      <c r="A13421" s="79">
        <v>42661</v>
      </c>
      <c r="B13421" s="3">
        <v>26.135355004535832</v>
      </c>
      <c r="C13421" s="7">
        <v>12014</v>
      </c>
      <c r="D13421" s="7">
        <v>2</v>
      </c>
      <c r="E13421" s="7" t="s">
        <v>5214</v>
      </c>
      <c r="F13421" s="2" t="s">
        <v>172</v>
      </c>
      <c r="G13421" s="2" t="s">
        <v>2216</v>
      </c>
      <c r="H13421" s="2" t="s">
        <v>1967</v>
      </c>
    </row>
    <row r="13422" spans="1:8">
      <c r="A13422" s="79">
        <v>42661</v>
      </c>
      <c r="B13422" s="3">
        <v>26.138458353534375</v>
      </c>
      <c r="C13422" s="7">
        <v>12014</v>
      </c>
      <c r="D13422" s="7">
        <v>2</v>
      </c>
      <c r="E13422" s="7" t="s">
        <v>5214</v>
      </c>
      <c r="F13422" s="2" t="s">
        <v>172</v>
      </c>
      <c r="G13422" s="2" t="s">
        <v>2216</v>
      </c>
      <c r="H13422" s="2" t="s">
        <v>674</v>
      </c>
    </row>
    <row r="13423" spans="1:8">
      <c r="A13423" s="79">
        <v>42661</v>
      </c>
      <c r="B13423" s="3">
        <v>26.159348754448398</v>
      </c>
      <c r="C13423" s="7">
        <v>12014</v>
      </c>
      <c r="D13423" s="7">
        <v>2</v>
      </c>
      <c r="E13423" s="7" t="s">
        <v>5214</v>
      </c>
      <c r="F13423" s="2" t="s">
        <v>172</v>
      </c>
      <c r="G13423" s="2" t="s">
        <v>2216</v>
      </c>
      <c r="H13423" s="2" t="s">
        <v>2192</v>
      </c>
    </row>
    <row r="13424" spans="1:8">
      <c r="A13424" s="79">
        <v>42662</v>
      </c>
      <c r="B13424" s="3">
        <v>196.32749999999999</v>
      </c>
      <c r="C13424" s="7">
        <v>12014</v>
      </c>
      <c r="D13424" s="7">
        <v>15</v>
      </c>
      <c r="E13424" s="7" t="s">
        <v>5214</v>
      </c>
      <c r="F13424" s="2" t="s">
        <v>172</v>
      </c>
      <c r="G13424" s="2" t="s">
        <v>2680</v>
      </c>
      <c r="H13424" s="2" t="s">
        <v>1161</v>
      </c>
    </row>
    <row r="13425" spans="1:8">
      <c r="A13425" s="79">
        <v>42663</v>
      </c>
      <c r="B13425" s="3">
        <v>52.192100642078543</v>
      </c>
      <c r="C13425" s="7">
        <v>12014</v>
      </c>
      <c r="D13425" s="7">
        <v>4</v>
      </c>
      <c r="E13425" s="7" t="s">
        <v>5214</v>
      </c>
      <c r="F13425" s="2" t="s">
        <v>172</v>
      </c>
      <c r="G13425" s="2" t="s">
        <v>2216</v>
      </c>
      <c r="H13425" s="2" t="s">
        <v>1958</v>
      </c>
    </row>
    <row r="13426" spans="1:8">
      <c r="A13426" s="79">
        <v>42663</v>
      </c>
      <c r="B13426" s="3">
        <v>26.123086956521739</v>
      </c>
      <c r="C13426" s="7">
        <v>12014</v>
      </c>
      <c r="D13426" s="7">
        <v>2</v>
      </c>
      <c r="E13426" s="7" t="s">
        <v>5214</v>
      </c>
      <c r="F13426" s="2" t="s">
        <v>172</v>
      </c>
      <c r="G13426" s="2" t="s">
        <v>2216</v>
      </c>
      <c r="H13426" s="2" t="s">
        <v>2652</v>
      </c>
    </row>
    <row r="13427" spans="1:8">
      <c r="A13427" s="79">
        <v>42663</v>
      </c>
      <c r="B13427" s="3">
        <v>13.545304347826088</v>
      </c>
      <c r="C13427" s="7">
        <v>12014</v>
      </c>
      <c r="D13427" s="7">
        <v>1</v>
      </c>
      <c r="E13427" s="7" t="s">
        <v>5214</v>
      </c>
      <c r="F13427" s="2" t="s">
        <v>172</v>
      </c>
      <c r="G13427" s="2" t="s">
        <v>2679</v>
      </c>
      <c r="H13427" s="2" t="s">
        <v>2652</v>
      </c>
    </row>
    <row r="13428" spans="1:8">
      <c r="A13428" s="79">
        <v>42665</v>
      </c>
      <c r="B13428" s="3">
        <v>13.077846049046322</v>
      </c>
      <c r="C13428" s="7">
        <v>12014</v>
      </c>
      <c r="D13428" s="7">
        <v>1</v>
      </c>
      <c r="E13428" s="7" t="s">
        <v>5214</v>
      </c>
      <c r="F13428" s="2" t="s">
        <v>172</v>
      </c>
      <c r="G13428" s="2" t="s">
        <v>2216</v>
      </c>
      <c r="H13428" s="2" t="s">
        <v>2653</v>
      </c>
    </row>
    <row r="13429" spans="1:8">
      <c r="A13429" s="79">
        <v>42666</v>
      </c>
      <c r="B13429" s="3">
        <v>78.408775119617218</v>
      </c>
      <c r="C13429" s="7">
        <v>12014</v>
      </c>
      <c r="D13429" s="7">
        <v>6</v>
      </c>
      <c r="E13429" s="7" t="s">
        <v>5214</v>
      </c>
      <c r="F13429" s="2" t="s">
        <v>172</v>
      </c>
      <c r="G13429" s="2" t="s">
        <v>2216</v>
      </c>
      <c r="H13429" s="2" t="s">
        <v>1967</v>
      </c>
    </row>
    <row r="13430" spans="1:8">
      <c r="A13430" s="79">
        <v>42671</v>
      </c>
      <c r="B13430" s="3">
        <v>130.89879310344827</v>
      </c>
      <c r="C13430" s="7">
        <v>12014</v>
      </c>
      <c r="D13430" s="7">
        <v>10</v>
      </c>
      <c r="E13430" s="7" t="s">
        <v>5214</v>
      </c>
      <c r="F13430" s="2" t="s">
        <v>172</v>
      </c>
      <c r="G13430" s="2" t="s">
        <v>2216</v>
      </c>
      <c r="H13430" s="2" t="s">
        <v>911</v>
      </c>
    </row>
    <row r="13431" spans="1:8">
      <c r="A13431" s="79">
        <v>42671</v>
      </c>
      <c r="B13431" s="3">
        <v>52.326000000000001</v>
      </c>
      <c r="C13431" s="7">
        <v>12014</v>
      </c>
      <c r="D13431" s="7">
        <v>4</v>
      </c>
      <c r="E13431" s="7" t="s">
        <v>5214</v>
      </c>
      <c r="F13431" s="2" t="s">
        <v>172</v>
      </c>
      <c r="G13431" s="2" t="s">
        <v>2216</v>
      </c>
      <c r="H13431" s="2" t="s">
        <v>2651</v>
      </c>
    </row>
    <row r="13432" spans="1:8">
      <c r="A13432" s="79">
        <v>42671</v>
      </c>
      <c r="B13432" s="3">
        <v>67.873448275862074</v>
      </c>
      <c r="C13432" s="7">
        <v>12014</v>
      </c>
      <c r="D13432" s="7">
        <v>4</v>
      </c>
      <c r="E13432" s="7" t="s">
        <v>5214</v>
      </c>
      <c r="F13432" s="2" t="s">
        <v>172</v>
      </c>
      <c r="G13432" s="2" t="s">
        <v>2679</v>
      </c>
      <c r="H13432" s="2" t="s">
        <v>911</v>
      </c>
    </row>
    <row r="13433" spans="1:8">
      <c r="A13433" s="79">
        <v>42671</v>
      </c>
      <c r="B13433" s="3">
        <v>13.566000000000001</v>
      </c>
      <c r="C13433" s="7">
        <v>12014</v>
      </c>
      <c r="D13433" s="7">
        <v>1</v>
      </c>
      <c r="E13433" s="7" t="s">
        <v>5214</v>
      </c>
      <c r="F13433" s="2" t="s">
        <v>172</v>
      </c>
      <c r="G13433" s="2" t="s">
        <v>2679</v>
      </c>
      <c r="H13433" s="2" t="s">
        <v>2651</v>
      </c>
    </row>
    <row r="13434" spans="1:8">
      <c r="A13434" s="79">
        <v>42671</v>
      </c>
      <c r="B13434" s="3">
        <v>0</v>
      </c>
      <c r="C13434" s="7">
        <v>12014</v>
      </c>
      <c r="F13434" s="2" t="s">
        <v>172</v>
      </c>
      <c r="G13434" s="2" t="s">
        <v>2686</v>
      </c>
      <c r="H13434" s="2" t="s">
        <v>2651</v>
      </c>
    </row>
    <row r="13435" spans="1:8">
      <c r="A13435" s="79">
        <v>42672</v>
      </c>
      <c r="B13435" s="3">
        <v>393.00704081632654</v>
      </c>
      <c r="C13435" s="7">
        <v>12014</v>
      </c>
      <c r="D13435" s="7">
        <v>30</v>
      </c>
      <c r="E13435" s="7" t="s">
        <v>5214</v>
      </c>
      <c r="F13435" s="2" t="s">
        <v>172</v>
      </c>
      <c r="G13435" s="2" t="s">
        <v>2216</v>
      </c>
      <c r="H13435" s="2" t="s">
        <v>2008</v>
      </c>
    </row>
    <row r="13436" spans="1:8">
      <c r="A13436" s="79">
        <v>42672</v>
      </c>
      <c r="B13436" s="3">
        <v>26.064687100413689</v>
      </c>
      <c r="C13436" s="7">
        <v>12014</v>
      </c>
      <c r="D13436" s="7">
        <v>2</v>
      </c>
      <c r="E13436" s="7" t="s">
        <v>5214</v>
      </c>
      <c r="F13436" s="2" t="s">
        <v>172</v>
      </c>
      <c r="G13436" s="2" t="s">
        <v>2216</v>
      </c>
      <c r="H13436" s="2" t="s">
        <v>453</v>
      </c>
    </row>
    <row r="13437" spans="1:8">
      <c r="A13437" s="79">
        <v>42689</v>
      </c>
      <c r="B13437" s="3">
        <v>26.164402597402596</v>
      </c>
      <c r="C13437" s="7">
        <v>12014</v>
      </c>
      <c r="D13437" s="7">
        <v>2</v>
      </c>
      <c r="E13437" s="7" t="s">
        <v>5214</v>
      </c>
      <c r="F13437" s="2" t="s">
        <v>172</v>
      </c>
      <c r="G13437" s="2" t="s">
        <v>2216</v>
      </c>
      <c r="H13437" s="2" t="s">
        <v>2655</v>
      </c>
    </row>
    <row r="13438" spans="1:8">
      <c r="A13438" s="79">
        <v>42690</v>
      </c>
      <c r="B13438" s="3">
        <v>26.164735191637632</v>
      </c>
      <c r="C13438" s="7">
        <v>12014</v>
      </c>
      <c r="D13438" s="7">
        <v>2</v>
      </c>
      <c r="E13438" s="7" t="s">
        <v>5214</v>
      </c>
      <c r="F13438" s="2" t="s">
        <v>172</v>
      </c>
      <c r="G13438" s="2" t="s">
        <v>2216</v>
      </c>
      <c r="H13438" s="2" t="s">
        <v>671</v>
      </c>
    </row>
    <row r="13439" spans="1:8">
      <c r="A13439" s="79">
        <v>42690</v>
      </c>
      <c r="B13439" s="3">
        <v>13.1034375</v>
      </c>
      <c r="C13439" s="7">
        <v>12014</v>
      </c>
      <c r="D13439" s="7">
        <v>1</v>
      </c>
      <c r="E13439" s="7" t="s">
        <v>5214</v>
      </c>
      <c r="F13439" s="2" t="s">
        <v>172</v>
      </c>
      <c r="G13439" s="2" t="s">
        <v>2216</v>
      </c>
      <c r="H13439" s="2" t="s">
        <v>393</v>
      </c>
    </row>
    <row r="13440" spans="1:8">
      <c r="A13440" s="79">
        <v>42691</v>
      </c>
      <c r="B13440" s="3">
        <v>13.056038860103627</v>
      </c>
      <c r="C13440" s="7">
        <v>12014</v>
      </c>
      <c r="D13440" s="7">
        <v>1</v>
      </c>
      <c r="E13440" s="7" t="s">
        <v>5214</v>
      </c>
      <c r="F13440" s="2" t="s">
        <v>172</v>
      </c>
      <c r="G13440" s="2" t="s">
        <v>2216</v>
      </c>
      <c r="H13440" s="2" t="s">
        <v>2029</v>
      </c>
    </row>
    <row r="13441" spans="1:10">
      <c r="A13441" s="79">
        <v>42691</v>
      </c>
      <c r="B13441" s="3">
        <v>13.081589700996677</v>
      </c>
      <c r="C13441" s="7">
        <v>12014</v>
      </c>
      <c r="D13441" s="7">
        <v>1</v>
      </c>
      <c r="E13441" s="7" t="s">
        <v>5214</v>
      </c>
      <c r="F13441" s="2" t="s">
        <v>172</v>
      </c>
      <c r="G13441" s="2" t="s">
        <v>2216</v>
      </c>
      <c r="H13441" s="2" t="s">
        <v>2669</v>
      </c>
    </row>
    <row r="13442" spans="1:10">
      <c r="A13442" s="79">
        <v>42692</v>
      </c>
      <c r="B13442" s="3">
        <v>26.111558708669616</v>
      </c>
      <c r="C13442" s="7">
        <v>12014</v>
      </c>
      <c r="D13442" s="7">
        <v>2</v>
      </c>
      <c r="E13442" s="7" t="s">
        <v>5214</v>
      </c>
      <c r="F13442" s="2" t="s">
        <v>172</v>
      </c>
      <c r="G13442" s="2" t="s">
        <v>2216</v>
      </c>
      <c r="H13442" s="2" t="s">
        <v>1967</v>
      </c>
    </row>
    <row r="13443" spans="1:10">
      <c r="A13443" s="79">
        <v>42695</v>
      </c>
      <c r="B13443" s="3">
        <v>20.366908221797324</v>
      </c>
      <c r="C13443" s="7">
        <v>12014</v>
      </c>
      <c r="D13443" s="7">
        <v>3</v>
      </c>
      <c r="E13443" s="7" t="s">
        <v>4174</v>
      </c>
      <c r="F13443" s="2" t="s">
        <v>172</v>
      </c>
      <c r="G13443" s="2" t="s">
        <v>2679</v>
      </c>
      <c r="H13443" s="2" t="s">
        <v>372</v>
      </c>
    </row>
    <row r="13444" spans="1:10">
      <c r="A13444" s="79">
        <v>42695</v>
      </c>
      <c r="B13444" s="3">
        <v>26.132782907049283</v>
      </c>
      <c r="C13444" s="7">
        <v>12014</v>
      </c>
      <c r="D13444" s="7">
        <v>2</v>
      </c>
      <c r="E13444" s="7" t="s">
        <v>5214</v>
      </c>
      <c r="F13444" s="2" t="s">
        <v>172</v>
      </c>
      <c r="G13444" s="2" t="s">
        <v>2216</v>
      </c>
      <c r="H13444" s="2" t="s">
        <v>461</v>
      </c>
    </row>
    <row r="13445" spans="1:10">
      <c r="A13445" s="79">
        <v>42695</v>
      </c>
      <c r="B13445" s="3">
        <v>13.070567996628267</v>
      </c>
      <c r="C13445" s="7">
        <v>12014</v>
      </c>
      <c r="D13445" s="7">
        <v>1</v>
      </c>
      <c r="E13445" s="7" t="s">
        <v>5214</v>
      </c>
      <c r="F13445" s="2" t="s">
        <v>172</v>
      </c>
      <c r="G13445" s="2" t="s">
        <v>2216</v>
      </c>
      <c r="H13445" s="2" t="s">
        <v>674</v>
      </c>
    </row>
    <row r="13446" spans="1:10">
      <c r="A13446" s="79">
        <v>42697</v>
      </c>
      <c r="B13446" s="3">
        <v>13.071554187192119</v>
      </c>
      <c r="C13446" s="7">
        <v>12014</v>
      </c>
      <c r="D13446" s="7">
        <v>1</v>
      </c>
      <c r="E13446" s="7" t="s">
        <v>5214</v>
      </c>
      <c r="F13446" s="2" t="s">
        <v>172</v>
      </c>
      <c r="G13446" s="2" t="s">
        <v>2216</v>
      </c>
      <c r="H13446" s="2" t="s">
        <v>2000</v>
      </c>
    </row>
    <row r="13447" spans="1:10">
      <c r="A13447" s="79">
        <v>42699</v>
      </c>
      <c r="B13447" s="3">
        <v>52.348285714285716</v>
      </c>
      <c r="C13447" s="7">
        <v>12014</v>
      </c>
      <c r="D13447" s="7">
        <v>4</v>
      </c>
      <c r="E13447" s="7" t="s">
        <v>5214</v>
      </c>
      <c r="F13447" s="2" t="s">
        <v>172</v>
      </c>
      <c r="G13447" s="2" t="s">
        <v>2216</v>
      </c>
      <c r="H13447" s="2" t="s">
        <v>1967</v>
      </c>
    </row>
    <row r="13448" spans="1:10">
      <c r="A13448" s="79">
        <v>42702</v>
      </c>
      <c r="B13448" s="3">
        <v>13.079861900721255</v>
      </c>
      <c r="C13448" s="7">
        <v>12014</v>
      </c>
      <c r="D13448" s="7">
        <v>1</v>
      </c>
      <c r="E13448" s="7" t="s">
        <v>5214</v>
      </c>
      <c r="F13448" s="2" t="s">
        <v>172</v>
      </c>
      <c r="G13448" s="2" t="s">
        <v>2216</v>
      </c>
      <c r="H13448" s="2" t="s">
        <v>2654</v>
      </c>
    </row>
    <row r="13449" spans="1:10">
      <c r="A13449" s="79">
        <v>42703</v>
      </c>
      <c r="B13449" s="3">
        <v>39.205701143758631</v>
      </c>
      <c r="C13449" s="7">
        <v>12014</v>
      </c>
      <c r="D13449" s="7">
        <v>3</v>
      </c>
      <c r="E13449" s="7" t="s">
        <v>5214</v>
      </c>
      <c r="F13449" s="2" t="s">
        <v>172</v>
      </c>
      <c r="G13449" s="2" t="s">
        <v>2216</v>
      </c>
      <c r="H13449" s="2" t="s">
        <v>2043</v>
      </c>
    </row>
    <row r="13450" spans="1:10">
      <c r="A13450" s="79">
        <v>42705</v>
      </c>
      <c r="B13450" s="3">
        <v>26.167458715596329</v>
      </c>
      <c r="C13450" s="7">
        <v>12014</v>
      </c>
      <c r="D13450" s="7">
        <v>2</v>
      </c>
      <c r="E13450" s="7" t="s">
        <v>5214</v>
      </c>
      <c r="F13450" s="2" t="s">
        <v>172</v>
      </c>
      <c r="G13450" s="2" t="s">
        <v>2216</v>
      </c>
      <c r="H13450" s="2" t="s">
        <v>1136</v>
      </c>
    </row>
    <row r="13451" spans="1:10">
      <c r="A13451" s="79">
        <v>42705</v>
      </c>
      <c r="B13451" s="3">
        <v>8.7224862385321096</v>
      </c>
      <c r="C13451" s="7">
        <v>12014</v>
      </c>
      <c r="D13451" s="7">
        <v>1</v>
      </c>
      <c r="E13451" s="7" t="s">
        <v>4175</v>
      </c>
      <c r="F13451" s="2" t="s">
        <v>172</v>
      </c>
      <c r="G13451" s="2" t="s">
        <v>2678</v>
      </c>
      <c r="H13451" s="2" t="s">
        <v>1136</v>
      </c>
    </row>
    <row r="13452" spans="1:10">
      <c r="A13452" s="79">
        <v>42710</v>
      </c>
      <c r="B13452" s="3">
        <v>13.068249552772809</v>
      </c>
      <c r="C13452" s="7">
        <v>12014</v>
      </c>
      <c r="D13452" s="7">
        <v>1</v>
      </c>
      <c r="E13452" s="7" t="s">
        <v>5214</v>
      </c>
      <c r="F13452" s="2" t="s">
        <v>172</v>
      </c>
      <c r="G13452" s="2" t="s">
        <v>2216</v>
      </c>
      <c r="H13452" s="2" t="s">
        <v>373</v>
      </c>
    </row>
    <row r="13453" spans="1:10">
      <c r="A13453" s="79">
        <v>42727</v>
      </c>
      <c r="B13453" s="3">
        <v>26.165571428571429</v>
      </c>
      <c r="C13453" s="7">
        <v>12014</v>
      </c>
      <c r="D13453" s="7">
        <v>2</v>
      </c>
      <c r="E13453" s="7" t="s">
        <v>5214</v>
      </c>
      <c r="F13453" s="2" t="s">
        <v>172</v>
      </c>
      <c r="G13453" s="2" t="s">
        <v>2216</v>
      </c>
      <c r="H13453" s="2" t="s">
        <v>2658</v>
      </c>
    </row>
    <row r="13454" spans="1:10">
      <c r="A13454" s="79">
        <v>42733</v>
      </c>
      <c r="B13454" s="3">
        <v>65.489280551905381</v>
      </c>
      <c r="C13454" s="7">
        <v>12014</v>
      </c>
      <c r="D13454" s="7">
        <v>5</v>
      </c>
      <c r="E13454" s="7" t="s">
        <v>5214</v>
      </c>
      <c r="F13454" s="2" t="s">
        <v>172</v>
      </c>
      <c r="G13454" s="2" t="s">
        <v>2216</v>
      </c>
      <c r="H13454" s="2" t="s">
        <v>2659</v>
      </c>
    </row>
    <row r="13455" spans="1:10">
      <c r="A13455" s="79">
        <v>42738</v>
      </c>
      <c r="B13455" s="3">
        <v>6.7712678593309645</v>
      </c>
      <c r="C13455" s="7">
        <v>12014</v>
      </c>
      <c r="D13455" s="7">
        <v>1</v>
      </c>
      <c r="E13455" s="7" t="s">
        <v>4174</v>
      </c>
      <c r="F13455" s="2" t="s">
        <v>172</v>
      </c>
      <c r="G13455" s="2" t="s">
        <v>1118</v>
      </c>
      <c r="J13455" s="2" t="s">
        <v>3477</v>
      </c>
    </row>
    <row r="13456" spans="1:10">
      <c r="A13456" s="79">
        <v>42738</v>
      </c>
      <c r="B13456" s="3">
        <v>13.058873728709717</v>
      </c>
      <c r="C13456" s="7">
        <v>12014</v>
      </c>
      <c r="D13456" s="7">
        <v>1</v>
      </c>
      <c r="E13456" s="7" t="s">
        <v>5214</v>
      </c>
      <c r="F13456" s="2" t="s">
        <v>172</v>
      </c>
      <c r="G13456" s="2" t="s">
        <v>1118</v>
      </c>
      <c r="J13456" s="2" t="s">
        <v>3477</v>
      </c>
    </row>
    <row r="13457" spans="1:10">
      <c r="A13457" s="79">
        <v>42739</v>
      </c>
      <c r="B13457" s="3">
        <v>26.187110701107009</v>
      </c>
      <c r="C13457" s="7">
        <v>12014</v>
      </c>
      <c r="D13457" s="7">
        <v>2</v>
      </c>
      <c r="E13457" s="7" t="s">
        <v>5214</v>
      </c>
      <c r="F13457" s="2" t="s">
        <v>172</v>
      </c>
      <c r="G13457" s="2" t="s">
        <v>1123</v>
      </c>
      <c r="J13457" s="2" t="s">
        <v>3525</v>
      </c>
    </row>
    <row r="13458" spans="1:10">
      <c r="A13458" s="79">
        <v>42739</v>
      </c>
      <c r="B13458" s="3">
        <v>13.082370967741936</v>
      </c>
      <c r="C13458" s="7">
        <v>12014</v>
      </c>
      <c r="D13458" s="7">
        <v>1</v>
      </c>
      <c r="E13458" s="7" t="s">
        <v>5214</v>
      </c>
      <c r="F13458" s="2" t="s">
        <v>172</v>
      </c>
      <c r="G13458" s="2" t="s">
        <v>488</v>
      </c>
      <c r="J13458" s="2" t="s">
        <v>3527</v>
      </c>
    </row>
    <row r="13459" spans="1:10">
      <c r="A13459" s="79">
        <v>42740</v>
      </c>
      <c r="B13459" s="3">
        <v>13.082947949526814</v>
      </c>
      <c r="C13459" s="7">
        <v>12014</v>
      </c>
      <c r="D13459" s="7">
        <v>1</v>
      </c>
      <c r="E13459" s="7" t="s">
        <v>5214</v>
      </c>
      <c r="F13459" s="2" t="s">
        <v>172</v>
      </c>
      <c r="G13459" s="2" t="s">
        <v>2025</v>
      </c>
      <c r="J13459" s="2" t="s">
        <v>3522</v>
      </c>
    </row>
    <row r="13460" spans="1:10">
      <c r="A13460" s="79">
        <v>42741</v>
      </c>
      <c r="B13460" s="3">
        <v>26.174812500000002</v>
      </c>
      <c r="C13460" s="7">
        <v>12014</v>
      </c>
      <c r="D13460" s="7">
        <v>2</v>
      </c>
      <c r="E13460" s="7" t="s">
        <v>5214</v>
      </c>
      <c r="F13460" s="2" t="s">
        <v>172</v>
      </c>
      <c r="G13460" s="2" t="s">
        <v>2655</v>
      </c>
      <c r="J13460" s="2" t="s">
        <v>3466</v>
      </c>
    </row>
    <row r="13461" spans="1:10">
      <c r="A13461" s="79">
        <v>42741</v>
      </c>
      <c r="B13461" s="3">
        <v>26.175139534883719</v>
      </c>
      <c r="C13461" s="7">
        <v>12014</v>
      </c>
      <c r="D13461" s="7">
        <v>2</v>
      </c>
      <c r="E13461" s="7" t="s">
        <v>5214</v>
      </c>
      <c r="F13461" s="2" t="s">
        <v>172</v>
      </c>
      <c r="G13461" s="2" t="s">
        <v>3517</v>
      </c>
      <c r="J13461" s="2" t="s">
        <v>3518</v>
      </c>
    </row>
    <row r="13462" spans="1:10">
      <c r="A13462" s="79">
        <v>42742</v>
      </c>
      <c r="B13462" s="3">
        <v>13.077370099923137</v>
      </c>
      <c r="C13462" s="7">
        <v>12014</v>
      </c>
      <c r="D13462" s="7">
        <v>1</v>
      </c>
      <c r="E13462" s="7" t="s">
        <v>5214</v>
      </c>
      <c r="F13462" s="2" t="s">
        <v>172</v>
      </c>
      <c r="G13462" s="2" t="s">
        <v>2000</v>
      </c>
      <c r="H13462" s="2" t="s">
        <v>378</v>
      </c>
      <c r="I13462" s="2" t="s">
        <v>239</v>
      </c>
      <c r="J13462" s="2" t="s">
        <v>3530</v>
      </c>
    </row>
    <row r="13463" spans="1:10">
      <c r="A13463" s="79">
        <v>42744</v>
      </c>
      <c r="B13463" s="3">
        <v>26.168497005988023</v>
      </c>
      <c r="C13463" s="7">
        <v>12014</v>
      </c>
      <c r="D13463" s="7">
        <v>2</v>
      </c>
      <c r="E13463" s="7" t="s">
        <v>5214</v>
      </c>
      <c r="F13463" s="2" t="s">
        <v>172</v>
      </c>
      <c r="G13463" s="2" t="s">
        <v>1952</v>
      </c>
      <c r="J13463" s="2" t="s">
        <v>3529</v>
      </c>
    </row>
    <row r="13464" spans="1:10">
      <c r="A13464" s="79">
        <v>42744</v>
      </c>
      <c r="B13464" s="3">
        <v>13.089396226415094</v>
      </c>
      <c r="C13464" s="7">
        <v>12014</v>
      </c>
      <c r="D13464" s="7">
        <v>1</v>
      </c>
      <c r="E13464" s="7" t="s">
        <v>5214</v>
      </c>
      <c r="F13464" s="2" t="s">
        <v>172</v>
      </c>
      <c r="G13464" s="2" t="s">
        <v>3463</v>
      </c>
      <c r="J13464" s="2" t="s">
        <v>3464</v>
      </c>
    </row>
    <row r="13465" spans="1:10">
      <c r="A13465" s="79">
        <v>42744</v>
      </c>
      <c r="B13465" s="3">
        <v>13.097312154696132</v>
      </c>
      <c r="C13465" s="7">
        <v>12014</v>
      </c>
      <c r="D13465" s="7">
        <v>1</v>
      </c>
      <c r="E13465" s="7" t="s">
        <v>5214</v>
      </c>
      <c r="F13465" s="2" t="s">
        <v>172</v>
      </c>
      <c r="G13465" s="2" t="s">
        <v>3482</v>
      </c>
      <c r="J13465" s="2" t="s">
        <v>3483</v>
      </c>
    </row>
    <row r="13466" spans="1:10">
      <c r="A13466" s="79">
        <v>42745</v>
      </c>
      <c r="B13466" s="3">
        <v>27.171283582089551</v>
      </c>
      <c r="C13466" s="7">
        <v>12014</v>
      </c>
      <c r="D13466" s="7">
        <v>4</v>
      </c>
      <c r="E13466" s="7" t="s">
        <v>4174</v>
      </c>
      <c r="F13466" s="2" t="s">
        <v>172</v>
      </c>
      <c r="G13466" s="2" t="s">
        <v>372</v>
      </c>
      <c r="H13466" s="2" t="s">
        <v>1921</v>
      </c>
      <c r="I13466" s="2" t="s">
        <v>231</v>
      </c>
      <c r="J13466" s="2" t="s">
        <v>3467</v>
      </c>
    </row>
    <row r="13467" spans="1:10">
      <c r="A13467" s="79">
        <v>42746</v>
      </c>
      <c r="B13467" s="3">
        <v>26.193384839650147</v>
      </c>
      <c r="C13467" s="7">
        <v>12014</v>
      </c>
      <c r="D13467" s="7">
        <v>4</v>
      </c>
      <c r="E13467" s="7" t="s">
        <v>4174</v>
      </c>
      <c r="F13467" s="2" t="s">
        <v>172</v>
      </c>
      <c r="G13467" s="2" t="s">
        <v>3468</v>
      </c>
      <c r="J13467" s="2" t="s">
        <v>3469</v>
      </c>
    </row>
    <row r="13468" spans="1:10">
      <c r="A13468" s="79">
        <v>42746</v>
      </c>
      <c r="B13468" s="3">
        <v>20.372632653061224</v>
      </c>
      <c r="C13468" s="7">
        <v>12014</v>
      </c>
      <c r="D13468" s="7">
        <v>3</v>
      </c>
      <c r="E13468" s="7" t="s">
        <v>4174</v>
      </c>
      <c r="F13468" s="2" t="s">
        <v>172</v>
      </c>
      <c r="G13468" s="2" t="s">
        <v>3468</v>
      </c>
      <c r="J13468" s="2" t="s">
        <v>3469</v>
      </c>
    </row>
    <row r="13469" spans="1:10">
      <c r="A13469" s="79">
        <v>42746</v>
      </c>
      <c r="B13469" s="3">
        <v>4.3655641399416911</v>
      </c>
      <c r="C13469" s="7">
        <v>12014</v>
      </c>
      <c r="D13469" s="7">
        <v>1</v>
      </c>
      <c r="E13469" s="7" t="s">
        <v>4175</v>
      </c>
      <c r="F13469" s="2" t="s">
        <v>172</v>
      </c>
      <c r="G13469" s="2" t="s">
        <v>3468</v>
      </c>
      <c r="J13469" s="2" t="s">
        <v>3469</v>
      </c>
    </row>
    <row r="13470" spans="1:10">
      <c r="A13470" s="79">
        <v>42746</v>
      </c>
      <c r="B13470" s="3">
        <v>13.071841781317886</v>
      </c>
      <c r="C13470" s="7">
        <v>12014</v>
      </c>
      <c r="D13470" s="7">
        <v>1</v>
      </c>
      <c r="E13470" s="7" t="s">
        <v>5214</v>
      </c>
      <c r="F13470" s="2" t="s">
        <v>172</v>
      </c>
      <c r="G13470" s="2" t="s">
        <v>1128</v>
      </c>
      <c r="J13470" s="2" t="s">
        <v>3487</v>
      </c>
    </row>
    <row r="13471" spans="1:10">
      <c r="A13471" s="79">
        <v>42746</v>
      </c>
      <c r="B13471" s="3">
        <v>13.085357142857143</v>
      </c>
      <c r="C13471" s="7">
        <v>12014</v>
      </c>
      <c r="D13471" s="7">
        <v>1</v>
      </c>
      <c r="E13471" s="7" t="s">
        <v>5214</v>
      </c>
      <c r="F13471" s="2" t="s">
        <v>172</v>
      </c>
      <c r="G13471" s="2" t="s">
        <v>457</v>
      </c>
      <c r="J13471" s="2" t="s">
        <v>3473</v>
      </c>
    </row>
    <row r="13472" spans="1:10">
      <c r="A13472" s="79">
        <v>42746</v>
      </c>
      <c r="B13472" s="3">
        <v>0</v>
      </c>
      <c r="C13472" s="7">
        <v>12014</v>
      </c>
      <c r="F13472" s="2" t="s">
        <v>172</v>
      </c>
      <c r="G13472" s="2" t="s">
        <v>3468</v>
      </c>
      <c r="J13472" s="2" t="s">
        <v>3469</v>
      </c>
    </row>
    <row r="13473" spans="1:10">
      <c r="A13473" s="79">
        <v>42747</v>
      </c>
      <c r="B13473" s="3">
        <v>13.564982451291971</v>
      </c>
      <c r="C13473" s="7">
        <v>12014</v>
      </c>
      <c r="D13473" s="7">
        <v>1</v>
      </c>
      <c r="E13473" s="7" t="s">
        <v>5214</v>
      </c>
      <c r="F13473" s="2" t="s">
        <v>172</v>
      </c>
      <c r="G13473" s="2" t="s">
        <v>671</v>
      </c>
      <c r="J13473" s="2" t="s">
        <v>3499</v>
      </c>
    </row>
    <row r="13474" spans="1:10">
      <c r="A13474" s="79">
        <v>42755</v>
      </c>
      <c r="B13474" s="3">
        <v>13.10240977443609</v>
      </c>
      <c r="C13474" s="7">
        <v>12014</v>
      </c>
      <c r="D13474" s="7">
        <v>1</v>
      </c>
      <c r="E13474" s="7" t="s">
        <v>5214</v>
      </c>
      <c r="F13474" s="2" t="s">
        <v>172</v>
      </c>
      <c r="G13474" s="2" t="s">
        <v>393</v>
      </c>
      <c r="I13474" s="2" t="s">
        <v>235</v>
      </c>
      <c r="J13474" s="2" t="s">
        <v>3462</v>
      </c>
    </row>
    <row r="13475" spans="1:10">
      <c r="A13475" s="79">
        <v>42756</v>
      </c>
      <c r="B13475" s="3">
        <v>13.051457746478873</v>
      </c>
      <c r="C13475" s="7">
        <v>12014</v>
      </c>
      <c r="D13475" s="7">
        <v>1</v>
      </c>
      <c r="E13475" s="7" t="s">
        <v>5214</v>
      </c>
      <c r="F13475" s="2" t="s">
        <v>172</v>
      </c>
      <c r="G13475" s="2" t="s">
        <v>1958</v>
      </c>
      <c r="J13475" s="2" t="s">
        <v>3528</v>
      </c>
    </row>
    <row r="13476" spans="1:10">
      <c r="A13476" s="79">
        <v>42757</v>
      </c>
      <c r="B13476" s="3">
        <v>39.256465909090906</v>
      </c>
      <c r="C13476" s="7">
        <v>12014</v>
      </c>
      <c r="D13476" s="7">
        <v>3</v>
      </c>
      <c r="E13476" s="7" t="s">
        <v>5214</v>
      </c>
      <c r="F13476" s="2" t="s">
        <v>172</v>
      </c>
      <c r="G13476" s="2" t="s">
        <v>3504</v>
      </c>
      <c r="J13476" s="2" t="s">
        <v>3505</v>
      </c>
    </row>
    <row r="13477" spans="1:10">
      <c r="A13477" s="79">
        <v>42771</v>
      </c>
      <c r="B13477" s="3">
        <v>52.412018995929444</v>
      </c>
      <c r="C13477" s="7">
        <v>12014</v>
      </c>
      <c r="D13477" s="7">
        <v>4</v>
      </c>
      <c r="E13477" s="7" t="s">
        <v>5214</v>
      </c>
      <c r="F13477" s="2" t="s">
        <v>172</v>
      </c>
      <c r="G13477" s="2" t="s">
        <v>3460</v>
      </c>
      <c r="J13477" s="2" t="s">
        <v>3461</v>
      </c>
    </row>
    <row r="13478" spans="1:10">
      <c r="A13478" s="79">
        <v>42771</v>
      </c>
      <c r="B13478" s="3">
        <v>13.022329787234042</v>
      </c>
      <c r="C13478" s="7">
        <v>12014</v>
      </c>
      <c r="D13478" s="7">
        <v>1</v>
      </c>
      <c r="E13478" s="7" t="s">
        <v>5214</v>
      </c>
      <c r="F13478" s="2" t="s">
        <v>172</v>
      </c>
      <c r="G13478" s="2" t="s">
        <v>757</v>
      </c>
      <c r="J13478" s="2" t="s">
        <v>3516</v>
      </c>
    </row>
    <row r="13479" spans="1:10">
      <c r="A13479" s="79">
        <v>42772</v>
      </c>
      <c r="B13479" s="3">
        <v>26.159553191489362</v>
      </c>
      <c r="C13479" s="7">
        <v>12014</v>
      </c>
      <c r="D13479" s="7">
        <v>2</v>
      </c>
      <c r="E13479" s="7" t="s">
        <v>5214</v>
      </c>
      <c r="F13479" s="2" t="s">
        <v>172</v>
      </c>
      <c r="G13479" s="2" t="s">
        <v>3514</v>
      </c>
      <c r="J13479" s="2" t="s">
        <v>3515</v>
      </c>
    </row>
    <row r="13480" spans="1:10">
      <c r="A13480" s="79">
        <v>42785</v>
      </c>
      <c r="B13480" s="3">
        <v>13.085157060518732</v>
      </c>
      <c r="C13480" s="7">
        <v>12014</v>
      </c>
      <c r="D13480" s="7">
        <v>1</v>
      </c>
      <c r="E13480" s="7" t="s">
        <v>5214</v>
      </c>
      <c r="F13480" s="2" t="s">
        <v>172</v>
      </c>
      <c r="G13480" s="2" t="s">
        <v>3511</v>
      </c>
      <c r="J13480" s="2" t="s">
        <v>3512</v>
      </c>
    </row>
    <row r="13481" spans="1:10">
      <c r="A13481" s="79">
        <v>42812</v>
      </c>
      <c r="B13481" s="3">
        <v>13.072725775108205</v>
      </c>
      <c r="C13481" s="7">
        <v>12014</v>
      </c>
      <c r="D13481" s="7">
        <v>1</v>
      </c>
      <c r="E13481" s="7" t="s">
        <v>5214</v>
      </c>
      <c r="F13481" s="2" t="s">
        <v>172</v>
      </c>
      <c r="G13481" s="2" t="s">
        <v>1958</v>
      </c>
      <c r="J13481" s="2" t="s">
        <v>3513</v>
      </c>
    </row>
    <row r="13482" spans="1:10">
      <c r="A13482" s="79">
        <v>42817</v>
      </c>
      <c r="B13482" s="3">
        <v>65.369733171231118</v>
      </c>
      <c r="C13482" s="7">
        <v>12014</v>
      </c>
      <c r="D13482" s="7">
        <v>4</v>
      </c>
      <c r="E13482" s="7" t="s">
        <v>5214</v>
      </c>
      <c r="F13482" s="2" t="s">
        <v>172</v>
      </c>
      <c r="G13482" s="2" t="s">
        <v>1126</v>
      </c>
      <c r="J13482" s="2" t="s">
        <v>3536</v>
      </c>
    </row>
    <row r="13483" spans="1:10">
      <c r="A13483" s="79">
        <v>42832</v>
      </c>
      <c r="B13483" s="3">
        <v>13.565523493118178</v>
      </c>
      <c r="C13483" s="7">
        <v>12014</v>
      </c>
      <c r="D13483" s="7">
        <v>1</v>
      </c>
      <c r="E13483" s="7" t="s">
        <v>5214</v>
      </c>
      <c r="F13483" s="2" t="s">
        <v>172</v>
      </c>
      <c r="G13483" s="2" t="s">
        <v>2679</v>
      </c>
    </row>
    <row r="13484" spans="1:10">
      <c r="A13484" s="79">
        <v>42839</v>
      </c>
      <c r="B13484" s="3">
        <v>8.7265862068965525</v>
      </c>
      <c r="C13484" s="7">
        <v>12014</v>
      </c>
      <c r="D13484" s="7">
        <v>1</v>
      </c>
      <c r="E13484" s="7" t="s">
        <v>4175</v>
      </c>
      <c r="F13484" s="2" t="s">
        <v>172</v>
      </c>
      <c r="G13484" s="2" t="s">
        <v>2678</v>
      </c>
    </row>
    <row r="13485" spans="1:10">
      <c r="A13485" s="79">
        <v>42844</v>
      </c>
      <c r="B13485" s="3">
        <v>0</v>
      </c>
      <c r="C13485" s="7">
        <v>12014</v>
      </c>
      <c r="D13485" s="7">
        <v>2</v>
      </c>
      <c r="E13485" s="7" t="s">
        <v>5214</v>
      </c>
      <c r="F13485" s="2" t="s">
        <v>172</v>
      </c>
      <c r="G13485" s="2" t="s">
        <v>4392</v>
      </c>
    </row>
    <row r="13486" spans="1:10">
      <c r="A13486" s="79">
        <v>42859</v>
      </c>
      <c r="B13486" s="3">
        <v>4.3634461883408076</v>
      </c>
      <c r="C13486" s="7">
        <v>12014</v>
      </c>
      <c r="D13486" s="7">
        <v>1</v>
      </c>
      <c r="E13486" s="7" t="s">
        <v>4175</v>
      </c>
      <c r="F13486" s="2" t="s">
        <v>172</v>
      </c>
      <c r="G13486" s="2" t="s">
        <v>2678</v>
      </c>
    </row>
    <row r="13487" spans="1:10">
      <c r="A13487" s="79">
        <v>42863</v>
      </c>
      <c r="B13487" s="3">
        <v>262.06292795769991</v>
      </c>
      <c r="C13487" s="7">
        <v>12014</v>
      </c>
      <c r="D13487" s="7">
        <v>20</v>
      </c>
      <c r="E13487" s="7" t="s">
        <v>5214</v>
      </c>
      <c r="F13487" s="2" t="s">
        <v>172</v>
      </c>
      <c r="G13487" s="2" t="s">
        <v>2216</v>
      </c>
    </row>
    <row r="13488" spans="1:10">
      <c r="A13488" s="79">
        <v>42863</v>
      </c>
      <c r="B13488" s="3">
        <v>4.3677154659616653</v>
      </c>
      <c r="C13488" s="7">
        <v>12014</v>
      </c>
      <c r="D13488" s="7">
        <v>1</v>
      </c>
      <c r="E13488" s="7" t="s">
        <v>4175</v>
      </c>
      <c r="F13488" s="2" t="s">
        <v>172</v>
      </c>
      <c r="G13488" s="2" t="s">
        <v>2678</v>
      </c>
    </row>
    <row r="13489" spans="1:10">
      <c r="A13489" s="79">
        <v>42864</v>
      </c>
      <c r="B13489" s="3">
        <v>13.073282608695653</v>
      </c>
      <c r="C13489" s="7">
        <v>12014</v>
      </c>
      <c r="D13489" s="7">
        <v>1</v>
      </c>
      <c r="E13489" s="7" t="s">
        <v>5214</v>
      </c>
      <c r="F13489" s="2" t="s">
        <v>172</v>
      </c>
      <c r="G13489" s="2" t="s">
        <v>2216</v>
      </c>
    </row>
    <row r="13490" spans="1:10">
      <c r="A13490" s="79">
        <v>42874</v>
      </c>
      <c r="B13490" s="3">
        <v>6.7829531772575251</v>
      </c>
      <c r="C13490" s="7">
        <v>12014</v>
      </c>
      <c r="D13490" s="7">
        <v>1</v>
      </c>
      <c r="E13490" s="7" t="s">
        <v>4174</v>
      </c>
      <c r="F13490" s="2" t="s">
        <v>172</v>
      </c>
      <c r="G13490" s="2" t="s">
        <v>2679</v>
      </c>
    </row>
    <row r="13491" spans="1:10">
      <c r="A13491" s="79">
        <v>42894</v>
      </c>
      <c r="B13491" s="3">
        <v>4.3578620689655176</v>
      </c>
      <c r="C13491" s="7">
        <v>12014</v>
      </c>
      <c r="D13491" s="7">
        <v>1</v>
      </c>
      <c r="E13491" s="7" t="s">
        <v>4175</v>
      </c>
      <c r="F13491" s="2" t="s">
        <v>172</v>
      </c>
      <c r="G13491" s="2" t="s">
        <v>2678</v>
      </c>
    </row>
    <row r="13492" spans="1:10">
      <c r="A13492" s="79">
        <v>42894</v>
      </c>
      <c r="B13492" s="3">
        <v>4.3616282798833819</v>
      </c>
      <c r="C13492" s="7">
        <v>12014</v>
      </c>
      <c r="D13492" s="7">
        <v>1</v>
      </c>
      <c r="E13492" s="7" t="s">
        <v>4175</v>
      </c>
      <c r="F13492" s="2" t="s">
        <v>172</v>
      </c>
      <c r="G13492" s="2" t="s">
        <v>2678</v>
      </c>
    </row>
    <row r="13493" spans="1:10">
      <c r="A13493" s="79">
        <v>42894</v>
      </c>
      <c r="B13493" s="3">
        <v>6.7847551020408163</v>
      </c>
      <c r="C13493" s="7">
        <v>12014</v>
      </c>
      <c r="D13493" s="7">
        <v>1</v>
      </c>
      <c r="E13493" s="7" t="s">
        <v>4174</v>
      </c>
      <c r="F13493" s="2" t="s">
        <v>172</v>
      </c>
      <c r="G13493" s="2" t="s">
        <v>2679</v>
      </c>
    </row>
    <row r="13494" spans="1:10">
      <c r="A13494" s="79">
        <v>42894</v>
      </c>
      <c r="B13494" s="3">
        <v>13.066747422680413</v>
      </c>
      <c r="C13494" s="7">
        <v>12014</v>
      </c>
      <c r="D13494" s="7">
        <v>1</v>
      </c>
      <c r="E13494" s="7" t="s">
        <v>5214</v>
      </c>
      <c r="F13494" s="2" t="s">
        <v>172</v>
      </c>
      <c r="G13494" s="2" t="s">
        <v>2216</v>
      </c>
    </row>
    <row r="13495" spans="1:10">
      <c r="A13495" s="79">
        <v>42909</v>
      </c>
      <c r="B13495" s="3">
        <v>13.075969879518071</v>
      </c>
      <c r="C13495" s="7">
        <v>12014</v>
      </c>
      <c r="D13495" s="7">
        <v>1</v>
      </c>
      <c r="E13495" s="7" t="s">
        <v>5214</v>
      </c>
      <c r="F13495" s="2" t="s">
        <v>172</v>
      </c>
      <c r="G13495" s="2" t="s">
        <v>2216</v>
      </c>
    </row>
    <row r="13496" spans="1:10">
      <c r="A13496" s="79">
        <v>42702</v>
      </c>
      <c r="B13496" s="3">
        <v>0</v>
      </c>
      <c r="C13496" s="7">
        <v>12015</v>
      </c>
      <c r="F13496" s="2" t="s">
        <v>172</v>
      </c>
      <c r="G13496" s="2" t="s">
        <v>2685</v>
      </c>
      <c r="H13496" s="2" t="s">
        <v>2654</v>
      </c>
    </row>
    <row r="13497" spans="1:10">
      <c r="A13497" s="79">
        <v>42733</v>
      </c>
      <c r="B13497" s="3">
        <v>65.489280551905381</v>
      </c>
      <c r="C13497" s="7">
        <v>12015</v>
      </c>
      <c r="D13497" s="7">
        <v>5</v>
      </c>
      <c r="E13497" s="7" t="s">
        <v>5214</v>
      </c>
      <c r="F13497" s="2" t="s">
        <v>172</v>
      </c>
      <c r="G13497" s="2" t="s">
        <v>2684</v>
      </c>
      <c r="H13497" s="2" t="s">
        <v>2659</v>
      </c>
    </row>
    <row r="13498" spans="1:10">
      <c r="A13498" s="79">
        <v>42738</v>
      </c>
      <c r="B13498" s="3">
        <v>65.280092328625116</v>
      </c>
      <c r="C13498" s="7">
        <v>12015</v>
      </c>
      <c r="D13498" s="7">
        <v>4</v>
      </c>
      <c r="E13498" s="7" t="s">
        <v>5214</v>
      </c>
      <c r="F13498" s="2" t="s">
        <v>172</v>
      </c>
      <c r="G13498" s="2" t="s">
        <v>1958</v>
      </c>
      <c r="J13498" s="2" t="s">
        <v>3548</v>
      </c>
    </row>
    <row r="13499" spans="1:10">
      <c r="A13499" s="79">
        <v>42738</v>
      </c>
      <c r="B13499" s="3">
        <v>39.196258429954263</v>
      </c>
      <c r="C13499" s="7">
        <v>12015</v>
      </c>
      <c r="D13499" s="7">
        <v>3</v>
      </c>
      <c r="E13499" s="7" t="s">
        <v>5214</v>
      </c>
      <c r="F13499" s="2" t="s">
        <v>172</v>
      </c>
      <c r="G13499" s="2" t="s">
        <v>1944</v>
      </c>
      <c r="J13499" s="2" t="s">
        <v>3535</v>
      </c>
    </row>
    <row r="13500" spans="1:10">
      <c r="A13500" s="79">
        <v>42739</v>
      </c>
      <c r="B13500" s="3">
        <v>261.94562326869806</v>
      </c>
      <c r="C13500" s="7">
        <v>12015</v>
      </c>
      <c r="D13500" s="7">
        <v>18</v>
      </c>
      <c r="E13500" s="7" t="s">
        <v>5214</v>
      </c>
      <c r="F13500" s="2" t="s">
        <v>172</v>
      </c>
      <c r="G13500" s="2" t="s">
        <v>1157</v>
      </c>
      <c r="I13500" s="2" t="s">
        <v>241</v>
      </c>
      <c r="J13500" s="2" t="s">
        <v>3480</v>
      </c>
    </row>
    <row r="13501" spans="1:10">
      <c r="A13501" s="79">
        <v>42739</v>
      </c>
      <c r="B13501" s="3">
        <v>65.467776752767534</v>
      </c>
      <c r="C13501" s="7">
        <v>12015</v>
      </c>
      <c r="D13501" s="7">
        <v>5</v>
      </c>
      <c r="E13501" s="7" t="s">
        <v>5214</v>
      </c>
      <c r="F13501" s="2" t="s">
        <v>172</v>
      </c>
      <c r="G13501" s="2" t="s">
        <v>1123</v>
      </c>
      <c r="J13501" s="2" t="s">
        <v>3525</v>
      </c>
    </row>
    <row r="13502" spans="1:10">
      <c r="A13502" s="79">
        <v>42739</v>
      </c>
      <c r="B13502" s="3">
        <v>52.329483870967742</v>
      </c>
      <c r="C13502" s="7">
        <v>12015</v>
      </c>
      <c r="D13502" s="7">
        <v>4</v>
      </c>
      <c r="E13502" s="7" t="s">
        <v>5214</v>
      </c>
      <c r="F13502" s="2" t="s">
        <v>172</v>
      </c>
      <c r="G13502" s="2" t="s">
        <v>488</v>
      </c>
      <c r="J13502" s="2" t="s">
        <v>3527</v>
      </c>
    </row>
    <row r="13503" spans="1:10">
      <c r="A13503" s="79">
        <v>42739</v>
      </c>
      <c r="B13503" s="3">
        <v>6.7834516129032254</v>
      </c>
      <c r="C13503" s="7">
        <v>12015</v>
      </c>
      <c r="D13503" s="7">
        <v>1</v>
      </c>
      <c r="E13503" s="7" t="s">
        <v>4174</v>
      </c>
      <c r="F13503" s="2" t="s">
        <v>172</v>
      </c>
      <c r="G13503" s="2" t="s">
        <v>488</v>
      </c>
      <c r="J13503" s="2" t="s">
        <v>3527</v>
      </c>
    </row>
    <row r="13504" spans="1:10">
      <c r="A13504" s="79">
        <v>42740</v>
      </c>
      <c r="B13504" s="3">
        <v>39.241994845360821</v>
      </c>
      <c r="C13504" s="7">
        <v>12015</v>
      </c>
      <c r="D13504" s="7">
        <v>3</v>
      </c>
      <c r="E13504" s="7" t="s">
        <v>5214</v>
      </c>
      <c r="F13504" s="2" t="s">
        <v>172</v>
      </c>
      <c r="G13504" s="2" t="s">
        <v>533</v>
      </c>
      <c r="J13504" s="2" t="s">
        <v>3500</v>
      </c>
    </row>
    <row r="13505" spans="1:10">
      <c r="A13505" s="79">
        <v>42740</v>
      </c>
      <c r="B13505" s="3">
        <v>26.165895899053627</v>
      </c>
      <c r="C13505" s="7">
        <v>12015</v>
      </c>
      <c r="D13505" s="7">
        <v>2</v>
      </c>
      <c r="E13505" s="7" t="s">
        <v>5214</v>
      </c>
      <c r="F13505" s="2" t="s">
        <v>172</v>
      </c>
      <c r="G13505" s="2" t="s">
        <v>2025</v>
      </c>
      <c r="J13505" s="2" t="s">
        <v>3522</v>
      </c>
    </row>
    <row r="13506" spans="1:10">
      <c r="A13506" s="79">
        <v>42741</v>
      </c>
      <c r="B13506" s="3">
        <v>419.17200000000003</v>
      </c>
      <c r="C13506" s="7">
        <v>12015</v>
      </c>
      <c r="D13506" s="7">
        <v>35</v>
      </c>
      <c r="E13506" s="7" t="s">
        <v>5214</v>
      </c>
      <c r="F13506" s="2" t="s">
        <v>172</v>
      </c>
      <c r="G13506" s="2" t="s">
        <v>1132</v>
      </c>
      <c r="H13506" s="2" t="s">
        <v>2046</v>
      </c>
      <c r="I13506" s="2" t="s">
        <v>251</v>
      </c>
      <c r="J13506" s="2" t="s">
        <v>3546</v>
      </c>
    </row>
    <row r="13507" spans="1:10">
      <c r="A13507" s="79">
        <v>42741</v>
      </c>
      <c r="B13507" s="3">
        <v>157.02586363636362</v>
      </c>
      <c r="C13507" s="7">
        <v>12015</v>
      </c>
      <c r="D13507" s="7">
        <v>12</v>
      </c>
      <c r="E13507" s="7" t="s">
        <v>5214</v>
      </c>
      <c r="F13507" s="2" t="s">
        <v>172</v>
      </c>
      <c r="G13507" s="2" t="s">
        <v>2660</v>
      </c>
      <c r="J13507" s="2" t="s">
        <v>3495</v>
      </c>
    </row>
    <row r="13508" spans="1:10">
      <c r="A13508" s="79">
        <v>42741</v>
      </c>
      <c r="B13508" s="3">
        <v>78.49671428571429</v>
      </c>
      <c r="C13508" s="7">
        <v>12015</v>
      </c>
      <c r="D13508" s="7">
        <v>6</v>
      </c>
      <c r="E13508" s="7" t="s">
        <v>5214</v>
      </c>
      <c r="F13508" s="2" t="s">
        <v>172</v>
      </c>
      <c r="G13508" s="2" t="s">
        <v>3519</v>
      </c>
      <c r="J13508" s="2" t="s">
        <v>3520</v>
      </c>
    </row>
    <row r="13509" spans="1:10">
      <c r="A13509" s="79">
        <v>42741</v>
      </c>
      <c r="B13509" s="3">
        <v>52.349625000000003</v>
      </c>
      <c r="C13509" s="7">
        <v>12015</v>
      </c>
      <c r="D13509" s="7">
        <v>4</v>
      </c>
      <c r="E13509" s="7" t="s">
        <v>5214</v>
      </c>
      <c r="F13509" s="2" t="s">
        <v>172</v>
      </c>
      <c r="G13509" s="2" t="s">
        <v>2655</v>
      </c>
      <c r="J13509" s="2" t="s">
        <v>3466</v>
      </c>
    </row>
    <row r="13510" spans="1:10">
      <c r="A13510" s="79">
        <v>42741</v>
      </c>
      <c r="B13510" s="3">
        <v>39.262709302325582</v>
      </c>
      <c r="C13510" s="7">
        <v>12015</v>
      </c>
      <c r="D13510" s="7">
        <v>3</v>
      </c>
      <c r="E13510" s="7" t="s">
        <v>5214</v>
      </c>
      <c r="F13510" s="2" t="s">
        <v>172</v>
      </c>
      <c r="G13510" s="2" t="s">
        <v>3517</v>
      </c>
      <c r="J13510" s="2" t="s">
        <v>3518</v>
      </c>
    </row>
    <row r="13511" spans="1:10">
      <c r="A13511" s="79">
        <v>42742</v>
      </c>
      <c r="B13511" s="3">
        <v>52.309480399692546</v>
      </c>
      <c r="C13511" s="7">
        <v>12015</v>
      </c>
      <c r="D13511" s="7">
        <v>4</v>
      </c>
      <c r="E13511" s="7" t="s">
        <v>5214</v>
      </c>
      <c r="F13511" s="2" t="s">
        <v>172</v>
      </c>
      <c r="G13511" s="2" t="s">
        <v>2000</v>
      </c>
      <c r="H13511" s="2" t="s">
        <v>378</v>
      </c>
      <c r="I13511" s="2" t="s">
        <v>239</v>
      </c>
      <c r="J13511" s="2" t="s">
        <v>3530</v>
      </c>
    </row>
    <row r="13512" spans="1:10">
      <c r="A13512" s="79">
        <v>42743</v>
      </c>
      <c r="B13512" s="3">
        <v>65.388753131880648</v>
      </c>
      <c r="C13512" s="7">
        <v>12015</v>
      </c>
      <c r="D13512" s="7">
        <v>4</v>
      </c>
      <c r="E13512" s="7" t="s">
        <v>5214</v>
      </c>
      <c r="F13512" s="2" t="s">
        <v>172</v>
      </c>
      <c r="G13512" s="2" t="s">
        <v>2651</v>
      </c>
      <c r="J13512" s="2" t="s">
        <v>3486</v>
      </c>
    </row>
    <row r="13513" spans="1:10">
      <c r="A13513" s="79">
        <v>42744</v>
      </c>
      <c r="B13513" s="3">
        <v>196.39474137931035</v>
      </c>
      <c r="C13513" s="7">
        <v>12015</v>
      </c>
      <c r="D13513" s="7">
        <v>15</v>
      </c>
      <c r="E13513" s="7" t="s">
        <v>5214</v>
      </c>
      <c r="F13513" s="2" t="s">
        <v>172</v>
      </c>
      <c r="G13513" s="2" t="s">
        <v>393</v>
      </c>
      <c r="I13513" s="2" t="s">
        <v>235</v>
      </c>
      <c r="J13513" s="2" t="s">
        <v>3476</v>
      </c>
    </row>
    <row r="13514" spans="1:10">
      <c r="A13514" s="79">
        <v>42744</v>
      </c>
      <c r="B13514" s="3">
        <v>130.84248502994012</v>
      </c>
      <c r="C13514" s="7">
        <v>12015</v>
      </c>
      <c r="D13514" s="7">
        <v>10</v>
      </c>
      <c r="E13514" s="7" t="s">
        <v>5214</v>
      </c>
      <c r="F13514" s="2" t="s">
        <v>172</v>
      </c>
      <c r="G13514" s="2" t="s">
        <v>1952</v>
      </c>
      <c r="J13514" s="2" t="s">
        <v>3529</v>
      </c>
    </row>
    <row r="13515" spans="1:10">
      <c r="A13515" s="79">
        <v>42744</v>
      </c>
      <c r="B13515" s="3">
        <v>52.182251748251751</v>
      </c>
      <c r="C13515" s="7">
        <v>12015</v>
      </c>
      <c r="D13515" s="7">
        <v>4</v>
      </c>
      <c r="E13515" s="7" t="s">
        <v>5214</v>
      </c>
      <c r="F13515" s="2" t="s">
        <v>172</v>
      </c>
      <c r="G13515" s="2" t="s">
        <v>1136</v>
      </c>
      <c r="J13515" s="2" t="s">
        <v>3542</v>
      </c>
    </row>
    <row r="13516" spans="1:10">
      <c r="A13516" s="79">
        <v>42744</v>
      </c>
      <c r="B13516" s="3">
        <v>39.204892495533052</v>
      </c>
      <c r="C13516" s="7">
        <v>12015</v>
      </c>
      <c r="D13516" s="7">
        <v>3</v>
      </c>
      <c r="E13516" s="7" t="s">
        <v>5214</v>
      </c>
      <c r="F13516" s="2" t="s">
        <v>172</v>
      </c>
      <c r="G13516" s="2" t="s">
        <v>2653</v>
      </c>
      <c r="J13516" s="2" t="s">
        <v>3523</v>
      </c>
    </row>
    <row r="13517" spans="1:10">
      <c r="A13517" s="79">
        <v>42744</v>
      </c>
      <c r="B13517" s="3">
        <v>20.35258536585366</v>
      </c>
      <c r="C13517" s="7">
        <v>12015</v>
      </c>
      <c r="D13517" s="7">
        <v>2</v>
      </c>
      <c r="E13517" s="7" t="s">
        <v>5214</v>
      </c>
      <c r="F13517" s="2" t="s">
        <v>172</v>
      </c>
      <c r="G13517" s="2" t="s">
        <v>1979</v>
      </c>
      <c r="J13517" s="2" t="s">
        <v>3492</v>
      </c>
    </row>
    <row r="13518" spans="1:10">
      <c r="A13518" s="79">
        <v>42744</v>
      </c>
      <c r="B13518" s="3">
        <v>26.167609756097562</v>
      </c>
      <c r="C13518" s="7">
        <v>12015</v>
      </c>
      <c r="D13518" s="7">
        <v>2</v>
      </c>
      <c r="E13518" s="7" t="s">
        <v>5214</v>
      </c>
      <c r="F13518" s="2" t="s">
        <v>172</v>
      </c>
      <c r="G13518" s="2" t="s">
        <v>1979</v>
      </c>
      <c r="J13518" s="2" t="s">
        <v>3492</v>
      </c>
    </row>
    <row r="13519" spans="1:10">
      <c r="A13519" s="79">
        <v>42744</v>
      </c>
      <c r="B13519" s="3">
        <v>26.178792452830187</v>
      </c>
      <c r="C13519" s="7">
        <v>12015</v>
      </c>
      <c r="D13519" s="7">
        <v>2</v>
      </c>
      <c r="E13519" s="7" t="s">
        <v>5214</v>
      </c>
      <c r="F13519" s="2" t="s">
        <v>172</v>
      </c>
      <c r="G13519" s="2" t="s">
        <v>3463</v>
      </c>
      <c r="J13519" s="2" t="s">
        <v>3464</v>
      </c>
    </row>
    <row r="13520" spans="1:10">
      <c r="A13520" s="79">
        <v>42744</v>
      </c>
      <c r="B13520" s="3">
        <v>26.194624309392264</v>
      </c>
      <c r="C13520" s="7">
        <v>12015</v>
      </c>
      <c r="D13520" s="7">
        <v>2</v>
      </c>
      <c r="E13520" s="7" t="s">
        <v>5214</v>
      </c>
      <c r="F13520" s="2" t="s">
        <v>172</v>
      </c>
      <c r="G13520" s="2" t="s">
        <v>3482</v>
      </c>
      <c r="J13520" s="2" t="s">
        <v>3483</v>
      </c>
    </row>
    <row r="13521" spans="1:10">
      <c r="A13521" s="79">
        <v>42744</v>
      </c>
      <c r="B13521" s="3">
        <v>6.7761542584871943</v>
      </c>
      <c r="C13521" s="7">
        <v>12015</v>
      </c>
      <c r="D13521" s="7">
        <v>1</v>
      </c>
      <c r="E13521" s="7" t="s">
        <v>4174</v>
      </c>
      <c r="F13521" s="2" t="s">
        <v>172</v>
      </c>
      <c r="G13521" s="2" t="s">
        <v>2653</v>
      </c>
      <c r="J13521" s="2" t="s">
        <v>3523</v>
      </c>
    </row>
    <row r="13522" spans="1:10">
      <c r="A13522" s="79">
        <v>42744</v>
      </c>
      <c r="B13522" s="3">
        <v>0</v>
      </c>
      <c r="C13522" s="7">
        <v>12015</v>
      </c>
      <c r="F13522" s="2" t="s">
        <v>172</v>
      </c>
      <c r="G13522" s="2" t="s">
        <v>1979</v>
      </c>
      <c r="J13522" s="2" t="s">
        <v>3492</v>
      </c>
    </row>
    <row r="13523" spans="1:10">
      <c r="A13523" s="79">
        <v>42745</v>
      </c>
      <c r="B13523" s="3">
        <v>261.9044262295082</v>
      </c>
      <c r="C13523" s="7">
        <v>12015</v>
      </c>
      <c r="D13523" s="7">
        <v>18</v>
      </c>
      <c r="E13523" s="7" t="s">
        <v>5214</v>
      </c>
      <c r="F13523" s="2" t="s">
        <v>172</v>
      </c>
      <c r="G13523" s="2" t="s">
        <v>1161</v>
      </c>
      <c r="H13523" s="2" t="s">
        <v>2040</v>
      </c>
      <c r="I13523" s="2" t="s">
        <v>358</v>
      </c>
      <c r="J13523" s="2" t="s">
        <v>3497</v>
      </c>
    </row>
    <row r="13524" spans="1:10">
      <c r="A13524" s="79">
        <v>42745</v>
      </c>
      <c r="B13524" s="3">
        <v>196.50660447761194</v>
      </c>
      <c r="C13524" s="7">
        <v>12015</v>
      </c>
      <c r="D13524" s="7">
        <v>15</v>
      </c>
      <c r="E13524" s="7" t="s">
        <v>5214</v>
      </c>
      <c r="F13524" s="2" t="s">
        <v>172</v>
      </c>
      <c r="G13524" s="2" t="s">
        <v>372</v>
      </c>
      <c r="H13524" s="2" t="s">
        <v>1921</v>
      </c>
      <c r="I13524" s="2" t="s">
        <v>231</v>
      </c>
      <c r="J13524" s="2" t="s">
        <v>3467</v>
      </c>
    </row>
    <row r="13525" spans="1:10">
      <c r="A13525" s="79">
        <v>42745</v>
      </c>
      <c r="B13525" s="3">
        <v>157.00200000000001</v>
      </c>
      <c r="C13525" s="7">
        <v>12015</v>
      </c>
      <c r="D13525" s="7">
        <v>12</v>
      </c>
      <c r="E13525" s="7" t="s">
        <v>5214</v>
      </c>
      <c r="F13525" s="2" t="s">
        <v>172</v>
      </c>
      <c r="G13525" s="2" t="s">
        <v>1967</v>
      </c>
      <c r="J13525" s="2" t="s">
        <v>3526</v>
      </c>
    </row>
    <row r="13526" spans="1:10">
      <c r="A13526" s="79">
        <v>42745</v>
      </c>
      <c r="B13526" s="3">
        <v>54.342567164179101</v>
      </c>
      <c r="C13526" s="7">
        <v>12015</v>
      </c>
      <c r="D13526" s="7">
        <v>4</v>
      </c>
      <c r="E13526" s="7" t="s">
        <v>5214</v>
      </c>
      <c r="F13526" s="2" t="s">
        <v>172</v>
      </c>
      <c r="G13526" s="2" t="s">
        <v>372</v>
      </c>
      <c r="H13526" s="2" t="s">
        <v>1921</v>
      </c>
      <c r="I13526" s="2" t="s">
        <v>231</v>
      </c>
      <c r="J13526" s="2" t="s">
        <v>3467</v>
      </c>
    </row>
    <row r="13527" spans="1:10">
      <c r="A13527" s="79">
        <v>42745</v>
      </c>
      <c r="B13527" s="3">
        <v>39.229086732264719</v>
      </c>
      <c r="C13527" s="7">
        <v>12015</v>
      </c>
      <c r="D13527" s="7">
        <v>3</v>
      </c>
      <c r="E13527" s="7" t="s">
        <v>5214</v>
      </c>
      <c r="F13527" s="2" t="s">
        <v>172</v>
      </c>
      <c r="G13527" s="2" t="s">
        <v>674</v>
      </c>
      <c r="H13527" s="2" t="s">
        <v>1938</v>
      </c>
      <c r="I13527" s="2" t="s">
        <v>379</v>
      </c>
      <c r="J13527" s="2" t="s">
        <v>3494</v>
      </c>
    </row>
    <row r="13528" spans="1:10">
      <c r="A13528" s="79">
        <v>42746</v>
      </c>
      <c r="B13528" s="3">
        <v>33.926011235955059</v>
      </c>
      <c r="C13528" s="7">
        <v>12015</v>
      </c>
      <c r="D13528" s="7">
        <v>5</v>
      </c>
      <c r="E13528" s="7" t="s">
        <v>5214</v>
      </c>
      <c r="F13528" s="2" t="s">
        <v>172</v>
      </c>
      <c r="G13528" s="2" t="s">
        <v>763</v>
      </c>
      <c r="I13528" s="2" t="s">
        <v>2018</v>
      </c>
      <c r="J13528" s="2" t="s">
        <v>3534</v>
      </c>
    </row>
    <row r="13529" spans="1:10">
      <c r="A13529" s="79">
        <v>42746</v>
      </c>
      <c r="B13529" s="3">
        <v>65.426785714285714</v>
      </c>
      <c r="C13529" s="7">
        <v>12015</v>
      </c>
      <c r="D13529" s="7">
        <v>4</v>
      </c>
      <c r="E13529" s="7" t="s">
        <v>5214</v>
      </c>
      <c r="F13529" s="2" t="s">
        <v>172</v>
      </c>
      <c r="G13529" s="2" t="s">
        <v>457</v>
      </c>
      <c r="J13529" s="2" t="s">
        <v>3473</v>
      </c>
    </row>
    <row r="13530" spans="1:10">
      <c r="A13530" s="79">
        <v>42746</v>
      </c>
      <c r="B13530" s="3">
        <v>65.428735955056183</v>
      </c>
      <c r="C13530" s="7">
        <v>12015</v>
      </c>
      <c r="D13530" s="7">
        <v>4</v>
      </c>
      <c r="E13530" s="7" t="s">
        <v>5214</v>
      </c>
      <c r="F13530" s="2" t="s">
        <v>172</v>
      </c>
      <c r="G13530" s="2" t="s">
        <v>763</v>
      </c>
      <c r="I13530" s="2" t="s">
        <v>2018</v>
      </c>
      <c r="J13530" s="2" t="s">
        <v>3534</v>
      </c>
    </row>
    <row r="13531" spans="1:10">
      <c r="A13531" s="79">
        <v>42746</v>
      </c>
      <c r="B13531" s="3">
        <v>39.215525343953658</v>
      </c>
      <c r="C13531" s="7">
        <v>12015</v>
      </c>
      <c r="D13531" s="7">
        <v>3</v>
      </c>
      <c r="E13531" s="7" t="s">
        <v>5214</v>
      </c>
      <c r="F13531" s="2" t="s">
        <v>172</v>
      </c>
      <c r="G13531" s="2" t="s">
        <v>1128</v>
      </c>
      <c r="J13531" s="2" t="s">
        <v>3487</v>
      </c>
    </row>
    <row r="13532" spans="1:10">
      <c r="A13532" s="79">
        <v>42746</v>
      </c>
      <c r="B13532" s="3">
        <v>39.225499999999997</v>
      </c>
      <c r="C13532" s="7">
        <v>12015</v>
      </c>
      <c r="D13532" s="7">
        <v>3</v>
      </c>
      <c r="E13532" s="7" t="s">
        <v>5214</v>
      </c>
      <c r="F13532" s="2" t="s">
        <v>172</v>
      </c>
      <c r="G13532" s="2" t="s">
        <v>3489</v>
      </c>
      <c r="J13532" s="2" t="s">
        <v>3490</v>
      </c>
    </row>
    <row r="13533" spans="1:10">
      <c r="A13533" s="79">
        <v>42746</v>
      </c>
      <c r="B13533" s="3">
        <v>20.372632653061224</v>
      </c>
      <c r="C13533" s="7">
        <v>12015</v>
      </c>
      <c r="D13533" s="7">
        <v>2</v>
      </c>
      <c r="E13533" s="7" t="s">
        <v>5214</v>
      </c>
      <c r="F13533" s="2" t="s">
        <v>172</v>
      </c>
      <c r="G13533" s="2" t="s">
        <v>3468</v>
      </c>
      <c r="J13533" s="2" t="s">
        <v>3469</v>
      </c>
    </row>
    <row r="13534" spans="1:10">
      <c r="A13534" s="79">
        <v>42746</v>
      </c>
      <c r="B13534" s="3">
        <v>26.193384839650147</v>
      </c>
      <c r="C13534" s="7">
        <v>12015</v>
      </c>
      <c r="D13534" s="7">
        <v>2</v>
      </c>
      <c r="E13534" s="7" t="s">
        <v>5214</v>
      </c>
      <c r="F13534" s="2" t="s">
        <v>172</v>
      </c>
      <c r="G13534" s="2" t="s">
        <v>3468</v>
      </c>
      <c r="J13534" s="2" t="s">
        <v>3469</v>
      </c>
    </row>
    <row r="13535" spans="1:10">
      <c r="A13535" s="79">
        <v>42747</v>
      </c>
      <c r="B13535" s="3">
        <v>196.34689953810624</v>
      </c>
      <c r="C13535" s="7">
        <v>12015</v>
      </c>
      <c r="D13535" s="7">
        <v>15</v>
      </c>
      <c r="E13535" s="7" t="s">
        <v>5214</v>
      </c>
      <c r="F13535" s="2" t="s">
        <v>172</v>
      </c>
      <c r="G13535" s="2" t="s">
        <v>1113</v>
      </c>
      <c r="J13535" s="2" t="s">
        <v>3496</v>
      </c>
    </row>
    <row r="13536" spans="1:10">
      <c r="A13536" s="79">
        <v>42747</v>
      </c>
      <c r="B13536" s="3">
        <v>78.475523396880419</v>
      </c>
      <c r="C13536" s="7">
        <v>12015</v>
      </c>
      <c r="D13536" s="7">
        <v>6</v>
      </c>
      <c r="E13536" s="7" t="s">
        <v>5214</v>
      </c>
      <c r="F13536" s="2" t="s">
        <v>172</v>
      </c>
      <c r="G13536" s="2" t="s">
        <v>3543</v>
      </c>
      <c r="H13536" s="2" t="s">
        <v>3544</v>
      </c>
      <c r="J13536" s="2" t="s">
        <v>3545</v>
      </c>
    </row>
    <row r="13537" spans="1:10">
      <c r="A13537" s="79">
        <v>42747</v>
      </c>
      <c r="B13537" s="3">
        <v>65.402593961586291</v>
      </c>
      <c r="C13537" s="7">
        <v>12015</v>
      </c>
      <c r="D13537" s="7">
        <v>4</v>
      </c>
      <c r="E13537" s="7" t="s">
        <v>5214</v>
      </c>
      <c r="F13537" s="2" t="s">
        <v>172</v>
      </c>
      <c r="G13537" s="2" t="s">
        <v>671</v>
      </c>
      <c r="J13537" s="2" t="s">
        <v>3499</v>
      </c>
    </row>
    <row r="13538" spans="1:10">
      <c r="A13538" s="79">
        <v>42747</v>
      </c>
      <c r="B13538" s="3">
        <v>39.077540816326533</v>
      </c>
      <c r="C13538" s="7">
        <v>12015</v>
      </c>
      <c r="D13538" s="7">
        <v>3</v>
      </c>
      <c r="E13538" s="7" t="s">
        <v>5214</v>
      </c>
      <c r="F13538" s="2" t="s">
        <v>172</v>
      </c>
      <c r="G13538" s="2" t="s">
        <v>3538</v>
      </c>
      <c r="J13538" s="2" t="s">
        <v>3539</v>
      </c>
    </row>
    <row r="13539" spans="1:10">
      <c r="A13539" s="79">
        <v>42747</v>
      </c>
      <c r="B13539" s="3">
        <v>39.125236278226474</v>
      </c>
      <c r="C13539" s="7">
        <v>12015</v>
      </c>
      <c r="D13539" s="7">
        <v>3</v>
      </c>
      <c r="E13539" s="7" t="s">
        <v>5214</v>
      </c>
      <c r="F13539" s="2" t="s">
        <v>172</v>
      </c>
      <c r="G13539" s="2" t="s">
        <v>2043</v>
      </c>
      <c r="J13539" s="2" t="s">
        <v>3491</v>
      </c>
    </row>
    <row r="13540" spans="1:10">
      <c r="A13540" s="79">
        <v>42747</v>
      </c>
      <c r="B13540" s="3">
        <v>47.472847487001737</v>
      </c>
      <c r="C13540" s="7">
        <v>12015</v>
      </c>
      <c r="D13540" s="7">
        <v>3</v>
      </c>
      <c r="E13540" s="7" t="s">
        <v>5214</v>
      </c>
      <c r="F13540" s="2" t="s">
        <v>172</v>
      </c>
      <c r="G13540" s="2" t="s">
        <v>3543</v>
      </c>
      <c r="H13540" s="2" t="s">
        <v>3544</v>
      </c>
      <c r="J13540" s="2" t="s">
        <v>3545</v>
      </c>
    </row>
    <row r="13541" spans="1:10">
      <c r="A13541" s="79">
        <v>42747</v>
      </c>
      <c r="B13541" s="3">
        <v>0</v>
      </c>
      <c r="C13541" s="7">
        <v>12015</v>
      </c>
      <c r="F13541" s="2" t="s">
        <v>172</v>
      </c>
      <c r="G13541" s="2" t="s">
        <v>3543</v>
      </c>
      <c r="H13541" s="2" t="s">
        <v>3544</v>
      </c>
      <c r="J13541" s="2" t="s">
        <v>3545</v>
      </c>
    </row>
    <row r="13542" spans="1:10">
      <c r="A13542" s="79">
        <v>42749</v>
      </c>
      <c r="B13542" s="3">
        <v>26.009307692307694</v>
      </c>
      <c r="C13542" s="7">
        <v>12015</v>
      </c>
      <c r="D13542" s="7">
        <v>2</v>
      </c>
      <c r="E13542" s="7" t="s">
        <v>5214</v>
      </c>
      <c r="F13542" s="2" t="s">
        <v>172</v>
      </c>
      <c r="G13542" s="2" t="s">
        <v>3540</v>
      </c>
      <c r="J13542" s="2" t="s">
        <v>3541</v>
      </c>
    </row>
    <row r="13543" spans="1:10">
      <c r="A13543" s="79">
        <v>42749</v>
      </c>
      <c r="B13543" s="3">
        <v>6.7431538461538461</v>
      </c>
      <c r="C13543" s="7">
        <v>12015</v>
      </c>
      <c r="D13543" s="7">
        <v>1</v>
      </c>
      <c r="E13543" s="7" t="s">
        <v>4174</v>
      </c>
      <c r="F13543" s="2" t="s">
        <v>172</v>
      </c>
      <c r="G13543" s="2" t="s">
        <v>3540</v>
      </c>
      <c r="J13543" s="2" t="s">
        <v>3541</v>
      </c>
    </row>
    <row r="13544" spans="1:10">
      <c r="A13544" s="79">
        <v>42752</v>
      </c>
      <c r="B13544" s="3">
        <v>261.94047322187589</v>
      </c>
      <c r="C13544" s="7">
        <v>12015</v>
      </c>
      <c r="D13544" s="7">
        <v>18</v>
      </c>
      <c r="E13544" s="7" t="s">
        <v>5214</v>
      </c>
      <c r="F13544" s="2" t="s">
        <v>172</v>
      </c>
      <c r="G13544" s="2" t="s">
        <v>911</v>
      </c>
      <c r="I13544" s="2" t="s">
        <v>247</v>
      </c>
      <c r="J13544" s="2" t="s">
        <v>3547</v>
      </c>
    </row>
    <row r="13545" spans="1:10">
      <c r="A13545" s="79">
        <v>42752</v>
      </c>
      <c r="B13545" s="3">
        <v>67.910493057523382</v>
      </c>
      <c r="C13545" s="7">
        <v>12015</v>
      </c>
      <c r="D13545" s="7">
        <v>10</v>
      </c>
      <c r="E13545" s="7" t="s">
        <v>4174</v>
      </c>
      <c r="F13545" s="2" t="s">
        <v>172</v>
      </c>
      <c r="G13545" s="2" t="s">
        <v>911</v>
      </c>
      <c r="I13545" s="2" t="s">
        <v>247</v>
      </c>
      <c r="J13545" s="2" t="s">
        <v>3547</v>
      </c>
    </row>
    <row r="13546" spans="1:10">
      <c r="A13546" s="79">
        <v>42752</v>
      </c>
      <c r="B13546" s="3">
        <v>52.242668950041335</v>
      </c>
      <c r="C13546" s="7">
        <v>12015</v>
      </c>
      <c r="D13546" s="7">
        <v>4</v>
      </c>
      <c r="E13546" s="7" t="s">
        <v>5214</v>
      </c>
      <c r="F13546" s="2" t="s">
        <v>172</v>
      </c>
      <c r="G13546" s="2" t="s">
        <v>453</v>
      </c>
      <c r="J13546" s="2" t="s">
        <v>3493</v>
      </c>
    </row>
    <row r="13547" spans="1:10">
      <c r="A13547" s="79">
        <v>42755</v>
      </c>
      <c r="B13547" s="3">
        <v>196.53614661654134</v>
      </c>
      <c r="C13547" s="7">
        <v>12015</v>
      </c>
      <c r="D13547" s="7">
        <v>15</v>
      </c>
      <c r="E13547" s="7" t="s">
        <v>5214</v>
      </c>
      <c r="F13547" s="2" t="s">
        <v>172</v>
      </c>
      <c r="G13547" s="2" t="s">
        <v>393</v>
      </c>
      <c r="I13547" s="2" t="s">
        <v>235</v>
      </c>
      <c r="J13547" s="2" t="s">
        <v>3462</v>
      </c>
    </row>
    <row r="13548" spans="1:10">
      <c r="A13548" s="79">
        <v>42756</v>
      </c>
      <c r="B13548" s="3">
        <v>39.154373239436623</v>
      </c>
      <c r="C13548" s="7">
        <v>12015</v>
      </c>
      <c r="D13548" s="7">
        <v>3</v>
      </c>
      <c r="E13548" s="7" t="s">
        <v>5214</v>
      </c>
      <c r="F13548" s="2" t="s">
        <v>172</v>
      </c>
      <c r="G13548" s="2" t="s">
        <v>1958</v>
      </c>
      <c r="J13548" s="2" t="s">
        <v>3528</v>
      </c>
    </row>
    <row r="13549" spans="1:10">
      <c r="A13549" s="79">
        <v>42757</v>
      </c>
      <c r="B13549" s="3">
        <v>39.256465909090906</v>
      </c>
      <c r="C13549" s="7">
        <v>12015</v>
      </c>
      <c r="D13549" s="7">
        <v>3</v>
      </c>
      <c r="E13549" s="7" t="s">
        <v>5214</v>
      </c>
      <c r="F13549" s="2" t="s">
        <v>172</v>
      </c>
      <c r="G13549" s="2" t="s">
        <v>3504</v>
      </c>
      <c r="J13549" s="2" t="s">
        <v>3505</v>
      </c>
    </row>
    <row r="13550" spans="1:10">
      <c r="A13550" s="79">
        <v>42758</v>
      </c>
      <c r="B13550" s="3">
        <v>27.078909090909089</v>
      </c>
      <c r="C13550" s="7">
        <v>12015</v>
      </c>
      <c r="D13550" s="7">
        <v>2</v>
      </c>
      <c r="E13550" s="7" t="s">
        <v>5214</v>
      </c>
      <c r="F13550" s="2" t="s">
        <v>172</v>
      </c>
      <c r="G13550" s="2" t="s">
        <v>372</v>
      </c>
      <c r="H13550" s="2" t="s">
        <v>1921</v>
      </c>
      <c r="I13550" s="2" t="s">
        <v>231</v>
      </c>
      <c r="J13550" s="2" t="s">
        <v>3472</v>
      </c>
    </row>
    <row r="13551" spans="1:10">
      <c r="A13551" s="79">
        <v>42759</v>
      </c>
      <c r="B13551" s="3">
        <v>39.175016968045576</v>
      </c>
      <c r="C13551" s="7">
        <v>12015</v>
      </c>
      <c r="D13551" s="7">
        <v>3</v>
      </c>
      <c r="E13551" s="7" t="s">
        <v>5214</v>
      </c>
      <c r="F13551" s="2" t="s">
        <v>172</v>
      </c>
      <c r="G13551" s="2" t="s">
        <v>484</v>
      </c>
      <c r="J13551" s="2" t="s">
        <v>3498</v>
      </c>
    </row>
    <row r="13552" spans="1:10">
      <c r="A13552" s="79">
        <v>42759</v>
      </c>
      <c r="B13552" s="3">
        <v>13.541981174139213</v>
      </c>
      <c r="C13552" s="7">
        <v>12015</v>
      </c>
      <c r="D13552" s="7">
        <v>1</v>
      </c>
      <c r="E13552" s="7" t="s">
        <v>5214</v>
      </c>
      <c r="F13552" s="2" t="s">
        <v>172</v>
      </c>
      <c r="G13552" s="2" t="s">
        <v>484</v>
      </c>
      <c r="J13552" s="2" t="s">
        <v>3498</v>
      </c>
    </row>
    <row r="13553" spans="1:10">
      <c r="A13553" s="79">
        <v>42760</v>
      </c>
      <c r="B13553" s="3">
        <v>261.96545454545452</v>
      </c>
      <c r="C13553" s="7">
        <v>12015</v>
      </c>
      <c r="D13553" s="7">
        <v>18</v>
      </c>
      <c r="E13553" s="7" t="s">
        <v>5214</v>
      </c>
      <c r="F13553" s="2" t="s">
        <v>172</v>
      </c>
      <c r="G13553" s="2" t="s">
        <v>393</v>
      </c>
      <c r="I13553" s="2" t="s">
        <v>235</v>
      </c>
      <c r="J13553" s="2" t="s">
        <v>3454</v>
      </c>
    </row>
    <row r="13554" spans="1:10">
      <c r="A13554" s="79">
        <v>42765</v>
      </c>
      <c r="B13554" s="3">
        <v>65.316243016759771</v>
      </c>
      <c r="C13554" s="7">
        <v>12015</v>
      </c>
      <c r="D13554" s="7">
        <v>4</v>
      </c>
      <c r="E13554" s="7" t="s">
        <v>5214</v>
      </c>
      <c r="F13554" s="2" t="s">
        <v>172</v>
      </c>
      <c r="G13554" s="2" t="s">
        <v>459</v>
      </c>
      <c r="J13554" s="2" t="s">
        <v>3488</v>
      </c>
    </row>
    <row r="13555" spans="1:10">
      <c r="A13555" s="79">
        <v>42767</v>
      </c>
      <c r="B13555" s="3">
        <v>26.168351351351351</v>
      </c>
      <c r="C13555" s="7">
        <v>12015</v>
      </c>
      <c r="D13555" s="7">
        <v>2</v>
      </c>
      <c r="E13555" s="7" t="s">
        <v>5214</v>
      </c>
      <c r="F13555" s="2" t="s">
        <v>172</v>
      </c>
      <c r="G13555" s="2" t="s">
        <v>3474</v>
      </c>
      <c r="J13555" s="2" t="s">
        <v>3475</v>
      </c>
    </row>
    <row r="13556" spans="1:10">
      <c r="A13556" s="79">
        <v>42771</v>
      </c>
      <c r="B13556" s="3">
        <v>131.0300474898236</v>
      </c>
      <c r="C13556" s="7">
        <v>12015</v>
      </c>
      <c r="D13556" s="7">
        <v>10</v>
      </c>
      <c r="E13556" s="7" t="s">
        <v>5214</v>
      </c>
      <c r="F13556" s="2" t="s">
        <v>172</v>
      </c>
      <c r="G13556" s="2" t="s">
        <v>3460</v>
      </c>
      <c r="J13556" s="2" t="s">
        <v>3461</v>
      </c>
    </row>
    <row r="13557" spans="1:10">
      <c r="A13557" s="79">
        <v>42772</v>
      </c>
      <c r="B13557" s="3">
        <v>26.159553191489362</v>
      </c>
      <c r="C13557" s="7">
        <v>12015</v>
      </c>
      <c r="D13557" s="7">
        <v>2</v>
      </c>
      <c r="E13557" s="7" t="s">
        <v>5214</v>
      </c>
      <c r="F13557" s="2" t="s">
        <v>172</v>
      </c>
      <c r="G13557" s="2" t="s">
        <v>3514</v>
      </c>
      <c r="J13557" s="2" t="s">
        <v>3515</v>
      </c>
    </row>
    <row r="13558" spans="1:10">
      <c r="A13558" s="79">
        <v>42776</v>
      </c>
      <c r="B13558" s="3">
        <v>130.91624999999999</v>
      </c>
      <c r="C13558" s="7">
        <v>12015</v>
      </c>
      <c r="D13558" s="7">
        <v>10</v>
      </c>
      <c r="E13558" s="7" t="s">
        <v>5214</v>
      </c>
      <c r="F13558" s="2" t="s">
        <v>172</v>
      </c>
      <c r="G13558" s="2" t="s">
        <v>1569</v>
      </c>
      <c r="J13558" s="2" t="s">
        <v>3501</v>
      </c>
    </row>
    <row r="13559" spans="1:10">
      <c r="A13559" s="79">
        <v>42776</v>
      </c>
      <c r="B13559" s="3">
        <v>33.941249999999997</v>
      </c>
      <c r="C13559" s="7">
        <v>12015</v>
      </c>
      <c r="D13559" s="7">
        <v>5</v>
      </c>
      <c r="E13559" s="7" t="s">
        <v>5214</v>
      </c>
      <c r="F13559" s="2" t="s">
        <v>172</v>
      </c>
      <c r="G13559" s="2" t="s">
        <v>1569</v>
      </c>
      <c r="J13559" s="2" t="s">
        <v>3501</v>
      </c>
    </row>
    <row r="13560" spans="1:10">
      <c r="A13560" s="79">
        <v>42779</v>
      </c>
      <c r="B13560" s="3">
        <v>104.72894420600858</v>
      </c>
      <c r="C13560" s="7">
        <v>12015</v>
      </c>
      <c r="D13560" s="7">
        <v>8</v>
      </c>
      <c r="E13560" s="7" t="s">
        <v>5214</v>
      </c>
      <c r="F13560" s="2" t="s">
        <v>172</v>
      </c>
      <c r="G13560" s="2" t="s">
        <v>1960</v>
      </c>
      <c r="J13560" s="2" t="s">
        <v>3465</v>
      </c>
    </row>
    <row r="13561" spans="1:10">
      <c r="A13561" s="79">
        <v>42785</v>
      </c>
      <c r="B13561" s="3">
        <v>52.334307692307689</v>
      </c>
      <c r="C13561" s="7">
        <v>12015</v>
      </c>
      <c r="D13561" s="7">
        <v>4</v>
      </c>
      <c r="E13561" s="7" t="s">
        <v>5214</v>
      </c>
      <c r="F13561" s="2" t="s">
        <v>172</v>
      </c>
      <c r="G13561" s="2" t="s">
        <v>2655</v>
      </c>
      <c r="J13561" s="2" t="s">
        <v>3453</v>
      </c>
    </row>
    <row r="13562" spans="1:10">
      <c r="A13562" s="79">
        <v>42785</v>
      </c>
      <c r="B13562" s="3">
        <v>13.085157060518732</v>
      </c>
      <c r="C13562" s="7">
        <v>12015</v>
      </c>
      <c r="D13562" s="7">
        <v>1</v>
      </c>
      <c r="E13562" s="7" t="s">
        <v>5214</v>
      </c>
      <c r="F13562" s="2" t="s">
        <v>172</v>
      </c>
      <c r="G13562" s="2" t="s">
        <v>3511</v>
      </c>
      <c r="J13562" s="2" t="s">
        <v>3512</v>
      </c>
    </row>
    <row r="13563" spans="1:10">
      <c r="A13563" s="79">
        <v>42787</v>
      </c>
      <c r="B13563" s="3">
        <v>26.175883248730965</v>
      </c>
      <c r="C13563" s="7">
        <v>12015</v>
      </c>
      <c r="D13563" s="7">
        <v>2</v>
      </c>
      <c r="E13563" s="7" t="s">
        <v>5214</v>
      </c>
      <c r="F13563" s="2" t="s">
        <v>172</v>
      </c>
      <c r="G13563" s="2" t="s">
        <v>2021</v>
      </c>
      <c r="J13563" s="2" t="s">
        <v>3509</v>
      </c>
    </row>
    <row r="13564" spans="1:10">
      <c r="A13564" s="79">
        <v>42787</v>
      </c>
      <c r="B13564" s="3">
        <v>13.084884839650146</v>
      </c>
      <c r="C13564" s="7">
        <v>12015</v>
      </c>
      <c r="D13564" s="7">
        <v>1</v>
      </c>
      <c r="E13564" s="7" t="s">
        <v>5214</v>
      </c>
      <c r="F13564" s="2" t="s">
        <v>172</v>
      </c>
      <c r="G13564" s="2" t="s">
        <v>1979</v>
      </c>
      <c r="J13564" s="2" t="s">
        <v>3510</v>
      </c>
    </row>
    <row r="13565" spans="1:10">
      <c r="A13565" s="79">
        <v>42788</v>
      </c>
      <c r="B13565" s="3">
        <v>130.87941624365482</v>
      </c>
      <c r="C13565" s="7">
        <v>12015</v>
      </c>
      <c r="D13565" s="7">
        <v>10</v>
      </c>
      <c r="E13565" s="7" t="s">
        <v>5214</v>
      </c>
      <c r="F13565" s="2" t="s">
        <v>172</v>
      </c>
      <c r="G13565" s="2" t="s">
        <v>2008</v>
      </c>
      <c r="I13565" s="2" t="s">
        <v>3502</v>
      </c>
      <c r="J13565" s="2" t="s">
        <v>3503</v>
      </c>
    </row>
    <row r="13566" spans="1:10">
      <c r="A13566" s="79">
        <v>42812</v>
      </c>
      <c r="B13566" s="3">
        <v>13.072725775108205</v>
      </c>
      <c r="C13566" s="7">
        <v>12015</v>
      </c>
      <c r="D13566" s="7">
        <v>1</v>
      </c>
      <c r="E13566" s="7" t="s">
        <v>5214</v>
      </c>
      <c r="F13566" s="2" t="s">
        <v>172</v>
      </c>
      <c r="G13566" s="2" t="s">
        <v>1958</v>
      </c>
      <c r="J13566" s="2" t="s">
        <v>3513</v>
      </c>
    </row>
    <row r="13567" spans="1:10">
      <c r="A13567" s="79">
        <v>42817</v>
      </c>
      <c r="B13567" s="3">
        <v>26.127507126284389</v>
      </c>
      <c r="C13567" s="7">
        <v>12015</v>
      </c>
      <c r="D13567" s="7">
        <v>2</v>
      </c>
      <c r="E13567" s="7" t="s">
        <v>5214</v>
      </c>
      <c r="F13567" s="2" t="s">
        <v>172</v>
      </c>
      <c r="G13567" s="2" t="s">
        <v>2653</v>
      </c>
      <c r="J13567" s="2" t="s">
        <v>3531</v>
      </c>
    </row>
    <row r="13568" spans="1:10">
      <c r="A13568" s="79">
        <v>42836</v>
      </c>
      <c r="B13568" s="3">
        <v>52.309384615384616</v>
      </c>
      <c r="C13568" s="7">
        <v>12015</v>
      </c>
      <c r="D13568" s="7">
        <v>4</v>
      </c>
      <c r="E13568" s="7" t="s">
        <v>5214</v>
      </c>
      <c r="F13568" s="2" t="s">
        <v>172</v>
      </c>
      <c r="G13568" s="2" t="s">
        <v>2684</v>
      </c>
    </row>
    <row r="13569" spans="1:7">
      <c r="A13569" s="79">
        <v>42836</v>
      </c>
      <c r="B13569" s="3">
        <v>39.055500000000002</v>
      </c>
      <c r="C13569" s="7">
        <v>12015</v>
      </c>
      <c r="D13569" s="7">
        <v>3</v>
      </c>
      <c r="E13569" s="7" t="s">
        <v>5214</v>
      </c>
      <c r="F13569" s="2" t="s">
        <v>172</v>
      </c>
      <c r="G13569" s="2" t="s">
        <v>2684</v>
      </c>
    </row>
    <row r="13570" spans="1:7">
      <c r="A13570" s="79">
        <v>42844</v>
      </c>
      <c r="B13570" s="3">
        <v>26.167458715596329</v>
      </c>
      <c r="C13570" s="7">
        <v>12015</v>
      </c>
      <c r="D13570" s="7">
        <v>2</v>
      </c>
      <c r="E13570" s="7" t="s">
        <v>5214</v>
      </c>
      <c r="F13570" s="2" t="s">
        <v>172</v>
      </c>
      <c r="G13570" s="2" t="s">
        <v>2684</v>
      </c>
    </row>
    <row r="13571" spans="1:7">
      <c r="A13571" s="79">
        <v>42844</v>
      </c>
      <c r="B13571" s="3">
        <v>0</v>
      </c>
      <c r="C13571" s="7">
        <v>12015</v>
      </c>
      <c r="D13571" s="7">
        <v>1</v>
      </c>
      <c r="E13571" s="7" t="s">
        <v>5214</v>
      </c>
      <c r="F13571" s="2" t="s">
        <v>172</v>
      </c>
      <c r="G13571" s="2" t="s">
        <v>2685</v>
      </c>
    </row>
    <row r="13572" spans="1:7">
      <c r="A13572" s="79">
        <v>42859</v>
      </c>
      <c r="B13572" s="3">
        <v>39.245827868852459</v>
      </c>
      <c r="C13572" s="7">
        <v>12015</v>
      </c>
      <c r="D13572" s="7">
        <v>3</v>
      </c>
      <c r="E13572" s="7" t="s">
        <v>5214</v>
      </c>
      <c r="F13572" s="2" t="s">
        <v>172</v>
      </c>
      <c r="G13572" s="2" t="s">
        <v>2684</v>
      </c>
    </row>
    <row r="13573" spans="1:7">
      <c r="A13573" s="79">
        <v>42859</v>
      </c>
      <c r="B13573" s="3">
        <v>26.180677130044842</v>
      </c>
      <c r="C13573" s="7">
        <v>12015</v>
      </c>
      <c r="D13573" s="7">
        <v>2</v>
      </c>
      <c r="E13573" s="7" t="s">
        <v>5214</v>
      </c>
      <c r="F13573" s="2" t="s">
        <v>172</v>
      </c>
      <c r="G13573" s="2" t="s">
        <v>2684</v>
      </c>
    </row>
    <row r="13574" spans="1:7">
      <c r="A13574" s="79">
        <v>42859</v>
      </c>
      <c r="B13574" s="3">
        <v>6.7875829596412558</v>
      </c>
      <c r="C13574" s="7">
        <v>12015</v>
      </c>
      <c r="D13574" s="7">
        <v>1</v>
      </c>
      <c r="E13574" s="7" t="s">
        <v>4174</v>
      </c>
      <c r="F13574" s="2" t="s">
        <v>172</v>
      </c>
      <c r="G13574" s="2" t="s">
        <v>3537</v>
      </c>
    </row>
    <row r="13575" spans="1:7">
      <c r="A13575" s="79">
        <v>42864</v>
      </c>
      <c r="B13575" s="3">
        <v>13.073282608695653</v>
      </c>
      <c r="C13575" s="7">
        <v>12015</v>
      </c>
      <c r="D13575" s="7">
        <v>1</v>
      </c>
      <c r="E13575" s="7" t="s">
        <v>5214</v>
      </c>
      <c r="F13575" s="2" t="s">
        <v>172</v>
      </c>
      <c r="G13575" s="2" t="s">
        <v>2684</v>
      </c>
    </row>
    <row r="13576" spans="1:7">
      <c r="A13576" s="79">
        <v>42874</v>
      </c>
      <c r="B13576" s="3">
        <v>6.7829531772575251</v>
      </c>
      <c r="C13576" s="7">
        <v>12015</v>
      </c>
      <c r="D13576" s="7">
        <v>1</v>
      </c>
      <c r="E13576" s="7" t="s">
        <v>4174</v>
      </c>
      <c r="F13576" s="2" t="s">
        <v>172</v>
      </c>
      <c r="G13576" s="2" t="s">
        <v>3537</v>
      </c>
    </row>
    <row r="13577" spans="1:7">
      <c r="A13577" s="79">
        <v>42874</v>
      </c>
      <c r="B13577" s="3">
        <v>13.081409698996655</v>
      </c>
      <c r="C13577" s="7">
        <v>12015</v>
      </c>
      <c r="D13577" s="7">
        <v>1</v>
      </c>
      <c r="E13577" s="7" t="s">
        <v>5214</v>
      </c>
      <c r="F13577" s="2" t="s">
        <v>172</v>
      </c>
      <c r="G13577" s="2" t="s">
        <v>2684</v>
      </c>
    </row>
    <row r="13578" spans="1:7">
      <c r="A13578" s="79">
        <v>42879</v>
      </c>
      <c r="B13578" s="3">
        <v>39.287471830985915</v>
      </c>
      <c r="C13578" s="7">
        <v>12015</v>
      </c>
      <c r="D13578" s="7">
        <v>3</v>
      </c>
      <c r="E13578" s="7" t="s">
        <v>5214</v>
      </c>
      <c r="F13578" s="2" t="s">
        <v>172</v>
      </c>
      <c r="G13578" s="2" t="s">
        <v>2684</v>
      </c>
    </row>
    <row r="13579" spans="1:7">
      <c r="A13579" s="79">
        <v>42894</v>
      </c>
      <c r="B13579" s="3">
        <v>26.169769679300291</v>
      </c>
      <c r="C13579" s="7">
        <v>12015</v>
      </c>
      <c r="D13579" s="7">
        <v>2</v>
      </c>
      <c r="E13579" s="7" t="s">
        <v>5214</v>
      </c>
      <c r="F13579" s="2" t="s">
        <v>172</v>
      </c>
      <c r="G13579" s="2" t="s">
        <v>2684</v>
      </c>
    </row>
    <row r="13580" spans="1:7">
      <c r="A13580" s="79">
        <v>42894</v>
      </c>
      <c r="B13580" s="3">
        <v>6.7847551020408163</v>
      </c>
      <c r="C13580" s="7">
        <v>12015</v>
      </c>
      <c r="D13580" s="7">
        <v>1</v>
      </c>
      <c r="E13580" s="7" t="s">
        <v>4174</v>
      </c>
      <c r="F13580" s="2" t="s">
        <v>172</v>
      </c>
      <c r="G13580" s="2" t="s">
        <v>3537</v>
      </c>
    </row>
    <row r="13581" spans="1:7">
      <c r="A13581" s="79">
        <v>42894</v>
      </c>
      <c r="B13581" s="3">
        <v>13.066747422680413</v>
      </c>
      <c r="C13581" s="7">
        <v>12015</v>
      </c>
      <c r="D13581" s="7">
        <v>1</v>
      </c>
      <c r="E13581" s="7" t="s">
        <v>5214</v>
      </c>
      <c r="F13581" s="2" t="s">
        <v>172</v>
      </c>
      <c r="G13581" s="2" t="s">
        <v>2684</v>
      </c>
    </row>
    <row r="13582" spans="1:7">
      <c r="A13582" s="79">
        <v>42894</v>
      </c>
      <c r="B13582" s="3">
        <v>13.073586206896552</v>
      </c>
      <c r="C13582" s="7">
        <v>12015</v>
      </c>
      <c r="D13582" s="7">
        <v>1</v>
      </c>
      <c r="E13582" s="7" t="s">
        <v>5214</v>
      </c>
      <c r="F13582" s="2" t="s">
        <v>172</v>
      </c>
      <c r="G13582" s="2" t="s">
        <v>2684</v>
      </c>
    </row>
    <row r="13583" spans="1:7">
      <c r="A13583" s="79">
        <v>42838</v>
      </c>
      <c r="B13583" s="3">
        <v>49.250203539823012</v>
      </c>
      <c r="C13583" s="7">
        <v>12016</v>
      </c>
      <c r="D13583" s="7">
        <v>3</v>
      </c>
      <c r="E13583" s="7" t="s">
        <v>5214</v>
      </c>
      <c r="F13583" s="2" t="s">
        <v>172</v>
      </c>
      <c r="G13583" s="2" t="s">
        <v>4401</v>
      </c>
    </row>
    <row r="13584" spans="1:7">
      <c r="A13584" s="79">
        <v>42839</v>
      </c>
      <c r="B13584" s="3">
        <v>82.464166666666671</v>
      </c>
      <c r="C13584" s="7">
        <v>12016</v>
      </c>
      <c r="D13584" s="7">
        <v>5</v>
      </c>
      <c r="E13584" s="7" t="s">
        <v>5214</v>
      </c>
      <c r="F13584" s="2" t="s">
        <v>172</v>
      </c>
      <c r="G13584" s="2" t="s">
        <v>4405</v>
      </c>
    </row>
    <row r="13585" spans="1:7">
      <c r="A13585" s="79">
        <v>42842</v>
      </c>
      <c r="B13585" s="3">
        <v>65.796181818181822</v>
      </c>
      <c r="C13585" s="7">
        <v>12016</v>
      </c>
      <c r="D13585" s="7">
        <v>4</v>
      </c>
      <c r="E13585" s="7" t="s">
        <v>5214</v>
      </c>
      <c r="F13585" s="2" t="s">
        <v>172</v>
      </c>
      <c r="G13585" s="2" t="s">
        <v>3382</v>
      </c>
    </row>
    <row r="13586" spans="1:7">
      <c r="A13586" s="79">
        <v>42842</v>
      </c>
      <c r="B13586" s="3">
        <v>49.364877551020406</v>
      </c>
      <c r="C13586" s="7">
        <v>12016</v>
      </c>
      <c r="D13586" s="7">
        <v>3</v>
      </c>
      <c r="E13586" s="7" t="s">
        <v>5214</v>
      </c>
      <c r="F13586" s="2" t="s">
        <v>172</v>
      </c>
      <c r="G13586" s="2" t="s">
        <v>4398</v>
      </c>
    </row>
    <row r="13587" spans="1:7">
      <c r="A13587" s="79">
        <v>42844</v>
      </c>
      <c r="B13587" s="3">
        <v>49.278142857142853</v>
      </c>
      <c r="C13587" s="7">
        <v>12016</v>
      </c>
      <c r="D13587" s="7">
        <v>3</v>
      </c>
      <c r="E13587" s="7" t="s">
        <v>5214</v>
      </c>
      <c r="F13587" s="2" t="s">
        <v>172</v>
      </c>
      <c r="G13587" s="2" t="s">
        <v>4387</v>
      </c>
    </row>
    <row r="13588" spans="1:7">
      <c r="A13588" s="79">
        <v>42844</v>
      </c>
      <c r="B13588" s="3">
        <v>0</v>
      </c>
      <c r="C13588" s="7">
        <v>12016</v>
      </c>
      <c r="D13588" s="7">
        <v>1</v>
      </c>
      <c r="E13588" s="7" t="s">
        <v>5214</v>
      </c>
      <c r="F13588" s="2" t="s">
        <v>172</v>
      </c>
      <c r="G13588" s="2" t="s">
        <v>4388</v>
      </c>
    </row>
    <row r="13589" spans="1:7">
      <c r="A13589" s="79">
        <v>42846</v>
      </c>
      <c r="B13589" s="3">
        <v>164.815</v>
      </c>
      <c r="C13589" s="7">
        <v>12016</v>
      </c>
      <c r="D13589" s="7">
        <v>10</v>
      </c>
      <c r="E13589" s="7" t="s">
        <v>5214</v>
      </c>
      <c r="F13589" s="2" t="s">
        <v>172</v>
      </c>
      <c r="G13589" s="2" t="s">
        <v>4384</v>
      </c>
    </row>
    <row r="13590" spans="1:7">
      <c r="A13590" s="79">
        <v>42852</v>
      </c>
      <c r="B13590" s="3">
        <v>82.265984281042307</v>
      </c>
      <c r="C13590" s="7">
        <v>12016</v>
      </c>
      <c r="D13590" s="7">
        <v>5</v>
      </c>
      <c r="E13590" s="7" t="s">
        <v>5214</v>
      </c>
      <c r="F13590" s="2" t="s">
        <v>172</v>
      </c>
      <c r="G13590" s="2" t="s">
        <v>3382</v>
      </c>
    </row>
    <row r="13591" spans="1:7">
      <c r="A13591" s="79">
        <v>42852</v>
      </c>
      <c r="B13591" s="3">
        <v>82.377592592592592</v>
      </c>
      <c r="C13591" s="7">
        <v>12016</v>
      </c>
      <c r="D13591" s="7">
        <v>5</v>
      </c>
      <c r="E13591" s="7" t="s">
        <v>5214</v>
      </c>
      <c r="F13591" s="2" t="s">
        <v>172</v>
      </c>
      <c r="G13591" s="2" t="s">
        <v>3382</v>
      </c>
    </row>
    <row r="13592" spans="1:7">
      <c r="A13592" s="79">
        <v>42853</v>
      </c>
      <c r="B13592" s="3">
        <v>230.798</v>
      </c>
      <c r="C13592" s="7">
        <v>12016</v>
      </c>
      <c r="D13592" s="7">
        <v>14</v>
      </c>
      <c r="E13592" s="7" t="s">
        <v>5214</v>
      </c>
      <c r="F13592" s="2" t="s">
        <v>172</v>
      </c>
      <c r="G13592" s="2" t="s">
        <v>3382</v>
      </c>
    </row>
    <row r="13593" spans="1:7">
      <c r="A13593" s="79">
        <v>42858</v>
      </c>
      <c r="B13593" s="3">
        <v>148.26300000000001</v>
      </c>
      <c r="C13593" s="7">
        <v>12016</v>
      </c>
      <c r="D13593" s="7">
        <v>9</v>
      </c>
      <c r="E13593" s="7" t="s">
        <v>5214</v>
      </c>
      <c r="F13593" s="2" t="s">
        <v>172</v>
      </c>
      <c r="G13593" s="2" t="s">
        <v>3382</v>
      </c>
    </row>
    <row r="13594" spans="1:7">
      <c r="A13594" s="79">
        <v>42858</v>
      </c>
      <c r="B13594" s="3">
        <v>49.265999999999998</v>
      </c>
      <c r="C13594" s="7">
        <v>12016</v>
      </c>
      <c r="D13594" s="7">
        <v>3</v>
      </c>
      <c r="E13594" s="7" t="s">
        <v>5214</v>
      </c>
      <c r="F13594" s="2" t="s">
        <v>172</v>
      </c>
      <c r="G13594" s="2" t="s">
        <v>3382</v>
      </c>
    </row>
    <row r="13595" spans="1:7">
      <c r="A13595" s="79">
        <v>42859</v>
      </c>
      <c r="B13595" s="3">
        <v>115.35757908847185</v>
      </c>
      <c r="C13595" s="7">
        <v>12016</v>
      </c>
      <c r="D13595" s="7">
        <v>7</v>
      </c>
      <c r="E13595" s="7" t="s">
        <v>5214</v>
      </c>
      <c r="F13595" s="2" t="s">
        <v>172</v>
      </c>
      <c r="G13595" s="2" t="s">
        <v>3382</v>
      </c>
    </row>
    <row r="13596" spans="1:7">
      <c r="A13596" s="79">
        <v>42859</v>
      </c>
      <c r="B13596" s="3">
        <v>82.259324324324325</v>
      </c>
      <c r="C13596" s="7">
        <v>12016</v>
      </c>
      <c r="D13596" s="7">
        <v>5</v>
      </c>
      <c r="E13596" s="7" t="s">
        <v>5214</v>
      </c>
      <c r="F13596" s="2" t="s">
        <v>172</v>
      </c>
      <c r="G13596" s="2" t="s">
        <v>3382</v>
      </c>
    </row>
    <row r="13597" spans="1:7">
      <c r="A13597" s="79">
        <v>42859</v>
      </c>
      <c r="B13597" s="3">
        <v>82.294433962264151</v>
      </c>
      <c r="C13597" s="7">
        <v>12016</v>
      </c>
      <c r="D13597" s="7">
        <v>5</v>
      </c>
      <c r="E13597" s="7" t="s">
        <v>5214</v>
      </c>
      <c r="F13597" s="2" t="s">
        <v>172</v>
      </c>
      <c r="G13597" s="2" t="s">
        <v>3382</v>
      </c>
    </row>
    <row r="13598" spans="1:7">
      <c r="A13598" s="79">
        <v>42859</v>
      </c>
      <c r="B13598" s="3">
        <v>82.381846846846841</v>
      </c>
      <c r="C13598" s="7">
        <v>12016</v>
      </c>
      <c r="D13598" s="7">
        <v>5</v>
      </c>
      <c r="E13598" s="7" t="s">
        <v>5214</v>
      </c>
      <c r="F13598" s="2" t="s">
        <v>172</v>
      </c>
      <c r="G13598" s="2" t="s">
        <v>3382</v>
      </c>
    </row>
    <row r="13599" spans="1:7">
      <c r="A13599" s="79">
        <v>42859</v>
      </c>
      <c r="B13599" s="3">
        <v>65.894229508196716</v>
      </c>
      <c r="C13599" s="7">
        <v>12016</v>
      </c>
      <c r="D13599" s="7">
        <v>4</v>
      </c>
      <c r="E13599" s="7" t="s">
        <v>5214</v>
      </c>
      <c r="F13599" s="2" t="s">
        <v>172</v>
      </c>
      <c r="G13599" s="2" t="s">
        <v>3382</v>
      </c>
    </row>
    <row r="13600" spans="1:7">
      <c r="A13600" s="79">
        <v>42859</v>
      </c>
      <c r="B13600" s="3">
        <v>65.936520179372195</v>
      </c>
      <c r="C13600" s="7">
        <v>12016</v>
      </c>
      <c r="D13600" s="7">
        <v>4</v>
      </c>
      <c r="E13600" s="7" t="s">
        <v>5214</v>
      </c>
      <c r="F13600" s="2" t="s">
        <v>172</v>
      </c>
      <c r="G13600" s="2" t="s">
        <v>3382</v>
      </c>
    </row>
    <row r="13601" spans="1:7">
      <c r="A13601" s="79">
        <v>42859</v>
      </c>
      <c r="B13601" s="3">
        <v>49.423236421725242</v>
      </c>
      <c r="C13601" s="7">
        <v>12016</v>
      </c>
      <c r="D13601" s="7">
        <v>3</v>
      </c>
      <c r="E13601" s="7" t="s">
        <v>5214</v>
      </c>
      <c r="F13601" s="2" t="s">
        <v>172</v>
      </c>
      <c r="G13601" s="2" t="s">
        <v>3382</v>
      </c>
    </row>
    <row r="13602" spans="1:7">
      <c r="A13602" s="79">
        <v>42862</v>
      </c>
      <c r="B13602" s="3">
        <v>49.220999999999997</v>
      </c>
      <c r="C13602" s="7">
        <v>12016</v>
      </c>
      <c r="D13602" s="7">
        <v>3</v>
      </c>
      <c r="E13602" s="7" t="s">
        <v>5214</v>
      </c>
      <c r="F13602" s="2" t="s">
        <v>172</v>
      </c>
      <c r="G13602" s="2" t="s">
        <v>3382</v>
      </c>
    </row>
    <row r="13603" spans="1:7">
      <c r="A13603" s="79">
        <v>42863</v>
      </c>
      <c r="B13603" s="3">
        <v>330.00516853932584</v>
      </c>
      <c r="C13603" s="7">
        <v>12016</v>
      </c>
      <c r="D13603" s="7">
        <v>20</v>
      </c>
      <c r="E13603" s="7" t="s">
        <v>5214</v>
      </c>
      <c r="F13603" s="2" t="s">
        <v>172</v>
      </c>
      <c r="G13603" s="2" t="s">
        <v>3382</v>
      </c>
    </row>
    <row r="13604" spans="1:7">
      <c r="A13604" s="79">
        <v>42863</v>
      </c>
      <c r="B13604" s="3">
        <v>164.86801980198021</v>
      </c>
      <c r="C13604" s="7">
        <v>12016</v>
      </c>
      <c r="D13604" s="7">
        <v>10</v>
      </c>
      <c r="E13604" s="7" t="s">
        <v>5214</v>
      </c>
      <c r="F13604" s="2" t="s">
        <v>172</v>
      </c>
      <c r="G13604" s="2" t="s">
        <v>3382</v>
      </c>
    </row>
    <row r="13605" spans="1:7">
      <c r="A13605" s="79">
        <v>42864</v>
      </c>
      <c r="B13605" s="3">
        <v>32.925304347826085</v>
      </c>
      <c r="C13605" s="7">
        <v>12016</v>
      </c>
      <c r="D13605" s="7">
        <v>2</v>
      </c>
      <c r="E13605" s="7" t="s">
        <v>5214</v>
      </c>
      <c r="F13605" s="2" t="s">
        <v>172</v>
      </c>
      <c r="G13605" s="2" t="s">
        <v>3382</v>
      </c>
    </row>
    <row r="13606" spans="1:7">
      <c r="A13606" s="79">
        <v>42868</v>
      </c>
      <c r="B13606" s="3">
        <v>98.768785714285713</v>
      </c>
      <c r="C13606" s="7">
        <v>12016</v>
      </c>
      <c r="D13606" s="7">
        <v>6</v>
      </c>
      <c r="E13606" s="7" t="s">
        <v>5214</v>
      </c>
      <c r="F13606" s="2" t="s">
        <v>172</v>
      </c>
      <c r="G13606" s="2" t="s">
        <v>3382</v>
      </c>
    </row>
    <row r="13607" spans="1:7">
      <c r="A13607" s="79">
        <v>42875</v>
      </c>
      <c r="B13607" s="3">
        <v>82.272113402061862</v>
      </c>
      <c r="C13607" s="7">
        <v>12016</v>
      </c>
      <c r="D13607" s="7">
        <v>5</v>
      </c>
      <c r="E13607" s="7" t="s">
        <v>5214</v>
      </c>
      <c r="F13607" s="2" t="s">
        <v>172</v>
      </c>
      <c r="G13607" s="2" t="s">
        <v>3382</v>
      </c>
    </row>
    <row r="13608" spans="1:7">
      <c r="A13608" s="79">
        <v>42879</v>
      </c>
      <c r="B13608" s="3">
        <v>82.455187793427228</v>
      </c>
      <c r="C13608" s="7">
        <v>12016</v>
      </c>
      <c r="D13608" s="7">
        <v>5</v>
      </c>
      <c r="E13608" s="7" t="s">
        <v>5214</v>
      </c>
      <c r="F13608" s="2" t="s">
        <v>172</v>
      </c>
      <c r="G13608" s="2" t="s">
        <v>3382</v>
      </c>
    </row>
    <row r="13609" spans="1:7">
      <c r="A13609" s="79">
        <v>42894</v>
      </c>
      <c r="B13609" s="3">
        <v>82.42785714285715</v>
      </c>
      <c r="C13609" s="7">
        <v>12016</v>
      </c>
      <c r="D13609" s="7">
        <v>5</v>
      </c>
      <c r="E13609" s="7" t="s">
        <v>5214</v>
      </c>
      <c r="F13609" s="2" t="s">
        <v>172</v>
      </c>
      <c r="G13609" s="2" t="s">
        <v>3382</v>
      </c>
    </row>
    <row r="13610" spans="1:7">
      <c r="A13610" s="79">
        <v>42894</v>
      </c>
      <c r="B13610" s="3">
        <v>65.909049562682213</v>
      </c>
      <c r="C13610" s="7">
        <v>12016</v>
      </c>
      <c r="D13610" s="7">
        <v>4</v>
      </c>
      <c r="E13610" s="7" t="s">
        <v>5214</v>
      </c>
      <c r="F13610" s="2" t="s">
        <v>172</v>
      </c>
      <c r="G13610" s="2" t="s">
        <v>3382</v>
      </c>
    </row>
    <row r="13611" spans="1:7">
      <c r="A13611" s="79">
        <v>42894</v>
      </c>
      <c r="B13611" s="3">
        <v>49.250203539823012</v>
      </c>
      <c r="C13611" s="7">
        <v>12016</v>
      </c>
      <c r="D13611" s="7">
        <v>3</v>
      </c>
      <c r="E13611" s="7" t="s">
        <v>5214</v>
      </c>
      <c r="F13611" s="2" t="s">
        <v>172</v>
      </c>
      <c r="G13611" s="2" t="s">
        <v>3382</v>
      </c>
    </row>
    <row r="13612" spans="1:7">
      <c r="A13612" s="79">
        <v>42894</v>
      </c>
      <c r="B13612" s="3">
        <v>16.463034482758619</v>
      </c>
      <c r="C13612" s="7">
        <v>12016</v>
      </c>
      <c r="D13612" s="7">
        <v>1</v>
      </c>
      <c r="E13612" s="7" t="s">
        <v>5214</v>
      </c>
      <c r="F13612" s="2" t="s">
        <v>172</v>
      </c>
      <c r="G13612" s="2" t="s">
        <v>3382</v>
      </c>
    </row>
    <row r="13613" spans="1:7">
      <c r="A13613" s="79">
        <v>42902</v>
      </c>
      <c r="B13613" s="3">
        <v>82.282524752475254</v>
      </c>
      <c r="C13613" s="7">
        <v>12016</v>
      </c>
      <c r="D13613" s="7">
        <v>5</v>
      </c>
      <c r="E13613" s="7" t="s">
        <v>5214</v>
      </c>
      <c r="F13613" s="2" t="s">
        <v>172</v>
      </c>
      <c r="G13613" s="2" t="s">
        <v>3382</v>
      </c>
    </row>
    <row r="13614" spans="1:7">
      <c r="A13614" s="79">
        <v>42903</v>
      </c>
      <c r="B13614" s="3">
        <v>82.423157894736846</v>
      </c>
      <c r="C13614" s="7">
        <v>12016</v>
      </c>
      <c r="D13614" s="7">
        <v>5</v>
      </c>
      <c r="E13614" s="7" t="s">
        <v>5214</v>
      </c>
      <c r="F13614" s="2" t="s">
        <v>172</v>
      </c>
      <c r="G13614" s="2" t="s">
        <v>3382</v>
      </c>
    </row>
    <row r="13615" spans="1:7">
      <c r="A13615" s="79">
        <v>42903</v>
      </c>
      <c r="B13615" s="3">
        <v>82.459444444444443</v>
      </c>
      <c r="C13615" s="7">
        <v>12016</v>
      </c>
      <c r="D13615" s="7">
        <v>5</v>
      </c>
      <c r="E13615" s="7" t="s">
        <v>5214</v>
      </c>
      <c r="F13615" s="2" t="s">
        <v>172</v>
      </c>
      <c r="G13615" s="2" t="s">
        <v>3382</v>
      </c>
    </row>
    <row r="13616" spans="1:7">
      <c r="A13616" s="79">
        <v>42903</v>
      </c>
      <c r="B13616" s="3">
        <v>97.011111111111106</v>
      </c>
      <c r="C13616" s="7" t="s">
        <v>3397</v>
      </c>
      <c r="D13616" s="7">
        <v>20</v>
      </c>
      <c r="E13616" s="17">
        <v>45</v>
      </c>
      <c r="F13616" s="2" t="s">
        <v>172</v>
      </c>
      <c r="G13616" s="2" t="s">
        <v>4334</v>
      </c>
    </row>
    <row r="13617" spans="1:7">
      <c r="A13617" s="79">
        <v>42903</v>
      </c>
      <c r="B13617" s="3">
        <v>29.074444444444445</v>
      </c>
      <c r="C13617" s="7" t="s">
        <v>3397</v>
      </c>
      <c r="D13617" s="7">
        <v>6</v>
      </c>
      <c r="E13617" s="7">
        <v>45</v>
      </c>
      <c r="F13617" s="2" t="s">
        <v>172</v>
      </c>
      <c r="G13617" s="2" t="s">
        <v>4334</v>
      </c>
    </row>
    <row r="13618" spans="1:7">
      <c r="A13618" s="79">
        <v>42903</v>
      </c>
      <c r="B13618" s="3">
        <v>24.242105263157896</v>
      </c>
      <c r="C13618" s="7" t="s">
        <v>3397</v>
      </c>
      <c r="D13618" s="7">
        <v>5</v>
      </c>
      <c r="E13618" s="7">
        <v>45</v>
      </c>
      <c r="F13618" s="2" t="s">
        <v>172</v>
      </c>
      <c r="G13618" s="2" t="s">
        <v>4334</v>
      </c>
    </row>
    <row r="13619" spans="1:7">
      <c r="A13619" s="79">
        <v>42903</v>
      </c>
      <c r="B13619" s="3">
        <v>14.452500000000001</v>
      </c>
      <c r="C13619" s="7" t="s">
        <v>3397</v>
      </c>
      <c r="D13619" s="7">
        <v>3</v>
      </c>
      <c r="E13619" s="7">
        <v>45</v>
      </c>
      <c r="F13619" s="2" t="s">
        <v>172</v>
      </c>
      <c r="G13619" s="2" t="s">
        <v>4334</v>
      </c>
    </row>
    <row r="13620" spans="1:7">
      <c r="A13620" s="79">
        <v>42905</v>
      </c>
      <c r="B13620" s="3">
        <v>14.44</v>
      </c>
      <c r="C13620" s="7" t="s">
        <v>3397</v>
      </c>
      <c r="D13620" s="7">
        <v>3</v>
      </c>
      <c r="E13620" s="7">
        <v>45</v>
      </c>
      <c r="F13620" s="2" t="s">
        <v>172</v>
      </c>
      <c r="G13620" s="2" t="s">
        <v>4334</v>
      </c>
    </row>
    <row r="13621" spans="1:7">
      <c r="A13621" s="79">
        <v>42905</v>
      </c>
      <c r="B13621" s="3">
        <v>14.449615384615385</v>
      </c>
      <c r="C13621" s="7" t="s">
        <v>3397</v>
      </c>
      <c r="D13621" s="7">
        <v>3</v>
      </c>
      <c r="E13621" s="7">
        <v>45</v>
      </c>
      <c r="F13621" s="2" t="s">
        <v>172</v>
      </c>
      <c r="G13621" s="2" t="s">
        <v>4334</v>
      </c>
    </row>
    <row r="13622" spans="1:7">
      <c r="A13622" s="79">
        <v>42906</v>
      </c>
      <c r="B13622" s="3">
        <v>19.385714285714286</v>
      </c>
      <c r="C13622" s="7" t="s">
        <v>3397</v>
      </c>
      <c r="D13622" s="7">
        <v>4</v>
      </c>
      <c r="E13622" s="7">
        <v>45</v>
      </c>
      <c r="F13622" s="2" t="s">
        <v>172</v>
      </c>
      <c r="G13622" s="2" t="s">
        <v>4334</v>
      </c>
    </row>
    <row r="13623" spans="1:7">
      <c r="A13623" s="79">
        <v>42907</v>
      </c>
      <c r="B13623" s="3">
        <v>72.738957934990438</v>
      </c>
      <c r="C13623" s="7" t="s">
        <v>3397</v>
      </c>
      <c r="D13623" s="7">
        <v>15</v>
      </c>
      <c r="E13623" s="17">
        <v>45</v>
      </c>
      <c r="F13623" s="2" t="s">
        <v>172</v>
      </c>
      <c r="G13623" s="2" t="s">
        <v>4334</v>
      </c>
    </row>
    <row r="13624" spans="1:7">
      <c r="A13624" s="79">
        <v>42908</v>
      </c>
      <c r="B13624" s="3">
        <v>29.052279792746113</v>
      </c>
      <c r="C13624" s="7" t="s">
        <v>3397</v>
      </c>
      <c r="D13624" s="7">
        <v>6</v>
      </c>
      <c r="E13624" s="7">
        <v>45</v>
      </c>
      <c r="F13624" s="2" t="s">
        <v>172</v>
      </c>
      <c r="G13624" s="2" t="s">
        <v>4334</v>
      </c>
    </row>
    <row r="13625" spans="1:7">
      <c r="A13625" s="79">
        <v>42909</v>
      </c>
      <c r="B13625" s="3">
        <v>9.6859036144578319</v>
      </c>
      <c r="C13625" s="7" t="s">
        <v>3397</v>
      </c>
      <c r="D13625" s="7">
        <v>1</v>
      </c>
      <c r="E13625" s="7">
        <v>45</v>
      </c>
      <c r="F13625" s="2" t="s">
        <v>172</v>
      </c>
      <c r="G13625" s="2" t="s">
        <v>4334</v>
      </c>
    </row>
    <row r="13626" spans="1:7">
      <c r="A13626" s="79">
        <v>42903</v>
      </c>
      <c r="B13626" s="3">
        <v>97.011111111111106</v>
      </c>
      <c r="C13626" s="7" t="s">
        <v>3402</v>
      </c>
      <c r="D13626" s="7">
        <v>20</v>
      </c>
      <c r="E13626" s="17">
        <v>45</v>
      </c>
      <c r="F13626" s="2" t="s">
        <v>172</v>
      </c>
      <c r="G13626" s="2" t="s">
        <v>4335</v>
      </c>
    </row>
    <row r="13627" spans="1:7">
      <c r="A13627" s="79">
        <v>42903</v>
      </c>
      <c r="B13627" s="3">
        <v>33.920185185185183</v>
      </c>
      <c r="C13627" s="7" t="s">
        <v>3402</v>
      </c>
      <c r="D13627" s="7">
        <v>7</v>
      </c>
      <c r="E13627" s="7">
        <v>45</v>
      </c>
      <c r="F13627" s="2" t="s">
        <v>172</v>
      </c>
      <c r="G13627" s="2" t="s">
        <v>4335</v>
      </c>
    </row>
    <row r="13628" spans="1:7">
      <c r="A13628" s="79">
        <v>42903</v>
      </c>
      <c r="B13628" s="3">
        <v>24.087499999999999</v>
      </c>
      <c r="C13628" s="7" t="s">
        <v>3402</v>
      </c>
      <c r="D13628" s="7">
        <v>5</v>
      </c>
      <c r="E13628" s="7">
        <v>45</v>
      </c>
      <c r="F13628" s="2" t="s">
        <v>172</v>
      </c>
      <c r="G13628" s="2" t="s">
        <v>4335</v>
      </c>
    </row>
    <row r="13629" spans="1:7">
      <c r="A13629" s="79">
        <v>42903</v>
      </c>
      <c r="B13629" s="3">
        <v>24.242105263157896</v>
      </c>
      <c r="C13629" s="7" t="s">
        <v>3402</v>
      </c>
      <c r="D13629" s="7">
        <v>5</v>
      </c>
      <c r="E13629" s="7">
        <v>45</v>
      </c>
      <c r="F13629" s="2" t="s">
        <v>172</v>
      </c>
      <c r="G13629" s="2" t="s">
        <v>4335</v>
      </c>
    </row>
    <row r="13630" spans="1:7">
      <c r="A13630" s="79">
        <v>42905</v>
      </c>
      <c r="B13630" s="3">
        <v>19.266153846153845</v>
      </c>
      <c r="C13630" s="7" t="s">
        <v>3402</v>
      </c>
      <c r="D13630" s="7">
        <v>4</v>
      </c>
      <c r="E13630" s="7">
        <v>45</v>
      </c>
      <c r="F13630" s="2" t="s">
        <v>172</v>
      </c>
      <c r="G13630" s="2" t="s">
        <v>4335</v>
      </c>
    </row>
    <row r="13631" spans="1:7">
      <c r="A13631" s="79">
        <v>42905</v>
      </c>
      <c r="B13631" s="3">
        <v>9.6266666666666669</v>
      </c>
      <c r="C13631" s="7" t="s">
        <v>3402</v>
      </c>
      <c r="D13631" s="7">
        <v>2</v>
      </c>
      <c r="E13631" s="7">
        <v>45</v>
      </c>
      <c r="F13631" s="2" t="s">
        <v>172</v>
      </c>
      <c r="G13631" s="2" t="s">
        <v>4335</v>
      </c>
    </row>
    <row r="13632" spans="1:7">
      <c r="A13632" s="79">
        <v>42906</v>
      </c>
      <c r="B13632" s="3">
        <v>19.385714285714286</v>
      </c>
      <c r="C13632" s="7" t="s">
        <v>3402</v>
      </c>
      <c r="D13632" s="7">
        <v>4</v>
      </c>
      <c r="E13632" s="7">
        <v>45</v>
      </c>
      <c r="F13632" s="2" t="s">
        <v>172</v>
      </c>
      <c r="G13632" s="2" t="s">
        <v>4335</v>
      </c>
    </row>
    <row r="13633" spans="1:7" ht="24">
      <c r="A13633" s="79">
        <v>42907</v>
      </c>
      <c r="B13633" s="3">
        <v>72.738957934990438</v>
      </c>
      <c r="C13633" s="7" t="s">
        <v>3402</v>
      </c>
      <c r="D13633" s="7">
        <v>15</v>
      </c>
      <c r="E13633" s="17">
        <v>45</v>
      </c>
      <c r="F13633" s="2" t="s">
        <v>172</v>
      </c>
      <c r="G13633" s="2" t="s">
        <v>4335</v>
      </c>
    </row>
    <row r="13634" spans="1:7">
      <c r="A13634" s="79">
        <v>42908</v>
      </c>
      <c r="B13634" s="3">
        <v>29.052279792746113</v>
      </c>
      <c r="C13634" s="7" t="s">
        <v>3402</v>
      </c>
      <c r="D13634" s="7">
        <v>6</v>
      </c>
      <c r="E13634" s="7">
        <v>45</v>
      </c>
      <c r="F13634" s="2" t="s">
        <v>172</v>
      </c>
      <c r="G13634" s="2" t="s">
        <v>4335</v>
      </c>
    </row>
    <row r="13635" spans="1:7">
      <c r="A13635" s="79">
        <v>42909</v>
      </c>
      <c r="B13635" s="3">
        <v>9.6859036144578319</v>
      </c>
      <c r="C13635" s="7" t="s">
        <v>3402</v>
      </c>
      <c r="D13635" s="7">
        <v>1</v>
      </c>
      <c r="E13635" s="7">
        <v>45</v>
      </c>
      <c r="F13635" s="2" t="s">
        <v>172</v>
      </c>
      <c r="G13635" s="2" t="s">
        <v>4335</v>
      </c>
    </row>
  </sheetData>
  <autoFilter ref="A1:L13635">
    <sortState ref="A2:L13635">
      <sortCondition ref="F1:F13635"/>
    </sortState>
  </autoFilter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Summary!$A$2:$A$26</xm:f>
          </x14:formula1>
          <xm:sqref>F9803 F9978 F9835 F9907:F9910 F9987:F1048576 F9899:F9904 F9894:F9895 F9882:F9884 F9879:F9880 F9831 F9829 F1:F9783 F9786:F9787 F9789:F9793 F9796:F9801 F9821:F9823 F9827 F9917:F9958</xm:sqref>
        </x14:dataValidation>
        <x14:dataValidation type="list" allowBlank="1" showInputMessage="1" showErrorMessage="1">
          <x14:formula1>
            <xm:f>Summary!$A$30:$A$35</xm:f>
          </x14:formula1>
          <xm:sqref>E1:E1048576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"/>
  <sheetViews>
    <sheetView topLeftCell="A96" zoomScale="150" zoomScaleNormal="150" zoomScalePageLayoutView="150" workbookViewId="0">
      <selection activeCell="A40" sqref="A40"/>
    </sheetView>
  </sheetViews>
  <sheetFormatPr baseColWidth="10" defaultRowHeight="15" x14ac:dyDescent="0"/>
  <cols>
    <col min="1" max="1" width="25" style="29" customWidth="1"/>
    <col min="2" max="2" width="24.1640625" style="29" customWidth="1"/>
    <col min="3" max="3" width="11.5" style="30" customWidth="1"/>
    <col min="4" max="4" width="12.83203125" style="30" customWidth="1"/>
    <col min="5" max="5" width="15.6640625" style="29" customWidth="1"/>
    <col min="6" max="6" width="7.5" style="70" customWidth="1"/>
    <col min="7" max="8" width="17" style="29" customWidth="1"/>
    <col min="9" max="9" width="25.33203125" style="24" customWidth="1"/>
    <col min="10" max="16384" width="10.83203125" style="24"/>
  </cols>
  <sheetData>
    <row r="1" spans="1:12" s="23" customFormat="1" ht="16" thickBot="1">
      <c r="A1" s="41" t="s">
        <v>1420</v>
      </c>
      <c r="B1" s="41" t="s">
        <v>15</v>
      </c>
      <c r="C1" s="42" t="s">
        <v>14</v>
      </c>
      <c r="D1" s="42" t="s">
        <v>81</v>
      </c>
      <c r="E1" s="41" t="s">
        <v>80</v>
      </c>
      <c r="F1" s="61" t="s">
        <v>108</v>
      </c>
      <c r="G1" s="41" t="s">
        <v>4</v>
      </c>
      <c r="H1" s="41" t="s">
        <v>5</v>
      </c>
      <c r="I1" s="10" t="s">
        <v>1409</v>
      </c>
      <c r="J1" s="10" t="s">
        <v>1405</v>
      </c>
      <c r="K1" s="127"/>
    </row>
    <row r="2" spans="1:12">
      <c r="A2" s="37" t="s">
        <v>16</v>
      </c>
      <c r="B2" s="38" t="s">
        <v>17</v>
      </c>
      <c r="C2" s="39">
        <v>101</v>
      </c>
      <c r="D2" s="39" t="s">
        <v>1419</v>
      </c>
      <c r="E2" s="40">
        <f>SUMIF('Data Input'!C:C, C2, 'Data Input'!B:B)</f>
        <v>574.97127497759959</v>
      </c>
      <c r="F2" s="62">
        <v>0.8</v>
      </c>
      <c r="G2" s="40">
        <f>SUMIF('Data Input'!C:C, D2, 'Data Input'!B:B)*-1</f>
        <v>0</v>
      </c>
      <c r="H2" s="40" t="s">
        <v>1419</v>
      </c>
      <c r="I2" s="2"/>
      <c r="K2" s="31"/>
    </row>
    <row r="3" spans="1:12">
      <c r="A3" s="32" t="s">
        <v>1421</v>
      </c>
      <c r="B3" s="25" t="s">
        <v>17</v>
      </c>
      <c r="C3" s="26">
        <v>101</v>
      </c>
      <c r="D3" s="26" t="s">
        <v>1424</v>
      </c>
      <c r="E3" s="27">
        <f>F3*E2</f>
        <v>114.99425499551992</v>
      </c>
      <c r="F3" s="43">
        <v>0.2</v>
      </c>
      <c r="G3" s="27">
        <f>SUMIF('Data Input'!C:C, D3, 'Data Input'!B:B)*-1</f>
        <v>113.62103050767013</v>
      </c>
      <c r="H3" s="27">
        <f>E3-G3</f>
        <v>1.3732244878497966</v>
      </c>
      <c r="I3" s="2"/>
      <c r="K3"/>
    </row>
    <row r="4" spans="1:12">
      <c r="A4" s="32" t="s">
        <v>1422</v>
      </c>
      <c r="B4" s="25" t="s">
        <v>17</v>
      </c>
      <c r="C4" s="26">
        <v>101</v>
      </c>
      <c r="D4" s="26" t="s">
        <v>1425</v>
      </c>
      <c r="E4" s="27">
        <f>F4*E2</f>
        <v>114.99425499551992</v>
      </c>
      <c r="F4" s="43">
        <v>0.2</v>
      </c>
      <c r="G4" s="27">
        <f>SUMIF('Data Input'!C:C, D4, 'Data Input'!B:B)*-1</f>
        <v>113.62103050767013</v>
      </c>
      <c r="H4" s="27">
        <f>E4-G4</f>
        <v>1.3732244878497966</v>
      </c>
      <c r="I4" s="2"/>
      <c r="K4"/>
    </row>
    <row r="5" spans="1:12">
      <c r="A5" s="32" t="s">
        <v>1476</v>
      </c>
      <c r="B5" s="25" t="s">
        <v>17</v>
      </c>
      <c r="C5" s="26">
        <v>101</v>
      </c>
      <c r="D5" s="26" t="s">
        <v>1477</v>
      </c>
      <c r="E5" s="27">
        <f>F5*E2</f>
        <v>114.99425499551992</v>
      </c>
      <c r="F5" s="43">
        <v>0.2</v>
      </c>
      <c r="G5" s="27" t="s">
        <v>1419</v>
      </c>
      <c r="H5" s="27" t="s">
        <v>1419</v>
      </c>
      <c r="I5" s="2"/>
    </row>
    <row r="6" spans="1:12" ht="16" thickBot="1">
      <c r="A6" s="33" t="s">
        <v>1423</v>
      </c>
      <c r="B6" s="34" t="s">
        <v>17</v>
      </c>
      <c r="C6" s="35">
        <v>101</v>
      </c>
      <c r="D6" s="35" t="s">
        <v>1426</v>
      </c>
      <c r="E6" s="36">
        <f>F6*E2</f>
        <v>114.99425499551992</v>
      </c>
      <c r="F6" s="44">
        <v>0.2</v>
      </c>
      <c r="G6" s="36">
        <f>SUMIF('Data Input'!C:C, D6, 'Data Input'!B:B)*-1</f>
        <v>113.62103050767013</v>
      </c>
      <c r="H6" s="36">
        <f>E6-G6</f>
        <v>1.3732244878497966</v>
      </c>
      <c r="I6" s="2"/>
      <c r="K6" s="53"/>
    </row>
    <row r="7" spans="1:12">
      <c r="A7" s="37" t="s">
        <v>18</v>
      </c>
      <c r="B7" s="38" t="s">
        <v>19</v>
      </c>
      <c r="C7" s="39">
        <v>102</v>
      </c>
      <c r="D7" s="39"/>
      <c r="E7" s="40">
        <f>SUMIF('Data Input'!C:C, C7, 'Data Input'!B:B)</f>
        <v>357.25148457924035</v>
      </c>
      <c r="F7" s="62">
        <v>0.6</v>
      </c>
      <c r="G7" s="40"/>
      <c r="H7" s="40"/>
      <c r="I7" s="2"/>
    </row>
    <row r="8" spans="1:12">
      <c r="A8" s="32" t="s">
        <v>1456</v>
      </c>
      <c r="B8" s="25" t="s">
        <v>19</v>
      </c>
      <c r="C8" s="26">
        <v>102</v>
      </c>
      <c r="D8" s="26" t="s">
        <v>1458</v>
      </c>
      <c r="E8" s="27">
        <f>E7*F8</f>
        <v>107.17544537377211</v>
      </c>
      <c r="F8" s="43">
        <v>0.3</v>
      </c>
      <c r="G8" s="27">
        <f>SUMIF('Data Input'!C:C, D8, 'Data Input'!B:B)*-1</f>
        <v>83.77000000000001</v>
      </c>
      <c r="H8" s="27">
        <f>E8-G8</f>
        <v>23.405445373772096</v>
      </c>
      <c r="I8" s="2"/>
      <c r="L8" s="53"/>
    </row>
    <row r="9" spans="1:12" ht="16" thickBot="1">
      <c r="A9" s="33" t="s">
        <v>1457</v>
      </c>
      <c r="B9" s="34" t="s">
        <v>19</v>
      </c>
      <c r="C9" s="35">
        <v>102</v>
      </c>
      <c r="D9" s="35" t="s">
        <v>1459</v>
      </c>
      <c r="E9" s="36">
        <f>E7*F9</f>
        <v>107.17544537377211</v>
      </c>
      <c r="F9" s="44">
        <v>0.3</v>
      </c>
      <c r="G9" s="36">
        <f>SUMIF('Data Input'!C:C, D9, 'Data Input'!B:B)*-1</f>
        <v>83.77000000000001</v>
      </c>
      <c r="H9" s="36">
        <f>E9-G9</f>
        <v>23.405445373772096</v>
      </c>
      <c r="I9" s="2"/>
    </row>
    <row r="10" spans="1:12">
      <c r="A10" s="37" t="s">
        <v>16</v>
      </c>
      <c r="B10" s="38" t="s">
        <v>20</v>
      </c>
      <c r="C10" s="39">
        <v>103</v>
      </c>
      <c r="D10" s="39"/>
      <c r="E10" s="40">
        <f>SUMIF('Data Input'!C:C, C10, 'Data Input'!B:B)</f>
        <v>808.41213911097634</v>
      </c>
      <c r="F10" s="62">
        <v>0.8</v>
      </c>
      <c r="G10" s="40">
        <f>SUMIF('Data Input'!C:C, D10, 'Data Input'!B:B)*-1</f>
        <v>0</v>
      </c>
      <c r="H10" s="40" t="s">
        <v>1419</v>
      </c>
      <c r="I10" s="2"/>
    </row>
    <row r="11" spans="1:12">
      <c r="A11" s="32" t="s">
        <v>1421</v>
      </c>
      <c r="B11" s="25" t="s">
        <v>20</v>
      </c>
      <c r="C11" s="26">
        <v>103</v>
      </c>
      <c r="D11" s="26" t="s">
        <v>1428</v>
      </c>
      <c r="E11" s="27">
        <f>F11*E10</f>
        <v>161.68242782219528</v>
      </c>
      <c r="F11" s="43">
        <v>0.2</v>
      </c>
      <c r="G11" s="27">
        <f>SUMIF('Data Input'!C:C, D11, 'Data Input'!B:B)*-1</f>
        <v>161.01299047982363</v>
      </c>
      <c r="H11" s="27">
        <f>E11-G11</f>
        <v>0.66943734237165131</v>
      </c>
      <c r="I11" s="2"/>
    </row>
    <row r="12" spans="1:12">
      <c r="A12" s="32" t="s">
        <v>1422</v>
      </c>
      <c r="B12" s="25" t="s">
        <v>20</v>
      </c>
      <c r="C12" s="26">
        <v>103</v>
      </c>
      <c r="D12" s="26" t="s">
        <v>1429</v>
      </c>
      <c r="E12" s="27">
        <f>F12*E10</f>
        <v>161.68242782219528</v>
      </c>
      <c r="F12" s="43">
        <v>0.2</v>
      </c>
      <c r="G12" s="27">
        <f>SUMIF('Data Input'!C:C, D12, 'Data Input'!B:B)*-1</f>
        <v>161.01299047982363</v>
      </c>
      <c r="H12" s="27">
        <f>E12-G12</f>
        <v>0.66943734237165131</v>
      </c>
      <c r="I12" s="2"/>
    </row>
    <row r="13" spans="1:12">
      <c r="A13" s="32" t="s">
        <v>1476</v>
      </c>
      <c r="B13" s="25" t="s">
        <v>20</v>
      </c>
      <c r="C13" s="26">
        <v>103</v>
      </c>
      <c r="D13" s="26" t="s">
        <v>1479</v>
      </c>
      <c r="E13" s="27">
        <f>F13*E10</f>
        <v>161.68242782219528</v>
      </c>
      <c r="F13" s="43">
        <v>0.2</v>
      </c>
      <c r="G13" s="27"/>
      <c r="H13" s="27"/>
      <c r="I13" s="2"/>
    </row>
    <row r="14" spans="1:12" ht="16" thickBot="1">
      <c r="A14" s="33" t="s">
        <v>1423</v>
      </c>
      <c r="B14" s="34" t="s">
        <v>20</v>
      </c>
      <c r="C14" s="35">
        <v>103</v>
      </c>
      <c r="D14" s="35" t="s">
        <v>1430</v>
      </c>
      <c r="E14" s="36">
        <f>F14*E10</f>
        <v>161.68242782219528</v>
      </c>
      <c r="F14" s="44">
        <v>0.2</v>
      </c>
      <c r="G14" s="36">
        <f>SUMIF('Data Input'!C:C, D14, 'Data Input'!B:B)*-1</f>
        <v>161.01299047982363</v>
      </c>
      <c r="H14" s="36">
        <f>E14-G14</f>
        <v>0.66943734237165131</v>
      </c>
      <c r="I14" s="2"/>
    </row>
    <row r="15" spans="1:12" ht="16" thickBot="1">
      <c r="A15" s="49" t="s">
        <v>21</v>
      </c>
      <c r="B15" s="50" t="s">
        <v>22</v>
      </c>
      <c r="C15" s="51">
        <v>104</v>
      </c>
      <c r="D15" s="51" t="s">
        <v>82</v>
      </c>
      <c r="E15" s="52">
        <f>SUMIF('Data Input'!C:C, C15, 'Data Input'!B:B)</f>
        <v>1729.4897479245024</v>
      </c>
      <c r="F15" s="63">
        <v>0.5</v>
      </c>
      <c r="G15" s="52">
        <f>SUMIF('Data Input'!C:C, D15, 'Data Input'!B:B)*-1</f>
        <v>1067.4825782348828</v>
      </c>
      <c r="H15" s="52">
        <f>IF(E15&lt;0,0,(E15*F15)-G15)</f>
        <v>-202.73770427263162</v>
      </c>
      <c r="I15" s="2"/>
    </row>
    <row r="16" spans="1:12">
      <c r="A16" s="37" t="s">
        <v>75</v>
      </c>
      <c r="B16" s="38" t="s">
        <v>23</v>
      </c>
      <c r="C16" s="39">
        <v>105</v>
      </c>
      <c r="D16" s="39" t="s">
        <v>1419</v>
      </c>
      <c r="E16" s="40">
        <f>SUMIF('Data Input'!C:C, C16, 'Data Input'!B:B)</f>
        <v>819.96063725556564</v>
      </c>
      <c r="F16" s="62">
        <v>0.5</v>
      </c>
      <c r="G16" s="40">
        <f>SUMIF('Data Input'!C:C, D16, 'Data Input'!B:B)*-1</f>
        <v>0</v>
      </c>
      <c r="H16" s="40" t="s">
        <v>1419</v>
      </c>
      <c r="I16" s="2"/>
    </row>
    <row r="17" spans="1:10">
      <c r="A17" s="32" t="s">
        <v>1441</v>
      </c>
      <c r="B17" s="25" t="s">
        <v>23</v>
      </c>
      <c r="C17" s="26">
        <v>105</v>
      </c>
      <c r="D17" s="26" t="s">
        <v>1442</v>
      </c>
      <c r="E17" s="27">
        <f>F17*E16</f>
        <v>204.99015931389141</v>
      </c>
      <c r="F17" s="43">
        <v>0.25</v>
      </c>
      <c r="G17" s="27">
        <f>SUMIF('Data Input'!C:C, D17, 'Data Input'!B:B)*-1</f>
        <v>190.73460391406789</v>
      </c>
      <c r="H17" s="27">
        <f>E17-G17</f>
        <v>14.255555399823521</v>
      </c>
      <c r="I17" s="2"/>
    </row>
    <row r="18" spans="1:10">
      <c r="A18" s="32" t="s">
        <v>1421</v>
      </c>
      <c r="B18" s="25" t="s">
        <v>23</v>
      </c>
      <c r="C18" s="26">
        <v>105</v>
      </c>
      <c r="D18" s="26" t="s">
        <v>1443</v>
      </c>
      <c r="E18" s="27">
        <f>F18*E16</f>
        <v>51.247539828472853</v>
      </c>
      <c r="F18" s="43">
        <v>6.25E-2</v>
      </c>
      <c r="G18" s="27">
        <f>SUMIF('Data Input'!C:C, D18, 'Data Input'!B:B)*-1</f>
        <v>47.68365097851698</v>
      </c>
      <c r="H18" s="27">
        <f>E18-G18</f>
        <v>3.5638888499558732</v>
      </c>
      <c r="I18" s="2"/>
    </row>
    <row r="19" spans="1:10">
      <c r="A19" s="32" t="s">
        <v>1422</v>
      </c>
      <c r="B19" s="25" t="s">
        <v>23</v>
      </c>
      <c r="C19" s="26">
        <v>105</v>
      </c>
      <c r="D19" s="26" t="s">
        <v>1444</v>
      </c>
      <c r="E19" s="27">
        <f>F19*E16</f>
        <v>51.247539828472853</v>
      </c>
      <c r="F19" s="43">
        <v>6.25E-2</v>
      </c>
      <c r="G19" s="27">
        <f>SUMIF('Data Input'!C:C, D19, 'Data Input'!B:B)*-1</f>
        <v>47.68365097851698</v>
      </c>
      <c r="H19" s="27">
        <f>E19-G19</f>
        <v>3.5638888499558732</v>
      </c>
      <c r="I19" s="2"/>
    </row>
    <row r="20" spans="1:10">
      <c r="A20" s="32" t="s">
        <v>1476</v>
      </c>
      <c r="B20" s="25" t="s">
        <v>23</v>
      </c>
      <c r="C20" s="26">
        <v>105</v>
      </c>
      <c r="D20" s="26" t="s">
        <v>1478</v>
      </c>
      <c r="E20" s="27">
        <f>F20*E16</f>
        <v>51.247539828472853</v>
      </c>
      <c r="F20" s="43">
        <v>6.25E-2</v>
      </c>
      <c r="G20" s="27"/>
      <c r="H20" s="27"/>
      <c r="I20" s="2"/>
    </row>
    <row r="21" spans="1:10" ht="16" thickBot="1">
      <c r="A21" s="33" t="s">
        <v>1423</v>
      </c>
      <c r="B21" s="34" t="s">
        <v>23</v>
      </c>
      <c r="C21" s="35">
        <v>105</v>
      </c>
      <c r="D21" s="35" t="s">
        <v>1445</v>
      </c>
      <c r="E21" s="36">
        <f>F21*E16</f>
        <v>51.247539828472853</v>
      </c>
      <c r="F21" s="44">
        <v>6.25E-2</v>
      </c>
      <c r="G21" s="36">
        <f>SUMIF('Data Input'!C:C, D21, 'Data Input'!B:B)*-1</f>
        <v>47.68365097851698</v>
      </c>
      <c r="H21" s="36">
        <f>E21-G21</f>
        <v>3.5638888499558732</v>
      </c>
      <c r="I21" s="2"/>
    </row>
    <row r="22" spans="1:10">
      <c r="A22" s="37" t="s">
        <v>16</v>
      </c>
      <c r="B22" s="38" t="s">
        <v>24</v>
      </c>
      <c r="C22" s="39">
        <v>106</v>
      </c>
      <c r="D22" s="39" t="s">
        <v>1419</v>
      </c>
      <c r="E22" s="40">
        <f>SUMIF('Data Input'!C:C, C22, 'Data Input'!B:B)</f>
        <v>416.54581000000002</v>
      </c>
      <c r="F22" s="62">
        <v>0.8</v>
      </c>
      <c r="G22" s="40">
        <f>SUMIF('Data Input'!C:C, D22, 'Data Input'!B:B)*-1</f>
        <v>0</v>
      </c>
      <c r="H22" s="40" t="s">
        <v>1419</v>
      </c>
      <c r="I22" s="5"/>
    </row>
    <row r="23" spans="1:10">
      <c r="A23" s="32" t="s">
        <v>1421</v>
      </c>
      <c r="B23" s="25" t="s">
        <v>24</v>
      </c>
      <c r="C23" s="26">
        <v>106</v>
      </c>
      <c r="D23" s="26" t="s">
        <v>1438</v>
      </c>
      <c r="E23" s="27">
        <f>F23*E22</f>
        <v>83.309162000000015</v>
      </c>
      <c r="F23" s="43">
        <v>0.2</v>
      </c>
      <c r="G23" s="27">
        <f>SUMIF('Data Input'!C:C, D23, 'Data Input'!B:B)*-1</f>
        <v>83.39</v>
      </c>
      <c r="H23" s="27">
        <f>E23-G23</f>
        <v>-8.0837999999985755E-2</v>
      </c>
      <c r="I23" s="5"/>
    </row>
    <row r="24" spans="1:10">
      <c r="A24" s="32" t="s">
        <v>1422</v>
      </c>
      <c r="B24" s="25" t="s">
        <v>24</v>
      </c>
      <c r="C24" s="26">
        <v>106</v>
      </c>
      <c r="D24" s="26" t="s">
        <v>1439</v>
      </c>
      <c r="E24" s="27">
        <f>F24*E22</f>
        <v>83.309162000000015</v>
      </c>
      <c r="F24" s="43">
        <v>0.2</v>
      </c>
      <c r="G24" s="27">
        <f>SUMIF('Data Input'!C:C, D24, 'Data Input'!B:B)*-1</f>
        <v>83.39</v>
      </c>
      <c r="H24" s="27">
        <f>E24-G24</f>
        <v>-8.0837999999985755E-2</v>
      </c>
      <c r="I24" s="5"/>
    </row>
    <row r="25" spans="1:10">
      <c r="A25" s="32" t="s">
        <v>1476</v>
      </c>
      <c r="B25" s="25" t="s">
        <v>24</v>
      </c>
      <c r="C25" s="26">
        <v>106</v>
      </c>
      <c r="D25" s="26" t="s">
        <v>1480</v>
      </c>
      <c r="E25" s="27">
        <f>E22*F25</f>
        <v>83.309162000000015</v>
      </c>
      <c r="F25" s="43">
        <v>0.2</v>
      </c>
      <c r="G25" s="27"/>
      <c r="H25" s="27"/>
      <c r="I25" s="5"/>
    </row>
    <row r="26" spans="1:10" ht="16" thickBot="1">
      <c r="A26" s="33" t="s">
        <v>1423</v>
      </c>
      <c r="B26" s="34" t="s">
        <v>24</v>
      </c>
      <c r="C26" s="35">
        <v>106</v>
      </c>
      <c r="D26" s="35" t="s">
        <v>1440</v>
      </c>
      <c r="E26" s="36">
        <f>F26*E22</f>
        <v>83.309162000000015</v>
      </c>
      <c r="F26" s="44">
        <v>0.2</v>
      </c>
      <c r="G26" s="36">
        <f>SUMIF('Data Input'!C:C, D26, 'Data Input'!B:B)*-1</f>
        <v>83.39</v>
      </c>
      <c r="H26" s="36">
        <f>E26-G26</f>
        <v>-8.0837999999985755E-2</v>
      </c>
      <c r="I26" s="5"/>
    </row>
    <row r="27" spans="1:10" ht="16" thickBot="1">
      <c r="A27" s="49" t="s">
        <v>25</v>
      </c>
      <c r="B27" s="50" t="s">
        <v>26</v>
      </c>
      <c r="C27" s="51">
        <v>107</v>
      </c>
      <c r="D27" s="51" t="s">
        <v>83</v>
      </c>
      <c r="E27" s="52">
        <f>SUMIF('Data Input'!C:C, C27, 'Data Input'!B:B)</f>
        <v>297.41000000000003</v>
      </c>
      <c r="F27" s="63">
        <v>0.5</v>
      </c>
      <c r="G27" s="52">
        <f>SUMIF('Data Input'!C:C, D27, 'Data Input'!B:B)*-1</f>
        <v>0</v>
      </c>
      <c r="H27" s="52">
        <f>IF(E27&lt;0,0,(E27*F27)-G27)</f>
        <v>148.70500000000001</v>
      </c>
      <c r="I27" s="2"/>
    </row>
    <row r="28" spans="1:10" ht="16" thickBot="1">
      <c r="A28" s="49" t="s">
        <v>27</v>
      </c>
      <c r="B28" s="50" t="s">
        <v>28</v>
      </c>
      <c r="C28" s="51">
        <v>108</v>
      </c>
      <c r="D28" s="51" t="s">
        <v>84</v>
      </c>
      <c r="E28" s="52">
        <f>SUMIF('Data Input'!C:C, C28, 'Data Input'!B:B)</f>
        <v>1068.0504443850077</v>
      </c>
      <c r="F28" s="63">
        <v>0.65</v>
      </c>
      <c r="G28" s="52">
        <f>SUMIF('Data Input'!C:C, D28, 'Data Input'!B:B)*-1</f>
        <v>300</v>
      </c>
      <c r="H28" s="52">
        <f>IF(E28&lt;0,0,(E28*F28)-G28)</f>
        <v>394.23278885025502</v>
      </c>
      <c r="I28" s="2"/>
      <c r="J28" s="2"/>
    </row>
    <row r="29" spans="1:10">
      <c r="A29" s="37" t="s">
        <v>16</v>
      </c>
      <c r="B29" s="38" t="s">
        <v>29</v>
      </c>
      <c r="C29" s="39">
        <v>109</v>
      </c>
      <c r="D29" s="39"/>
      <c r="E29" s="40">
        <f>SUMIF('Data Input'!C:C, C29, 'Data Input'!B:B)</f>
        <v>2737.2444208551751</v>
      </c>
      <c r="F29" s="62">
        <v>0.8</v>
      </c>
      <c r="G29" s="40">
        <f>SUMIF('Data Input'!C:C, D29, 'Data Input'!B:B)*-1</f>
        <v>0</v>
      </c>
      <c r="H29" s="40" t="s">
        <v>1419</v>
      </c>
      <c r="I29" s="2"/>
    </row>
    <row r="30" spans="1:10">
      <c r="A30" s="32" t="s">
        <v>1421</v>
      </c>
      <c r="B30" s="25" t="s">
        <v>29</v>
      </c>
      <c r="C30" s="26">
        <v>109</v>
      </c>
      <c r="D30" s="26" t="s">
        <v>1431</v>
      </c>
      <c r="E30" s="27">
        <f>F30*E29</f>
        <v>547.44888417103505</v>
      </c>
      <c r="F30" s="43">
        <v>0.2</v>
      </c>
      <c r="G30" s="27">
        <f>SUMIF('Data Input'!C:C, D30, 'Data Input'!B:B)*-1</f>
        <v>541.9520120953963</v>
      </c>
      <c r="H30" s="27">
        <f>E30-G30</f>
        <v>5.4968720756387484</v>
      </c>
      <c r="I30" s="2"/>
    </row>
    <row r="31" spans="1:10">
      <c r="A31" s="32" t="s">
        <v>1422</v>
      </c>
      <c r="B31" s="25" t="s">
        <v>29</v>
      </c>
      <c r="C31" s="26">
        <v>109</v>
      </c>
      <c r="D31" s="26" t="s">
        <v>1432</v>
      </c>
      <c r="E31" s="27">
        <f>F31*E29</f>
        <v>547.44888417103505</v>
      </c>
      <c r="F31" s="43">
        <v>0.2</v>
      </c>
      <c r="G31" s="27">
        <f>SUMIF('Data Input'!C:C, D31, 'Data Input'!B:B)*-1</f>
        <v>541.9520120953963</v>
      </c>
      <c r="H31" s="27">
        <f>E31-G31</f>
        <v>5.4968720756387484</v>
      </c>
      <c r="I31" s="2"/>
    </row>
    <row r="32" spans="1:10">
      <c r="A32" s="32" t="s">
        <v>1476</v>
      </c>
      <c r="B32" s="25" t="s">
        <v>29</v>
      </c>
      <c r="C32" s="26">
        <v>109</v>
      </c>
      <c r="D32" s="26" t="s">
        <v>1481</v>
      </c>
      <c r="E32" s="27">
        <f>F32*E29</f>
        <v>547.44888417103505</v>
      </c>
      <c r="F32" s="43">
        <v>0.2</v>
      </c>
      <c r="G32" s="27"/>
      <c r="H32" s="27"/>
      <c r="I32" s="2"/>
    </row>
    <row r="33" spans="1:10" ht="16" thickBot="1">
      <c r="A33" s="33" t="s">
        <v>1423</v>
      </c>
      <c r="B33" s="34" t="s">
        <v>29</v>
      </c>
      <c r="C33" s="35">
        <v>109</v>
      </c>
      <c r="D33" s="35" t="s">
        <v>1433</v>
      </c>
      <c r="E33" s="36">
        <f>F33*E29</f>
        <v>547.44888417103505</v>
      </c>
      <c r="F33" s="44">
        <v>0.2</v>
      </c>
      <c r="G33" s="36">
        <f>SUMIF('Data Input'!C:C, D33, 'Data Input'!B:B)*-1</f>
        <v>541.9520120953963</v>
      </c>
      <c r="H33" s="36">
        <f>E33-G33</f>
        <v>5.4968720756387484</v>
      </c>
      <c r="I33" s="2"/>
    </row>
    <row r="34" spans="1:10">
      <c r="A34" s="37" t="s">
        <v>75</v>
      </c>
      <c r="B34" s="38" t="s">
        <v>1412</v>
      </c>
      <c r="C34" s="39">
        <v>110</v>
      </c>
      <c r="D34" s="39" t="s">
        <v>1419</v>
      </c>
      <c r="E34" s="40">
        <f>SUMIF('Data Input'!C:C, C34, 'Data Input'!B:B)</f>
        <v>4702.0471042005602</v>
      </c>
      <c r="F34" s="64" t="s">
        <v>1419</v>
      </c>
      <c r="G34" s="40">
        <f>SUMIF('Data Input'!C:C, D34, 'Data Input'!B:B)*-1</f>
        <v>0</v>
      </c>
      <c r="H34" s="40" t="s">
        <v>1419</v>
      </c>
      <c r="I34" s="2"/>
    </row>
    <row r="35" spans="1:10">
      <c r="A35" s="32" t="s">
        <v>1413</v>
      </c>
      <c r="B35" s="25" t="s">
        <v>1414</v>
      </c>
      <c r="C35" s="26">
        <v>110</v>
      </c>
      <c r="D35" s="26" t="s">
        <v>1417</v>
      </c>
      <c r="E35" s="27">
        <f>F35*E34</f>
        <v>2586.1259073103083</v>
      </c>
      <c r="F35" s="65">
        <v>0.55000000000000004</v>
      </c>
      <c r="G35" s="27">
        <f>SUMIF('Data Input'!C:C, D35, 'Data Input'!B:B)*-1</f>
        <v>1430</v>
      </c>
      <c r="H35" s="27">
        <f>E35-G35</f>
        <v>1156.1259073103083</v>
      </c>
      <c r="I35" s="2"/>
    </row>
    <row r="36" spans="1:10" ht="16" thickBot="1">
      <c r="A36" s="33" t="s">
        <v>1415</v>
      </c>
      <c r="B36" s="34" t="s">
        <v>1416</v>
      </c>
      <c r="C36" s="35">
        <v>110</v>
      </c>
      <c r="D36" s="35" t="s">
        <v>1418</v>
      </c>
      <c r="E36" s="27">
        <f>F36*E34</f>
        <v>470.20471042005602</v>
      </c>
      <c r="F36" s="66">
        <v>0.1</v>
      </c>
      <c r="G36" s="36">
        <f>SUMIF('Data Input'!C:C, D36, 'Data Input'!B:B)*-1</f>
        <v>437.03999999999996</v>
      </c>
      <c r="H36" s="36">
        <f>E36-G36</f>
        <v>33.164710420056053</v>
      </c>
      <c r="I36" s="2"/>
    </row>
    <row r="37" spans="1:10" ht="16" thickBot="1">
      <c r="A37" s="49" t="s">
        <v>32</v>
      </c>
      <c r="B37" s="50" t="s">
        <v>33</v>
      </c>
      <c r="C37" s="51">
        <v>111</v>
      </c>
      <c r="D37" s="51" t="s">
        <v>85</v>
      </c>
      <c r="E37" s="52">
        <f>SUMIF('Data Input'!C:C, C37, 'Data Input'!B:B)</f>
        <v>597.1746880800182</v>
      </c>
      <c r="F37" s="63">
        <v>0.5</v>
      </c>
      <c r="G37" s="52">
        <f>SUMIF('Data Input'!C:C, D37, 'Data Input'!B:B)*-1</f>
        <v>460.58000000000004</v>
      </c>
      <c r="H37" s="52">
        <f>IF(E37&lt;0,0,(E37*F37)-G37)</f>
        <v>-161.99265595999094</v>
      </c>
      <c r="I37" s="2"/>
    </row>
    <row r="38" spans="1:10" ht="16" thickBot="1">
      <c r="A38" s="49" t="s">
        <v>34</v>
      </c>
      <c r="B38" s="50" t="s">
        <v>35</v>
      </c>
      <c r="C38" s="51">
        <v>112</v>
      </c>
      <c r="D38" s="51" t="s">
        <v>86</v>
      </c>
      <c r="E38" s="52">
        <f>SUMIF('Data Input'!C:C, C38, 'Data Input'!B:B)</f>
        <v>440.67513507038086</v>
      </c>
      <c r="F38" s="63">
        <v>0.65</v>
      </c>
      <c r="G38" s="52">
        <f>SUMIF('Data Input'!C:C, D38, 'Data Input'!B:B)*-1</f>
        <v>0</v>
      </c>
      <c r="H38" s="52">
        <f>IF(E38&lt;0,0,(E38*F38)-G38)</f>
        <v>286.43883779574759</v>
      </c>
      <c r="I38" s="2"/>
      <c r="J38" s="2"/>
    </row>
    <row r="39" spans="1:10">
      <c r="A39" s="37" t="s">
        <v>36</v>
      </c>
      <c r="B39" s="38" t="s">
        <v>37</v>
      </c>
      <c r="C39" s="39">
        <v>113</v>
      </c>
      <c r="D39" s="39"/>
      <c r="E39" s="40">
        <f>SUMIF('Data Input'!C:C, C39, 'Data Input'!B:B)</f>
        <v>540.18805785852214</v>
      </c>
      <c r="F39" s="62">
        <v>0.5</v>
      </c>
      <c r="G39" s="40"/>
      <c r="H39" s="40"/>
      <c r="I39" s="2"/>
    </row>
    <row r="40" spans="1:10">
      <c r="A40" s="32" t="s">
        <v>1421</v>
      </c>
      <c r="B40" s="25" t="s">
        <v>37</v>
      </c>
      <c r="C40" s="26">
        <v>113</v>
      </c>
      <c r="D40" s="26" t="s">
        <v>1446</v>
      </c>
      <c r="E40" s="27">
        <f>F40*$E$39</f>
        <v>54.018805785852216</v>
      </c>
      <c r="F40" s="43">
        <v>0.1</v>
      </c>
      <c r="G40" s="27">
        <f>SUMIF('Data Input'!C:C, D40, 'Data Input'!B:B)*-1</f>
        <v>44.973507195912823</v>
      </c>
      <c r="H40" s="27">
        <f>E40-G40</f>
        <v>9.0452985899393923</v>
      </c>
      <c r="I40" s="2"/>
    </row>
    <row r="41" spans="1:10">
      <c r="A41" s="32" t="s">
        <v>1422</v>
      </c>
      <c r="B41" s="25" t="s">
        <v>37</v>
      </c>
      <c r="C41" s="26">
        <v>113</v>
      </c>
      <c r="D41" s="26" t="s">
        <v>1447</v>
      </c>
      <c r="E41" s="27">
        <f>F41*$E$39</f>
        <v>54.018805785852216</v>
      </c>
      <c r="F41" s="43">
        <v>0.1</v>
      </c>
      <c r="G41" s="27">
        <f>SUMIF('Data Input'!C:C, D41, 'Data Input'!B:B)*-1</f>
        <v>44.973507195912823</v>
      </c>
      <c r="H41" s="27">
        <f>E41-G41</f>
        <v>9.0452985899393923</v>
      </c>
      <c r="I41" s="2"/>
    </row>
    <row r="42" spans="1:10">
      <c r="A42" s="32" t="s">
        <v>1476</v>
      </c>
      <c r="B42" s="25" t="s">
        <v>37</v>
      </c>
      <c r="C42" s="26">
        <v>113</v>
      </c>
      <c r="D42" s="26" t="s">
        <v>1447</v>
      </c>
      <c r="E42" s="27">
        <f>E39*F42</f>
        <v>54.018805785852216</v>
      </c>
      <c r="F42" s="43">
        <v>0.1</v>
      </c>
      <c r="G42" s="27"/>
      <c r="H42" s="27"/>
      <c r="I42" s="2"/>
    </row>
    <row r="43" spans="1:10">
      <c r="A43" s="32" t="s">
        <v>1423</v>
      </c>
      <c r="B43" s="25" t="s">
        <v>37</v>
      </c>
      <c r="C43" s="26">
        <v>113</v>
      </c>
      <c r="D43" s="26" t="s">
        <v>1448</v>
      </c>
      <c r="E43" s="27">
        <f>F43*$E$39</f>
        <v>54.018805785852216</v>
      </c>
      <c r="F43" s="43">
        <v>0.1</v>
      </c>
      <c r="G43" s="27">
        <f>SUMIF('Data Input'!C:C, D43, 'Data Input'!B:B)*-1</f>
        <v>44.973507195912823</v>
      </c>
      <c r="H43" s="27">
        <f>E43-G43</f>
        <v>9.0452985899393923</v>
      </c>
      <c r="I43" s="2"/>
    </row>
    <row r="44" spans="1:10">
      <c r="A44" s="32" t="s">
        <v>2557</v>
      </c>
      <c r="B44" s="25" t="s">
        <v>37</v>
      </c>
      <c r="C44" s="26">
        <v>113</v>
      </c>
      <c r="D44" s="26" t="s">
        <v>2558</v>
      </c>
      <c r="E44" s="27">
        <f>F44*$E$39</f>
        <v>27.009402892926108</v>
      </c>
      <c r="F44" s="43">
        <v>0.05</v>
      </c>
      <c r="G44" s="27">
        <f>SUMIF('Data Input'!C:C, D44, 'Data Input'!B:B)*-1</f>
        <v>0</v>
      </c>
      <c r="H44" s="27">
        <f>E44-G44</f>
        <v>27.009402892926108</v>
      </c>
      <c r="I44" s="2"/>
    </row>
    <row r="45" spans="1:10" ht="16" thickBot="1">
      <c r="A45" s="25" t="s">
        <v>2559</v>
      </c>
      <c r="B45" s="25" t="s">
        <v>37</v>
      </c>
      <c r="C45" s="26">
        <v>113</v>
      </c>
      <c r="D45" s="26" t="s">
        <v>2560</v>
      </c>
      <c r="E45" s="27">
        <f>F45*$E$39</f>
        <v>27.009402892926108</v>
      </c>
      <c r="F45" s="43">
        <v>0.05</v>
      </c>
      <c r="G45" s="27">
        <f>SUMIF('Data Input'!C:C, D45, 'Data Input'!B:B)*-1</f>
        <v>0</v>
      </c>
      <c r="H45" s="27">
        <f>E45-G45</f>
        <v>27.009402892926108</v>
      </c>
      <c r="I45" s="2"/>
    </row>
    <row r="46" spans="1:10" ht="16" thickBot="1">
      <c r="A46" s="49" t="s">
        <v>38</v>
      </c>
      <c r="B46" s="50" t="s">
        <v>39</v>
      </c>
      <c r="C46" s="51">
        <v>114</v>
      </c>
      <c r="D46" s="51" t="s">
        <v>87</v>
      </c>
      <c r="E46" s="52">
        <f>SUMIF('Data Input'!C:C, C46, 'Data Input'!B:B)</f>
        <v>1279.9915259234308</v>
      </c>
      <c r="F46" s="63">
        <v>0.65</v>
      </c>
      <c r="G46" s="52">
        <f>SUMIF('Data Input'!C:C, D46, 'Data Input'!B:B)*-1</f>
        <v>947.2058827513772</v>
      </c>
      <c r="H46" s="52">
        <f t="shared" ref="H46:H51" si="0">IF(E46&lt;0,0,(E46*F46)-G46)</f>
        <v>-115.21139090114718</v>
      </c>
      <c r="I46" s="2"/>
    </row>
    <row r="47" spans="1:10" ht="16" thickBot="1">
      <c r="A47" s="49" t="s">
        <v>1475</v>
      </c>
      <c r="B47" s="50" t="s">
        <v>41</v>
      </c>
      <c r="C47" s="51">
        <v>115</v>
      </c>
      <c r="D47" s="51" t="s">
        <v>88</v>
      </c>
      <c r="E47" s="52">
        <f>SUMIF('Data Input'!C:C, C47, 'Data Input'!B:B)</f>
        <v>263.81765999999988</v>
      </c>
      <c r="F47" s="67">
        <v>0.5</v>
      </c>
      <c r="G47" s="52">
        <f>SUMIF('Data Input'!C:C, D47, 'Data Input'!B:B)*-1</f>
        <v>121.62452999999994</v>
      </c>
      <c r="H47" s="52">
        <f t="shared" si="0"/>
        <v>10.284300000000002</v>
      </c>
      <c r="I47" s="2"/>
    </row>
    <row r="48" spans="1:10" ht="16" thickBot="1">
      <c r="A48" s="49" t="s">
        <v>42</v>
      </c>
      <c r="B48" s="50" t="s">
        <v>43</v>
      </c>
      <c r="C48" s="51">
        <v>116</v>
      </c>
      <c r="D48" s="51" t="s">
        <v>89</v>
      </c>
      <c r="E48" s="52">
        <f>SUMIF('Data Input'!C:C, C48, 'Data Input'!B:B)</f>
        <v>1246.8343677755329</v>
      </c>
      <c r="F48" s="67">
        <v>0.5</v>
      </c>
      <c r="G48" s="52">
        <f>SUMIF('Data Input'!C:C, D48, 'Data Input'!B:B)*-1</f>
        <v>565.13719227479157</v>
      </c>
      <c r="H48" s="52">
        <f t="shared" si="0"/>
        <v>58.279991612974868</v>
      </c>
      <c r="I48" s="2"/>
    </row>
    <row r="49" spans="1:11" ht="16" thickBot="1">
      <c r="A49" s="49" t="s">
        <v>44</v>
      </c>
      <c r="B49" s="50" t="s">
        <v>45</v>
      </c>
      <c r="C49" s="51">
        <v>117</v>
      </c>
      <c r="D49" s="51" t="s">
        <v>90</v>
      </c>
      <c r="E49" s="52">
        <f>SUMIF('Data Input'!C:C, C49, 'Data Input'!B:B)</f>
        <v>817.94697192782087</v>
      </c>
      <c r="F49" s="63">
        <v>0.5</v>
      </c>
      <c r="G49" s="52">
        <f>SUMIF('Data Input'!C:C, D49, 'Data Input'!B:B)*-1</f>
        <v>345</v>
      </c>
      <c r="H49" s="52">
        <f t="shared" si="0"/>
        <v>63.973485963910434</v>
      </c>
      <c r="I49" s="2"/>
    </row>
    <row r="50" spans="1:11" ht="16" thickBot="1">
      <c r="A50" s="49" t="s">
        <v>46</v>
      </c>
      <c r="B50" s="50" t="s">
        <v>47</v>
      </c>
      <c r="C50" s="51">
        <v>118</v>
      </c>
      <c r="D50" s="51" t="s">
        <v>91</v>
      </c>
      <c r="E50" s="52">
        <f>SUMIF('Data Input'!C:C, C50, 'Data Input'!B:B)</f>
        <v>214.43669222195462</v>
      </c>
      <c r="F50" s="67">
        <v>0.65</v>
      </c>
      <c r="G50" s="52">
        <f>SUMIF('Data Input'!C:C, D50, 'Data Input'!B:B)*-1</f>
        <v>356.86</v>
      </c>
      <c r="H50" s="52">
        <f t="shared" si="0"/>
        <v>-217.47615005572951</v>
      </c>
      <c r="I50" s="2"/>
      <c r="J50" s="2"/>
    </row>
    <row r="51" spans="1:11" ht="16" thickBot="1">
      <c r="A51" s="49" t="s">
        <v>38</v>
      </c>
      <c r="B51" s="50" t="s">
        <v>48</v>
      </c>
      <c r="C51" s="51">
        <v>119</v>
      </c>
      <c r="D51" s="51" t="s">
        <v>92</v>
      </c>
      <c r="E51" s="52">
        <f>SUMIF('Data Input'!C:C, C51, 'Data Input'!B:B)</f>
        <v>1778.4587464325803</v>
      </c>
      <c r="F51" s="63">
        <v>0.65</v>
      </c>
      <c r="G51" s="52">
        <f>SUMIF('Data Input'!C:C, D51, 'Data Input'!B:B)*-1</f>
        <v>1232.472077751866</v>
      </c>
      <c r="H51" s="52">
        <f t="shared" si="0"/>
        <v>-76.473892570688804</v>
      </c>
      <c r="I51" s="2"/>
      <c r="J51" s="2"/>
    </row>
    <row r="52" spans="1:11">
      <c r="A52" s="37" t="s">
        <v>16</v>
      </c>
      <c r="B52" s="38" t="s">
        <v>49</v>
      </c>
      <c r="C52" s="39">
        <v>120</v>
      </c>
      <c r="D52" s="39"/>
      <c r="E52" s="40">
        <f>SUMIF('Data Input'!C:C, C52, 'Data Input'!B:B)</f>
        <v>410.8252999540469</v>
      </c>
      <c r="F52" s="62">
        <v>0.5</v>
      </c>
      <c r="G52" s="40">
        <f>SUMIF('Data Input'!C:C, D52, 'Data Input'!B:B)*-1</f>
        <v>0</v>
      </c>
      <c r="H52" s="40"/>
      <c r="I52" s="2"/>
    </row>
    <row r="53" spans="1:11">
      <c r="A53" s="32" t="s">
        <v>1421</v>
      </c>
      <c r="B53" s="25" t="s">
        <v>49</v>
      </c>
      <c r="C53" s="26">
        <v>120</v>
      </c>
      <c r="D53" s="26" t="s">
        <v>1451</v>
      </c>
      <c r="E53" s="27">
        <f>$E$52*F53</f>
        <v>20.541264997702346</v>
      </c>
      <c r="F53" s="43">
        <v>0.05</v>
      </c>
      <c r="G53" s="27">
        <f>SUMIF('Data Input'!C:C, D53, 'Data Input'!B:B)*-1</f>
        <v>17.238574187157763</v>
      </c>
      <c r="H53" s="27">
        <f>E53-G53</f>
        <v>3.3026908105445827</v>
      </c>
      <c r="I53" s="2"/>
    </row>
    <row r="54" spans="1:11">
      <c r="A54" s="32" t="s">
        <v>1422</v>
      </c>
      <c r="B54" s="25" t="s">
        <v>49</v>
      </c>
      <c r="C54" s="26">
        <v>120</v>
      </c>
      <c r="D54" s="26" t="s">
        <v>1452</v>
      </c>
      <c r="E54" s="27">
        <f>$E$52*F54</f>
        <v>41.082529995404691</v>
      </c>
      <c r="F54" s="43">
        <v>0.1</v>
      </c>
      <c r="G54" s="27">
        <f>SUMIF('Data Input'!C:C, D54, 'Data Input'!B:B)*-1</f>
        <v>34.477148374315526</v>
      </c>
      <c r="H54" s="27">
        <f>E54-G54</f>
        <v>6.6053816210891654</v>
      </c>
      <c r="I54" s="2"/>
    </row>
    <row r="55" spans="1:11">
      <c r="A55" s="32" t="s">
        <v>1476</v>
      </c>
      <c r="B55" s="25" t="s">
        <v>49</v>
      </c>
      <c r="C55" s="26">
        <v>120</v>
      </c>
      <c r="D55" s="26" t="s">
        <v>1482</v>
      </c>
      <c r="E55" s="27">
        <f>F55*E52</f>
        <v>41.082529995404691</v>
      </c>
      <c r="F55" s="43">
        <v>0.1</v>
      </c>
      <c r="G55" s="27"/>
      <c r="H55" s="27"/>
      <c r="I55" s="2"/>
    </row>
    <row r="56" spans="1:11">
      <c r="A56" s="32" t="s">
        <v>1423</v>
      </c>
      <c r="B56" s="25" t="s">
        <v>49</v>
      </c>
      <c r="C56" s="26">
        <v>120</v>
      </c>
      <c r="D56" s="26" t="s">
        <v>1453</v>
      </c>
      <c r="E56" s="27">
        <f>$E$52*F56</f>
        <v>41.082529995404691</v>
      </c>
      <c r="F56" s="43">
        <v>0.1</v>
      </c>
      <c r="G56" s="27">
        <f>SUMIF('Data Input'!C:C, D56, 'Data Input'!B:B)*-1</f>
        <v>34.477148374315526</v>
      </c>
      <c r="H56" s="27">
        <f>E56-G56</f>
        <v>6.6053816210891654</v>
      </c>
      <c r="I56" s="2"/>
    </row>
    <row r="57" spans="1:11">
      <c r="A57" s="32" t="s">
        <v>1449</v>
      </c>
      <c r="B57" s="25" t="s">
        <v>49</v>
      </c>
      <c r="C57" s="26">
        <v>120</v>
      </c>
      <c r="D57" s="26" t="s">
        <v>1454</v>
      </c>
      <c r="E57" s="27">
        <f>$E$52*F57</f>
        <v>20.541264997702346</v>
      </c>
      <c r="F57" s="43">
        <v>0.05</v>
      </c>
      <c r="G57" s="27">
        <f>SUMIF('Data Input'!C:C, D57, 'Data Input'!B:B)*-1</f>
        <v>0</v>
      </c>
      <c r="H57" s="27">
        <f>E57-G57</f>
        <v>20.541264997702346</v>
      </c>
      <c r="I57" s="2"/>
    </row>
    <row r="58" spans="1:11" ht="16" thickBot="1">
      <c r="A58" s="33" t="s">
        <v>1450</v>
      </c>
      <c r="B58" s="34" t="s">
        <v>49</v>
      </c>
      <c r="C58" s="35">
        <v>120</v>
      </c>
      <c r="D58" s="35" t="s">
        <v>1455</v>
      </c>
      <c r="E58" s="36">
        <f>$E$52*F58</f>
        <v>41.082529995404691</v>
      </c>
      <c r="F58" s="44">
        <v>0.1</v>
      </c>
      <c r="G58" s="36">
        <f>SUMIF('Data Input'!C:C, D58, 'Data Input'!B:B)*-1</f>
        <v>7.61</v>
      </c>
      <c r="H58" s="36">
        <f>E58-G58</f>
        <v>33.472529995404692</v>
      </c>
      <c r="I58" s="2"/>
      <c r="K58" s="53"/>
    </row>
    <row r="59" spans="1:11" ht="16" thickBot="1">
      <c r="A59" s="49" t="s">
        <v>50</v>
      </c>
      <c r="B59" s="50" t="s">
        <v>51</v>
      </c>
      <c r="C59" s="51">
        <v>121</v>
      </c>
      <c r="D59" s="51" t="s">
        <v>93</v>
      </c>
      <c r="E59" s="52">
        <f>SUMIF('Data Input'!C:C, C59, 'Data Input'!B:B)</f>
        <v>307.41421323309652</v>
      </c>
      <c r="F59" s="67">
        <v>0.5</v>
      </c>
      <c r="G59" s="52">
        <f>SUMIF('Data Input'!C:C, D59, 'Data Input'!B:B)*-1</f>
        <v>262.32</v>
      </c>
      <c r="H59" s="52">
        <f>IF(E59&lt;0,0,(E59*F59)-G59)</f>
        <v>-108.61289338345173</v>
      </c>
      <c r="I59" s="2"/>
    </row>
    <row r="60" spans="1:11" ht="16" thickBot="1">
      <c r="A60" s="49" t="s">
        <v>52</v>
      </c>
      <c r="B60" s="50" t="s">
        <v>53</v>
      </c>
      <c r="C60" s="51">
        <v>122</v>
      </c>
      <c r="D60" s="51" t="s">
        <v>94</v>
      </c>
      <c r="E60" s="52">
        <f>SUMIF('Data Input'!C:C, C60, 'Data Input'!B:B)</f>
        <v>-205.28837263432655</v>
      </c>
      <c r="F60" s="67">
        <v>0.5</v>
      </c>
      <c r="G60" s="52">
        <f>SUMIF('Data Input'!C:C, D60, 'Data Input'!B:B)*-1</f>
        <v>0</v>
      </c>
      <c r="H60" s="52">
        <f>IF(E60&lt;0,0,(E60*F60)-G60)</f>
        <v>0</v>
      </c>
      <c r="I60" s="2"/>
    </row>
    <row r="61" spans="1:11" ht="16" thickBot="1">
      <c r="A61" s="49" t="s">
        <v>54</v>
      </c>
      <c r="B61" s="50" t="s">
        <v>55</v>
      </c>
      <c r="C61" s="51">
        <v>123</v>
      </c>
      <c r="D61" s="51" t="s">
        <v>95</v>
      </c>
      <c r="E61" s="52">
        <f>SUMIF('Data Input'!C:C, C61, 'Data Input'!B:B)</f>
        <v>241.44134569644712</v>
      </c>
      <c r="F61" s="67">
        <v>0.5</v>
      </c>
      <c r="G61" s="52">
        <f>SUMIF('Data Input'!C:C, D61, 'Data Input'!B:B)*-1</f>
        <v>81</v>
      </c>
      <c r="H61" s="52">
        <f>IF(E61&lt;0,0,(E61*F61)-G61)</f>
        <v>39.720672848223558</v>
      </c>
      <c r="I61" s="2"/>
    </row>
    <row r="62" spans="1:11" ht="16" thickBot="1">
      <c r="A62" s="49" t="s">
        <v>56</v>
      </c>
      <c r="B62" s="50" t="s">
        <v>57</v>
      </c>
      <c r="C62" s="51">
        <v>124</v>
      </c>
      <c r="D62" s="51" t="s">
        <v>96</v>
      </c>
      <c r="E62" s="52">
        <f>SUMIF('Data Input'!C:C, C62, 'Data Input'!B:B)</f>
        <v>788.7785232928004</v>
      </c>
      <c r="F62" s="67">
        <v>0.5</v>
      </c>
      <c r="G62" s="52">
        <f>SUMIF('Data Input'!C:C, D62, 'Data Input'!B:B)*-1</f>
        <v>354.52031265968503</v>
      </c>
      <c r="H62" s="52">
        <f>IF(E62&lt;0,0,(E62*F62)-G62)</f>
        <v>39.868948986715168</v>
      </c>
      <c r="I62" s="2"/>
      <c r="K62" s="53"/>
    </row>
    <row r="63" spans="1:11">
      <c r="A63" s="37" t="s">
        <v>58</v>
      </c>
      <c r="B63" s="38" t="s">
        <v>59</v>
      </c>
      <c r="C63" s="39">
        <v>125</v>
      </c>
      <c r="D63" s="39" t="s">
        <v>97</v>
      </c>
      <c r="E63" s="40">
        <f>SUMIF('Data Input'!C:C, C63, 'Data Input'!B:B)</f>
        <v>324.63658200871265</v>
      </c>
      <c r="F63" s="68">
        <v>0.5</v>
      </c>
      <c r="G63" s="40"/>
      <c r="H63" s="40"/>
      <c r="I63" s="2"/>
    </row>
    <row r="64" spans="1:11">
      <c r="A64" s="32" t="s">
        <v>1476</v>
      </c>
      <c r="B64" s="25" t="s">
        <v>59</v>
      </c>
      <c r="C64" s="26">
        <v>125</v>
      </c>
      <c r="D64" s="26" t="s">
        <v>1483</v>
      </c>
      <c r="E64" s="27">
        <f>E63*F64</f>
        <v>46.390567569045039</v>
      </c>
      <c r="F64" s="45">
        <v>0.1429</v>
      </c>
      <c r="G64" s="27"/>
      <c r="H64" s="27"/>
      <c r="I64" s="2"/>
    </row>
    <row r="65" spans="1:11">
      <c r="A65" s="32" t="s">
        <v>1422</v>
      </c>
      <c r="B65" s="25" t="s">
        <v>59</v>
      </c>
      <c r="C65" s="26">
        <v>125</v>
      </c>
      <c r="D65" s="26" t="s">
        <v>1461</v>
      </c>
      <c r="E65" s="27">
        <f>F65*$E$63</f>
        <v>46.390567569045039</v>
      </c>
      <c r="F65" s="45">
        <v>0.1429</v>
      </c>
      <c r="G65" s="27">
        <f>SUMIF('Data Input'!C:C, D65, 'Data Input'!B:B)*-1</f>
        <v>43.447366447019277</v>
      </c>
      <c r="H65" s="27">
        <f>E65-G65</f>
        <v>2.9432011220257621</v>
      </c>
      <c r="I65" s="2"/>
    </row>
    <row r="66" spans="1:11">
      <c r="A66" s="32" t="s">
        <v>1450</v>
      </c>
      <c r="B66" s="25" t="s">
        <v>59</v>
      </c>
      <c r="C66" s="26">
        <v>125</v>
      </c>
      <c r="D66" s="26" t="s">
        <v>1462</v>
      </c>
      <c r="E66" s="27">
        <f>F66*$E$63</f>
        <v>23.179051955422086</v>
      </c>
      <c r="F66" s="45">
        <v>7.1400000000000005E-2</v>
      </c>
      <c r="G66" s="27">
        <f>SUMIF('Data Input'!C:C, D66, 'Data Input'!B:B)*-1</f>
        <v>11.91</v>
      </c>
      <c r="H66" s="27">
        <f>E66-G66</f>
        <v>11.269051955422086</v>
      </c>
      <c r="I66" s="2"/>
    </row>
    <row r="67" spans="1:11">
      <c r="A67" s="32" t="s">
        <v>2123</v>
      </c>
      <c r="B67" s="25" t="s">
        <v>59</v>
      </c>
      <c r="C67" s="26">
        <v>125</v>
      </c>
      <c r="D67" s="26" t="s">
        <v>2122</v>
      </c>
      <c r="E67" s="27">
        <f>F67*$E$63</f>
        <v>23.179051955422086</v>
      </c>
      <c r="F67" s="45">
        <v>7.1400000000000005E-2</v>
      </c>
      <c r="G67" s="27">
        <f>SUMIF('Data Input'!C:C, D67, 'Data Input'!B:B)*-1</f>
        <v>0</v>
      </c>
      <c r="H67" s="27">
        <f>E67-G67</f>
        <v>23.179051955422086</v>
      </c>
      <c r="I67" s="2"/>
    </row>
    <row r="68" spans="1:11" ht="16" thickBot="1">
      <c r="A68" s="33" t="s">
        <v>1460</v>
      </c>
      <c r="B68" s="34" t="s">
        <v>59</v>
      </c>
      <c r="C68" s="35">
        <v>125</v>
      </c>
      <c r="D68" s="35" t="s">
        <v>1463</v>
      </c>
      <c r="E68" s="36">
        <f>F68*$E$63</f>
        <v>23.179051955422086</v>
      </c>
      <c r="F68" s="46">
        <v>7.1400000000000005E-2</v>
      </c>
      <c r="G68" s="36">
        <f>SUMIF('Data Input'!C:C, D68, 'Data Input'!B:B)*-1</f>
        <v>0</v>
      </c>
      <c r="H68" s="36">
        <f>E68-G68</f>
        <v>23.179051955422086</v>
      </c>
      <c r="I68" s="2"/>
    </row>
    <row r="69" spans="1:11" ht="16" thickBot="1">
      <c r="A69" s="49" t="s">
        <v>60</v>
      </c>
      <c r="B69" s="50" t="s">
        <v>61</v>
      </c>
      <c r="C69" s="51">
        <v>126</v>
      </c>
      <c r="D69" s="51" t="s">
        <v>98</v>
      </c>
      <c r="E69" s="52">
        <f>SUMIF('Data Input'!C:C, C69, 'Data Input'!B:B)</f>
        <v>1253.4034967206376</v>
      </c>
      <c r="F69" s="67">
        <v>0.5</v>
      </c>
      <c r="G69" s="52">
        <f>SUMIF('Data Input'!C:C, D69, 'Data Input'!B:B)*-1</f>
        <v>624.67249536730696</v>
      </c>
      <c r="H69" s="52">
        <f t="shared" ref="H69:H80" si="1">IF(E69&lt;0,0,(E69*F69)-G69)</f>
        <v>2.0292529930118235</v>
      </c>
      <c r="I69" s="2"/>
    </row>
    <row r="70" spans="1:11" ht="16" thickBot="1">
      <c r="A70" s="49" t="s">
        <v>62</v>
      </c>
      <c r="B70" s="50" t="s">
        <v>63</v>
      </c>
      <c r="C70" s="51">
        <v>127</v>
      </c>
      <c r="D70" s="51" t="s">
        <v>99</v>
      </c>
      <c r="E70" s="52">
        <f>SUMIF('Data Input'!C:C, C70, 'Data Input'!B:B)</f>
        <v>1004.1060796238673</v>
      </c>
      <c r="F70" s="67">
        <v>0.5</v>
      </c>
      <c r="G70" s="52">
        <f>SUMIF('Data Input'!C:C, D70, 'Data Input'!B:B)*-1</f>
        <v>600</v>
      </c>
      <c r="H70" s="52">
        <f t="shared" si="1"/>
        <v>-97.946960188066328</v>
      </c>
      <c r="I70" s="2"/>
    </row>
    <row r="71" spans="1:11" ht="16" thickBot="1">
      <c r="A71" s="49" t="s">
        <v>60</v>
      </c>
      <c r="B71" s="50" t="s">
        <v>64</v>
      </c>
      <c r="C71" s="51">
        <v>128</v>
      </c>
      <c r="D71" s="51" t="s">
        <v>100</v>
      </c>
      <c r="E71" s="52">
        <f>SUMIF('Data Input'!C:C, C71, 'Data Input'!B:B)</f>
        <v>718.5895610730438</v>
      </c>
      <c r="F71" s="67">
        <v>0.5</v>
      </c>
      <c r="G71" s="52">
        <f>SUMIF('Data Input'!C:C, D71, 'Data Input'!B:B)*-1</f>
        <v>319.73524450146243</v>
      </c>
      <c r="H71" s="52">
        <f t="shared" si="1"/>
        <v>39.559536035059466</v>
      </c>
      <c r="I71" s="2"/>
    </row>
    <row r="72" spans="1:11" ht="16" thickBot="1">
      <c r="A72" s="49" t="s">
        <v>30</v>
      </c>
      <c r="B72" s="50" t="s">
        <v>65</v>
      </c>
      <c r="C72" s="51">
        <v>129</v>
      </c>
      <c r="D72" s="51" t="s">
        <v>101</v>
      </c>
      <c r="E72" s="52">
        <f>SUMIF('Data Input'!C:C, C72, 'Data Input'!B:B)</f>
        <v>800.15745642874538</v>
      </c>
      <c r="F72" s="67">
        <v>0.65</v>
      </c>
      <c r="G72" s="52">
        <f>SUMIF('Data Input'!C:C, D72, 'Data Input'!B:B)*-1</f>
        <v>1750</v>
      </c>
      <c r="H72" s="52">
        <f t="shared" si="1"/>
        <v>-1229.8976533213154</v>
      </c>
      <c r="I72" s="2"/>
    </row>
    <row r="73" spans="1:11" ht="16" thickBot="1">
      <c r="A73" s="49" t="s">
        <v>153</v>
      </c>
      <c r="B73" s="50" t="s">
        <v>154</v>
      </c>
      <c r="C73" s="51">
        <v>130</v>
      </c>
      <c r="D73" s="51" t="s">
        <v>155</v>
      </c>
      <c r="E73" s="52">
        <f>SUMIF('Data Input'!C:C, C73, 'Data Input'!B:B)</f>
        <v>1347.3052963250232</v>
      </c>
      <c r="F73" s="67">
        <v>0.5</v>
      </c>
      <c r="G73" s="52">
        <f>SUMIF('Data Input'!C:C, D73, 'Data Input'!B:B)*-1</f>
        <v>650.193763263248</v>
      </c>
      <c r="H73" s="52">
        <f t="shared" si="1"/>
        <v>23.45888489926358</v>
      </c>
      <c r="I73" s="2"/>
      <c r="K73" s="53"/>
    </row>
    <row r="74" spans="1:11" ht="16" thickBot="1">
      <c r="A74" s="49" t="s">
        <v>78</v>
      </c>
      <c r="B74" s="50" t="s">
        <v>79</v>
      </c>
      <c r="C74" s="51">
        <v>131</v>
      </c>
      <c r="D74" s="51" t="s">
        <v>184</v>
      </c>
      <c r="E74" s="52">
        <f>SUMIF('Data Input'!C:C, C74, 'Data Input'!B:B)</f>
        <v>276.15317885652706</v>
      </c>
      <c r="F74" s="67">
        <v>0.5</v>
      </c>
      <c r="G74" s="52">
        <f>SUMIF('Data Input'!C:C, D74, 'Data Input'!B:B)*-1</f>
        <v>0</v>
      </c>
      <c r="H74" s="52">
        <f t="shared" si="1"/>
        <v>138.07658942826353</v>
      </c>
      <c r="I74" s="2"/>
    </row>
    <row r="75" spans="1:11" ht="16" thickBot="1">
      <c r="A75" s="49" t="s">
        <v>412</v>
      </c>
      <c r="B75" s="50" t="s">
        <v>413</v>
      </c>
      <c r="C75" s="51">
        <v>132</v>
      </c>
      <c r="D75" s="51" t="s">
        <v>414</v>
      </c>
      <c r="E75" s="52">
        <f>SUMIF('Data Input'!C:C, C75, 'Data Input'!B:B)</f>
        <v>-202.6504494273903</v>
      </c>
      <c r="F75" s="67">
        <v>0.5</v>
      </c>
      <c r="G75" s="52">
        <f>SUMIF('Data Input'!C:C, D75, 'Data Input'!B:B)*-1</f>
        <v>225</v>
      </c>
      <c r="H75" s="52">
        <f t="shared" si="1"/>
        <v>0</v>
      </c>
      <c r="I75" s="2"/>
    </row>
    <row r="76" spans="1:11" ht="16" thickBot="1">
      <c r="A76" s="49" t="s">
        <v>62</v>
      </c>
      <c r="B76" s="50" t="s">
        <v>415</v>
      </c>
      <c r="C76" s="51">
        <v>133</v>
      </c>
      <c r="D76" s="51" t="s">
        <v>416</v>
      </c>
      <c r="E76" s="52">
        <f>SUMIF('Data Input'!C:C, C76, 'Data Input'!B:B)</f>
        <v>1028.5240461277904</v>
      </c>
      <c r="F76" s="67">
        <v>0.5</v>
      </c>
      <c r="G76" s="52">
        <f>SUMIF('Data Input'!C:C, D76, 'Data Input'!B:B)*-1</f>
        <v>450.34999999999997</v>
      </c>
      <c r="H76" s="52">
        <f t="shared" si="1"/>
        <v>63.912023063895219</v>
      </c>
      <c r="I76" s="2"/>
    </row>
    <row r="77" spans="1:11" ht="16" thickBot="1">
      <c r="A77" s="49" t="s">
        <v>60</v>
      </c>
      <c r="B77" s="50" t="s">
        <v>410</v>
      </c>
      <c r="C77" s="51">
        <v>134</v>
      </c>
      <c r="D77" s="51" t="s">
        <v>411</v>
      </c>
      <c r="E77" s="52">
        <f>SUMIF('Data Input'!C:C, C77, 'Data Input'!B:B)</f>
        <v>1019.2448334713649</v>
      </c>
      <c r="F77" s="67">
        <v>0.5</v>
      </c>
      <c r="G77" s="52">
        <f>SUMIF('Data Input'!C:C, D77, 'Data Input'!B:B)*-1</f>
        <v>535.30559029311894</v>
      </c>
      <c r="H77" s="52">
        <f t="shared" si="1"/>
        <v>-25.683173557436476</v>
      </c>
      <c r="I77" s="2"/>
    </row>
    <row r="78" spans="1:11" ht="16" thickBot="1">
      <c r="A78" s="49" t="s">
        <v>1106</v>
      </c>
      <c r="B78" s="50" t="s">
        <v>1107</v>
      </c>
      <c r="C78" s="51">
        <v>135</v>
      </c>
      <c r="D78" s="51" t="s">
        <v>1104</v>
      </c>
      <c r="E78" s="52">
        <f>SUMIF('Data Input'!C:C, C78, 'Data Input'!B:B)</f>
        <v>1390.4721304935022</v>
      </c>
      <c r="F78" s="67">
        <v>0.5</v>
      </c>
      <c r="G78" s="52">
        <f>SUMIF('Data Input'!C:C, D78, 'Data Input'!B:B)*-1</f>
        <v>571.17000000000007</v>
      </c>
      <c r="H78" s="52">
        <f t="shared" si="1"/>
        <v>124.06606524675101</v>
      </c>
      <c r="I78" s="2"/>
    </row>
    <row r="79" spans="1:11" ht="16" thickBot="1">
      <c r="A79" s="49" t="s">
        <v>56</v>
      </c>
      <c r="B79" s="50" t="s">
        <v>1411</v>
      </c>
      <c r="C79" s="51">
        <v>136</v>
      </c>
      <c r="D79" s="51" t="s">
        <v>1105</v>
      </c>
      <c r="E79" s="52">
        <f>SUMIF('Data Input'!C:C, C79, 'Data Input'!B:B)</f>
        <v>1139.1995294705835</v>
      </c>
      <c r="F79" s="67">
        <v>0.5</v>
      </c>
      <c r="G79" s="52">
        <f>SUMIF('Data Input'!C:C, D79, 'Data Input'!B:B)*-1</f>
        <v>485.73068784968598</v>
      </c>
      <c r="H79" s="52">
        <f t="shared" si="1"/>
        <v>83.86907688560575</v>
      </c>
      <c r="I79" s="2"/>
    </row>
    <row r="80" spans="1:11" ht="16" thickBot="1">
      <c r="A80" s="37" t="s">
        <v>1406</v>
      </c>
      <c r="B80" s="38" t="s">
        <v>1407</v>
      </c>
      <c r="C80" s="54">
        <v>137</v>
      </c>
      <c r="D80" s="54" t="s">
        <v>1408</v>
      </c>
      <c r="E80" s="55">
        <f>SUMIF('Data Input'!C:C, C80, 'Data Input'!B:B)</f>
        <v>108.37204625349047</v>
      </c>
      <c r="F80" s="89">
        <v>0.5</v>
      </c>
      <c r="G80" s="55">
        <f>SUMIF('Data Input'!C:C, D80, 'Data Input'!B:B)*-1</f>
        <v>101.19999999999999</v>
      </c>
      <c r="H80" s="55">
        <f t="shared" si="1"/>
        <v>-47.013976873254755</v>
      </c>
      <c r="I80" s="2"/>
    </row>
    <row r="81" spans="1:11">
      <c r="A81" s="37" t="s">
        <v>1668</v>
      </c>
      <c r="B81" s="38" t="s">
        <v>1669</v>
      </c>
      <c r="C81" s="54">
        <v>138</v>
      </c>
      <c r="D81" s="54"/>
      <c r="E81" s="55">
        <f>SUMIF('Data Input'!C:C, C81, 'Data Input'!B:B)</f>
        <v>797.48482458703756</v>
      </c>
      <c r="F81" s="89">
        <v>0.5</v>
      </c>
      <c r="G81" s="55">
        <f>SUMIF('Data Input'!C:C, D81, 'Data Input'!B:B)*-1</f>
        <v>0</v>
      </c>
      <c r="H81" s="55"/>
      <c r="I81" s="2"/>
    </row>
    <row r="82" spans="1:11">
      <c r="A82" s="32" t="s">
        <v>3424</v>
      </c>
      <c r="B82" s="25" t="s">
        <v>1669</v>
      </c>
      <c r="C82" s="26">
        <v>138</v>
      </c>
      <c r="D82" s="26" t="s">
        <v>3422</v>
      </c>
      <c r="E82" s="27">
        <f>F82*E81</f>
        <v>199.37120614675939</v>
      </c>
      <c r="F82" s="43">
        <v>0.25</v>
      </c>
      <c r="G82" s="27">
        <f>SUMIF('Data Input'!C:C, D82, 'Data Input'!B:B)*-1</f>
        <v>151.29</v>
      </c>
      <c r="H82" s="27">
        <f>E82-G82</f>
        <v>48.081206146759399</v>
      </c>
      <c r="I82" s="2"/>
    </row>
    <row r="83" spans="1:11" ht="16" thickBot="1">
      <c r="A83" s="33" t="s">
        <v>3425</v>
      </c>
      <c r="B83" s="34" t="s">
        <v>1669</v>
      </c>
      <c r="C83" s="35">
        <v>138</v>
      </c>
      <c r="D83" s="35" t="s">
        <v>3423</v>
      </c>
      <c r="E83" s="36">
        <f>F83*E81</f>
        <v>199.37120614675939</v>
      </c>
      <c r="F83" s="46">
        <v>0.25</v>
      </c>
      <c r="G83" s="36">
        <f>SUMIF('Data Input'!C:C, D83, 'Data Input'!B:B)*-1</f>
        <v>151.29</v>
      </c>
      <c r="H83" s="36">
        <f>E83-G83</f>
        <v>48.081206146759399</v>
      </c>
      <c r="I83" s="2"/>
    </row>
    <row r="84" spans="1:11" ht="16" thickBot="1">
      <c r="A84" s="90" t="s">
        <v>60</v>
      </c>
      <c r="B84" s="91" t="s">
        <v>2091</v>
      </c>
      <c r="C84" s="35">
        <v>139</v>
      </c>
      <c r="D84" s="35" t="s">
        <v>2092</v>
      </c>
      <c r="E84" s="36">
        <f>SUMIF('Data Input'!C:C, C84, 'Data Input'!B:B)</f>
        <v>2080.5661288708875</v>
      </c>
      <c r="F84" s="46">
        <v>0.5</v>
      </c>
      <c r="G84" s="36">
        <f>SUMIF('Data Input'!C:C, D84, 'Data Input'!B:B)*-1</f>
        <v>792.936210974044</v>
      </c>
      <c r="H84" s="36">
        <f t="shared" ref="H84:H93" si="2">IF(E84&lt;0,0,(E84*F84)-G84)</f>
        <v>247.34685346139975</v>
      </c>
      <c r="I84" s="2"/>
    </row>
    <row r="85" spans="1:11" ht="16" thickBot="1">
      <c r="A85" s="49" t="s">
        <v>2107</v>
      </c>
      <c r="B85" s="50" t="s">
        <v>2108</v>
      </c>
      <c r="C85" s="51">
        <v>140</v>
      </c>
      <c r="D85" s="51" t="s">
        <v>2109</v>
      </c>
      <c r="E85" s="52">
        <f>SUMIF('Data Input'!C:C, C85, 'Data Input'!B:B)</f>
        <v>25.574760351538263</v>
      </c>
      <c r="F85" s="67">
        <v>0.5</v>
      </c>
      <c r="G85" s="52">
        <f>SUMIF('Data Input'!C:C, D85, 'Data Input'!B:B)*-1</f>
        <v>121.69</v>
      </c>
      <c r="H85" s="52">
        <f t="shared" si="2"/>
        <v>-108.90261982423087</v>
      </c>
      <c r="I85" s="2"/>
    </row>
    <row r="86" spans="1:11" ht="16" thickBot="1">
      <c r="A86" s="49" t="s">
        <v>38</v>
      </c>
      <c r="B86" s="50" t="s">
        <v>2131</v>
      </c>
      <c r="C86" s="51">
        <v>141</v>
      </c>
      <c r="D86" s="51" t="s">
        <v>2132</v>
      </c>
      <c r="E86" s="52">
        <f>SUMIF('Data Input'!C:C, C86, 'Data Input'!B:B)</f>
        <v>1877.7514689834106</v>
      </c>
      <c r="F86" s="67">
        <v>0.5</v>
      </c>
      <c r="G86" s="52">
        <f>SUMIF('Data Input'!C:C, D86, 'Data Input'!B:B)*-1</f>
        <v>808</v>
      </c>
      <c r="H86" s="52">
        <f t="shared" si="2"/>
        <v>130.87573449170532</v>
      </c>
      <c r="I86" s="2"/>
      <c r="K86" s="53"/>
    </row>
    <row r="87" spans="1:11" ht="16" thickBot="1">
      <c r="A87" s="49" t="s">
        <v>153</v>
      </c>
      <c r="B87" s="50" t="s">
        <v>2146</v>
      </c>
      <c r="C87" s="51">
        <v>142</v>
      </c>
      <c r="D87" s="51" t="s">
        <v>2140</v>
      </c>
      <c r="E87" s="52">
        <f>SUMIF('Data Input'!C:C, C87, 'Data Input'!B:B)</f>
        <v>2195.763837371197</v>
      </c>
      <c r="F87" s="67">
        <v>0.5</v>
      </c>
      <c r="G87" s="52">
        <f>SUMIF('Data Input'!C:C, D87, 'Data Input'!B:B)*-1</f>
        <v>990.56643505574596</v>
      </c>
      <c r="H87" s="52">
        <f t="shared" si="2"/>
        <v>107.31548362985257</v>
      </c>
      <c r="I87" s="2"/>
    </row>
    <row r="88" spans="1:11" ht="16" thickBot="1">
      <c r="A88" s="49" t="s">
        <v>58</v>
      </c>
      <c r="B88" s="50" t="s">
        <v>2147</v>
      </c>
      <c r="C88" s="51">
        <v>143</v>
      </c>
      <c r="D88" s="51" t="s">
        <v>2148</v>
      </c>
      <c r="E88" s="52">
        <f>SUMIF('Data Input'!C:C, C88, 'Data Input'!B:B)</f>
        <v>-1087.5</v>
      </c>
      <c r="F88" s="67">
        <v>0.5</v>
      </c>
      <c r="G88" s="52">
        <f>SUMIF('Data Input'!C:C, D88, 'Data Input'!B:B)*-1</f>
        <v>0</v>
      </c>
      <c r="H88" s="52">
        <f t="shared" si="2"/>
        <v>0</v>
      </c>
      <c r="I88" s="2"/>
    </row>
    <row r="89" spans="1:11" ht="16" thickBot="1">
      <c r="A89" s="49" t="s">
        <v>60</v>
      </c>
      <c r="B89" s="50" t="s">
        <v>3364</v>
      </c>
      <c r="C89" s="51">
        <v>144</v>
      </c>
      <c r="D89" s="51" t="s">
        <v>3365</v>
      </c>
      <c r="E89" s="52">
        <f>SUMIF('Data Input'!C:C, C89, 'Data Input'!B:B)</f>
        <v>397.17904764517812</v>
      </c>
      <c r="F89" s="67">
        <v>0.5</v>
      </c>
      <c r="G89" s="52">
        <f>SUMIF('Data Input'!C:C, D89, 'Data Input'!B:B)*-1</f>
        <v>0</v>
      </c>
      <c r="H89" s="52">
        <f t="shared" si="2"/>
        <v>198.58952382258906</v>
      </c>
      <c r="I89" s="2"/>
    </row>
    <row r="90" spans="1:11" ht="16" thickBot="1">
      <c r="A90" s="49" t="s">
        <v>4323</v>
      </c>
      <c r="B90" s="50" t="s">
        <v>4324</v>
      </c>
      <c r="C90" s="51">
        <v>145</v>
      </c>
      <c r="D90" s="51" t="s">
        <v>4325</v>
      </c>
      <c r="E90" s="52">
        <f>SUMIF('Data Input'!C:C, C90, 'Data Input'!B:B)</f>
        <v>-1015.82</v>
      </c>
      <c r="F90" s="67">
        <v>0.5</v>
      </c>
      <c r="G90" s="52">
        <f>SUMIF('Data Input'!C:C, D90, 'Data Input'!B:B)*-1</f>
        <v>0</v>
      </c>
      <c r="H90" s="52">
        <f t="shared" si="2"/>
        <v>0</v>
      </c>
      <c r="I90" s="2"/>
    </row>
    <row r="91" spans="1:11" ht="16" thickBot="1">
      <c r="A91" s="49" t="s">
        <v>4326</v>
      </c>
      <c r="B91" s="50" t="s">
        <v>4327</v>
      </c>
      <c r="C91" s="51">
        <v>146</v>
      </c>
      <c r="D91" s="51" t="s">
        <v>4328</v>
      </c>
      <c r="E91" s="52">
        <f>SUMIF('Data Input'!C:C, C91, 'Data Input'!B:B)</f>
        <v>-640.82000000000005</v>
      </c>
      <c r="F91" s="67">
        <v>0.5</v>
      </c>
      <c r="G91" s="52">
        <f>SUMIF('Data Input'!C:C, D91, 'Data Input'!B:B)*-1</f>
        <v>0</v>
      </c>
      <c r="H91" s="52">
        <f t="shared" si="2"/>
        <v>0</v>
      </c>
      <c r="I91" s="2"/>
    </row>
    <row r="92" spans="1:11" ht="16" thickBot="1">
      <c r="A92" s="49" t="s">
        <v>2107</v>
      </c>
      <c r="B92" s="50" t="s">
        <v>3447</v>
      </c>
      <c r="C92" s="51">
        <v>147</v>
      </c>
      <c r="D92" s="51" t="s">
        <v>3448</v>
      </c>
      <c r="E92" s="52">
        <f>SUMIF('Data Input'!C:C, C92, 'Data Input'!B:B)</f>
        <v>-618.64</v>
      </c>
      <c r="F92" s="67">
        <v>0.5</v>
      </c>
      <c r="G92" s="52">
        <f>SUMIF('Data Input'!C:C, D92, 'Data Input'!B:B)*-1</f>
        <v>0</v>
      </c>
      <c r="H92" s="52">
        <f t="shared" si="2"/>
        <v>0</v>
      </c>
      <c r="I92" s="2"/>
    </row>
    <row r="93" spans="1:11" ht="16" thickBot="1">
      <c r="A93" s="49" t="s">
        <v>21</v>
      </c>
      <c r="B93" s="50" t="s">
        <v>5149</v>
      </c>
      <c r="C93" s="51">
        <v>148</v>
      </c>
      <c r="D93" s="51" t="s">
        <v>5150</v>
      </c>
      <c r="E93" s="52">
        <f>SUMIF('Data Input'!C:C, C93, 'Data Input'!B:B)</f>
        <v>-622.5</v>
      </c>
      <c r="F93" s="67">
        <v>0.5</v>
      </c>
      <c r="G93" s="52">
        <f>SUMIF('Data Input'!C:C, D93, 'Data Input'!B:B)*-1</f>
        <v>0</v>
      </c>
      <c r="H93" s="52">
        <f t="shared" si="2"/>
        <v>0</v>
      </c>
      <c r="I93" s="2"/>
    </row>
    <row r="94" spans="1:11" ht="16" thickBot="1">
      <c r="A94" s="49" t="s">
        <v>5175</v>
      </c>
      <c r="B94" s="50" t="s">
        <v>5176</v>
      </c>
      <c r="C94" s="51">
        <v>149</v>
      </c>
      <c r="D94" s="51" t="s">
        <v>5177</v>
      </c>
      <c r="E94" s="52">
        <f>SUMIF('Data Input'!C:C, C94, 'Data Input'!B:B)</f>
        <v>-180</v>
      </c>
      <c r="F94" s="67">
        <v>0.5</v>
      </c>
      <c r="G94" s="52">
        <f>SUMIF('Data Input'!C:C, D94, 'Data Input'!B:B)*-1</f>
        <v>0</v>
      </c>
      <c r="H94" s="52">
        <f>IF(E94&lt;0,0,(E94*F94)-G94)</f>
        <v>0</v>
      </c>
      <c r="I94" s="2"/>
    </row>
    <row r="95" spans="1:11" ht="16" thickBot="1">
      <c r="A95" s="49" t="s">
        <v>5165</v>
      </c>
      <c r="B95" s="50" t="s">
        <v>5166</v>
      </c>
      <c r="C95" s="51">
        <v>150</v>
      </c>
      <c r="D95" s="51" t="s">
        <v>5167</v>
      </c>
      <c r="E95" s="52">
        <f>SUMIF('Data Input'!C:C, C95, 'Data Input'!B:B)</f>
        <v>0</v>
      </c>
      <c r="F95" s="67">
        <v>0.5</v>
      </c>
      <c r="G95" s="52">
        <f>SUMIF('Data Input'!C:C, D95, 'Data Input'!B:B)*-1</f>
        <v>0</v>
      </c>
      <c r="H95" s="52">
        <f>IF(E95&lt;0,0,(E95*F95)-G95)</f>
        <v>0</v>
      </c>
      <c r="I95" s="2"/>
    </row>
    <row r="96" spans="1:11" ht="16" thickBot="1">
      <c r="A96" s="49" t="s">
        <v>5178</v>
      </c>
      <c r="B96" s="50" t="s">
        <v>5179</v>
      </c>
      <c r="C96" s="51">
        <v>151</v>
      </c>
      <c r="D96" s="51" t="s">
        <v>5180</v>
      </c>
      <c r="E96" s="52">
        <f>SUMIF('Data Input'!C:C, C96, 'Data Input'!B:B)</f>
        <v>-750</v>
      </c>
      <c r="F96" s="67">
        <v>0.5</v>
      </c>
      <c r="G96" s="52">
        <f>SUMIF('Data Input'!C:C, D96, 'Data Input'!B:B)*-1</f>
        <v>0</v>
      </c>
      <c r="H96" s="52">
        <f>IF(E96&lt;0,0,(E96*F96)-G96)</f>
        <v>0</v>
      </c>
      <c r="I96" s="2"/>
    </row>
    <row r="97" spans="1:9" ht="16" thickBot="1">
      <c r="A97" s="49" t="s">
        <v>66</v>
      </c>
      <c r="B97" s="50" t="s">
        <v>67</v>
      </c>
      <c r="C97" s="51">
        <v>12001</v>
      </c>
      <c r="D97" s="51" t="s">
        <v>102</v>
      </c>
      <c r="E97" s="52">
        <f>SUMIF('Data Input'!C:C, C97, 'Data Input'!B:B)</f>
        <v>4320.26</v>
      </c>
      <c r="F97" s="67">
        <v>0.4</v>
      </c>
      <c r="G97" s="52">
        <f>SUMIF('Data Input'!C:C, D97, 'Data Input'!B:B)*-1</f>
        <v>1707.16</v>
      </c>
      <c r="H97" s="52">
        <f>IF(E97&lt;0,0,(E97*F97)-G97)</f>
        <v>20.944000000000187</v>
      </c>
      <c r="I97" s="2"/>
    </row>
    <row r="98" spans="1:9" ht="16" thickBot="1">
      <c r="A98" s="49" t="s">
        <v>68</v>
      </c>
      <c r="B98" s="50" t="s">
        <v>69</v>
      </c>
      <c r="C98" s="51">
        <v>12002</v>
      </c>
      <c r="D98" s="51" t="s">
        <v>103</v>
      </c>
      <c r="E98" s="52">
        <f>SUMIF('Data Input'!C:C, C98, 'Data Input'!B:B)</f>
        <v>-798.35448515464736</v>
      </c>
      <c r="F98" s="67">
        <v>0.5</v>
      </c>
      <c r="G98" s="52">
        <f>SUMIF('Data Input'!C:C, D98, 'Data Input'!B:B)*-1</f>
        <v>0</v>
      </c>
      <c r="H98" s="52">
        <f>IF(E98&lt;0,0,(E98*F98)-G98)</f>
        <v>0</v>
      </c>
      <c r="I98" s="2"/>
    </row>
    <row r="99" spans="1:9">
      <c r="A99" s="37" t="s">
        <v>16</v>
      </c>
      <c r="B99" s="38" t="s">
        <v>70</v>
      </c>
      <c r="C99" s="39">
        <v>12003</v>
      </c>
      <c r="D99" s="39" t="s">
        <v>1419</v>
      </c>
      <c r="E99" s="40">
        <f>SUMIF('Data Input'!C:C, C99, 'Data Input'!B:B)</f>
        <v>6001.0899358191591</v>
      </c>
      <c r="F99" s="62">
        <v>0.8</v>
      </c>
      <c r="G99" s="40">
        <f>SUMIF('Data Input'!C:C, D99, 'Data Input'!B:B)*-1</f>
        <v>0</v>
      </c>
      <c r="H99" s="40" t="s">
        <v>1419</v>
      </c>
      <c r="I99" s="2"/>
    </row>
    <row r="100" spans="1:9">
      <c r="A100" s="32" t="s">
        <v>1421</v>
      </c>
      <c r="B100" s="25" t="s">
        <v>70</v>
      </c>
      <c r="C100" s="26">
        <v>12003</v>
      </c>
      <c r="D100" s="26" t="s">
        <v>1437</v>
      </c>
      <c r="E100" s="27">
        <f>F100*E99</f>
        <v>1200.2179871638318</v>
      </c>
      <c r="F100" s="43">
        <v>0.2</v>
      </c>
      <c r="G100" s="27">
        <f>SUMIF('Data Input'!C:C, D100, 'Data Input'!B:B)*-1</f>
        <v>504.38333333333333</v>
      </c>
      <c r="H100" s="27">
        <f>E100-G100</f>
        <v>695.8346538304985</v>
      </c>
      <c r="I100" s="2"/>
    </row>
    <row r="101" spans="1:9">
      <c r="A101" s="32" t="s">
        <v>1422</v>
      </c>
      <c r="B101" s="25" t="s">
        <v>70</v>
      </c>
      <c r="C101" s="26">
        <v>12003</v>
      </c>
      <c r="D101" s="26" t="s">
        <v>1435</v>
      </c>
      <c r="E101" s="27">
        <f>F101*E99</f>
        <v>1200.2179871638318</v>
      </c>
      <c r="F101" s="43">
        <v>0.2</v>
      </c>
      <c r="G101" s="27">
        <f>SUMIF('Data Input'!C:C, D101, 'Data Input'!B:B)*-1</f>
        <v>504.38333333333333</v>
      </c>
      <c r="H101" s="27">
        <f>E101-G101</f>
        <v>695.8346538304985</v>
      </c>
      <c r="I101" s="2"/>
    </row>
    <row r="102" spans="1:9">
      <c r="A102" s="32" t="s">
        <v>1476</v>
      </c>
      <c r="B102" s="25" t="s">
        <v>70</v>
      </c>
      <c r="C102" s="26">
        <v>12003</v>
      </c>
      <c r="D102" s="26" t="s">
        <v>1484</v>
      </c>
      <c r="E102" s="27">
        <f>E99*F102</f>
        <v>1200.2179871638318</v>
      </c>
      <c r="F102" s="43">
        <v>0.2</v>
      </c>
      <c r="G102" s="27"/>
      <c r="H102" s="27"/>
      <c r="I102" s="2"/>
    </row>
    <row r="103" spans="1:9" ht="16" thickBot="1">
      <c r="A103" s="33" t="s">
        <v>1423</v>
      </c>
      <c r="B103" s="34" t="s">
        <v>70</v>
      </c>
      <c r="C103" s="35">
        <v>12003</v>
      </c>
      <c r="D103" s="35" t="s">
        <v>1436</v>
      </c>
      <c r="E103" s="36">
        <f>F103*E99</f>
        <v>1200.2179871638318</v>
      </c>
      <c r="F103" s="44">
        <v>0.2</v>
      </c>
      <c r="G103" s="36">
        <f>SUMIF('Data Input'!C:C, D103, 'Data Input'!B:B)*-1</f>
        <v>504.38333333333333</v>
      </c>
      <c r="H103" s="36">
        <f>E103-G103</f>
        <v>695.8346538304985</v>
      </c>
      <c r="I103" s="2"/>
    </row>
    <row r="104" spans="1:9" ht="16" thickBot="1">
      <c r="A104" s="49" t="s">
        <v>21</v>
      </c>
      <c r="B104" s="50" t="s">
        <v>71</v>
      </c>
      <c r="C104" s="51">
        <v>12004</v>
      </c>
      <c r="D104" s="51" t="s">
        <v>104</v>
      </c>
      <c r="E104" s="52">
        <f>SUMIF('Data Input'!C:C, C104, 'Data Input'!B:B)</f>
        <v>4533.9568049711761</v>
      </c>
      <c r="F104" s="63">
        <v>0.5</v>
      </c>
      <c r="G104" s="52">
        <f>SUMIF('Data Input'!C:C, D104, 'Data Input'!B:B)*-1</f>
        <v>1741.857375401366</v>
      </c>
      <c r="H104" s="52">
        <f>IF(E104&lt;0,0,(E104*F104)-G104)</f>
        <v>525.12102708422208</v>
      </c>
      <c r="I104" s="2"/>
    </row>
    <row r="105" spans="1:9">
      <c r="A105" s="37" t="s">
        <v>72</v>
      </c>
      <c r="B105" s="38" t="s">
        <v>73</v>
      </c>
      <c r="C105" s="54">
        <v>12005</v>
      </c>
      <c r="D105" s="54" t="s">
        <v>105</v>
      </c>
      <c r="E105" s="55">
        <f>SUMIF('Data Input'!C:C, C105, 'Data Input'!B:B)</f>
        <v>1279.4451994421449</v>
      </c>
      <c r="F105" s="69">
        <v>0.8</v>
      </c>
      <c r="G105" s="55"/>
      <c r="H105" s="55"/>
      <c r="I105" s="2"/>
    </row>
    <row r="106" spans="1:9">
      <c r="A106" s="32" t="s">
        <v>1456</v>
      </c>
      <c r="B106" s="25" t="s">
        <v>73</v>
      </c>
      <c r="C106" s="26">
        <v>12005</v>
      </c>
      <c r="D106" s="26" t="s">
        <v>1643</v>
      </c>
      <c r="E106" s="27">
        <f>E105*F106</f>
        <v>511.77807977685802</v>
      </c>
      <c r="F106" s="43">
        <v>0.4</v>
      </c>
      <c r="G106" s="27">
        <f>SUMIF('Data Input'!C:C, D106, 'Data Input'!B:B)*-1</f>
        <v>486.88</v>
      </c>
      <c r="H106" s="27">
        <f>E106-G106</f>
        <v>24.898079776858026</v>
      </c>
      <c r="I106" s="2"/>
    </row>
    <row r="107" spans="1:9" ht="16" thickBot="1">
      <c r="A107" s="33" t="s">
        <v>115</v>
      </c>
      <c r="B107" s="34" t="s">
        <v>73</v>
      </c>
      <c r="C107" s="35">
        <v>12005</v>
      </c>
      <c r="D107" s="35" t="s">
        <v>1644</v>
      </c>
      <c r="E107" s="36">
        <f>E105*F107</f>
        <v>511.77807977685802</v>
      </c>
      <c r="F107" s="44">
        <v>0.4</v>
      </c>
      <c r="G107" s="36">
        <f>SUMIF('Data Input'!C:C, D107, 'Data Input'!B:B)*-1</f>
        <v>450</v>
      </c>
      <c r="H107" s="36">
        <f>E107-G107</f>
        <v>61.778079776858021</v>
      </c>
      <c r="I107" s="2"/>
    </row>
    <row r="108" spans="1:9" ht="16" thickBot="1">
      <c r="A108" s="49" t="s">
        <v>27</v>
      </c>
      <c r="B108" s="50" t="s">
        <v>74</v>
      </c>
      <c r="C108" s="51">
        <v>12007</v>
      </c>
      <c r="D108" s="51" t="s">
        <v>106</v>
      </c>
      <c r="E108" s="52">
        <f>SUMIF('Data Input'!C:C, C108, 'Data Input'!B:B)</f>
        <v>798.85803286738906</v>
      </c>
      <c r="F108" s="63">
        <v>0.65</v>
      </c>
      <c r="G108" s="52">
        <f>SUMIF('Data Input'!C:C, D108, 'Data Input'!B:B)*-1</f>
        <v>0</v>
      </c>
      <c r="H108" s="52">
        <f>IF(E108&lt;0,0,(E108*F108)-G108)</f>
        <v>519.25772136380294</v>
      </c>
      <c r="I108" s="2"/>
    </row>
    <row r="109" spans="1:9">
      <c r="A109" s="37" t="s">
        <v>75</v>
      </c>
      <c r="B109" s="38" t="s">
        <v>76</v>
      </c>
      <c r="C109" s="39">
        <v>12009</v>
      </c>
      <c r="D109" s="39"/>
      <c r="E109" s="40">
        <f>SUMIF('Data Input'!C:C, C109, 'Data Input'!B:B)</f>
        <v>481.82021014798113</v>
      </c>
      <c r="F109" s="62">
        <v>0.5</v>
      </c>
      <c r="G109" s="27"/>
      <c r="H109" s="40"/>
      <c r="I109" s="2"/>
    </row>
    <row r="110" spans="1:9">
      <c r="A110" s="32" t="s">
        <v>1469</v>
      </c>
      <c r="B110" s="25" t="s">
        <v>39</v>
      </c>
      <c r="C110" s="26">
        <v>12009</v>
      </c>
      <c r="D110" s="26" t="s">
        <v>1499</v>
      </c>
      <c r="E110" s="27">
        <f t="shared" ref="E110:E125" si="3">$E$109*F110</f>
        <v>12.045505253699529</v>
      </c>
      <c r="F110" s="43">
        <v>2.5000000000000001E-2</v>
      </c>
      <c r="G110" s="27">
        <f>SUMIF('Data Input'!C:C, D110, 'Data Input'!B:B)*-1</f>
        <v>0</v>
      </c>
      <c r="H110" s="27">
        <f t="shared" ref="H110:H125" si="4">E110-G110</f>
        <v>12.045505253699529</v>
      </c>
      <c r="I110" s="2"/>
    </row>
    <row r="111" spans="1:9">
      <c r="A111" s="32" t="s">
        <v>1485</v>
      </c>
      <c r="B111" s="25" t="s">
        <v>55</v>
      </c>
      <c r="C111" s="26">
        <v>12009</v>
      </c>
      <c r="D111" s="26" t="s">
        <v>1500</v>
      </c>
      <c r="E111" s="27">
        <f t="shared" si="3"/>
        <v>12.045505253699529</v>
      </c>
      <c r="F111" s="43">
        <v>2.5000000000000001E-2</v>
      </c>
      <c r="G111" s="27">
        <f>SUMIF('Data Input'!C:C, D111, 'Data Input'!B:B)*-1</f>
        <v>0</v>
      </c>
      <c r="H111" s="27">
        <f t="shared" si="4"/>
        <v>12.045505253699529</v>
      </c>
      <c r="I111" s="2"/>
    </row>
    <row r="112" spans="1:9">
      <c r="A112" s="32" t="s">
        <v>1486</v>
      </c>
      <c r="B112" s="25" t="s">
        <v>43</v>
      </c>
      <c r="C112" s="26">
        <v>12009</v>
      </c>
      <c r="D112" s="26" t="s">
        <v>1501</v>
      </c>
      <c r="E112" s="27">
        <f t="shared" si="3"/>
        <v>12.045505253699529</v>
      </c>
      <c r="F112" s="43">
        <v>2.5000000000000001E-2</v>
      </c>
      <c r="G112" s="27">
        <f>SUMIF('Data Input'!C:C, D112, 'Data Input'!B:B)*-1</f>
        <v>0</v>
      </c>
      <c r="H112" s="27">
        <f t="shared" si="4"/>
        <v>12.045505253699529</v>
      </c>
      <c r="I112" s="2"/>
    </row>
    <row r="113" spans="1:10">
      <c r="A113" s="32" t="s">
        <v>1441</v>
      </c>
      <c r="B113" s="25" t="s">
        <v>406</v>
      </c>
      <c r="C113" s="26">
        <v>12009</v>
      </c>
      <c r="D113" s="26" t="s">
        <v>1502</v>
      </c>
      <c r="E113" s="27">
        <f t="shared" si="3"/>
        <v>12.045505253699529</v>
      </c>
      <c r="F113" s="43">
        <v>2.5000000000000001E-2</v>
      </c>
      <c r="G113" s="27">
        <f>SUMIF('Data Input'!C:C, D113, 'Data Input'!B:B)*-1</f>
        <v>0</v>
      </c>
      <c r="H113" s="27">
        <f t="shared" si="4"/>
        <v>12.045505253699529</v>
      </c>
      <c r="I113" s="2"/>
      <c r="J113" s="2"/>
    </row>
    <row r="114" spans="1:10">
      <c r="A114" s="32" t="s">
        <v>1422</v>
      </c>
      <c r="B114" s="25" t="s">
        <v>49</v>
      </c>
      <c r="C114" s="26">
        <v>12009</v>
      </c>
      <c r="D114" s="26" t="s">
        <v>1516</v>
      </c>
      <c r="E114" s="27">
        <f t="shared" si="3"/>
        <v>2.4091010507399058</v>
      </c>
      <c r="F114" s="43">
        <v>5.0000000000000001E-3</v>
      </c>
      <c r="G114" s="27">
        <f>SUMIF('Data Input'!C:C, D114, 'Data Input'!B:B)*-1</f>
        <v>0</v>
      </c>
      <c r="H114" s="27">
        <f t="shared" si="4"/>
        <v>2.4091010507399058</v>
      </c>
      <c r="I114" s="2"/>
      <c r="J114" s="2"/>
    </row>
    <row r="115" spans="1:10">
      <c r="A115" s="32" t="s">
        <v>1476</v>
      </c>
      <c r="B115" s="25" t="s">
        <v>49</v>
      </c>
      <c r="C115" s="26">
        <v>12009</v>
      </c>
      <c r="D115" s="26" t="s">
        <v>1517</v>
      </c>
      <c r="E115" s="27">
        <f t="shared" si="3"/>
        <v>2.4091010507399058</v>
      </c>
      <c r="F115" s="43">
        <v>5.0000000000000001E-3</v>
      </c>
      <c r="G115" s="27"/>
      <c r="H115" s="27"/>
      <c r="I115" s="2"/>
    </row>
    <row r="116" spans="1:10">
      <c r="A116" s="32" t="s">
        <v>1423</v>
      </c>
      <c r="B116" s="25" t="s">
        <v>49</v>
      </c>
      <c r="C116" s="26">
        <v>12009</v>
      </c>
      <c r="D116" s="26" t="s">
        <v>1518</v>
      </c>
      <c r="E116" s="27">
        <f t="shared" si="3"/>
        <v>2.4091010507399058</v>
      </c>
      <c r="F116" s="43">
        <v>5.0000000000000001E-3</v>
      </c>
      <c r="G116" s="27">
        <f>SUMIF('Data Input'!C:C, D116, 'Data Input'!B:B)*-1</f>
        <v>0</v>
      </c>
      <c r="H116" s="27">
        <f t="shared" si="4"/>
        <v>2.4091010507399058</v>
      </c>
      <c r="I116" s="2"/>
    </row>
    <row r="117" spans="1:10">
      <c r="A117" s="32" t="s">
        <v>1449</v>
      </c>
      <c r="B117" s="25" t="s">
        <v>49</v>
      </c>
      <c r="C117" s="26">
        <v>12009</v>
      </c>
      <c r="D117" s="26" t="s">
        <v>1519</v>
      </c>
      <c r="E117" s="27">
        <f t="shared" si="3"/>
        <v>2.4091010507399058</v>
      </c>
      <c r="F117" s="43">
        <v>5.0000000000000001E-3</v>
      </c>
      <c r="G117" s="27">
        <f>SUMIF('Data Input'!C:C, D117, 'Data Input'!B:B)*-1</f>
        <v>0</v>
      </c>
      <c r="H117" s="27">
        <f t="shared" si="4"/>
        <v>2.4091010507399058</v>
      </c>
      <c r="I117" s="2"/>
    </row>
    <row r="118" spans="1:10">
      <c r="A118" s="32" t="s">
        <v>1450</v>
      </c>
      <c r="B118" s="25" t="s">
        <v>49</v>
      </c>
      <c r="C118" s="26">
        <v>12009</v>
      </c>
      <c r="D118" s="26" t="s">
        <v>1520</v>
      </c>
      <c r="E118" s="27">
        <f t="shared" si="3"/>
        <v>2.4091010507399058</v>
      </c>
      <c r="F118" s="43">
        <v>5.0000000000000001E-3</v>
      </c>
      <c r="G118" s="27">
        <f>SUMIF('Data Input'!C:C, D118, 'Data Input'!B:B)*-1</f>
        <v>0</v>
      </c>
      <c r="H118" s="27">
        <f t="shared" si="4"/>
        <v>2.4091010507399058</v>
      </c>
      <c r="I118" s="2"/>
    </row>
    <row r="119" spans="1:10">
      <c r="A119" s="32" t="s">
        <v>1487</v>
      </c>
      <c r="B119" s="25" t="s">
        <v>1497</v>
      </c>
      <c r="C119" s="26">
        <v>12009</v>
      </c>
      <c r="D119" s="26" t="s">
        <v>1503</v>
      </c>
      <c r="E119" s="27">
        <f t="shared" si="3"/>
        <v>12.045505253699529</v>
      </c>
      <c r="F119" s="43">
        <v>2.5000000000000001E-2</v>
      </c>
      <c r="G119" s="27">
        <f>SUMIF('Data Input'!C:C, D119, 'Data Input'!B:B)*-1</f>
        <v>0</v>
      </c>
      <c r="H119" s="27">
        <f t="shared" si="4"/>
        <v>12.045505253699529</v>
      </c>
      <c r="I119" s="2"/>
    </row>
    <row r="120" spans="1:10">
      <c r="A120" s="32" t="s">
        <v>1468</v>
      </c>
      <c r="B120" s="25" t="s">
        <v>1498</v>
      </c>
      <c r="C120" s="26">
        <v>12009</v>
      </c>
      <c r="D120" s="26" t="s">
        <v>1504</v>
      </c>
      <c r="E120" s="27">
        <f t="shared" si="3"/>
        <v>12.045505253699529</v>
      </c>
      <c r="F120" s="43">
        <v>2.5000000000000001E-2</v>
      </c>
      <c r="G120" s="27">
        <f>SUMIF('Data Input'!C:C, D120, 'Data Input'!B:B)*-1</f>
        <v>0</v>
      </c>
      <c r="H120" s="27">
        <f t="shared" si="4"/>
        <v>12.045505253699529</v>
      </c>
      <c r="I120" s="2"/>
    </row>
    <row r="121" spans="1:10">
      <c r="A121" s="32" t="s">
        <v>1413</v>
      </c>
      <c r="B121" s="25" t="s">
        <v>31</v>
      </c>
      <c r="C121" s="26">
        <v>12009</v>
      </c>
      <c r="D121" s="26" t="s">
        <v>1505</v>
      </c>
      <c r="E121" s="27">
        <f t="shared" si="3"/>
        <v>12.045505253699529</v>
      </c>
      <c r="F121" s="43">
        <v>2.5000000000000001E-2</v>
      </c>
      <c r="G121" s="27">
        <f>SUMIF('Data Input'!C:C, D121, 'Data Input'!B:B)*-1</f>
        <v>0</v>
      </c>
      <c r="H121" s="27">
        <f t="shared" si="4"/>
        <v>12.045505253699529</v>
      </c>
      <c r="I121" s="2"/>
    </row>
    <row r="122" spans="1:10">
      <c r="A122" s="32" t="s">
        <v>1488</v>
      </c>
      <c r="B122" s="25" t="s">
        <v>33</v>
      </c>
      <c r="C122" s="26">
        <v>12009</v>
      </c>
      <c r="D122" s="26" t="s">
        <v>1506</v>
      </c>
      <c r="E122" s="27">
        <f t="shared" si="3"/>
        <v>12.045505253699529</v>
      </c>
      <c r="F122" s="43">
        <v>2.5000000000000001E-2</v>
      </c>
      <c r="G122" s="27">
        <f>SUMIF('Data Input'!C:C, D122, 'Data Input'!B:B)*-1</f>
        <v>0</v>
      </c>
      <c r="H122" s="27">
        <f t="shared" si="4"/>
        <v>12.045505253699529</v>
      </c>
      <c r="I122" s="2"/>
    </row>
    <row r="123" spans="1:10">
      <c r="A123" s="32" t="s">
        <v>1489</v>
      </c>
      <c r="B123" s="25" t="s">
        <v>35</v>
      </c>
      <c r="C123" s="26">
        <v>12009</v>
      </c>
      <c r="D123" s="26" t="s">
        <v>1507</v>
      </c>
      <c r="E123" s="27">
        <f t="shared" si="3"/>
        <v>12.045505253699529</v>
      </c>
      <c r="F123" s="43">
        <v>2.5000000000000001E-2</v>
      </c>
      <c r="G123" s="27">
        <f>SUMIF('Data Input'!C:C, D123, 'Data Input'!B:B)*-1</f>
        <v>0</v>
      </c>
      <c r="H123" s="27">
        <f t="shared" si="4"/>
        <v>12.045505253699529</v>
      </c>
      <c r="I123" s="2"/>
    </row>
    <row r="124" spans="1:10">
      <c r="A124" s="32" t="s">
        <v>1466</v>
      </c>
      <c r="B124" s="25" t="s">
        <v>41</v>
      </c>
      <c r="C124" s="26">
        <v>12009</v>
      </c>
      <c r="D124" s="26" t="s">
        <v>1508</v>
      </c>
      <c r="E124" s="27">
        <f t="shared" si="3"/>
        <v>12.045505253699529</v>
      </c>
      <c r="F124" s="43">
        <v>2.5000000000000001E-2</v>
      </c>
      <c r="G124" s="27">
        <f>SUMIF('Data Input'!C:C, D124, 'Data Input'!B:B)*-1</f>
        <v>0</v>
      </c>
      <c r="H124" s="27">
        <f t="shared" si="4"/>
        <v>12.045505253699529</v>
      </c>
      <c r="I124" s="2"/>
    </row>
    <row r="125" spans="1:10">
      <c r="A125" s="32" t="s">
        <v>1421</v>
      </c>
      <c r="B125" s="25" t="s">
        <v>37</v>
      </c>
      <c r="C125" s="26">
        <v>12009</v>
      </c>
      <c r="D125" s="26" t="s">
        <v>1521</v>
      </c>
      <c r="E125" s="27">
        <f t="shared" si="3"/>
        <v>2.4091010507399058</v>
      </c>
      <c r="F125" s="43">
        <v>5.0000000000000001E-3</v>
      </c>
      <c r="G125" s="27">
        <f>SUMIF('Data Input'!C:C, D125, 'Data Input'!B:B)*-1</f>
        <v>0</v>
      </c>
      <c r="H125" s="27">
        <f t="shared" si="4"/>
        <v>2.4091010507399058</v>
      </c>
      <c r="I125" s="2"/>
    </row>
    <row r="126" spans="1:10">
      <c r="A126" s="32" t="s">
        <v>1422</v>
      </c>
      <c r="B126" s="25" t="s">
        <v>37</v>
      </c>
      <c r="C126" s="26">
        <v>12009</v>
      </c>
      <c r="D126" s="26" t="s">
        <v>1522</v>
      </c>
      <c r="E126" s="27">
        <f t="shared" ref="E126:E140" si="5">$E$109*F126</f>
        <v>2.4091010507399058</v>
      </c>
      <c r="F126" s="43">
        <v>5.0000000000000001E-3</v>
      </c>
      <c r="G126" s="27">
        <f>SUMIF('Data Input'!C:C, D126, 'Data Input'!B:B)*-1</f>
        <v>0</v>
      </c>
      <c r="H126" s="27">
        <f t="shared" ref="H126:H140" si="6">E126-G126</f>
        <v>2.4091010507399058</v>
      </c>
      <c r="I126" s="2"/>
    </row>
    <row r="127" spans="1:10">
      <c r="A127" s="32" t="s">
        <v>1476</v>
      </c>
      <c r="B127" s="25" t="s">
        <v>37</v>
      </c>
      <c r="C127" s="26">
        <v>12009</v>
      </c>
      <c r="D127" s="26" t="s">
        <v>1523</v>
      </c>
      <c r="E127" s="27">
        <f t="shared" si="5"/>
        <v>2.4091010507399058</v>
      </c>
      <c r="F127" s="43">
        <v>5.0000000000000001E-3</v>
      </c>
      <c r="G127" s="27"/>
      <c r="H127" s="27"/>
      <c r="I127" s="2"/>
    </row>
    <row r="128" spans="1:10">
      <c r="A128" s="32" t="s">
        <v>1423</v>
      </c>
      <c r="B128" s="25" t="s">
        <v>37</v>
      </c>
      <c r="C128" s="26">
        <v>12009</v>
      </c>
      <c r="D128" s="26" t="s">
        <v>1524</v>
      </c>
      <c r="E128" s="27">
        <f t="shared" si="5"/>
        <v>2.4091010507399058</v>
      </c>
      <c r="F128" s="43">
        <v>5.0000000000000001E-3</v>
      </c>
      <c r="G128" s="27">
        <f>SUMIF('Data Input'!C:C, D128, 'Data Input'!B:B)*-1</f>
        <v>0</v>
      </c>
      <c r="H128" s="27">
        <f t="shared" si="6"/>
        <v>2.4091010507399058</v>
      </c>
      <c r="I128" s="2"/>
    </row>
    <row r="129" spans="1:10">
      <c r="A129" s="32" t="s">
        <v>1413</v>
      </c>
      <c r="B129" s="25" t="s">
        <v>37</v>
      </c>
      <c r="C129" s="26">
        <v>12009</v>
      </c>
      <c r="D129" s="26" t="s">
        <v>1525</v>
      </c>
      <c r="E129" s="27">
        <f t="shared" si="5"/>
        <v>2.4091010507399058</v>
      </c>
      <c r="F129" s="43">
        <v>5.0000000000000001E-3</v>
      </c>
      <c r="G129" s="27">
        <f>SUMIF('Data Input'!C:C, D129, 'Data Input'!B:B)*-1</f>
        <v>0</v>
      </c>
      <c r="H129" s="27">
        <f t="shared" si="6"/>
        <v>2.4091010507399058</v>
      </c>
      <c r="I129" s="2"/>
    </row>
    <row r="130" spans="1:10">
      <c r="A130" s="32" t="s">
        <v>1490</v>
      </c>
      <c r="B130" s="25" t="s">
        <v>45</v>
      </c>
      <c r="C130" s="26">
        <v>12009</v>
      </c>
      <c r="D130" s="26" t="s">
        <v>1509</v>
      </c>
      <c r="E130" s="27">
        <f t="shared" si="5"/>
        <v>12.045505253699529</v>
      </c>
      <c r="F130" s="43">
        <v>2.5000000000000001E-2</v>
      </c>
      <c r="G130" s="27">
        <f>SUMIF('Data Input'!C:C, D130, 'Data Input'!B:B)*-1</f>
        <v>0</v>
      </c>
      <c r="H130" s="27">
        <f t="shared" si="6"/>
        <v>12.045505253699529</v>
      </c>
      <c r="I130" s="2"/>
    </row>
    <row r="131" spans="1:10">
      <c r="A131" s="32" t="s">
        <v>1491</v>
      </c>
      <c r="B131" s="25" t="s">
        <v>47</v>
      </c>
      <c r="C131" s="26">
        <v>12009</v>
      </c>
      <c r="D131" s="26" t="s">
        <v>1510</v>
      </c>
      <c r="E131" s="27">
        <f t="shared" si="5"/>
        <v>12.045505253699529</v>
      </c>
      <c r="F131" s="43">
        <v>2.5000000000000001E-2</v>
      </c>
      <c r="G131" s="27">
        <f>SUMIF('Data Input'!C:C, D131, 'Data Input'!B:B)*-1</f>
        <v>0</v>
      </c>
      <c r="H131" s="27">
        <f t="shared" si="6"/>
        <v>12.045505253699529</v>
      </c>
      <c r="I131" s="2"/>
    </row>
    <row r="132" spans="1:10">
      <c r="A132" s="32" t="s">
        <v>1492</v>
      </c>
      <c r="B132" s="25" t="s">
        <v>53</v>
      </c>
      <c r="C132" s="26">
        <v>12009</v>
      </c>
      <c r="D132" s="26" t="s">
        <v>1511</v>
      </c>
      <c r="E132" s="27">
        <f t="shared" si="5"/>
        <v>12.045505253699529</v>
      </c>
      <c r="F132" s="43">
        <v>2.5000000000000001E-2</v>
      </c>
      <c r="G132" s="27">
        <f>SUMIF('Data Input'!C:C, D132, 'Data Input'!B:B)*-1</f>
        <v>0</v>
      </c>
      <c r="H132" s="27">
        <f t="shared" si="6"/>
        <v>12.045505253699529</v>
      </c>
      <c r="I132" s="2"/>
    </row>
    <row r="133" spans="1:10">
      <c r="A133" s="32" t="s">
        <v>1493</v>
      </c>
      <c r="B133" s="25" t="s">
        <v>61</v>
      </c>
      <c r="C133" s="26">
        <v>12009</v>
      </c>
      <c r="D133" s="26" t="s">
        <v>1512</v>
      </c>
      <c r="E133" s="27">
        <f t="shared" si="5"/>
        <v>12.045505253699529</v>
      </c>
      <c r="F133" s="43">
        <v>2.5000000000000001E-2</v>
      </c>
      <c r="G133" s="27">
        <f>SUMIF('Data Input'!C:C, D133, 'Data Input'!B:B)*-1</f>
        <v>0</v>
      </c>
      <c r="H133" s="27">
        <f t="shared" si="6"/>
        <v>12.045505253699529</v>
      </c>
      <c r="I133" s="2"/>
    </row>
    <row r="134" spans="1:10">
      <c r="A134" s="32" t="s">
        <v>1494</v>
      </c>
      <c r="B134" s="25" t="s">
        <v>57</v>
      </c>
      <c r="C134" s="26">
        <v>12009</v>
      </c>
      <c r="D134" s="26" t="s">
        <v>1513</v>
      </c>
      <c r="E134" s="27">
        <f t="shared" si="5"/>
        <v>12.045505253699529</v>
      </c>
      <c r="F134" s="43">
        <v>2.5000000000000001E-2</v>
      </c>
      <c r="G134" s="27">
        <f>SUMIF('Data Input'!C:C, D134, 'Data Input'!B:B)*-1</f>
        <v>0</v>
      </c>
      <c r="H134" s="27">
        <f t="shared" si="6"/>
        <v>12.045505253699529</v>
      </c>
      <c r="I134" s="2"/>
    </row>
    <row r="135" spans="1:10">
      <c r="A135" s="32" t="s">
        <v>1476</v>
      </c>
      <c r="B135" s="25" t="s">
        <v>59</v>
      </c>
      <c r="C135" s="26">
        <v>12009</v>
      </c>
      <c r="D135" s="26" t="s">
        <v>1526</v>
      </c>
      <c r="E135" s="27">
        <f t="shared" si="5"/>
        <v>4.8182021014798115</v>
      </c>
      <c r="F135" s="43">
        <v>0.01</v>
      </c>
      <c r="G135" s="27"/>
      <c r="H135" s="27"/>
      <c r="I135" s="2"/>
      <c r="J135" s="2"/>
    </row>
    <row r="136" spans="1:10">
      <c r="A136" s="32" t="s">
        <v>1422</v>
      </c>
      <c r="B136" s="25" t="s">
        <v>59</v>
      </c>
      <c r="C136" s="26">
        <v>12009</v>
      </c>
      <c r="D136" s="26" t="s">
        <v>1527</v>
      </c>
      <c r="E136" s="27">
        <f t="shared" si="5"/>
        <v>2.4091010507399058</v>
      </c>
      <c r="F136" s="43">
        <v>5.0000000000000001E-3</v>
      </c>
      <c r="G136" s="27">
        <f>SUMIF('Data Input'!C:C, D136, 'Data Input'!B:B)*-1</f>
        <v>0</v>
      </c>
      <c r="H136" s="27">
        <f t="shared" si="6"/>
        <v>2.4091010507399058</v>
      </c>
      <c r="I136" s="2"/>
      <c r="J136" s="2"/>
    </row>
    <row r="137" spans="1:10">
      <c r="A137" s="32" t="s">
        <v>1450</v>
      </c>
      <c r="B137" s="25" t="s">
        <v>59</v>
      </c>
      <c r="C137" s="26">
        <v>12009</v>
      </c>
      <c r="D137" s="26" t="s">
        <v>1528</v>
      </c>
      <c r="E137" s="27">
        <f t="shared" si="5"/>
        <v>2.4091010507399058</v>
      </c>
      <c r="F137" s="43">
        <v>5.0000000000000001E-3</v>
      </c>
      <c r="G137" s="27">
        <f>SUMIF('Data Input'!C:C, D137, 'Data Input'!B:B)*-1</f>
        <v>0</v>
      </c>
      <c r="H137" s="27">
        <f t="shared" si="6"/>
        <v>2.4091010507399058</v>
      </c>
      <c r="I137" s="2"/>
    </row>
    <row r="138" spans="1:10">
      <c r="A138" s="32" t="s">
        <v>1460</v>
      </c>
      <c r="B138" s="25" t="s">
        <v>59</v>
      </c>
      <c r="C138" s="26">
        <v>12009</v>
      </c>
      <c r="D138" s="26" t="s">
        <v>1529</v>
      </c>
      <c r="E138" s="27">
        <f t="shared" si="5"/>
        <v>2.4091010507399058</v>
      </c>
      <c r="F138" s="43">
        <v>5.0000000000000001E-3</v>
      </c>
      <c r="G138" s="27">
        <f>SUMIF('Data Input'!C:C, D138, 'Data Input'!B:B)*-1</f>
        <v>0</v>
      </c>
      <c r="H138" s="27">
        <f t="shared" si="6"/>
        <v>2.4091010507399058</v>
      </c>
      <c r="I138" s="2"/>
    </row>
    <row r="139" spans="1:10">
      <c r="A139" s="32" t="s">
        <v>1495</v>
      </c>
      <c r="B139" s="25" t="s">
        <v>63</v>
      </c>
      <c r="C139" s="26">
        <v>12009</v>
      </c>
      <c r="D139" s="26" t="s">
        <v>1514</v>
      </c>
      <c r="E139" s="27">
        <f t="shared" si="5"/>
        <v>12.045505253699529</v>
      </c>
      <c r="F139" s="43">
        <v>2.5000000000000001E-2</v>
      </c>
      <c r="G139" s="27">
        <f>SUMIF('Data Input'!C:C, D139, 'Data Input'!B:B)*-1</f>
        <v>0</v>
      </c>
      <c r="H139" s="27">
        <f t="shared" si="6"/>
        <v>12.045505253699529</v>
      </c>
      <c r="I139" s="2"/>
    </row>
    <row r="140" spans="1:10" ht="16" thickBot="1">
      <c r="A140" s="33" t="s">
        <v>1496</v>
      </c>
      <c r="B140" s="34" t="s">
        <v>79</v>
      </c>
      <c r="C140" s="35">
        <v>12009</v>
      </c>
      <c r="D140" s="35" t="s">
        <v>1515</v>
      </c>
      <c r="E140" s="36">
        <f t="shared" si="5"/>
        <v>12.045505253699529</v>
      </c>
      <c r="F140" s="44">
        <v>2.5000000000000001E-2</v>
      </c>
      <c r="G140" s="36">
        <f>SUMIF('Data Input'!C:C, D140, 'Data Input'!B:B)*-1</f>
        <v>0</v>
      </c>
      <c r="H140" s="36">
        <f t="shared" si="6"/>
        <v>12.045505253699529</v>
      </c>
      <c r="I140" s="2"/>
    </row>
    <row r="141" spans="1:10">
      <c r="A141" s="37" t="s">
        <v>75</v>
      </c>
      <c r="B141" s="38" t="s">
        <v>77</v>
      </c>
      <c r="C141" s="39">
        <v>12010</v>
      </c>
      <c r="D141" s="39"/>
      <c r="E141" s="40">
        <f>SUMIF('Data Input'!C:C, C141, 'Data Input'!B:B)</f>
        <v>1270.7627028809602</v>
      </c>
      <c r="F141" s="62">
        <v>0.5</v>
      </c>
      <c r="G141" s="40"/>
      <c r="H141" s="40"/>
      <c r="I141" s="2"/>
    </row>
    <row r="142" spans="1:10">
      <c r="A142" s="32" t="s">
        <v>1422</v>
      </c>
      <c r="B142" s="25" t="s">
        <v>77</v>
      </c>
      <c r="C142" s="26">
        <v>12010</v>
      </c>
      <c r="D142" s="26" t="s">
        <v>1464</v>
      </c>
      <c r="E142" s="27">
        <f>F142*$E$141</f>
        <v>158.84533786012003</v>
      </c>
      <c r="F142" s="43">
        <v>0.125</v>
      </c>
      <c r="G142" s="27">
        <f>SUMIF('Data Input'!C:C, D142, 'Data Input'!B:B)*-1</f>
        <v>146.71580047664665</v>
      </c>
      <c r="H142" s="27">
        <f>E142-G142</f>
        <v>12.129537383473377</v>
      </c>
      <c r="I142" s="2"/>
    </row>
    <row r="143" spans="1:10">
      <c r="A143" s="32" t="s">
        <v>1476</v>
      </c>
      <c r="B143" s="25" t="s">
        <v>77</v>
      </c>
      <c r="C143" s="26">
        <v>12010</v>
      </c>
      <c r="D143" s="26" t="s">
        <v>4259</v>
      </c>
      <c r="E143" s="27">
        <f>F143*$E$141</f>
        <v>105.85453314998398</v>
      </c>
      <c r="F143" s="43">
        <v>8.3299999999999999E-2</v>
      </c>
      <c r="G143" s="27"/>
      <c r="H143" s="27"/>
      <c r="I143" s="2"/>
    </row>
    <row r="144" spans="1:10">
      <c r="A144" s="32" t="s">
        <v>1423</v>
      </c>
      <c r="B144" s="25" t="s">
        <v>77</v>
      </c>
      <c r="C144" s="26">
        <v>12010</v>
      </c>
      <c r="D144" s="26" t="s">
        <v>1465</v>
      </c>
      <c r="E144" s="27">
        <f t="shared" ref="E144:E149" si="7">F144*$E$141</f>
        <v>105.85453314998398</v>
      </c>
      <c r="F144" s="43">
        <v>8.3299999999999999E-2</v>
      </c>
      <c r="G144" s="27">
        <f>SUMIF('Data Input'!C:C, D144, 'Data Input'!B:B)*-1</f>
        <v>97.810533651097757</v>
      </c>
      <c r="H144" s="27">
        <f t="shared" ref="H144:H149" si="8">E144-G144</f>
        <v>8.0439994988862225</v>
      </c>
      <c r="I144" s="2"/>
    </row>
    <row r="145" spans="1:9">
      <c r="A145" s="32" t="s">
        <v>1466</v>
      </c>
      <c r="B145" s="25" t="s">
        <v>77</v>
      </c>
      <c r="C145" s="26">
        <v>12010</v>
      </c>
      <c r="D145" s="26" t="s">
        <v>1470</v>
      </c>
      <c r="E145" s="27">
        <f t="shared" si="7"/>
        <v>52.99080471013604</v>
      </c>
      <c r="F145" s="43">
        <v>4.1700000000000001E-2</v>
      </c>
      <c r="G145" s="27">
        <f>SUMIF('Data Input'!C:C, D145, 'Data Input'!B:B)*-1</f>
        <v>9.0518021135847988</v>
      </c>
      <c r="H145" s="27">
        <f t="shared" si="8"/>
        <v>43.939002596551241</v>
      </c>
      <c r="I145" s="2"/>
    </row>
    <row r="146" spans="1:9">
      <c r="A146" s="32" t="s">
        <v>1467</v>
      </c>
      <c r="B146" s="25" t="s">
        <v>77</v>
      </c>
      <c r="C146" s="26">
        <v>12010</v>
      </c>
      <c r="D146" s="26" t="s">
        <v>1471</v>
      </c>
      <c r="E146" s="27">
        <f t="shared" si="7"/>
        <v>52.99080471013604</v>
      </c>
      <c r="F146" s="43">
        <v>4.1700000000000001E-2</v>
      </c>
      <c r="G146" s="27">
        <f>SUMIF('Data Input'!C:C, D146, 'Data Input'!B:B)*-1</f>
        <v>15.91</v>
      </c>
      <c r="H146" s="27">
        <f t="shared" si="8"/>
        <v>37.080804710136036</v>
      </c>
      <c r="I146" s="2"/>
    </row>
    <row r="147" spans="1:9">
      <c r="A147" s="32" t="s">
        <v>1468</v>
      </c>
      <c r="B147" s="25" t="s">
        <v>77</v>
      </c>
      <c r="C147" s="26">
        <v>12010</v>
      </c>
      <c r="D147" s="26" t="s">
        <v>1472</v>
      </c>
      <c r="E147" s="27">
        <f t="shared" si="7"/>
        <v>52.99080471013604</v>
      </c>
      <c r="F147" s="43">
        <v>4.1700000000000001E-2</v>
      </c>
      <c r="G147" s="27">
        <f>SUMIF('Data Input'!C:C, D147, 'Data Input'!B:B)*-1</f>
        <v>0</v>
      </c>
      <c r="H147" s="27">
        <f t="shared" si="8"/>
        <v>52.99080471013604</v>
      </c>
      <c r="I147" s="2"/>
    </row>
    <row r="148" spans="1:9">
      <c r="A148" s="32" t="s">
        <v>1413</v>
      </c>
      <c r="B148" s="25" t="s">
        <v>77</v>
      </c>
      <c r="C148" s="26">
        <v>12010</v>
      </c>
      <c r="D148" s="26" t="s">
        <v>1473</v>
      </c>
      <c r="E148" s="27">
        <f t="shared" si="7"/>
        <v>52.99080471013604</v>
      </c>
      <c r="F148" s="43">
        <v>4.1700000000000001E-2</v>
      </c>
      <c r="G148" s="27">
        <f>SUMIF('Data Input'!C:C, D148, 'Data Input'!B:B)*-1</f>
        <v>48.91</v>
      </c>
      <c r="H148" s="27">
        <f t="shared" si="8"/>
        <v>4.080804710136043</v>
      </c>
      <c r="I148" s="2"/>
    </row>
    <row r="149" spans="1:9" ht="16" thickBot="1">
      <c r="A149" s="33" t="s">
        <v>1469</v>
      </c>
      <c r="B149" s="34" t="s">
        <v>77</v>
      </c>
      <c r="C149" s="35">
        <v>12010</v>
      </c>
      <c r="D149" s="35" t="s">
        <v>1474</v>
      </c>
      <c r="E149" s="36">
        <f t="shared" si="7"/>
        <v>52.99080471013604</v>
      </c>
      <c r="F149" s="43">
        <v>4.1700000000000001E-2</v>
      </c>
      <c r="G149" s="36">
        <f>SUMIF('Data Input'!C:C, D149, 'Data Input'!B:B)*-1</f>
        <v>34.871802113584799</v>
      </c>
      <c r="H149" s="36">
        <f t="shared" si="8"/>
        <v>18.11900259655124</v>
      </c>
      <c r="I149" s="2"/>
    </row>
    <row r="150" spans="1:9" ht="16" thickBot="1">
      <c r="A150" s="49" t="s">
        <v>56</v>
      </c>
      <c r="B150" s="50" t="s">
        <v>56</v>
      </c>
      <c r="C150" s="51">
        <v>12011</v>
      </c>
      <c r="D150" s="51" t="s">
        <v>107</v>
      </c>
      <c r="E150" s="52">
        <f>SUMIF('Data Input'!C:C, C150, 'Data Input'!B:B)</f>
        <v>2721.4916764542986</v>
      </c>
      <c r="F150" s="67">
        <v>0.5</v>
      </c>
      <c r="G150" s="52">
        <f>SUMIF('Data Input'!C:C, D150, 'Data Input'!B:B)*-1</f>
        <v>1880.6</v>
      </c>
      <c r="H150" s="52">
        <f>IF(E150&lt;0,0,(E150*F150)-G150)</f>
        <v>-519.8541617728506</v>
      </c>
      <c r="I150" s="2"/>
    </row>
    <row r="151" spans="1:9" ht="16" thickBot="1">
      <c r="A151" s="49" t="s">
        <v>60</v>
      </c>
      <c r="B151" s="50" t="s">
        <v>182</v>
      </c>
      <c r="C151" s="51">
        <v>12012</v>
      </c>
      <c r="D151" s="51" t="s">
        <v>183</v>
      </c>
      <c r="E151" s="52">
        <f>SUMIF('Data Input'!C:C, C151, 'Data Input'!B:B)</f>
        <v>6408.8352632980304</v>
      </c>
      <c r="F151" s="67">
        <v>0.5</v>
      </c>
      <c r="G151" s="52">
        <f>SUMIF('Data Input'!C:C, D151, 'Data Input'!B:B)*-1</f>
        <v>4258.2999999999993</v>
      </c>
      <c r="H151" s="52">
        <f t="shared" ref="H151:H157" si="9">IF(E151&lt;0,0,(E151*F151)-G151)</f>
        <v>-1053.8823683509841</v>
      </c>
      <c r="I151" s="2"/>
    </row>
    <row r="152" spans="1:9" ht="16" thickBot="1">
      <c r="A152" s="49" t="s">
        <v>153</v>
      </c>
      <c r="B152" s="50" t="s">
        <v>730</v>
      </c>
      <c r="C152" s="51">
        <v>12013</v>
      </c>
      <c r="D152" s="51" t="s">
        <v>729</v>
      </c>
      <c r="E152" s="52">
        <f>SUMIF('Data Input'!C:C, C152, 'Data Input'!B:B)</f>
        <v>12934.858227716755</v>
      </c>
      <c r="F152" s="67">
        <v>0.5</v>
      </c>
      <c r="G152" s="52">
        <f>SUMIF('Data Input'!C:C, D152, 'Data Input'!B:B)*-1</f>
        <v>6464.19765271302</v>
      </c>
      <c r="H152" s="52">
        <f t="shared" si="9"/>
        <v>3.2314611453575708</v>
      </c>
      <c r="I152" s="2"/>
    </row>
    <row r="153" spans="1:9" ht="16" thickBot="1">
      <c r="A153" s="49" t="s">
        <v>56</v>
      </c>
      <c r="B153" s="50" t="s">
        <v>1164</v>
      </c>
      <c r="C153" s="51">
        <v>12014</v>
      </c>
      <c r="D153" s="51" t="s">
        <v>1165</v>
      </c>
      <c r="E153" s="52">
        <f>SUMIF('Data Input'!C:C, C153, 'Data Input'!B:B)</f>
        <v>1082.3151454677745</v>
      </c>
      <c r="F153" s="67">
        <v>0.5</v>
      </c>
      <c r="G153" s="52">
        <f>SUMIF('Data Input'!C:C, D153, 'Data Input'!B:B)*-1</f>
        <v>2070.6799999999998</v>
      </c>
      <c r="H153" s="52">
        <f t="shared" si="9"/>
        <v>-1529.5224272661126</v>
      </c>
      <c r="I153" s="2"/>
    </row>
    <row r="154" spans="1:9" ht="16" thickBot="1">
      <c r="A154" s="49" t="s">
        <v>1106</v>
      </c>
      <c r="B154" s="50" t="s">
        <v>1166</v>
      </c>
      <c r="C154" s="51">
        <v>12015</v>
      </c>
      <c r="D154" s="51" t="s">
        <v>1167</v>
      </c>
      <c r="E154" s="52">
        <f>SUMIF('Data Input'!C:C, C154, 'Data Input'!B:B)</f>
        <v>-59.502385567605913</v>
      </c>
      <c r="F154" s="67">
        <v>0.5</v>
      </c>
      <c r="G154" s="52">
        <f>SUMIF('Data Input'!C:C, D154, 'Data Input'!B:B)*-1</f>
        <v>699.64</v>
      </c>
      <c r="H154" s="52">
        <f t="shared" si="9"/>
        <v>0</v>
      </c>
      <c r="I154" s="2"/>
    </row>
    <row r="155" spans="1:9" ht="16" thickBot="1">
      <c r="A155" s="49" t="s">
        <v>75</v>
      </c>
      <c r="B155" s="50" t="s">
        <v>3382</v>
      </c>
      <c r="C155" s="51">
        <v>12016</v>
      </c>
      <c r="D155" s="51" t="s">
        <v>1168</v>
      </c>
      <c r="E155" s="52">
        <f>SUMIF('Data Input'!C:C, C155, 'Data Input'!B:B)</f>
        <v>3832.3575710563791</v>
      </c>
      <c r="F155" s="67">
        <v>0.5</v>
      </c>
      <c r="G155" s="52">
        <f>SUMIF('Data Input'!C:C, D155, 'Data Input'!B:B)*-1</f>
        <v>0</v>
      </c>
      <c r="H155" s="52">
        <f t="shared" si="9"/>
        <v>1916.1787855281896</v>
      </c>
      <c r="I155" s="2"/>
    </row>
    <row r="156" spans="1:9" ht="16" thickBot="1">
      <c r="A156" s="49" t="s">
        <v>21</v>
      </c>
      <c r="B156" s="50" t="s">
        <v>4222</v>
      </c>
      <c r="C156" s="51">
        <v>12017</v>
      </c>
      <c r="D156" s="51" t="s">
        <v>3442</v>
      </c>
      <c r="E156" s="52">
        <f>SUMIF('Data Input'!C:C, C156, 'Data Input'!B:B)</f>
        <v>-11152</v>
      </c>
      <c r="F156" s="67">
        <v>0.5</v>
      </c>
      <c r="G156" s="52">
        <f>SUMIF('Data Input'!C:C, D156, 'Data Input'!B:B)*-1</f>
        <v>0</v>
      </c>
      <c r="H156" s="52">
        <f t="shared" si="9"/>
        <v>0</v>
      </c>
      <c r="I156" s="2"/>
    </row>
    <row r="157" spans="1:9" ht="16" thickBot="1">
      <c r="A157" s="49" t="s">
        <v>60</v>
      </c>
      <c r="B157" s="50" t="s">
        <v>5185</v>
      </c>
      <c r="C157" s="51">
        <v>12018</v>
      </c>
      <c r="D157" s="51" t="s">
        <v>5186</v>
      </c>
      <c r="E157" s="52">
        <f>SUMIF('Data Input'!C:C, C157, 'Data Input'!B:B)</f>
        <v>-12.27</v>
      </c>
      <c r="F157" s="67">
        <v>0.5</v>
      </c>
      <c r="G157" s="52">
        <f>SUMIF('Data Input'!C:C, D157, 'Data Input'!B:B)*-1</f>
        <v>0</v>
      </c>
      <c r="H157" s="52">
        <f t="shared" si="9"/>
        <v>0</v>
      </c>
      <c r="I157" s="2"/>
    </row>
    <row r="158" spans="1:9" ht="16" thickBot="1">
      <c r="A158" s="49" t="s">
        <v>5165</v>
      </c>
      <c r="B158" s="50" t="s">
        <v>5187</v>
      </c>
      <c r="C158" s="51">
        <v>12019</v>
      </c>
      <c r="D158" s="51" t="s">
        <v>5188</v>
      </c>
      <c r="E158" s="52">
        <f>SUMIF('Data Input'!C:C, C158, 'Data Input'!B:B)</f>
        <v>-427.39</v>
      </c>
      <c r="F158" s="67">
        <v>0.5</v>
      </c>
      <c r="G158" s="52">
        <f>SUMIF('Data Input'!C:C, D158, 'Data Input'!B:B)*-1</f>
        <v>0</v>
      </c>
      <c r="H158" s="52">
        <f>IF(E158&lt;0,0,(E158*F158)-G158)</f>
        <v>0</v>
      </c>
      <c r="I158" s="2"/>
    </row>
    <row r="159" spans="1:9" ht="16" thickBot="1">
      <c r="A159" s="49" t="s">
        <v>5171</v>
      </c>
      <c r="B159" s="50" t="s">
        <v>5172</v>
      </c>
      <c r="C159" s="51" t="s">
        <v>5173</v>
      </c>
      <c r="D159" s="51" t="s">
        <v>5174</v>
      </c>
      <c r="E159" s="52">
        <f>SUMIF('Data Input'!C:C, C159, 'Data Input'!B:B)</f>
        <v>0</v>
      </c>
      <c r="F159" s="67">
        <v>0.5</v>
      </c>
      <c r="G159" s="52">
        <f>SUMIF('Data Input'!C:C, D159, 'Data Input'!B:B)*-1</f>
        <v>1000</v>
      </c>
      <c r="H159" s="52">
        <f>IF(E159&lt;0,0,(E159*F159)-G159)</f>
        <v>-1000</v>
      </c>
      <c r="I159" s="2"/>
    </row>
    <row r="160" spans="1:9" ht="16" thickBot="1">
      <c r="A160" s="49" t="s">
        <v>44</v>
      </c>
      <c r="B160" s="50" t="s">
        <v>3392</v>
      </c>
      <c r="C160" s="51" t="s">
        <v>3393</v>
      </c>
      <c r="D160" s="51" t="s">
        <v>3394</v>
      </c>
      <c r="E160" s="52">
        <f>SUMIF('Data Input'!C:C, C160, 'Data Input'!B:B)</f>
        <v>349.72582917961506</v>
      </c>
      <c r="F160" s="67">
        <v>0.8</v>
      </c>
      <c r="G160" s="52">
        <f>SUMIF('Data Input'!C:C, D160, 'Data Input'!B:B)*-1</f>
        <v>0</v>
      </c>
      <c r="H160" s="52">
        <f>IF(E160&lt;0,0,(E160*F160)-G160)</f>
        <v>279.78066334369208</v>
      </c>
      <c r="I160" s="2"/>
    </row>
    <row r="161" spans="1:9" ht="16" thickBot="1">
      <c r="A161" s="49" t="s">
        <v>44</v>
      </c>
      <c r="B161" s="50" t="s">
        <v>44</v>
      </c>
      <c r="C161" s="51" t="s">
        <v>44</v>
      </c>
      <c r="D161" s="51" t="s">
        <v>112</v>
      </c>
      <c r="E161" s="52">
        <f>SUMIF('Data Input'!C:C, C161, 'Data Input'!B:B)</f>
        <v>2136.900319843402</v>
      </c>
      <c r="F161" s="67">
        <v>0.8</v>
      </c>
      <c r="G161" s="52">
        <f>SUMIF('Data Input'!C:C, D161, 'Data Input'!B:B)*-1</f>
        <v>1386.8999999999999</v>
      </c>
      <c r="H161" s="52">
        <f>IF(E161&lt;0,0,(E161*F161)-G161)</f>
        <v>322.62025587472181</v>
      </c>
      <c r="I161" s="2"/>
    </row>
    <row r="162" spans="1:9" ht="16" thickBot="1">
      <c r="A162" s="49" t="s">
        <v>109</v>
      </c>
      <c r="B162" s="50" t="s">
        <v>110</v>
      </c>
      <c r="C162" s="51" t="s">
        <v>12</v>
      </c>
      <c r="D162" s="51" t="s">
        <v>111</v>
      </c>
      <c r="E162" s="52">
        <f>SUMIF('Data Input'!C:C, C162, 'Data Input'!B:B)</f>
        <v>1005.8728300000004</v>
      </c>
      <c r="F162" s="67">
        <v>0.87</v>
      </c>
      <c r="G162" s="52">
        <f>SUMIF('Data Input'!C:C, D162, 'Data Input'!B:B)*-1</f>
        <v>885</v>
      </c>
      <c r="H162" s="52">
        <f>IF(E162&lt;0,0,(E162*F162)-G162)</f>
        <v>-9.8906378999996605</v>
      </c>
      <c r="I162" s="21"/>
    </row>
    <row r="163" spans="1:9" ht="16" thickBot="1">
      <c r="A163" s="49" t="s">
        <v>3395</v>
      </c>
      <c r="B163" s="50" t="s">
        <v>3396</v>
      </c>
      <c r="C163" s="51" t="s">
        <v>3397</v>
      </c>
      <c r="D163" s="51" t="s">
        <v>3398</v>
      </c>
      <c r="E163" s="52">
        <f>SUMIF('Data Input'!C:C, C163, 'Data Input'!B:B)</f>
        <v>51.584823311581346</v>
      </c>
      <c r="F163" s="67">
        <v>0.35</v>
      </c>
      <c r="G163" s="52">
        <f>SUMIF('Data Input'!C:C, D163, 'Data Input'!B:B)*-1</f>
        <v>0</v>
      </c>
      <c r="H163" s="52">
        <f t="shared" ref="H163:H172" si="10">IF(E163&lt;0,0,(E163*F163)-G163)</f>
        <v>18.05468815905347</v>
      </c>
      <c r="I163" s="2"/>
    </row>
    <row r="164" spans="1:9" ht="16" thickBot="1">
      <c r="A164" s="85" t="s">
        <v>3400</v>
      </c>
      <c r="B164" s="86" t="s">
        <v>3401</v>
      </c>
      <c r="C164" s="87" t="s">
        <v>3402</v>
      </c>
      <c r="D164" s="51" t="s">
        <v>3403</v>
      </c>
      <c r="E164" s="52">
        <f>SUMIF('Data Input'!C:C, C164, 'Data Input'!B:B)</f>
        <v>413.60075746396853</v>
      </c>
      <c r="F164" s="88">
        <v>0</v>
      </c>
      <c r="G164" s="52">
        <f>SUMIF('Data Input'!C:C, D164, 'Data Input'!B:B)*-1</f>
        <v>0</v>
      </c>
      <c r="H164" s="52">
        <f t="shared" si="10"/>
        <v>0</v>
      </c>
      <c r="I164" s="2"/>
    </row>
    <row r="165" spans="1:9" ht="16" thickBot="1">
      <c r="A165" s="85" t="s">
        <v>3399</v>
      </c>
      <c r="B165" s="86" t="s">
        <v>3406</v>
      </c>
      <c r="C165" s="87" t="s">
        <v>3404</v>
      </c>
      <c r="D165" s="51" t="s">
        <v>3405</v>
      </c>
      <c r="E165" s="52">
        <f>SUMIF('Data Input'!C:C, C165, 'Data Input'!B:B)</f>
        <v>-1657.78</v>
      </c>
      <c r="F165" s="88">
        <v>0</v>
      </c>
      <c r="G165" s="52">
        <f>SUMIF('Data Input'!C:C, D165, 'Data Input'!B:B)*-1</f>
        <v>0</v>
      </c>
      <c r="H165" s="52">
        <f t="shared" si="10"/>
        <v>0</v>
      </c>
    </row>
    <row r="166" spans="1:9" ht="16" thickBot="1">
      <c r="A166" s="85" t="s">
        <v>3439</v>
      </c>
      <c r="B166" s="86" t="s">
        <v>4111</v>
      </c>
      <c r="C166" s="87" t="s">
        <v>4123</v>
      </c>
      <c r="D166" s="51" t="s">
        <v>4124</v>
      </c>
      <c r="E166" s="52">
        <f>SUMIF('Data Input'!C:C, C166, 'Data Input'!B:B)</f>
        <v>-615.98</v>
      </c>
      <c r="F166" s="88">
        <v>0</v>
      </c>
      <c r="G166" s="52">
        <f>SUMIF('Data Input'!C:C, D166, 'Data Input'!B:B)*-1</f>
        <v>0</v>
      </c>
      <c r="H166" s="52">
        <f t="shared" si="10"/>
        <v>0</v>
      </c>
    </row>
    <row r="167" spans="1:9" ht="16" thickBot="1">
      <c r="A167" s="85" t="s">
        <v>4125</v>
      </c>
      <c r="B167" s="86" t="s">
        <v>154</v>
      </c>
      <c r="C167" s="87" t="s">
        <v>4126</v>
      </c>
      <c r="D167" s="51" t="s">
        <v>4127</v>
      </c>
      <c r="E167" s="52">
        <f>SUMIF('Data Input'!C:C, C167, 'Data Input'!B:B)</f>
        <v>-599.98</v>
      </c>
      <c r="F167" s="88">
        <v>0</v>
      </c>
      <c r="G167" s="52">
        <f>SUMIF('Data Input'!C:C, D167, 'Data Input'!B:B)*-1</f>
        <v>0</v>
      </c>
      <c r="H167" s="52">
        <f t="shared" si="10"/>
        <v>0</v>
      </c>
    </row>
    <row r="168" spans="1:9" ht="16" thickBot="1">
      <c r="A168" s="85" t="s">
        <v>4132</v>
      </c>
      <c r="B168" s="86" t="s">
        <v>4133</v>
      </c>
      <c r="C168" s="87" t="s">
        <v>4128</v>
      </c>
      <c r="D168" s="51" t="s">
        <v>4130</v>
      </c>
      <c r="E168" s="52">
        <f>SUMIF('Data Input'!C:C, C168, 'Data Input'!B:B)</f>
        <v>-479</v>
      </c>
      <c r="F168" s="88">
        <v>0</v>
      </c>
      <c r="G168" s="52">
        <f>SUMIF('Data Input'!C:C, D168, 'Data Input'!B:B)*-1</f>
        <v>0</v>
      </c>
      <c r="H168" s="52">
        <f t="shared" si="10"/>
        <v>0</v>
      </c>
    </row>
    <row r="169" spans="1:9" ht="16" thickBot="1">
      <c r="A169" s="85" t="s">
        <v>4134</v>
      </c>
      <c r="B169" s="86" t="s">
        <v>4135</v>
      </c>
      <c r="C169" s="87" t="s">
        <v>4129</v>
      </c>
      <c r="D169" s="51" t="s">
        <v>4131</v>
      </c>
      <c r="E169" s="52">
        <f>SUMIF('Data Input'!C:C, C169, 'Data Input'!B:B)</f>
        <v>-479</v>
      </c>
      <c r="F169" s="88">
        <v>0</v>
      </c>
      <c r="G169" s="52">
        <f>SUMIF('Data Input'!C:C, D169, 'Data Input'!B:B)*-1</f>
        <v>0</v>
      </c>
      <c r="H169" s="52">
        <f t="shared" si="10"/>
        <v>0</v>
      </c>
    </row>
    <row r="170" spans="1:9" ht="16" thickBot="1">
      <c r="A170" s="85" t="s">
        <v>5153</v>
      </c>
      <c r="B170" s="86" t="s">
        <v>5154</v>
      </c>
      <c r="C170" s="87" t="s">
        <v>4113</v>
      </c>
      <c r="D170" s="51" t="s">
        <v>4112</v>
      </c>
      <c r="E170" s="52">
        <f>SUMIF('Data Input'!C:C, C170, 'Data Input'!B:B)</f>
        <v>-485.08</v>
      </c>
      <c r="F170" s="88">
        <v>0</v>
      </c>
      <c r="G170" s="52">
        <f>SUMIF('Data Input'!C:C, D170, 'Data Input'!B:B)*-1</f>
        <v>0</v>
      </c>
      <c r="H170" s="52">
        <f>IF(E170&lt;0,0,(E170*F170)-G170)</f>
        <v>0</v>
      </c>
    </row>
    <row r="171" spans="1:9" ht="16" thickBot="1">
      <c r="A171" s="85" t="s">
        <v>5155</v>
      </c>
      <c r="B171" s="86" t="s">
        <v>5156</v>
      </c>
      <c r="C171" s="87" t="s">
        <v>5157</v>
      </c>
      <c r="D171" s="51" t="s">
        <v>5158</v>
      </c>
      <c r="E171" s="52">
        <f>SUMIF('Data Input'!C:C, C171, 'Data Input'!B:B)</f>
        <v>-485.08</v>
      </c>
      <c r="F171" s="88">
        <v>0</v>
      </c>
      <c r="G171" s="52">
        <f>SUMIF('Data Input'!C:C, D171, 'Data Input'!B:B)*-1</f>
        <v>0</v>
      </c>
      <c r="H171" s="52">
        <f>IF(E171&lt;0,0,(E171*F171)-G171)</f>
        <v>0</v>
      </c>
    </row>
    <row r="172" spans="1:9" ht="16" thickBot="1">
      <c r="A172" s="85" t="s">
        <v>4121</v>
      </c>
      <c r="B172" s="86" t="s">
        <v>4122</v>
      </c>
      <c r="C172" s="87" t="s">
        <v>5163</v>
      </c>
      <c r="D172" s="51" t="s">
        <v>4112</v>
      </c>
      <c r="E172" s="52">
        <f>SUMIF('Data Input'!C:C, C172, 'Data Input'!B:B)</f>
        <v>-200</v>
      </c>
      <c r="F172" s="88">
        <v>0</v>
      </c>
      <c r="G172" s="52">
        <f>SUMIF('Data Input'!C:C, D172, 'Data Input'!B:B)*-1</f>
        <v>0</v>
      </c>
      <c r="H172" s="52">
        <f t="shared" si="10"/>
        <v>0</v>
      </c>
    </row>
    <row r="173" spans="1:9" ht="16" thickBot="1">
      <c r="A173" s="85" t="s">
        <v>3439</v>
      </c>
      <c r="B173" s="86" t="s">
        <v>3440</v>
      </c>
      <c r="C173" s="87" t="s">
        <v>3441</v>
      </c>
      <c r="D173" s="51" t="s">
        <v>4104</v>
      </c>
      <c r="E173" s="52">
        <f>SUMIF('Data Input'!C:C, C173, 'Data Input'!B:B)</f>
        <v>-5075</v>
      </c>
      <c r="F173" s="88">
        <v>0</v>
      </c>
      <c r="G173" s="52">
        <f>SUMIF('Data Input'!C:C, D173, 'Data Input'!B:B)*-1</f>
        <v>0</v>
      </c>
      <c r="H173" s="52">
        <f>IF(E173&lt;0,0,(E173*F173)-G173)</f>
        <v>0</v>
      </c>
    </row>
    <row r="174" spans="1:9">
      <c r="E174" s="94"/>
      <c r="G174" s="95"/>
    </row>
    <row r="215" spans="11:11">
      <c r="K215" s="53"/>
    </row>
  </sheetData>
  <autoFilter ref="A1:J211"/>
  <phoneticPr fontId="12" type="noConversion"/>
  <conditionalFormatting sqref="I21">
    <cfRule type="top10" dxfId="24" priority="52" bottom="1" rank="20"/>
  </conditionalFormatting>
  <conditionalFormatting sqref="H1:H89 H92 H97:H156 H172:H1048576 H160:H169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H90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H91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H93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H170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H171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H9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H159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H94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6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H158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H15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2"/>
  <sheetViews>
    <sheetView topLeftCell="A227" workbookViewId="0">
      <selection activeCell="K2" sqref="K2"/>
    </sheetView>
  </sheetViews>
  <sheetFormatPr baseColWidth="10" defaultRowHeight="15" x14ac:dyDescent="0"/>
  <cols>
    <col min="23" max="24" width="10.83203125" style="57"/>
    <col min="25" max="25" width="10.83203125" style="59"/>
  </cols>
  <sheetData>
    <row r="1" spans="1:44">
      <c r="F1" s="133" t="s">
        <v>2691</v>
      </c>
      <c r="R1" s="133" t="s">
        <v>4421</v>
      </c>
      <c r="S1" s="133" t="s">
        <v>4422</v>
      </c>
      <c r="T1" s="133" t="s">
        <v>4164</v>
      </c>
      <c r="W1" s="57" t="s">
        <v>2054</v>
      </c>
      <c r="X1" s="57" t="s">
        <v>2055</v>
      </c>
      <c r="Y1" s="134" t="s">
        <v>2056</v>
      </c>
    </row>
    <row r="2" spans="1:44">
      <c r="A2" s="71" t="s">
        <v>1937</v>
      </c>
      <c r="B2" s="73">
        <v>42909</v>
      </c>
      <c r="C2" s="74">
        <v>0.38284722222222217</v>
      </c>
      <c r="D2" s="73">
        <v>42909</v>
      </c>
      <c r="E2" s="73">
        <v>42909</v>
      </c>
      <c r="F2" s="73">
        <v>42909</v>
      </c>
      <c r="G2" s="71" t="s">
        <v>1936</v>
      </c>
      <c r="H2" s="71" t="s">
        <v>1917</v>
      </c>
      <c r="I2" s="71" t="s">
        <v>1918</v>
      </c>
      <c r="J2" s="71" t="s">
        <v>1919</v>
      </c>
      <c r="K2" s="71" t="s">
        <v>2000</v>
      </c>
      <c r="L2" s="71" t="s">
        <v>378</v>
      </c>
      <c r="M2" s="71" t="s">
        <v>239</v>
      </c>
      <c r="N2" s="71" t="s">
        <v>4333</v>
      </c>
      <c r="O2" s="71"/>
      <c r="P2" s="71" t="s">
        <v>1920</v>
      </c>
      <c r="Q2" s="71"/>
      <c r="R2" s="71">
        <v>12013</v>
      </c>
      <c r="S2" s="71" t="s">
        <v>2203</v>
      </c>
      <c r="T2" s="71">
        <v>5</v>
      </c>
      <c r="U2" s="71">
        <v>13.5</v>
      </c>
      <c r="V2" s="71">
        <v>67.5</v>
      </c>
      <c r="W2" s="57">
        <f>SUMIF('Wholesale Summary Input'!N:N,N2,'Wholesale Summary Input'!AC:AC)*-1</f>
        <v>-3.9104999999999999</v>
      </c>
      <c r="X2" s="57">
        <f>SUMIF('Wholesale Summary Input'!N:N,N2,'Wholesale Summary Input'!AD:AD)</f>
        <v>124.5</v>
      </c>
      <c r="Y2" s="59">
        <f t="shared" ref="Y2:Y8" si="0">V2+(W2*(V2/X2))</f>
        <v>65.379849397590363</v>
      </c>
      <c r="AN2" t="s">
        <v>2463</v>
      </c>
      <c r="AP2" t="s">
        <v>1956</v>
      </c>
      <c r="AR2" t="s">
        <v>1957</v>
      </c>
    </row>
    <row r="3" spans="1:44">
      <c r="A3" s="71" t="s">
        <v>1937</v>
      </c>
      <c r="B3" s="73">
        <v>42909</v>
      </c>
      <c r="C3" s="74">
        <v>0.38284722222222217</v>
      </c>
      <c r="D3" s="73">
        <v>42909</v>
      </c>
      <c r="E3" s="73">
        <v>42909</v>
      </c>
      <c r="F3" s="73">
        <v>42909</v>
      </c>
      <c r="G3" s="71" t="s">
        <v>1936</v>
      </c>
      <c r="H3" s="71" t="s">
        <v>1917</v>
      </c>
      <c r="I3" s="71" t="s">
        <v>1918</v>
      </c>
      <c r="J3" s="71" t="s">
        <v>1919</v>
      </c>
      <c r="K3" s="71" t="s">
        <v>2000</v>
      </c>
      <c r="L3" s="71" t="s">
        <v>378</v>
      </c>
      <c r="M3" s="71" t="s">
        <v>239</v>
      </c>
      <c r="N3" s="71" t="s">
        <v>4333</v>
      </c>
      <c r="O3" s="71"/>
      <c r="P3" s="71" t="s">
        <v>1920</v>
      </c>
      <c r="Q3" s="71"/>
      <c r="R3" s="71">
        <v>12004</v>
      </c>
      <c r="S3" s="71" t="s">
        <v>402</v>
      </c>
      <c r="T3" s="71">
        <v>1</v>
      </c>
      <c r="U3" s="71">
        <v>13.5</v>
      </c>
      <c r="V3" s="71">
        <v>13.5</v>
      </c>
      <c r="W3" s="57">
        <f>SUMIF('Wholesale Summary Input'!N:N,N3,'Wholesale Summary Input'!AC:AC)*-1</f>
        <v>-3.9104999999999999</v>
      </c>
      <c r="X3" s="57">
        <f>SUMIF('Wholesale Summary Input'!N:N,N3,'Wholesale Summary Input'!AD:AD)</f>
        <v>124.5</v>
      </c>
      <c r="Y3" s="59">
        <f t="shared" si="0"/>
        <v>13.075969879518071</v>
      </c>
      <c r="AL3" t="s">
        <v>2464</v>
      </c>
      <c r="AP3" t="s">
        <v>1956</v>
      </c>
      <c r="AR3" t="s">
        <v>1957</v>
      </c>
    </row>
    <row r="4" spans="1:44">
      <c r="A4" s="71" t="s">
        <v>1937</v>
      </c>
      <c r="B4" s="73">
        <v>42909</v>
      </c>
      <c r="C4" s="74">
        <v>0.38284722222222217</v>
      </c>
      <c r="D4" s="73">
        <v>42909</v>
      </c>
      <c r="E4" s="73">
        <v>42909</v>
      </c>
      <c r="F4" s="73">
        <v>42909</v>
      </c>
      <c r="G4" s="71" t="s">
        <v>1936</v>
      </c>
      <c r="H4" s="71" t="s">
        <v>1917</v>
      </c>
      <c r="I4" s="71" t="s">
        <v>1918</v>
      </c>
      <c r="J4" s="71" t="s">
        <v>1919</v>
      </c>
      <c r="K4" s="71" t="s">
        <v>2000</v>
      </c>
      <c r="L4" s="71" t="s">
        <v>378</v>
      </c>
      <c r="M4" s="71" t="s">
        <v>239</v>
      </c>
      <c r="N4" s="71" t="s">
        <v>4333</v>
      </c>
      <c r="O4" s="71"/>
      <c r="P4" s="71" t="s">
        <v>1920</v>
      </c>
      <c r="Q4" s="71"/>
      <c r="R4" s="71">
        <v>12011</v>
      </c>
      <c r="S4" s="71" t="s">
        <v>203</v>
      </c>
      <c r="T4" s="71">
        <v>1</v>
      </c>
      <c r="U4" s="71">
        <v>10</v>
      </c>
      <c r="V4" s="71">
        <v>10</v>
      </c>
      <c r="W4" s="57">
        <f>SUMIF('Wholesale Summary Input'!N:N,N4,'Wholesale Summary Input'!AC:AC)*-1</f>
        <v>-3.9104999999999999</v>
      </c>
      <c r="X4" s="57">
        <f>SUMIF('Wholesale Summary Input'!N:N,N4,'Wholesale Summary Input'!AD:AD)</f>
        <v>124.5</v>
      </c>
      <c r="Y4" s="59">
        <f t="shared" si="0"/>
        <v>9.6859036144578319</v>
      </c>
      <c r="AL4" t="s">
        <v>2465</v>
      </c>
      <c r="AN4" t="s">
        <v>2466</v>
      </c>
    </row>
    <row r="5" spans="1:44">
      <c r="A5" s="71" t="s">
        <v>1937</v>
      </c>
      <c r="B5" s="73">
        <v>42909</v>
      </c>
      <c r="C5" s="74">
        <v>0.38284722222222217</v>
      </c>
      <c r="D5" s="73">
        <v>42909</v>
      </c>
      <c r="E5" s="73">
        <v>42909</v>
      </c>
      <c r="F5" s="73">
        <v>42909</v>
      </c>
      <c r="G5" s="71" t="s">
        <v>1936</v>
      </c>
      <c r="H5" s="71" t="s">
        <v>1917</v>
      </c>
      <c r="I5" s="71" t="s">
        <v>1918</v>
      </c>
      <c r="J5" s="71" t="s">
        <v>1919</v>
      </c>
      <c r="K5" s="71" t="s">
        <v>2000</v>
      </c>
      <c r="L5" s="71" t="s">
        <v>378</v>
      </c>
      <c r="M5" s="71" t="s">
        <v>239</v>
      </c>
      <c r="N5" s="71" t="s">
        <v>4333</v>
      </c>
      <c r="O5" s="71"/>
      <c r="P5" s="71" t="s">
        <v>1920</v>
      </c>
      <c r="Q5" s="71"/>
      <c r="R5" s="71">
        <v>12014</v>
      </c>
      <c r="S5" s="71" t="s">
        <v>2216</v>
      </c>
      <c r="T5" s="71">
        <v>1</v>
      </c>
      <c r="U5" s="71">
        <v>13.5</v>
      </c>
      <c r="V5" s="71">
        <v>13.5</v>
      </c>
      <c r="W5" s="57">
        <f>SUMIF('Wholesale Summary Input'!N:N,N5,'Wholesale Summary Input'!AC:AC)*-1</f>
        <v>-3.9104999999999999</v>
      </c>
      <c r="X5" s="57">
        <f>SUMIF('Wholesale Summary Input'!N:N,N5,'Wholesale Summary Input'!AD:AD)</f>
        <v>124.5</v>
      </c>
      <c r="Y5" s="59">
        <f t="shared" si="0"/>
        <v>13.075969879518071</v>
      </c>
      <c r="AL5" t="s">
        <v>2467</v>
      </c>
      <c r="AN5" t="s">
        <v>2468</v>
      </c>
    </row>
    <row r="6" spans="1:44">
      <c r="A6" s="71" t="s">
        <v>1937</v>
      </c>
      <c r="B6" s="73">
        <v>42909</v>
      </c>
      <c r="C6" s="74">
        <v>0.38284722222222217</v>
      </c>
      <c r="D6" s="73">
        <v>42909</v>
      </c>
      <c r="E6" s="73">
        <v>42909</v>
      </c>
      <c r="F6" s="73">
        <v>42909</v>
      </c>
      <c r="G6" s="71" t="s">
        <v>1936</v>
      </c>
      <c r="H6" s="71" t="s">
        <v>1917</v>
      </c>
      <c r="I6" s="71" t="s">
        <v>1918</v>
      </c>
      <c r="J6" s="71" t="s">
        <v>1919</v>
      </c>
      <c r="K6" s="71" t="s">
        <v>2000</v>
      </c>
      <c r="L6" s="71" t="s">
        <v>378</v>
      </c>
      <c r="M6" s="71" t="s">
        <v>239</v>
      </c>
      <c r="N6" s="71" t="s">
        <v>4333</v>
      </c>
      <c r="O6" s="71"/>
      <c r="P6" s="71" t="s">
        <v>1920</v>
      </c>
      <c r="Q6" s="71"/>
      <c r="R6" s="71" t="s">
        <v>3397</v>
      </c>
      <c r="S6" s="71" t="s">
        <v>4334</v>
      </c>
      <c r="T6" s="71">
        <v>2</v>
      </c>
      <c r="U6" s="71">
        <v>5</v>
      </c>
      <c r="V6" s="71">
        <v>10</v>
      </c>
      <c r="W6" s="57">
        <f>SUMIF('Wholesale Summary Input'!N:N,N6,'Wholesale Summary Input'!AC:AC)*-1</f>
        <v>-3.9104999999999999</v>
      </c>
      <c r="X6" s="57">
        <f>SUMIF('Wholesale Summary Input'!N:N,N6,'Wholesale Summary Input'!AD:AD)</f>
        <v>124.5</v>
      </c>
      <c r="Y6" s="59">
        <f t="shared" si="0"/>
        <v>9.6859036144578319</v>
      </c>
      <c r="AL6" t="s">
        <v>2469</v>
      </c>
      <c r="AN6" t="s">
        <v>2470</v>
      </c>
    </row>
    <row r="7" spans="1:44">
      <c r="A7" s="71" t="s">
        <v>1937</v>
      </c>
      <c r="B7" s="73">
        <v>42909</v>
      </c>
      <c r="C7" s="74">
        <v>0.38284722222222217</v>
      </c>
      <c r="D7" s="73">
        <v>42909</v>
      </c>
      <c r="E7" s="73">
        <v>42909</v>
      </c>
      <c r="F7" s="73">
        <v>42909</v>
      </c>
      <c r="G7" s="71" t="s">
        <v>1936</v>
      </c>
      <c r="H7" s="71" t="s">
        <v>1917</v>
      </c>
      <c r="I7" s="71" t="s">
        <v>1918</v>
      </c>
      <c r="J7" s="71" t="s">
        <v>1919</v>
      </c>
      <c r="K7" s="71" t="s">
        <v>2000</v>
      </c>
      <c r="L7" s="71" t="s">
        <v>378</v>
      </c>
      <c r="M7" s="71" t="s">
        <v>239</v>
      </c>
      <c r="N7" s="71" t="s">
        <v>4333</v>
      </c>
      <c r="O7" s="71"/>
      <c r="P7" s="71" t="s">
        <v>1920</v>
      </c>
      <c r="Q7" s="71"/>
      <c r="R7" s="71" t="s">
        <v>3402</v>
      </c>
      <c r="S7" s="71" t="s">
        <v>4335</v>
      </c>
      <c r="T7" s="71">
        <v>2</v>
      </c>
      <c r="U7" s="71">
        <v>5</v>
      </c>
      <c r="V7" s="71">
        <v>10</v>
      </c>
      <c r="W7" s="57">
        <f>SUMIF('Wholesale Summary Input'!N:N,N7,'Wholesale Summary Input'!AC:AC)*-1</f>
        <v>-3.9104999999999999</v>
      </c>
      <c r="X7" s="57">
        <f>SUMIF('Wholesale Summary Input'!N:N,N7,'Wholesale Summary Input'!AD:AD)</f>
        <v>124.5</v>
      </c>
      <c r="Y7" s="59">
        <f t="shared" si="0"/>
        <v>9.6859036144578319</v>
      </c>
      <c r="AL7" t="s">
        <v>2471</v>
      </c>
    </row>
    <row r="8" spans="1:44">
      <c r="A8" s="71" t="s">
        <v>1937</v>
      </c>
      <c r="B8" s="73">
        <v>42900</v>
      </c>
      <c r="C8" s="74">
        <v>0.60513888888888889</v>
      </c>
      <c r="D8" s="73">
        <v>42903</v>
      </c>
      <c r="E8" s="73">
        <v>42903</v>
      </c>
      <c r="F8" s="73">
        <v>42908</v>
      </c>
      <c r="G8" s="71" t="s">
        <v>1936</v>
      </c>
      <c r="H8" s="71" t="s">
        <v>1917</v>
      </c>
      <c r="I8" s="71" t="s">
        <v>1918</v>
      </c>
      <c r="J8" s="71" t="s">
        <v>1919</v>
      </c>
      <c r="K8" s="71" t="s">
        <v>372</v>
      </c>
      <c r="L8" s="71" t="s">
        <v>1921</v>
      </c>
      <c r="M8" s="71" t="s">
        <v>231</v>
      </c>
      <c r="N8" s="71" t="s">
        <v>4336</v>
      </c>
      <c r="O8" s="71"/>
      <c r="P8" s="71" t="s">
        <v>1920</v>
      </c>
      <c r="Q8" s="71"/>
      <c r="R8" s="71" t="s">
        <v>3397</v>
      </c>
      <c r="S8" s="71" t="s">
        <v>4334</v>
      </c>
      <c r="T8" s="71">
        <v>6</v>
      </c>
      <c r="U8" s="71">
        <v>5</v>
      </c>
      <c r="V8" s="71">
        <v>30</v>
      </c>
      <c r="W8" s="57">
        <f>SUMIF('Wholesale Summary Input'!N:N,N8,'Wholesale Summary Input'!AC:AC)*-1</f>
        <v>-3.6581999999999999</v>
      </c>
      <c r="X8" s="57">
        <f>SUMIF('Wholesale Summary Input'!N:N,N8,'Wholesale Summary Input'!AD:AD)</f>
        <v>115.8</v>
      </c>
      <c r="Y8" s="59">
        <f t="shared" si="0"/>
        <v>29.052279792746113</v>
      </c>
      <c r="AP8" t="s">
        <v>1996</v>
      </c>
      <c r="AR8" t="s">
        <v>1996</v>
      </c>
    </row>
    <row r="9" spans="1:44">
      <c r="A9" s="71" t="s">
        <v>1937</v>
      </c>
      <c r="B9" s="73">
        <v>42900</v>
      </c>
      <c r="C9" s="74">
        <v>0.60513888888888889</v>
      </c>
      <c r="D9" s="73">
        <v>42903</v>
      </c>
      <c r="E9" s="73">
        <v>42903</v>
      </c>
      <c r="F9" s="73">
        <v>42908</v>
      </c>
      <c r="G9" s="71" t="s">
        <v>1936</v>
      </c>
      <c r="H9" s="71" t="s">
        <v>1917</v>
      </c>
      <c r="I9" s="71" t="s">
        <v>1918</v>
      </c>
      <c r="J9" s="71" t="s">
        <v>1919</v>
      </c>
      <c r="K9" s="71" t="s">
        <v>372</v>
      </c>
      <c r="L9" s="71" t="s">
        <v>1921</v>
      </c>
      <c r="M9" s="71" t="s">
        <v>231</v>
      </c>
      <c r="N9" s="71" t="s">
        <v>4336</v>
      </c>
      <c r="O9" s="71"/>
      <c r="P9" s="71" t="s">
        <v>1920</v>
      </c>
      <c r="Q9" s="71"/>
      <c r="R9" s="71" t="s">
        <v>3402</v>
      </c>
      <c r="S9" s="71" t="s">
        <v>4335</v>
      </c>
      <c r="T9" s="71">
        <v>6</v>
      </c>
      <c r="U9" s="71">
        <v>5</v>
      </c>
      <c r="V9" s="71">
        <v>30</v>
      </c>
      <c r="W9" s="57">
        <f>SUMIF('Wholesale Summary Input'!N:N,N9,'Wholesale Summary Input'!AC:AC)*-1</f>
        <v>-3.6581999999999999</v>
      </c>
      <c r="X9" s="57">
        <f>SUMIF('Wholesale Summary Input'!N:N,N9,'Wholesale Summary Input'!AD:AD)</f>
        <v>115.8</v>
      </c>
      <c r="Y9" s="59">
        <f t="shared" ref="Y9:Y72" si="1">V9+(W9*(V9/X9))</f>
        <v>29.052279792746113</v>
      </c>
      <c r="AP9" t="s">
        <v>2472</v>
      </c>
      <c r="AR9" t="s">
        <v>2472</v>
      </c>
    </row>
    <row r="10" spans="1:44">
      <c r="A10" s="71" t="s">
        <v>1937</v>
      </c>
      <c r="B10" s="73">
        <v>42900</v>
      </c>
      <c r="C10" s="74">
        <v>0.60513888888888889</v>
      </c>
      <c r="D10" s="73">
        <v>42903</v>
      </c>
      <c r="E10" s="73">
        <v>42903</v>
      </c>
      <c r="F10" s="73">
        <v>42908</v>
      </c>
      <c r="G10" s="71" t="s">
        <v>1936</v>
      </c>
      <c r="H10" s="71" t="s">
        <v>1917</v>
      </c>
      <c r="I10" s="71" t="s">
        <v>1918</v>
      </c>
      <c r="J10" s="71" t="s">
        <v>1919</v>
      </c>
      <c r="K10" s="71" t="s">
        <v>372</v>
      </c>
      <c r="L10" s="71" t="s">
        <v>1921</v>
      </c>
      <c r="M10" s="71" t="s">
        <v>231</v>
      </c>
      <c r="N10" s="71" t="s">
        <v>4336</v>
      </c>
      <c r="O10" s="71"/>
      <c r="P10" s="71" t="s">
        <v>1920</v>
      </c>
      <c r="Q10" s="71"/>
      <c r="R10" s="71">
        <v>123</v>
      </c>
      <c r="S10" s="71" t="s">
        <v>226</v>
      </c>
      <c r="T10" s="71">
        <v>1</v>
      </c>
      <c r="U10" s="71">
        <v>3.5</v>
      </c>
      <c r="V10" s="71">
        <v>3.5</v>
      </c>
      <c r="W10" s="57">
        <f>SUMIF('Wholesale Summary Input'!N:N,N10,'Wholesale Summary Input'!AC:AC)*-1</f>
        <v>-3.6581999999999999</v>
      </c>
      <c r="X10" s="57">
        <f>SUMIF('Wholesale Summary Input'!N:N,N10,'Wholesale Summary Input'!AD:AD)</f>
        <v>115.8</v>
      </c>
      <c r="Y10" s="59">
        <f t="shared" si="1"/>
        <v>3.3894326424870465</v>
      </c>
      <c r="AL10" t="s">
        <v>2465</v>
      </c>
      <c r="AN10" t="s">
        <v>2466</v>
      </c>
    </row>
    <row r="11" spans="1:44">
      <c r="A11" s="71" t="s">
        <v>1937</v>
      </c>
      <c r="B11" s="73">
        <v>42900</v>
      </c>
      <c r="C11" s="74">
        <v>0.60513888888888889</v>
      </c>
      <c r="D11" s="73">
        <v>42903</v>
      </c>
      <c r="E11" s="73">
        <v>42903</v>
      </c>
      <c r="F11" s="73">
        <v>42908</v>
      </c>
      <c r="G11" s="71" t="s">
        <v>1936</v>
      </c>
      <c r="H11" s="71" t="s">
        <v>1917</v>
      </c>
      <c r="I11" s="71" t="s">
        <v>1918</v>
      </c>
      <c r="J11" s="71" t="s">
        <v>1919</v>
      </c>
      <c r="K11" s="71" t="s">
        <v>372</v>
      </c>
      <c r="L11" s="71" t="s">
        <v>1921</v>
      </c>
      <c r="M11" s="71" t="s">
        <v>231</v>
      </c>
      <c r="N11" s="71" t="s">
        <v>4336</v>
      </c>
      <c r="O11" s="71"/>
      <c r="P11" s="71" t="s">
        <v>1920</v>
      </c>
      <c r="Q11" s="71"/>
      <c r="R11" s="71">
        <v>12004</v>
      </c>
      <c r="S11" s="71" t="s">
        <v>402</v>
      </c>
      <c r="T11" s="71">
        <v>1</v>
      </c>
      <c r="U11" s="71">
        <v>13.5</v>
      </c>
      <c r="V11" s="71">
        <v>13.5</v>
      </c>
      <c r="W11" s="57">
        <f>SUMIF('Wholesale Summary Input'!N:N,N11,'Wholesale Summary Input'!AC:AC)*-1</f>
        <v>-3.6581999999999999</v>
      </c>
      <c r="X11" s="57">
        <f>SUMIF('Wholesale Summary Input'!N:N,N11,'Wholesale Summary Input'!AD:AD)</f>
        <v>115.8</v>
      </c>
      <c r="Y11" s="59">
        <f t="shared" si="1"/>
        <v>13.073525906735751</v>
      </c>
      <c r="AL11" t="s">
        <v>2467</v>
      </c>
      <c r="AN11" t="s">
        <v>2468</v>
      </c>
    </row>
    <row r="12" spans="1:44">
      <c r="A12" s="71" t="s">
        <v>1937</v>
      </c>
      <c r="B12" s="73">
        <v>42900</v>
      </c>
      <c r="C12" s="74">
        <v>0.60513888888888889</v>
      </c>
      <c r="D12" s="73">
        <v>42903</v>
      </c>
      <c r="E12" s="73">
        <v>42903</v>
      </c>
      <c r="F12" s="73">
        <v>42908</v>
      </c>
      <c r="G12" s="71" t="s">
        <v>1936</v>
      </c>
      <c r="H12" s="71" t="s">
        <v>1917</v>
      </c>
      <c r="I12" s="71" t="s">
        <v>1918</v>
      </c>
      <c r="J12" s="71" t="s">
        <v>1919</v>
      </c>
      <c r="K12" s="71" t="s">
        <v>372</v>
      </c>
      <c r="L12" s="71" t="s">
        <v>1921</v>
      </c>
      <c r="M12" s="71" t="s">
        <v>231</v>
      </c>
      <c r="N12" s="71" t="s">
        <v>4336</v>
      </c>
      <c r="O12" s="71"/>
      <c r="P12" s="71" t="s">
        <v>1920</v>
      </c>
      <c r="Q12" s="71"/>
      <c r="R12" s="71">
        <v>12003</v>
      </c>
      <c r="S12" s="71" t="s">
        <v>204</v>
      </c>
      <c r="T12" s="71">
        <v>1</v>
      </c>
      <c r="U12" s="71">
        <v>10</v>
      </c>
      <c r="V12" s="71">
        <v>10</v>
      </c>
      <c r="W12" s="57">
        <f>SUMIF('Wholesale Summary Input'!N:N,N12,'Wholesale Summary Input'!AC:AC)*-1</f>
        <v>-3.6581999999999999</v>
      </c>
      <c r="X12" s="57">
        <f>SUMIF('Wholesale Summary Input'!N:N,N12,'Wholesale Summary Input'!AD:AD)</f>
        <v>115.8</v>
      </c>
      <c r="Y12" s="59">
        <f t="shared" si="1"/>
        <v>9.6840932642487054</v>
      </c>
      <c r="AL12" t="s">
        <v>2469</v>
      </c>
      <c r="AN12" t="s">
        <v>2470</v>
      </c>
    </row>
    <row r="13" spans="1:44">
      <c r="A13" s="71" t="s">
        <v>1937</v>
      </c>
      <c r="B13" s="73">
        <v>42900</v>
      </c>
      <c r="C13" s="74">
        <v>0.60513888888888889</v>
      </c>
      <c r="D13" s="73">
        <v>42903</v>
      </c>
      <c r="E13" s="73">
        <v>42903</v>
      </c>
      <c r="F13" s="73">
        <v>42908</v>
      </c>
      <c r="G13" s="71" t="s">
        <v>1936</v>
      </c>
      <c r="H13" s="71" t="s">
        <v>1917</v>
      </c>
      <c r="I13" s="71" t="s">
        <v>1918</v>
      </c>
      <c r="J13" s="71" t="s">
        <v>1919</v>
      </c>
      <c r="K13" s="71" t="s">
        <v>372</v>
      </c>
      <c r="L13" s="71" t="s">
        <v>1921</v>
      </c>
      <c r="M13" s="71" t="s">
        <v>231</v>
      </c>
      <c r="N13" s="71" t="s">
        <v>4336</v>
      </c>
      <c r="O13" s="71"/>
      <c r="P13" s="71" t="s">
        <v>1920</v>
      </c>
      <c r="Q13" s="71"/>
      <c r="R13" s="71">
        <v>12013</v>
      </c>
      <c r="S13" s="71" t="s">
        <v>2203</v>
      </c>
      <c r="T13" s="71">
        <v>1</v>
      </c>
      <c r="U13" s="71">
        <v>13.5</v>
      </c>
      <c r="V13" s="71">
        <v>13.5</v>
      </c>
      <c r="W13" s="57">
        <f>SUMIF('Wholesale Summary Input'!N:N,N13,'Wholesale Summary Input'!AC:AC)*-1</f>
        <v>-3.6581999999999999</v>
      </c>
      <c r="X13" s="57">
        <f>SUMIF('Wholesale Summary Input'!N:N,N13,'Wholesale Summary Input'!AD:AD)</f>
        <v>115.8</v>
      </c>
      <c r="Y13" s="59">
        <f t="shared" si="1"/>
        <v>13.073525906735751</v>
      </c>
      <c r="AP13" t="s">
        <v>1996</v>
      </c>
      <c r="AR13" t="s">
        <v>1996</v>
      </c>
    </row>
    <row r="14" spans="1:44">
      <c r="A14" s="71" t="s">
        <v>1937</v>
      </c>
      <c r="B14" s="73">
        <v>42900</v>
      </c>
      <c r="C14" s="74">
        <v>0.60513888888888889</v>
      </c>
      <c r="D14" s="73">
        <v>42903</v>
      </c>
      <c r="E14" s="73">
        <v>42903</v>
      </c>
      <c r="F14" s="73">
        <v>42908</v>
      </c>
      <c r="G14" s="71" t="s">
        <v>1936</v>
      </c>
      <c r="H14" s="71" t="s">
        <v>1917</v>
      </c>
      <c r="I14" s="71" t="s">
        <v>1918</v>
      </c>
      <c r="J14" s="71" t="s">
        <v>1919</v>
      </c>
      <c r="K14" s="71" t="s">
        <v>372</v>
      </c>
      <c r="L14" s="71" t="s">
        <v>1921</v>
      </c>
      <c r="M14" s="71" t="s">
        <v>231</v>
      </c>
      <c r="N14" s="71" t="s">
        <v>4336</v>
      </c>
      <c r="O14" s="71"/>
      <c r="P14" s="71" t="s">
        <v>1920</v>
      </c>
      <c r="Q14" s="71"/>
      <c r="R14" s="71">
        <v>142</v>
      </c>
      <c r="S14" s="71" t="s">
        <v>3506</v>
      </c>
      <c r="T14" s="71">
        <v>1</v>
      </c>
      <c r="U14" s="71">
        <v>3.5</v>
      </c>
      <c r="V14" s="71">
        <v>3.5</v>
      </c>
      <c r="W14" s="57">
        <f>SUMIF('Wholesale Summary Input'!N:N,N14,'Wholesale Summary Input'!AC:AC)*-1</f>
        <v>-3.6581999999999999</v>
      </c>
      <c r="X14" s="57">
        <f>SUMIF('Wholesale Summary Input'!N:N,N14,'Wholesale Summary Input'!AD:AD)</f>
        <v>115.8</v>
      </c>
      <c r="Y14" s="59">
        <f t="shared" si="1"/>
        <v>3.3894326424870465</v>
      </c>
      <c r="AL14" t="s">
        <v>2471</v>
      </c>
    </row>
    <row r="15" spans="1:44">
      <c r="A15" s="71" t="s">
        <v>1937</v>
      </c>
      <c r="B15" s="73">
        <v>42900</v>
      </c>
      <c r="C15" s="74">
        <v>0.60513888888888889</v>
      </c>
      <c r="D15" s="73">
        <v>42903</v>
      </c>
      <c r="E15" s="73">
        <v>42903</v>
      </c>
      <c r="F15" s="73">
        <v>42908</v>
      </c>
      <c r="G15" s="71" t="s">
        <v>1936</v>
      </c>
      <c r="H15" s="71" t="s">
        <v>1917</v>
      </c>
      <c r="I15" s="71" t="s">
        <v>1918</v>
      </c>
      <c r="J15" s="71" t="s">
        <v>1919</v>
      </c>
      <c r="K15" s="71" t="s">
        <v>372</v>
      </c>
      <c r="L15" s="71" t="s">
        <v>1921</v>
      </c>
      <c r="M15" s="71" t="s">
        <v>231</v>
      </c>
      <c r="N15" s="71" t="s">
        <v>4336</v>
      </c>
      <c r="O15" s="71"/>
      <c r="P15" s="71" t="s">
        <v>1920</v>
      </c>
      <c r="Q15" s="71"/>
      <c r="R15" s="71">
        <v>139</v>
      </c>
      <c r="S15" s="71" t="s">
        <v>2665</v>
      </c>
      <c r="T15" s="71">
        <v>1</v>
      </c>
      <c r="U15" s="71">
        <v>3.5</v>
      </c>
      <c r="V15" s="71">
        <v>3.5</v>
      </c>
      <c r="W15" s="57">
        <f>SUMIF('Wholesale Summary Input'!N:N,N15,'Wholesale Summary Input'!AC:AC)*-1</f>
        <v>-3.6581999999999999</v>
      </c>
      <c r="X15" s="57">
        <f>SUMIF('Wholesale Summary Input'!N:N,N15,'Wholesale Summary Input'!AD:AD)</f>
        <v>115.8</v>
      </c>
      <c r="Y15" s="59">
        <f t="shared" si="1"/>
        <v>3.3894326424870465</v>
      </c>
      <c r="AP15" t="s">
        <v>2472</v>
      </c>
      <c r="AR15" t="s">
        <v>2472</v>
      </c>
    </row>
    <row r="16" spans="1:44">
      <c r="A16" s="71" t="s">
        <v>1937</v>
      </c>
      <c r="B16" s="73">
        <v>42898</v>
      </c>
      <c r="C16" s="74">
        <v>0.46228009259259256</v>
      </c>
      <c r="D16" s="73">
        <v>42903</v>
      </c>
      <c r="E16" s="73">
        <v>42903</v>
      </c>
      <c r="F16" s="73">
        <v>42907</v>
      </c>
      <c r="G16" s="71" t="s">
        <v>1936</v>
      </c>
      <c r="H16" s="71" t="s">
        <v>1917</v>
      </c>
      <c r="I16" s="71" t="s">
        <v>1918</v>
      </c>
      <c r="J16" s="71" t="s">
        <v>1919</v>
      </c>
      <c r="K16" s="71" t="s">
        <v>393</v>
      </c>
      <c r="L16" s="71"/>
      <c r="M16" s="71" t="s">
        <v>235</v>
      </c>
      <c r="N16" s="71" t="s">
        <v>4337</v>
      </c>
      <c r="O16" s="71"/>
      <c r="P16" s="71" t="s">
        <v>1920</v>
      </c>
      <c r="Q16" s="71"/>
      <c r="R16" s="71" t="s">
        <v>3402</v>
      </c>
      <c r="S16" s="71" t="s">
        <v>4335</v>
      </c>
      <c r="T16" s="71">
        <v>15</v>
      </c>
      <c r="U16" s="71">
        <v>5</v>
      </c>
      <c r="V16" s="71">
        <v>75</v>
      </c>
      <c r="W16" s="57">
        <f>SUMIF('Wholesale Summary Input'!N:N,N16,'Wholesale Summary Input'!AC:AC)*-1</f>
        <v>-7.8835000000000006</v>
      </c>
      <c r="X16" s="57">
        <f>SUMIF('Wholesale Summary Input'!N:N,N16,'Wholesale Summary Input'!AD:AD)</f>
        <v>261.5</v>
      </c>
      <c r="Y16" s="59">
        <f t="shared" si="1"/>
        <v>72.738957934990438</v>
      </c>
      <c r="AL16" t="s">
        <v>2465</v>
      </c>
      <c r="AN16" t="s">
        <v>2466</v>
      </c>
    </row>
    <row r="17" spans="1:44">
      <c r="A17" s="71" t="s">
        <v>1937</v>
      </c>
      <c r="B17" s="73">
        <v>42898</v>
      </c>
      <c r="C17" s="74">
        <v>0.46228009259259256</v>
      </c>
      <c r="D17" s="73">
        <v>42903</v>
      </c>
      <c r="E17" s="73">
        <v>42903</v>
      </c>
      <c r="F17" s="73">
        <v>42907</v>
      </c>
      <c r="G17" s="71" t="s">
        <v>1936</v>
      </c>
      <c r="H17" s="71" t="s">
        <v>1917</v>
      </c>
      <c r="I17" s="71" t="s">
        <v>1918</v>
      </c>
      <c r="J17" s="71" t="s">
        <v>1919</v>
      </c>
      <c r="K17" s="71" t="s">
        <v>393</v>
      </c>
      <c r="L17" s="71"/>
      <c r="M17" s="71" t="s">
        <v>235</v>
      </c>
      <c r="N17" s="71" t="s">
        <v>4337</v>
      </c>
      <c r="O17" s="71"/>
      <c r="P17" s="71" t="s">
        <v>1920</v>
      </c>
      <c r="Q17" s="71"/>
      <c r="R17" s="71">
        <v>142</v>
      </c>
      <c r="S17" s="71" t="s">
        <v>3506</v>
      </c>
      <c r="T17" s="71">
        <v>4</v>
      </c>
      <c r="U17" s="71">
        <v>3.5</v>
      </c>
      <c r="V17" s="71">
        <v>14</v>
      </c>
      <c r="W17" s="57">
        <f>SUMIF('Wholesale Summary Input'!N:N,N17,'Wholesale Summary Input'!AC:AC)*-1</f>
        <v>-7.8835000000000006</v>
      </c>
      <c r="X17" s="57">
        <f>SUMIF('Wholesale Summary Input'!N:N,N17,'Wholesale Summary Input'!AD:AD)</f>
        <v>261.5</v>
      </c>
      <c r="Y17" s="59">
        <f t="shared" si="1"/>
        <v>13.577938814531549</v>
      </c>
      <c r="AL17" t="s">
        <v>2473</v>
      </c>
    </row>
    <row r="18" spans="1:44">
      <c r="A18" s="71" t="s">
        <v>1937</v>
      </c>
      <c r="B18" s="73">
        <v>42898</v>
      </c>
      <c r="C18" s="74">
        <v>0.46228009259259256</v>
      </c>
      <c r="D18" s="73">
        <v>42903</v>
      </c>
      <c r="E18" s="73">
        <v>42903</v>
      </c>
      <c r="F18" s="73">
        <v>42907</v>
      </c>
      <c r="G18" s="71" t="s">
        <v>1936</v>
      </c>
      <c r="H18" s="71" t="s">
        <v>1917</v>
      </c>
      <c r="I18" s="71" t="s">
        <v>1918</v>
      </c>
      <c r="J18" s="71" t="s">
        <v>1919</v>
      </c>
      <c r="K18" s="71" t="s">
        <v>393</v>
      </c>
      <c r="L18" s="71"/>
      <c r="M18" s="71" t="s">
        <v>235</v>
      </c>
      <c r="N18" s="71" t="s">
        <v>4337</v>
      </c>
      <c r="O18" s="71"/>
      <c r="P18" s="71" t="s">
        <v>1920</v>
      </c>
      <c r="Q18" s="71"/>
      <c r="R18" s="71">
        <v>127</v>
      </c>
      <c r="S18" s="71" t="s">
        <v>229</v>
      </c>
      <c r="T18" s="71">
        <v>2</v>
      </c>
      <c r="U18" s="71">
        <v>3.5</v>
      </c>
      <c r="V18" s="71">
        <v>7</v>
      </c>
      <c r="W18" s="57">
        <f>SUMIF('Wholesale Summary Input'!N:N,N18,'Wholesale Summary Input'!AC:AC)*-1</f>
        <v>-7.8835000000000006</v>
      </c>
      <c r="X18" s="57">
        <f>SUMIF('Wholesale Summary Input'!N:N,N18,'Wholesale Summary Input'!AD:AD)</f>
        <v>261.5</v>
      </c>
      <c r="Y18" s="59">
        <f t="shared" si="1"/>
        <v>6.7889694072657747</v>
      </c>
      <c r="AL18" t="s">
        <v>2467</v>
      </c>
      <c r="AN18" t="s">
        <v>2468</v>
      </c>
    </row>
    <row r="19" spans="1:44">
      <c r="A19" s="71" t="s">
        <v>1937</v>
      </c>
      <c r="B19" s="73">
        <v>42898</v>
      </c>
      <c r="C19" s="74">
        <v>0.46228009259259256</v>
      </c>
      <c r="D19" s="73">
        <v>42903</v>
      </c>
      <c r="E19" s="73">
        <v>42903</v>
      </c>
      <c r="F19" s="73">
        <v>42907</v>
      </c>
      <c r="G19" s="71" t="s">
        <v>1936</v>
      </c>
      <c r="H19" s="71" t="s">
        <v>1917</v>
      </c>
      <c r="I19" s="71" t="s">
        <v>1918</v>
      </c>
      <c r="J19" s="71" t="s">
        <v>1919</v>
      </c>
      <c r="K19" s="71" t="s">
        <v>393</v>
      </c>
      <c r="L19" s="71"/>
      <c r="M19" s="71" t="s">
        <v>235</v>
      </c>
      <c r="N19" s="71" t="s">
        <v>4337</v>
      </c>
      <c r="O19" s="71"/>
      <c r="P19" s="71" t="s">
        <v>1920</v>
      </c>
      <c r="Q19" s="71"/>
      <c r="R19" s="71">
        <v>122</v>
      </c>
      <c r="S19" s="71" t="s">
        <v>225</v>
      </c>
      <c r="T19" s="71">
        <v>1</v>
      </c>
      <c r="U19" s="71">
        <v>3.5</v>
      </c>
      <c r="V19" s="71">
        <v>3.5</v>
      </c>
      <c r="W19" s="57">
        <f>SUMIF('Wholesale Summary Input'!N:N,N19,'Wholesale Summary Input'!AC:AC)*-1</f>
        <v>-7.8835000000000006</v>
      </c>
      <c r="X19" s="57">
        <f>SUMIF('Wholesale Summary Input'!N:N,N19,'Wholesale Summary Input'!AD:AD)</f>
        <v>261.5</v>
      </c>
      <c r="Y19" s="59">
        <f t="shared" si="1"/>
        <v>3.3944847036328873</v>
      </c>
      <c r="AL19" t="s">
        <v>2469</v>
      </c>
      <c r="AN19" t="s">
        <v>2470</v>
      </c>
    </row>
    <row r="20" spans="1:44">
      <c r="A20" s="71" t="s">
        <v>1937</v>
      </c>
      <c r="B20" s="73">
        <v>42898</v>
      </c>
      <c r="C20" s="74">
        <v>0.46228009259259256</v>
      </c>
      <c r="D20" s="73">
        <v>42903</v>
      </c>
      <c r="E20" s="73">
        <v>42903</v>
      </c>
      <c r="F20" s="73">
        <v>42907</v>
      </c>
      <c r="G20" s="71" t="s">
        <v>1936</v>
      </c>
      <c r="H20" s="71" t="s">
        <v>1917</v>
      </c>
      <c r="I20" s="71" t="s">
        <v>1918</v>
      </c>
      <c r="J20" s="71" t="s">
        <v>1919</v>
      </c>
      <c r="K20" s="71" t="s">
        <v>393</v>
      </c>
      <c r="L20" s="71"/>
      <c r="M20" s="71" t="s">
        <v>235</v>
      </c>
      <c r="N20" s="71" t="s">
        <v>4337</v>
      </c>
      <c r="O20" s="71"/>
      <c r="P20" s="71" t="s">
        <v>1920</v>
      </c>
      <c r="Q20" s="71"/>
      <c r="R20" s="71">
        <v>12003</v>
      </c>
      <c r="S20" s="71" t="s">
        <v>204</v>
      </c>
      <c r="T20" s="71">
        <v>1</v>
      </c>
      <c r="U20" s="71">
        <v>10</v>
      </c>
      <c r="V20" s="71">
        <v>10</v>
      </c>
      <c r="W20" s="57">
        <f>SUMIF('Wholesale Summary Input'!N:N,N20,'Wholesale Summary Input'!AC:AC)*-1</f>
        <v>-7.8835000000000006</v>
      </c>
      <c r="X20" s="57">
        <f>SUMIF('Wholesale Summary Input'!N:N,N20,'Wholesale Summary Input'!AD:AD)</f>
        <v>261.5</v>
      </c>
      <c r="Y20" s="59">
        <f t="shared" si="1"/>
        <v>9.6985277246653911</v>
      </c>
      <c r="AP20" t="s">
        <v>1996</v>
      </c>
      <c r="AR20" t="s">
        <v>1996</v>
      </c>
    </row>
    <row r="21" spans="1:44">
      <c r="A21" s="71" t="s">
        <v>1937</v>
      </c>
      <c r="B21" s="73">
        <v>42898</v>
      </c>
      <c r="C21" s="74">
        <v>0.46228009259259256</v>
      </c>
      <c r="D21" s="73">
        <v>42903</v>
      </c>
      <c r="E21" s="73">
        <v>42903</v>
      </c>
      <c r="F21" s="73">
        <v>42907</v>
      </c>
      <c r="G21" s="71" t="s">
        <v>1936</v>
      </c>
      <c r="H21" s="71" t="s">
        <v>1917</v>
      </c>
      <c r="I21" s="71" t="s">
        <v>1918</v>
      </c>
      <c r="J21" s="71" t="s">
        <v>1919</v>
      </c>
      <c r="K21" s="71" t="s">
        <v>393</v>
      </c>
      <c r="L21" s="71"/>
      <c r="M21" s="71" t="s">
        <v>235</v>
      </c>
      <c r="N21" s="71" t="s">
        <v>4337</v>
      </c>
      <c r="O21" s="71"/>
      <c r="P21" s="71" t="s">
        <v>1920</v>
      </c>
      <c r="Q21" s="71"/>
      <c r="R21" s="71">
        <v>120</v>
      </c>
      <c r="S21" s="71" t="s">
        <v>223</v>
      </c>
      <c r="T21" s="71">
        <v>1</v>
      </c>
      <c r="U21" s="71">
        <v>3.5</v>
      </c>
      <c r="V21" s="71">
        <v>3.5</v>
      </c>
      <c r="W21" s="57">
        <f>SUMIF('Wholesale Summary Input'!N:N,N21,'Wholesale Summary Input'!AC:AC)*-1</f>
        <v>-7.8835000000000006</v>
      </c>
      <c r="X21" s="57">
        <f>SUMIF('Wholesale Summary Input'!N:N,N21,'Wholesale Summary Input'!AD:AD)</f>
        <v>261.5</v>
      </c>
      <c r="Y21" s="59">
        <f t="shared" si="1"/>
        <v>3.3944847036328873</v>
      </c>
      <c r="AL21" t="s">
        <v>2474</v>
      </c>
      <c r="AP21" t="s">
        <v>2475</v>
      </c>
      <c r="AR21" t="s">
        <v>2475</v>
      </c>
    </row>
    <row r="22" spans="1:44">
      <c r="A22" s="71" t="s">
        <v>1937</v>
      </c>
      <c r="B22" s="73">
        <v>42898</v>
      </c>
      <c r="C22" s="74">
        <v>0.46228009259259256</v>
      </c>
      <c r="D22" s="73">
        <v>42903</v>
      </c>
      <c r="E22" s="73">
        <v>42903</v>
      </c>
      <c r="F22" s="73">
        <v>42907</v>
      </c>
      <c r="G22" s="71" t="s">
        <v>1936</v>
      </c>
      <c r="H22" s="71" t="s">
        <v>1917</v>
      </c>
      <c r="I22" s="71" t="s">
        <v>1918</v>
      </c>
      <c r="J22" s="71" t="s">
        <v>1919</v>
      </c>
      <c r="K22" s="71" t="s">
        <v>393</v>
      </c>
      <c r="L22" s="71"/>
      <c r="M22" s="71" t="s">
        <v>235</v>
      </c>
      <c r="N22" s="71" t="s">
        <v>4337</v>
      </c>
      <c r="O22" s="71"/>
      <c r="P22" s="71" t="s">
        <v>1920</v>
      </c>
      <c r="Q22" s="71"/>
      <c r="R22" s="71">
        <v>114</v>
      </c>
      <c r="S22" s="71" t="s">
        <v>219</v>
      </c>
      <c r="T22" s="71">
        <v>1</v>
      </c>
      <c r="U22" s="71">
        <v>3.5</v>
      </c>
      <c r="V22" s="71">
        <v>3.5</v>
      </c>
      <c r="W22" s="57">
        <f>SUMIF('Wholesale Summary Input'!N:N,N22,'Wholesale Summary Input'!AC:AC)*-1</f>
        <v>-7.8835000000000006</v>
      </c>
      <c r="X22" s="57">
        <f>SUMIF('Wholesale Summary Input'!N:N,N22,'Wholesale Summary Input'!AD:AD)</f>
        <v>261.5</v>
      </c>
      <c r="Y22" s="59">
        <f t="shared" si="1"/>
        <v>3.3944847036328873</v>
      </c>
      <c r="AP22" t="s">
        <v>1956</v>
      </c>
      <c r="AR22" t="s">
        <v>1957</v>
      </c>
    </row>
    <row r="23" spans="1:44">
      <c r="A23" s="71" t="s">
        <v>1937</v>
      </c>
      <c r="B23" s="73">
        <v>42898</v>
      </c>
      <c r="C23" s="74">
        <v>0.46228009259259256</v>
      </c>
      <c r="D23" s="73">
        <v>42903</v>
      </c>
      <c r="E23" s="73">
        <v>42903</v>
      </c>
      <c r="F23" s="73">
        <v>42907</v>
      </c>
      <c r="G23" s="71" t="s">
        <v>1936</v>
      </c>
      <c r="H23" s="71" t="s">
        <v>1917</v>
      </c>
      <c r="I23" s="71" t="s">
        <v>1918</v>
      </c>
      <c r="J23" s="71" t="s">
        <v>1919</v>
      </c>
      <c r="K23" s="71" t="s">
        <v>393</v>
      </c>
      <c r="L23" s="71"/>
      <c r="M23" s="71" t="s">
        <v>235</v>
      </c>
      <c r="N23" s="71" t="s">
        <v>4337</v>
      </c>
      <c r="O23" s="71"/>
      <c r="P23" s="71" t="s">
        <v>1920</v>
      </c>
      <c r="Q23" s="71"/>
      <c r="R23" s="71">
        <v>132</v>
      </c>
      <c r="S23" s="71" t="s">
        <v>1941</v>
      </c>
      <c r="T23" s="71">
        <v>2</v>
      </c>
      <c r="U23" s="71">
        <v>3.5</v>
      </c>
      <c r="V23" s="71">
        <v>7</v>
      </c>
      <c r="W23" s="57">
        <f>SUMIF('Wholesale Summary Input'!N:N,N23,'Wholesale Summary Input'!AC:AC)*-1</f>
        <v>-7.8835000000000006</v>
      </c>
      <c r="X23" s="57">
        <f>SUMIF('Wholesale Summary Input'!N:N,N23,'Wholesale Summary Input'!AD:AD)</f>
        <v>261.5</v>
      </c>
      <c r="Y23" s="59">
        <f t="shared" si="1"/>
        <v>6.7889694072657747</v>
      </c>
      <c r="AL23" t="s">
        <v>2464</v>
      </c>
      <c r="AP23" t="s">
        <v>1956</v>
      </c>
      <c r="AR23" t="s">
        <v>1957</v>
      </c>
    </row>
    <row r="24" spans="1:44">
      <c r="A24" s="71" t="s">
        <v>1937</v>
      </c>
      <c r="B24" s="73">
        <v>42898</v>
      </c>
      <c r="C24" s="74">
        <v>0.46228009259259256</v>
      </c>
      <c r="D24" s="73">
        <v>42903</v>
      </c>
      <c r="E24" s="73">
        <v>42903</v>
      </c>
      <c r="F24" s="73">
        <v>42907</v>
      </c>
      <c r="G24" s="71" t="s">
        <v>1936</v>
      </c>
      <c r="H24" s="71" t="s">
        <v>1917</v>
      </c>
      <c r="I24" s="71" t="s">
        <v>1918</v>
      </c>
      <c r="J24" s="71" t="s">
        <v>1919</v>
      </c>
      <c r="K24" s="71" t="s">
        <v>393</v>
      </c>
      <c r="L24" s="71"/>
      <c r="M24" s="71" t="s">
        <v>235</v>
      </c>
      <c r="N24" s="71" t="s">
        <v>4337</v>
      </c>
      <c r="O24" s="71"/>
      <c r="P24" s="71" t="s">
        <v>1920</v>
      </c>
      <c r="Q24" s="71"/>
      <c r="R24" s="71" t="s">
        <v>3397</v>
      </c>
      <c r="S24" s="71" t="s">
        <v>4334</v>
      </c>
      <c r="T24" s="71">
        <v>15</v>
      </c>
      <c r="U24" s="71">
        <v>5</v>
      </c>
      <c r="V24" s="71">
        <v>75</v>
      </c>
      <c r="W24" s="57">
        <f>SUMIF('Wholesale Summary Input'!N:N,N24,'Wholesale Summary Input'!AC:AC)*-1</f>
        <v>-7.8835000000000006</v>
      </c>
      <c r="X24" s="57">
        <f>SUMIF('Wholesale Summary Input'!N:N,N24,'Wholesale Summary Input'!AD:AD)</f>
        <v>261.5</v>
      </c>
      <c r="Y24" s="59">
        <f t="shared" si="1"/>
        <v>72.738957934990438</v>
      </c>
      <c r="AL24" t="s">
        <v>2476</v>
      </c>
    </row>
    <row r="25" spans="1:44">
      <c r="A25" s="71" t="s">
        <v>1937</v>
      </c>
      <c r="B25" s="73">
        <v>42898</v>
      </c>
      <c r="C25" s="74">
        <v>0.46228009259259256</v>
      </c>
      <c r="D25" s="73">
        <v>42903</v>
      </c>
      <c r="E25" s="73">
        <v>42903</v>
      </c>
      <c r="F25" s="73">
        <v>42907</v>
      </c>
      <c r="G25" s="71" t="s">
        <v>1936</v>
      </c>
      <c r="H25" s="71" t="s">
        <v>1917</v>
      </c>
      <c r="I25" s="71" t="s">
        <v>1918</v>
      </c>
      <c r="J25" s="71" t="s">
        <v>1919</v>
      </c>
      <c r="K25" s="71" t="s">
        <v>393</v>
      </c>
      <c r="L25" s="71"/>
      <c r="M25" s="71" t="s">
        <v>235</v>
      </c>
      <c r="N25" s="71" t="s">
        <v>4337</v>
      </c>
      <c r="O25" s="71"/>
      <c r="P25" s="71" t="s">
        <v>1920</v>
      </c>
      <c r="Q25" s="71"/>
      <c r="R25" s="71">
        <v>126</v>
      </c>
      <c r="S25" s="71" t="s">
        <v>212</v>
      </c>
      <c r="T25" s="71">
        <v>1</v>
      </c>
      <c r="U25" s="71">
        <v>3.5</v>
      </c>
      <c r="V25" s="71">
        <v>3.5</v>
      </c>
      <c r="W25" s="57">
        <f>SUMIF('Wholesale Summary Input'!N:N,N25,'Wholesale Summary Input'!AC:AC)*-1</f>
        <v>-7.8835000000000006</v>
      </c>
      <c r="X25" s="57">
        <f>SUMIF('Wholesale Summary Input'!N:N,N25,'Wholesale Summary Input'!AD:AD)</f>
        <v>261.5</v>
      </c>
      <c r="Y25" s="59">
        <f t="shared" si="1"/>
        <v>3.3944847036328873</v>
      </c>
      <c r="AP25" t="s">
        <v>1996</v>
      </c>
      <c r="AR25" t="s">
        <v>1996</v>
      </c>
    </row>
    <row r="26" spans="1:44">
      <c r="A26" s="71" t="s">
        <v>1937</v>
      </c>
      <c r="B26" s="73">
        <v>42898</v>
      </c>
      <c r="C26" s="74">
        <v>0.46228009259259256</v>
      </c>
      <c r="D26" s="73">
        <v>42903</v>
      </c>
      <c r="E26" s="73">
        <v>42903</v>
      </c>
      <c r="F26" s="73">
        <v>42907</v>
      </c>
      <c r="G26" s="71" t="s">
        <v>1936</v>
      </c>
      <c r="H26" s="71" t="s">
        <v>1917</v>
      </c>
      <c r="I26" s="71" t="s">
        <v>1918</v>
      </c>
      <c r="J26" s="71" t="s">
        <v>1919</v>
      </c>
      <c r="K26" s="71" t="s">
        <v>393</v>
      </c>
      <c r="L26" s="71"/>
      <c r="M26" s="71" t="s">
        <v>235</v>
      </c>
      <c r="N26" s="71" t="s">
        <v>4337</v>
      </c>
      <c r="O26" s="71"/>
      <c r="P26" s="71" t="s">
        <v>1920</v>
      </c>
      <c r="Q26" s="71"/>
      <c r="R26" s="71">
        <v>135</v>
      </c>
      <c r="S26" s="71" t="s">
        <v>1942</v>
      </c>
      <c r="T26" s="71">
        <v>3</v>
      </c>
      <c r="U26" s="71">
        <v>3.5</v>
      </c>
      <c r="V26" s="71">
        <v>10.5</v>
      </c>
      <c r="W26" s="57">
        <f>SUMIF('Wholesale Summary Input'!N:N,N26,'Wholesale Summary Input'!AC:AC)*-1</f>
        <v>-7.8835000000000006</v>
      </c>
      <c r="X26" s="57">
        <f>SUMIF('Wholesale Summary Input'!N:N,N26,'Wholesale Summary Input'!AD:AD)</f>
        <v>261.5</v>
      </c>
      <c r="Y26" s="59">
        <f t="shared" si="1"/>
        <v>10.183454110898662</v>
      </c>
      <c r="AL26" t="s">
        <v>2477</v>
      </c>
      <c r="AN26" t="s">
        <v>1990</v>
      </c>
      <c r="AP26" t="s">
        <v>2478</v>
      </c>
    </row>
    <row r="27" spans="1:44">
      <c r="A27" s="71" t="s">
        <v>1937</v>
      </c>
      <c r="B27" s="73">
        <v>42898</v>
      </c>
      <c r="C27" s="74">
        <v>0.46228009259259256</v>
      </c>
      <c r="D27" s="73">
        <v>42903</v>
      </c>
      <c r="E27" s="73">
        <v>42903</v>
      </c>
      <c r="F27" s="73">
        <v>42907</v>
      </c>
      <c r="G27" s="71" t="s">
        <v>1936</v>
      </c>
      <c r="H27" s="71" t="s">
        <v>1917</v>
      </c>
      <c r="I27" s="71" t="s">
        <v>1918</v>
      </c>
      <c r="J27" s="71" t="s">
        <v>1919</v>
      </c>
      <c r="K27" s="71" t="s">
        <v>393</v>
      </c>
      <c r="L27" s="71"/>
      <c r="M27" s="71" t="s">
        <v>235</v>
      </c>
      <c r="N27" s="71" t="s">
        <v>4337</v>
      </c>
      <c r="O27" s="71"/>
      <c r="P27" s="71" t="s">
        <v>1920</v>
      </c>
      <c r="Q27" s="71"/>
      <c r="R27" s="71">
        <v>136</v>
      </c>
      <c r="S27" s="71" t="s">
        <v>1943</v>
      </c>
      <c r="T27" s="71">
        <v>4</v>
      </c>
      <c r="U27" s="71">
        <v>3.5</v>
      </c>
      <c r="V27" s="71">
        <v>14</v>
      </c>
      <c r="W27" s="57">
        <f>SUMIF('Wholesale Summary Input'!N:N,N27,'Wholesale Summary Input'!AC:AC)*-1</f>
        <v>-7.8835000000000006</v>
      </c>
      <c r="X27" s="57">
        <f>SUMIF('Wholesale Summary Input'!N:N,N27,'Wholesale Summary Input'!AD:AD)</f>
        <v>261.5</v>
      </c>
      <c r="Y27" s="59">
        <f t="shared" si="1"/>
        <v>13.577938814531549</v>
      </c>
      <c r="AP27" t="s">
        <v>2472</v>
      </c>
      <c r="AR27" t="s">
        <v>2472</v>
      </c>
    </row>
    <row r="28" spans="1:44">
      <c r="A28" s="71" t="s">
        <v>1937</v>
      </c>
      <c r="B28" s="73">
        <v>42898</v>
      </c>
      <c r="C28" s="74">
        <v>0.46228009259259256</v>
      </c>
      <c r="D28" s="73">
        <v>42903</v>
      </c>
      <c r="E28" s="73">
        <v>42903</v>
      </c>
      <c r="F28" s="73">
        <v>42907</v>
      </c>
      <c r="G28" s="71" t="s">
        <v>1936</v>
      </c>
      <c r="H28" s="71" t="s">
        <v>1917</v>
      </c>
      <c r="I28" s="71" t="s">
        <v>1918</v>
      </c>
      <c r="J28" s="71" t="s">
        <v>1919</v>
      </c>
      <c r="K28" s="71" t="s">
        <v>393</v>
      </c>
      <c r="L28" s="71"/>
      <c r="M28" s="71" t="s">
        <v>235</v>
      </c>
      <c r="N28" s="71" t="s">
        <v>4337</v>
      </c>
      <c r="O28" s="71"/>
      <c r="P28" s="71" t="s">
        <v>1920</v>
      </c>
      <c r="Q28" s="71"/>
      <c r="R28" s="71">
        <v>142</v>
      </c>
      <c r="S28" s="71" t="s">
        <v>3506</v>
      </c>
      <c r="T28" s="71">
        <v>10</v>
      </c>
      <c r="U28" s="71">
        <v>3.5</v>
      </c>
      <c r="V28" s="71">
        <v>35</v>
      </c>
      <c r="W28" s="57">
        <f>SUMIF('Wholesale Summary Input'!N:N,N28,'Wholesale Summary Input'!AC:AC)*-1</f>
        <v>-7.8835000000000006</v>
      </c>
      <c r="X28" s="57">
        <f>SUMIF('Wholesale Summary Input'!N:N,N28,'Wholesale Summary Input'!AD:AD)</f>
        <v>261.5</v>
      </c>
      <c r="Y28" s="59">
        <f t="shared" si="1"/>
        <v>33.944847036328873</v>
      </c>
      <c r="AP28" t="s">
        <v>2472</v>
      </c>
      <c r="AR28" t="s">
        <v>2472</v>
      </c>
    </row>
    <row r="29" spans="1:44">
      <c r="A29" s="71" t="s">
        <v>1937</v>
      </c>
      <c r="B29" s="73">
        <v>42898</v>
      </c>
      <c r="C29" s="74">
        <v>0.4332523148148148</v>
      </c>
      <c r="D29" s="73">
        <v>42903</v>
      </c>
      <c r="E29" s="73">
        <v>42903</v>
      </c>
      <c r="F29" s="73">
        <v>42905</v>
      </c>
      <c r="G29" s="71" t="s">
        <v>1936</v>
      </c>
      <c r="H29" s="71" t="s">
        <v>1917</v>
      </c>
      <c r="I29" s="71" t="s">
        <v>1918</v>
      </c>
      <c r="J29" s="71" t="s">
        <v>1919</v>
      </c>
      <c r="K29" s="71" t="s">
        <v>484</v>
      </c>
      <c r="L29" s="71"/>
      <c r="M29" s="71"/>
      <c r="N29" s="71" t="s">
        <v>4338</v>
      </c>
      <c r="O29" s="71"/>
      <c r="P29" s="71" t="s">
        <v>1920</v>
      </c>
      <c r="Q29" s="71"/>
      <c r="R29" s="71" t="s">
        <v>3397</v>
      </c>
      <c r="S29" s="71" t="s">
        <v>4334</v>
      </c>
      <c r="T29" s="71">
        <v>3</v>
      </c>
      <c r="U29" s="71">
        <v>5</v>
      </c>
      <c r="V29" s="71">
        <v>15</v>
      </c>
      <c r="W29" s="57">
        <f>SUMIF('Wholesale Summary Input'!N:N,N29,'Wholesale Summary Input'!AC:AC)*-1</f>
        <v>-1.431</v>
      </c>
      <c r="X29" s="57">
        <f>SUMIF('Wholesale Summary Input'!N:N,N29,'Wholesale Summary Input'!AD:AD)</f>
        <v>39</v>
      </c>
      <c r="Y29" s="59">
        <f t="shared" si="1"/>
        <v>14.449615384615385</v>
      </c>
      <c r="AL29" t="s">
        <v>2465</v>
      </c>
      <c r="AN29" t="s">
        <v>2466</v>
      </c>
    </row>
    <row r="30" spans="1:44">
      <c r="A30" s="71" t="s">
        <v>1937</v>
      </c>
      <c r="B30" s="73">
        <v>42898</v>
      </c>
      <c r="C30" s="74">
        <v>0.4332523148148148</v>
      </c>
      <c r="D30" s="73">
        <v>42903</v>
      </c>
      <c r="E30" s="73">
        <v>42903</v>
      </c>
      <c r="F30" s="73">
        <v>42905</v>
      </c>
      <c r="G30" s="71" t="s">
        <v>1936</v>
      </c>
      <c r="H30" s="71" t="s">
        <v>1917</v>
      </c>
      <c r="I30" s="71" t="s">
        <v>1918</v>
      </c>
      <c r="J30" s="71" t="s">
        <v>1919</v>
      </c>
      <c r="K30" s="71" t="s">
        <v>484</v>
      </c>
      <c r="L30" s="71"/>
      <c r="M30" s="71"/>
      <c r="N30" s="71" t="s">
        <v>4338</v>
      </c>
      <c r="O30" s="71"/>
      <c r="P30" s="71" t="s">
        <v>1920</v>
      </c>
      <c r="Q30" s="71"/>
      <c r="R30" s="71" t="s">
        <v>3402</v>
      </c>
      <c r="S30" s="71" t="s">
        <v>4335</v>
      </c>
      <c r="T30" s="71">
        <v>4</v>
      </c>
      <c r="U30" s="71">
        <v>5</v>
      </c>
      <c r="V30" s="71">
        <v>20</v>
      </c>
      <c r="W30" s="57">
        <f>SUMIF('Wholesale Summary Input'!N:N,N30,'Wholesale Summary Input'!AC:AC)*-1</f>
        <v>-1.431</v>
      </c>
      <c r="X30" s="57">
        <f>SUMIF('Wholesale Summary Input'!N:N,N30,'Wholesale Summary Input'!AD:AD)</f>
        <v>39</v>
      </c>
      <c r="Y30" s="59">
        <f t="shared" si="1"/>
        <v>19.266153846153845</v>
      </c>
      <c r="AL30" t="s">
        <v>2479</v>
      </c>
      <c r="AN30" t="s">
        <v>2480</v>
      </c>
    </row>
    <row r="31" spans="1:44">
      <c r="A31" s="71" t="s">
        <v>1937</v>
      </c>
      <c r="B31" s="73">
        <v>42896</v>
      </c>
      <c r="C31" s="74">
        <v>0.45399305555555558</v>
      </c>
      <c r="D31" s="73">
        <v>42903</v>
      </c>
      <c r="E31" s="73">
        <v>42903</v>
      </c>
      <c r="F31" s="73">
        <v>42905</v>
      </c>
      <c r="G31" s="71" t="s">
        <v>1936</v>
      </c>
      <c r="H31" s="71" t="s">
        <v>1917</v>
      </c>
      <c r="I31" s="71" t="s">
        <v>1918</v>
      </c>
      <c r="J31" s="71" t="s">
        <v>1919</v>
      </c>
      <c r="K31" s="71" t="s">
        <v>2652</v>
      </c>
      <c r="L31" s="71"/>
      <c r="M31" s="71"/>
      <c r="N31" s="71" t="s">
        <v>4339</v>
      </c>
      <c r="O31" s="71"/>
      <c r="P31" s="71" t="s">
        <v>1920</v>
      </c>
      <c r="Q31" s="71"/>
      <c r="R31" s="71">
        <v>12013</v>
      </c>
      <c r="S31" s="71" t="s">
        <v>1947</v>
      </c>
      <c r="T31" s="71">
        <v>1</v>
      </c>
      <c r="U31" s="71">
        <v>7</v>
      </c>
      <c r="V31" s="71">
        <v>7</v>
      </c>
      <c r="W31" s="57">
        <f>SUMIF('Wholesale Summary Input'!N:N,N31,'Wholesale Summary Input'!AC:AC)*-1</f>
        <v>-1.3440000000000001</v>
      </c>
      <c r="X31" s="57">
        <f>SUMIF('Wholesale Summary Input'!N:N,N31,'Wholesale Summary Input'!AD:AD)</f>
        <v>36</v>
      </c>
      <c r="Y31" s="59">
        <f t="shared" si="1"/>
        <v>6.738666666666667</v>
      </c>
      <c r="AL31" t="s">
        <v>2481</v>
      </c>
      <c r="AN31" t="s">
        <v>2482</v>
      </c>
      <c r="AP31" t="s">
        <v>1951</v>
      </c>
      <c r="AR31" t="s">
        <v>1951</v>
      </c>
    </row>
    <row r="32" spans="1:44">
      <c r="A32" s="71" t="s">
        <v>1937</v>
      </c>
      <c r="B32" s="73">
        <v>42896</v>
      </c>
      <c r="C32" s="74">
        <v>0.45399305555555558</v>
      </c>
      <c r="D32" s="73">
        <v>42903</v>
      </c>
      <c r="E32" s="73">
        <v>42903</v>
      </c>
      <c r="F32" s="73">
        <v>42905</v>
      </c>
      <c r="G32" s="71" t="s">
        <v>1936</v>
      </c>
      <c r="H32" s="71" t="s">
        <v>1917</v>
      </c>
      <c r="I32" s="71" t="s">
        <v>1918</v>
      </c>
      <c r="J32" s="71" t="s">
        <v>1919</v>
      </c>
      <c r="K32" s="71" t="s">
        <v>2652</v>
      </c>
      <c r="L32" s="71"/>
      <c r="M32" s="71"/>
      <c r="N32" s="71" t="s">
        <v>4339</v>
      </c>
      <c r="O32" s="71"/>
      <c r="P32" s="71" t="s">
        <v>1920</v>
      </c>
      <c r="Q32" s="71"/>
      <c r="R32" s="71" t="s">
        <v>3397</v>
      </c>
      <c r="S32" s="71" t="s">
        <v>4334</v>
      </c>
      <c r="T32" s="71">
        <v>3</v>
      </c>
      <c r="U32" s="71">
        <v>5</v>
      </c>
      <c r="V32" s="71">
        <v>15</v>
      </c>
      <c r="W32" s="57">
        <f>SUMIF('Wholesale Summary Input'!N:N,N32,'Wholesale Summary Input'!AC:AC)*-1</f>
        <v>-1.3440000000000001</v>
      </c>
      <c r="X32" s="57">
        <f>SUMIF('Wholesale Summary Input'!N:N,N32,'Wholesale Summary Input'!AD:AD)</f>
        <v>36</v>
      </c>
      <c r="Y32" s="59">
        <f t="shared" si="1"/>
        <v>14.44</v>
      </c>
      <c r="AL32" t="s">
        <v>2469</v>
      </c>
      <c r="AN32" t="s">
        <v>2470</v>
      </c>
    </row>
    <row r="33" spans="1:44">
      <c r="A33" s="71" t="s">
        <v>1937</v>
      </c>
      <c r="B33" s="73">
        <v>42896</v>
      </c>
      <c r="C33" s="74">
        <v>0.45399305555555558</v>
      </c>
      <c r="D33" s="73">
        <v>42903</v>
      </c>
      <c r="E33" s="73">
        <v>42903</v>
      </c>
      <c r="F33" s="73">
        <v>42905</v>
      </c>
      <c r="G33" s="71" t="s">
        <v>1936</v>
      </c>
      <c r="H33" s="71" t="s">
        <v>1917</v>
      </c>
      <c r="I33" s="71" t="s">
        <v>1918</v>
      </c>
      <c r="J33" s="71" t="s">
        <v>1919</v>
      </c>
      <c r="K33" s="71" t="s">
        <v>2652</v>
      </c>
      <c r="L33" s="71"/>
      <c r="M33" s="71"/>
      <c r="N33" s="71" t="s">
        <v>4339</v>
      </c>
      <c r="O33" s="71"/>
      <c r="P33" s="71" t="s">
        <v>1920</v>
      </c>
      <c r="Q33" s="71"/>
      <c r="R33" s="71" t="s">
        <v>3402</v>
      </c>
      <c r="S33" s="71" t="s">
        <v>4335</v>
      </c>
      <c r="T33" s="71">
        <v>2</v>
      </c>
      <c r="U33" s="71">
        <v>5</v>
      </c>
      <c r="V33" s="71">
        <v>10</v>
      </c>
      <c r="W33" s="57">
        <f>SUMIF('Wholesale Summary Input'!N:N,N33,'Wholesale Summary Input'!AC:AC)*-1</f>
        <v>-1.3440000000000001</v>
      </c>
      <c r="X33" s="57">
        <f>SUMIF('Wholesale Summary Input'!N:N,N33,'Wholesale Summary Input'!AD:AD)</f>
        <v>36</v>
      </c>
      <c r="Y33" s="59">
        <f t="shared" si="1"/>
        <v>9.6266666666666669</v>
      </c>
      <c r="AP33" t="s">
        <v>1996</v>
      </c>
      <c r="AR33" t="s">
        <v>1996</v>
      </c>
    </row>
    <row r="34" spans="1:44">
      <c r="A34" s="71" t="s">
        <v>1937</v>
      </c>
      <c r="B34" s="73">
        <v>42894</v>
      </c>
      <c r="C34" s="74">
        <v>0.32817129629629632</v>
      </c>
      <c r="D34" s="73">
        <v>42903</v>
      </c>
      <c r="E34" s="73">
        <v>42903</v>
      </c>
      <c r="F34" s="73">
        <v>42903</v>
      </c>
      <c r="G34" s="71" t="s">
        <v>1936</v>
      </c>
      <c r="H34" s="71" t="s">
        <v>1917</v>
      </c>
      <c r="I34" s="71" t="s">
        <v>1918</v>
      </c>
      <c r="J34" s="71" t="s">
        <v>1919</v>
      </c>
      <c r="K34" s="71" t="s">
        <v>1145</v>
      </c>
      <c r="L34" s="71"/>
      <c r="M34" s="71"/>
      <c r="N34" s="71" t="s">
        <v>4340</v>
      </c>
      <c r="O34" s="71"/>
      <c r="P34" s="71" t="s">
        <v>1920</v>
      </c>
      <c r="Q34" s="71"/>
      <c r="R34" s="71" t="s">
        <v>3397</v>
      </c>
      <c r="S34" s="71" t="s">
        <v>4334</v>
      </c>
      <c r="T34" s="71">
        <v>3</v>
      </c>
      <c r="U34" s="71">
        <v>5</v>
      </c>
      <c r="V34" s="71">
        <v>15</v>
      </c>
      <c r="W34" s="57">
        <f>SUMIF('Wholesale Summary Input'!N:N,N34,'Wholesale Summary Input'!AC:AC)*-1</f>
        <v>-1.4600000000000002</v>
      </c>
      <c r="X34" s="57">
        <f>SUMIF('Wholesale Summary Input'!N:N,N34,'Wholesale Summary Input'!AD:AD)</f>
        <v>40</v>
      </c>
      <c r="Y34" s="59">
        <f t="shared" si="1"/>
        <v>14.452500000000001</v>
      </c>
      <c r="AP34" t="s">
        <v>1996</v>
      </c>
      <c r="AR34" t="s">
        <v>1996</v>
      </c>
    </row>
    <row r="35" spans="1:44">
      <c r="A35" s="71" t="s">
        <v>1937</v>
      </c>
      <c r="B35" s="73">
        <v>42894</v>
      </c>
      <c r="C35" s="74">
        <v>0.32817129629629632</v>
      </c>
      <c r="D35" s="73">
        <v>42903</v>
      </c>
      <c r="E35" s="73">
        <v>42903</v>
      </c>
      <c r="F35" s="73">
        <v>42903</v>
      </c>
      <c r="G35" s="71" t="s">
        <v>1936</v>
      </c>
      <c r="H35" s="71" t="s">
        <v>1917</v>
      </c>
      <c r="I35" s="71" t="s">
        <v>1918</v>
      </c>
      <c r="J35" s="71" t="s">
        <v>1919</v>
      </c>
      <c r="K35" s="71" t="s">
        <v>1145</v>
      </c>
      <c r="L35" s="71"/>
      <c r="M35" s="71"/>
      <c r="N35" s="71" t="s">
        <v>4340</v>
      </c>
      <c r="O35" s="71"/>
      <c r="P35" s="71" t="s">
        <v>1920</v>
      </c>
      <c r="Q35" s="71"/>
      <c r="R35" s="71" t="s">
        <v>3402</v>
      </c>
      <c r="S35" s="71" t="s">
        <v>4335</v>
      </c>
      <c r="T35" s="71">
        <v>5</v>
      </c>
      <c r="U35" s="71">
        <v>5</v>
      </c>
      <c r="V35" s="71">
        <v>25</v>
      </c>
      <c r="W35" s="57">
        <f>SUMIF('Wholesale Summary Input'!N:N,N35,'Wholesale Summary Input'!AC:AC)*-1</f>
        <v>-1.4600000000000002</v>
      </c>
      <c r="X35" s="57">
        <f>SUMIF('Wholesale Summary Input'!N:N,N35,'Wholesale Summary Input'!AD:AD)</f>
        <v>40</v>
      </c>
      <c r="Y35" s="59">
        <f t="shared" si="1"/>
        <v>24.087499999999999</v>
      </c>
      <c r="AP35" t="s">
        <v>1996</v>
      </c>
      <c r="AR35" t="s">
        <v>1996</v>
      </c>
    </row>
    <row r="36" spans="1:44">
      <c r="A36" s="71" t="s">
        <v>1937</v>
      </c>
      <c r="B36" s="73">
        <v>42900</v>
      </c>
      <c r="C36" s="74">
        <v>0.23358796296296294</v>
      </c>
      <c r="D36" s="73">
        <v>42900</v>
      </c>
      <c r="E36" s="73">
        <v>42900</v>
      </c>
      <c r="F36" s="73">
        <v>42903</v>
      </c>
      <c r="G36" s="71" t="s">
        <v>1936</v>
      </c>
      <c r="H36" s="71" t="s">
        <v>1917</v>
      </c>
      <c r="I36" s="71" t="s">
        <v>1918</v>
      </c>
      <c r="J36" s="71" t="s">
        <v>1919</v>
      </c>
      <c r="K36" s="71" t="s">
        <v>533</v>
      </c>
      <c r="L36" s="71"/>
      <c r="M36" s="71"/>
      <c r="N36" s="71" t="s">
        <v>4341</v>
      </c>
      <c r="O36" s="71"/>
      <c r="P36" s="71" t="s">
        <v>1920</v>
      </c>
      <c r="Q36" s="71"/>
      <c r="R36" s="71">
        <v>113</v>
      </c>
      <c r="S36" s="71" t="s">
        <v>218</v>
      </c>
      <c r="T36" s="71">
        <v>3</v>
      </c>
      <c r="U36" s="71">
        <v>3.5</v>
      </c>
      <c r="V36" s="71">
        <v>10.5</v>
      </c>
      <c r="W36" s="57">
        <f>SUMIF('Wholesale Summary Input'!N:N,N36,'Wholesale Summary Input'!AC:AC)*-1</f>
        <v>-4.9980000000000002</v>
      </c>
      <c r="X36" s="57">
        <f>SUMIF('Wholesale Summary Input'!N:N,N36,'Wholesale Summary Input'!AD:AD)</f>
        <v>162</v>
      </c>
      <c r="Y36" s="59">
        <f t="shared" si="1"/>
        <v>10.176055555555555</v>
      </c>
      <c r="AP36" t="s">
        <v>2472</v>
      </c>
      <c r="AR36" t="s">
        <v>2472</v>
      </c>
    </row>
    <row r="37" spans="1:44">
      <c r="A37" s="71" t="s">
        <v>1937</v>
      </c>
      <c r="B37" s="73">
        <v>42900</v>
      </c>
      <c r="C37" s="74">
        <v>0.23358796296296294</v>
      </c>
      <c r="D37" s="73">
        <v>42900</v>
      </c>
      <c r="E37" s="73">
        <v>42900</v>
      </c>
      <c r="F37" s="73">
        <v>42903</v>
      </c>
      <c r="G37" s="71" t="s">
        <v>1936</v>
      </c>
      <c r="H37" s="71" t="s">
        <v>1917</v>
      </c>
      <c r="I37" s="71" t="s">
        <v>1918</v>
      </c>
      <c r="J37" s="71" t="s">
        <v>1919</v>
      </c>
      <c r="K37" s="71" t="s">
        <v>533</v>
      </c>
      <c r="L37" s="71"/>
      <c r="M37" s="71"/>
      <c r="N37" s="71" t="s">
        <v>4341</v>
      </c>
      <c r="O37" s="71"/>
      <c r="P37" s="71" t="s">
        <v>1920</v>
      </c>
      <c r="Q37" s="71"/>
      <c r="R37" s="71">
        <v>116</v>
      </c>
      <c r="S37" s="71" t="s">
        <v>221</v>
      </c>
      <c r="T37" s="71">
        <v>4</v>
      </c>
      <c r="U37" s="71">
        <v>3.5</v>
      </c>
      <c r="V37" s="71">
        <v>14</v>
      </c>
      <c r="W37" s="57">
        <f>SUMIF('Wholesale Summary Input'!N:N,N37,'Wholesale Summary Input'!AC:AC)*-1</f>
        <v>-4.9980000000000002</v>
      </c>
      <c r="X37" s="57">
        <f>SUMIF('Wholesale Summary Input'!N:N,N37,'Wholesale Summary Input'!AD:AD)</f>
        <v>162</v>
      </c>
      <c r="Y37" s="59">
        <f t="shared" si="1"/>
        <v>13.568074074074074</v>
      </c>
      <c r="AL37" t="s">
        <v>2465</v>
      </c>
      <c r="AN37" t="s">
        <v>2466</v>
      </c>
    </row>
    <row r="38" spans="1:44">
      <c r="A38" s="71" t="s">
        <v>1937</v>
      </c>
      <c r="B38" s="73">
        <v>42900</v>
      </c>
      <c r="C38" s="74">
        <v>0.23358796296296294</v>
      </c>
      <c r="D38" s="73">
        <v>42900</v>
      </c>
      <c r="E38" s="73">
        <v>42900</v>
      </c>
      <c r="F38" s="73">
        <v>42903</v>
      </c>
      <c r="G38" s="71" t="s">
        <v>1936</v>
      </c>
      <c r="H38" s="71" t="s">
        <v>1917</v>
      </c>
      <c r="I38" s="71" t="s">
        <v>1918</v>
      </c>
      <c r="J38" s="71" t="s">
        <v>1919</v>
      </c>
      <c r="K38" s="71" t="s">
        <v>533</v>
      </c>
      <c r="L38" s="71"/>
      <c r="M38" s="71"/>
      <c r="N38" s="71" t="s">
        <v>4341</v>
      </c>
      <c r="O38" s="71"/>
      <c r="P38" s="71" t="s">
        <v>1920</v>
      </c>
      <c r="Q38" s="71"/>
      <c r="R38" s="71">
        <v>142</v>
      </c>
      <c r="S38" s="71" t="s">
        <v>3506</v>
      </c>
      <c r="T38" s="71">
        <v>5</v>
      </c>
      <c r="U38" s="71">
        <v>3.5</v>
      </c>
      <c r="V38" s="71">
        <v>17.5</v>
      </c>
      <c r="W38" s="57">
        <f>SUMIF('Wholesale Summary Input'!N:N,N38,'Wholesale Summary Input'!AC:AC)*-1</f>
        <v>-4.9980000000000002</v>
      </c>
      <c r="X38" s="57">
        <f>SUMIF('Wholesale Summary Input'!N:N,N38,'Wholesale Summary Input'!AD:AD)</f>
        <v>162</v>
      </c>
      <c r="Y38" s="59">
        <f t="shared" si="1"/>
        <v>16.960092592592591</v>
      </c>
      <c r="AL38" t="s">
        <v>2465</v>
      </c>
      <c r="AN38" t="s">
        <v>2466</v>
      </c>
    </row>
    <row r="39" spans="1:44">
      <c r="A39" s="71" t="s">
        <v>1937</v>
      </c>
      <c r="B39" s="73">
        <v>42900</v>
      </c>
      <c r="C39" s="74">
        <v>0.23358796296296294</v>
      </c>
      <c r="D39" s="73">
        <v>42900</v>
      </c>
      <c r="E39" s="73">
        <v>42900</v>
      </c>
      <c r="F39" s="73">
        <v>42903</v>
      </c>
      <c r="G39" s="71" t="s">
        <v>1936</v>
      </c>
      <c r="H39" s="71" t="s">
        <v>1917</v>
      </c>
      <c r="I39" s="71" t="s">
        <v>1918</v>
      </c>
      <c r="J39" s="71" t="s">
        <v>1919</v>
      </c>
      <c r="K39" s="71" t="s">
        <v>533</v>
      </c>
      <c r="L39" s="71"/>
      <c r="M39" s="71"/>
      <c r="N39" s="71" t="s">
        <v>4341</v>
      </c>
      <c r="O39" s="71"/>
      <c r="P39" s="71" t="s">
        <v>1920</v>
      </c>
      <c r="Q39" s="71"/>
      <c r="R39" s="71">
        <v>130</v>
      </c>
      <c r="S39" s="71" t="s">
        <v>208</v>
      </c>
      <c r="T39" s="71">
        <v>2</v>
      </c>
      <c r="U39" s="71">
        <v>3.5</v>
      </c>
      <c r="V39" s="71">
        <v>7</v>
      </c>
      <c r="W39" s="57">
        <f>SUMIF('Wholesale Summary Input'!N:N,N39,'Wholesale Summary Input'!AC:AC)*-1</f>
        <v>-4.9980000000000002</v>
      </c>
      <c r="X39" s="57">
        <f>SUMIF('Wholesale Summary Input'!N:N,N39,'Wholesale Summary Input'!AD:AD)</f>
        <v>162</v>
      </c>
      <c r="Y39" s="59">
        <f t="shared" si="1"/>
        <v>6.7840370370370371</v>
      </c>
      <c r="AN39" t="s">
        <v>2463</v>
      </c>
      <c r="AP39" t="s">
        <v>1956</v>
      </c>
      <c r="AR39" t="s">
        <v>1957</v>
      </c>
    </row>
    <row r="40" spans="1:44">
      <c r="A40" s="71" t="s">
        <v>1937</v>
      </c>
      <c r="B40" s="73">
        <v>42900</v>
      </c>
      <c r="C40" s="74">
        <v>0.23358796296296294</v>
      </c>
      <c r="D40" s="73">
        <v>42900</v>
      </c>
      <c r="E40" s="73">
        <v>42900</v>
      </c>
      <c r="F40" s="73">
        <v>42903</v>
      </c>
      <c r="G40" s="71" t="s">
        <v>1936</v>
      </c>
      <c r="H40" s="71" t="s">
        <v>1917</v>
      </c>
      <c r="I40" s="71" t="s">
        <v>1918</v>
      </c>
      <c r="J40" s="71" t="s">
        <v>1919</v>
      </c>
      <c r="K40" s="71" t="s">
        <v>533</v>
      </c>
      <c r="L40" s="71"/>
      <c r="M40" s="71"/>
      <c r="N40" s="71" t="s">
        <v>4341</v>
      </c>
      <c r="O40" s="71"/>
      <c r="P40" s="71" t="s">
        <v>1920</v>
      </c>
      <c r="Q40" s="71"/>
      <c r="R40" s="71" t="s">
        <v>3397</v>
      </c>
      <c r="S40" s="71" t="s">
        <v>4334</v>
      </c>
      <c r="T40" s="71">
        <v>6</v>
      </c>
      <c r="U40" s="71">
        <v>5</v>
      </c>
      <c r="V40" s="71">
        <v>30</v>
      </c>
      <c r="W40" s="57">
        <f>SUMIF('Wholesale Summary Input'!N:N,N40,'Wholesale Summary Input'!AC:AC)*-1</f>
        <v>-4.9980000000000002</v>
      </c>
      <c r="X40" s="57">
        <f>SUMIF('Wholesale Summary Input'!N:N,N40,'Wholesale Summary Input'!AD:AD)</f>
        <v>162</v>
      </c>
      <c r="Y40" s="59">
        <f t="shared" si="1"/>
        <v>29.074444444444445</v>
      </c>
      <c r="AL40" t="s">
        <v>2469</v>
      </c>
      <c r="AN40" t="s">
        <v>2470</v>
      </c>
    </row>
    <row r="41" spans="1:44">
      <c r="A41" s="71" t="s">
        <v>1937</v>
      </c>
      <c r="B41" s="73">
        <v>42900</v>
      </c>
      <c r="C41" s="74">
        <v>0.23358796296296294</v>
      </c>
      <c r="D41" s="73">
        <v>42900</v>
      </c>
      <c r="E41" s="73">
        <v>42900</v>
      </c>
      <c r="F41" s="73">
        <v>42903</v>
      </c>
      <c r="G41" s="71" t="s">
        <v>1936</v>
      </c>
      <c r="H41" s="71" t="s">
        <v>1917</v>
      </c>
      <c r="I41" s="71" t="s">
        <v>1918</v>
      </c>
      <c r="J41" s="71" t="s">
        <v>1919</v>
      </c>
      <c r="K41" s="71" t="s">
        <v>533</v>
      </c>
      <c r="L41" s="71"/>
      <c r="M41" s="71"/>
      <c r="N41" s="71" t="s">
        <v>4341</v>
      </c>
      <c r="O41" s="71"/>
      <c r="P41" s="71" t="s">
        <v>1920</v>
      </c>
      <c r="Q41" s="71"/>
      <c r="R41" s="71" t="s">
        <v>3402</v>
      </c>
      <c r="S41" s="71" t="s">
        <v>4335</v>
      </c>
      <c r="T41" s="71">
        <v>7</v>
      </c>
      <c r="U41" s="71">
        <v>5</v>
      </c>
      <c r="V41" s="71">
        <v>35</v>
      </c>
      <c r="W41" s="57">
        <f>SUMIF('Wholesale Summary Input'!N:N,N41,'Wholesale Summary Input'!AC:AC)*-1</f>
        <v>-4.9980000000000002</v>
      </c>
      <c r="X41" s="57">
        <f>SUMIF('Wholesale Summary Input'!N:N,N41,'Wholesale Summary Input'!AD:AD)</f>
        <v>162</v>
      </c>
      <c r="Y41" s="59">
        <f t="shared" si="1"/>
        <v>33.920185185185183</v>
      </c>
      <c r="AP41" t="s">
        <v>1956</v>
      </c>
      <c r="AR41" t="s">
        <v>1957</v>
      </c>
    </row>
    <row r="42" spans="1:44">
      <c r="A42" s="71" t="s">
        <v>1937</v>
      </c>
      <c r="B42" s="73">
        <v>42898</v>
      </c>
      <c r="C42" s="74">
        <v>0.43782407407407403</v>
      </c>
      <c r="D42" s="73">
        <v>42898</v>
      </c>
      <c r="E42" s="73">
        <v>42898</v>
      </c>
      <c r="F42" s="73">
        <v>42906</v>
      </c>
      <c r="G42" s="71" t="s">
        <v>1936</v>
      </c>
      <c r="H42" s="71" t="s">
        <v>1917</v>
      </c>
      <c r="I42" s="71" t="s">
        <v>1918</v>
      </c>
      <c r="J42" s="71" t="s">
        <v>1919</v>
      </c>
      <c r="K42" s="71" t="s">
        <v>1113</v>
      </c>
      <c r="L42" s="71"/>
      <c r="M42" s="71"/>
      <c r="N42" s="71" t="s">
        <v>4342</v>
      </c>
      <c r="O42" s="71"/>
      <c r="P42" s="71" t="s">
        <v>1920</v>
      </c>
      <c r="Q42" s="71"/>
      <c r="R42" s="71">
        <v>12013</v>
      </c>
      <c r="S42" s="71" t="s">
        <v>2203</v>
      </c>
      <c r="T42" s="71">
        <v>10</v>
      </c>
      <c r="U42" s="71">
        <v>13.5</v>
      </c>
      <c r="V42" s="71">
        <v>135</v>
      </c>
      <c r="W42" s="57">
        <f>SUMIF('Wholesale Summary Input'!N:N,N42,'Wholesale Summary Input'!AC:AC)*-1</f>
        <v>-5.375</v>
      </c>
      <c r="X42" s="57">
        <f>SUMIF('Wholesale Summary Input'!N:N,N42,'Wholesale Summary Input'!AD:AD)</f>
        <v>175</v>
      </c>
      <c r="Y42" s="59">
        <f t="shared" si="1"/>
        <v>130.85357142857143</v>
      </c>
      <c r="AP42" t="s">
        <v>1956</v>
      </c>
      <c r="AR42" t="s">
        <v>1957</v>
      </c>
    </row>
    <row r="43" spans="1:44">
      <c r="A43" s="71" t="s">
        <v>1937</v>
      </c>
      <c r="B43" s="73">
        <v>42898</v>
      </c>
      <c r="C43" s="74">
        <v>0.43782407407407403</v>
      </c>
      <c r="D43" s="73">
        <v>42898</v>
      </c>
      <c r="E43" s="73">
        <v>42898</v>
      </c>
      <c r="F43" s="73">
        <v>42906</v>
      </c>
      <c r="G43" s="71" t="s">
        <v>1936</v>
      </c>
      <c r="H43" s="71" t="s">
        <v>1917</v>
      </c>
      <c r="I43" s="71" t="s">
        <v>1918</v>
      </c>
      <c r="J43" s="71" t="s">
        <v>1919</v>
      </c>
      <c r="K43" s="71" t="s">
        <v>1113</v>
      </c>
      <c r="L43" s="71"/>
      <c r="M43" s="71"/>
      <c r="N43" s="71" t="s">
        <v>4342</v>
      </c>
      <c r="O43" s="71"/>
      <c r="P43" s="71" t="s">
        <v>1920</v>
      </c>
      <c r="Q43" s="71"/>
      <c r="R43" s="71" t="s">
        <v>3397</v>
      </c>
      <c r="S43" s="71" t="s">
        <v>4334</v>
      </c>
      <c r="T43" s="71">
        <v>4</v>
      </c>
      <c r="U43" s="71">
        <v>5</v>
      </c>
      <c r="V43" s="71">
        <v>20</v>
      </c>
      <c r="W43" s="57">
        <f>SUMIF('Wholesale Summary Input'!N:N,N43,'Wholesale Summary Input'!AC:AC)*-1</f>
        <v>-5.375</v>
      </c>
      <c r="X43" s="57">
        <f>SUMIF('Wholesale Summary Input'!N:N,N43,'Wholesale Summary Input'!AD:AD)</f>
        <v>175</v>
      </c>
      <c r="Y43" s="59">
        <f t="shared" si="1"/>
        <v>19.385714285714286</v>
      </c>
      <c r="AP43" t="s">
        <v>2472</v>
      </c>
      <c r="AR43" t="s">
        <v>2472</v>
      </c>
    </row>
    <row r="44" spans="1:44">
      <c r="A44" s="71" t="s">
        <v>1937</v>
      </c>
      <c r="B44" s="73">
        <v>42898</v>
      </c>
      <c r="C44" s="74">
        <v>0.43782407407407403</v>
      </c>
      <c r="D44" s="73">
        <v>42898</v>
      </c>
      <c r="E44" s="73">
        <v>42898</v>
      </c>
      <c r="F44" s="73">
        <v>42906</v>
      </c>
      <c r="G44" s="71" t="s">
        <v>1936</v>
      </c>
      <c r="H44" s="71" t="s">
        <v>1917</v>
      </c>
      <c r="I44" s="71" t="s">
        <v>1918</v>
      </c>
      <c r="J44" s="71" t="s">
        <v>1919</v>
      </c>
      <c r="K44" s="71" t="s">
        <v>1113</v>
      </c>
      <c r="L44" s="71"/>
      <c r="M44" s="71"/>
      <c r="N44" s="71" t="s">
        <v>4342</v>
      </c>
      <c r="O44" s="71"/>
      <c r="P44" s="71" t="s">
        <v>1920</v>
      </c>
      <c r="Q44" s="71"/>
      <c r="R44" s="71" t="s">
        <v>3402</v>
      </c>
      <c r="S44" s="71" t="s">
        <v>4335</v>
      </c>
      <c r="T44" s="71">
        <v>4</v>
      </c>
      <c r="U44" s="71">
        <v>5</v>
      </c>
      <c r="V44" s="71">
        <v>20</v>
      </c>
      <c r="W44" s="57">
        <f>SUMIF('Wholesale Summary Input'!N:N,N44,'Wholesale Summary Input'!AC:AC)*-1</f>
        <v>-5.375</v>
      </c>
      <c r="X44" s="57">
        <f>SUMIF('Wholesale Summary Input'!N:N,N44,'Wholesale Summary Input'!AD:AD)</f>
        <v>175</v>
      </c>
      <c r="Y44" s="59">
        <f t="shared" si="1"/>
        <v>19.385714285714286</v>
      </c>
      <c r="AL44" t="s">
        <v>2465</v>
      </c>
      <c r="AN44" t="s">
        <v>2466</v>
      </c>
    </row>
    <row r="45" spans="1:44">
      <c r="A45" s="71" t="s">
        <v>1937</v>
      </c>
      <c r="B45" s="73">
        <v>42898</v>
      </c>
      <c r="C45" s="74">
        <v>0.18837962962962962</v>
      </c>
      <c r="D45" s="73">
        <v>42898</v>
      </c>
      <c r="E45" s="73">
        <v>42898</v>
      </c>
      <c r="F45" s="73">
        <v>42903</v>
      </c>
      <c r="G45" s="71" t="s">
        <v>1936</v>
      </c>
      <c r="H45" s="71" t="s">
        <v>1917</v>
      </c>
      <c r="I45" s="71" t="s">
        <v>1918</v>
      </c>
      <c r="J45" s="71" t="s">
        <v>1919</v>
      </c>
      <c r="K45" s="71" t="s">
        <v>1157</v>
      </c>
      <c r="L45" s="71"/>
      <c r="M45" s="71" t="s">
        <v>241</v>
      </c>
      <c r="N45" s="71" t="s">
        <v>4343</v>
      </c>
      <c r="O45" s="71"/>
      <c r="P45" s="71" t="s">
        <v>1920</v>
      </c>
      <c r="Q45" s="71"/>
      <c r="R45" s="71" t="s">
        <v>3397</v>
      </c>
      <c r="S45" s="71" t="s">
        <v>4334</v>
      </c>
      <c r="T45" s="71">
        <v>20</v>
      </c>
      <c r="U45" s="71">
        <v>5</v>
      </c>
      <c r="V45" s="71">
        <v>100</v>
      </c>
      <c r="W45" s="57">
        <f>SUMIF('Wholesale Summary Input'!N:N,N45,'Wholesale Summary Input'!AC:AC)*-1</f>
        <v>-10.0875</v>
      </c>
      <c r="X45" s="57">
        <f>SUMIF('Wholesale Summary Input'!N:N,N45,'Wholesale Summary Input'!AD:AD)</f>
        <v>337.5</v>
      </c>
      <c r="Y45" s="59">
        <f t="shared" si="1"/>
        <v>97.011111111111106</v>
      </c>
      <c r="AL45" t="s">
        <v>2479</v>
      </c>
      <c r="AN45" t="s">
        <v>2480</v>
      </c>
    </row>
    <row r="46" spans="1:44">
      <c r="A46" s="71" t="s">
        <v>1937</v>
      </c>
      <c r="B46" s="73">
        <v>42898</v>
      </c>
      <c r="C46" s="74">
        <v>0.18837962962962962</v>
      </c>
      <c r="D46" s="73">
        <v>42898</v>
      </c>
      <c r="E46" s="73">
        <v>42898</v>
      </c>
      <c r="F46" s="73">
        <v>42903</v>
      </c>
      <c r="G46" s="71" t="s">
        <v>1936</v>
      </c>
      <c r="H46" s="71" t="s">
        <v>1917</v>
      </c>
      <c r="I46" s="71" t="s">
        <v>1918</v>
      </c>
      <c r="J46" s="71" t="s">
        <v>1919</v>
      </c>
      <c r="K46" s="71" t="s">
        <v>1157</v>
      </c>
      <c r="L46" s="71"/>
      <c r="M46" s="71" t="s">
        <v>241</v>
      </c>
      <c r="N46" s="71" t="s">
        <v>4343</v>
      </c>
      <c r="O46" s="71"/>
      <c r="P46" s="71" t="s">
        <v>1920</v>
      </c>
      <c r="Q46" s="71"/>
      <c r="R46" s="71" t="s">
        <v>3402</v>
      </c>
      <c r="S46" s="71" t="s">
        <v>4335</v>
      </c>
      <c r="T46" s="71">
        <v>20</v>
      </c>
      <c r="U46" s="71">
        <v>5</v>
      </c>
      <c r="V46" s="71">
        <v>100</v>
      </c>
      <c r="W46" s="57">
        <f>SUMIF('Wholesale Summary Input'!N:N,N46,'Wholesale Summary Input'!AC:AC)*-1</f>
        <v>-10.0875</v>
      </c>
      <c r="X46" s="57">
        <f>SUMIF('Wholesale Summary Input'!N:N,N46,'Wholesale Summary Input'!AD:AD)</f>
        <v>337.5</v>
      </c>
      <c r="Y46" s="59">
        <f t="shared" si="1"/>
        <v>97.011111111111106</v>
      </c>
      <c r="AN46" t="s">
        <v>2463</v>
      </c>
      <c r="AP46" t="s">
        <v>1956</v>
      </c>
      <c r="AR46" t="s">
        <v>1957</v>
      </c>
    </row>
    <row r="47" spans="1:44">
      <c r="A47" s="71" t="s">
        <v>1937</v>
      </c>
      <c r="B47" s="73">
        <v>42898</v>
      </c>
      <c r="C47" s="74">
        <v>0.18837962962962962</v>
      </c>
      <c r="D47" s="73">
        <v>42898</v>
      </c>
      <c r="E47" s="73">
        <v>42898</v>
      </c>
      <c r="F47" s="73">
        <v>42903</v>
      </c>
      <c r="G47" s="71" t="s">
        <v>1936</v>
      </c>
      <c r="H47" s="71" t="s">
        <v>1917</v>
      </c>
      <c r="I47" s="71" t="s">
        <v>1918</v>
      </c>
      <c r="J47" s="71" t="s">
        <v>1919</v>
      </c>
      <c r="K47" s="71" t="s">
        <v>1157</v>
      </c>
      <c r="L47" s="71"/>
      <c r="M47" s="71" t="s">
        <v>241</v>
      </c>
      <c r="N47" s="71" t="s">
        <v>4343</v>
      </c>
      <c r="O47" s="71"/>
      <c r="P47" s="71" t="s">
        <v>1920</v>
      </c>
      <c r="Q47" s="71"/>
      <c r="R47" s="71">
        <v>12016</v>
      </c>
      <c r="S47" s="71" t="s">
        <v>3382</v>
      </c>
      <c r="T47" s="71">
        <v>5</v>
      </c>
      <c r="U47" s="71">
        <v>17</v>
      </c>
      <c r="V47" s="71">
        <v>85</v>
      </c>
      <c r="W47" s="57">
        <f>SUMIF('Wholesale Summary Input'!N:N,N47,'Wholesale Summary Input'!AC:AC)*-1</f>
        <v>-10.0875</v>
      </c>
      <c r="X47" s="57">
        <f>SUMIF('Wholesale Summary Input'!N:N,N47,'Wholesale Summary Input'!AD:AD)</f>
        <v>337.5</v>
      </c>
      <c r="Y47" s="59">
        <f t="shared" si="1"/>
        <v>82.459444444444443</v>
      </c>
      <c r="AL47" t="s">
        <v>2469</v>
      </c>
      <c r="AN47" t="s">
        <v>2470</v>
      </c>
    </row>
    <row r="48" spans="1:44">
      <c r="A48" s="71" t="s">
        <v>1937</v>
      </c>
      <c r="B48" s="73">
        <v>42898</v>
      </c>
      <c r="C48" s="74">
        <v>0.18837962962962962</v>
      </c>
      <c r="D48" s="73">
        <v>42898</v>
      </c>
      <c r="E48" s="73">
        <v>42898</v>
      </c>
      <c r="F48" s="73">
        <v>42903</v>
      </c>
      <c r="G48" s="71" t="s">
        <v>1936</v>
      </c>
      <c r="H48" s="71" t="s">
        <v>1917</v>
      </c>
      <c r="I48" s="71" t="s">
        <v>1918</v>
      </c>
      <c r="J48" s="71" t="s">
        <v>1919</v>
      </c>
      <c r="K48" s="71" t="s">
        <v>1157</v>
      </c>
      <c r="L48" s="71"/>
      <c r="M48" s="71" t="s">
        <v>241</v>
      </c>
      <c r="N48" s="71" t="s">
        <v>4343</v>
      </c>
      <c r="O48" s="71"/>
      <c r="P48" s="71" t="s">
        <v>1920</v>
      </c>
      <c r="Q48" s="71"/>
      <c r="R48" s="71">
        <v>142</v>
      </c>
      <c r="S48" s="71" t="s">
        <v>3506</v>
      </c>
      <c r="T48" s="71">
        <v>5</v>
      </c>
      <c r="U48" s="71">
        <v>3.5</v>
      </c>
      <c r="V48" s="71">
        <v>17.5</v>
      </c>
      <c r="W48" s="57">
        <f>SUMIF('Wholesale Summary Input'!N:N,N48,'Wholesale Summary Input'!AC:AC)*-1</f>
        <v>-10.0875</v>
      </c>
      <c r="X48" s="57">
        <f>SUMIF('Wholesale Summary Input'!N:N,N48,'Wholesale Summary Input'!AD:AD)</f>
        <v>337.5</v>
      </c>
      <c r="Y48" s="59">
        <f t="shared" si="1"/>
        <v>16.976944444444445</v>
      </c>
      <c r="AP48" t="s">
        <v>1996</v>
      </c>
      <c r="AR48" t="s">
        <v>1996</v>
      </c>
    </row>
    <row r="49" spans="1:44">
      <c r="A49" s="71" t="s">
        <v>1937</v>
      </c>
      <c r="B49" s="73">
        <v>42898</v>
      </c>
      <c r="C49" s="74">
        <v>0.18837962962962962</v>
      </c>
      <c r="D49" s="73">
        <v>42898</v>
      </c>
      <c r="E49" s="73">
        <v>42898</v>
      </c>
      <c r="F49" s="73">
        <v>42903</v>
      </c>
      <c r="G49" s="71" t="s">
        <v>1936</v>
      </c>
      <c r="H49" s="71" t="s">
        <v>1917</v>
      </c>
      <c r="I49" s="71" t="s">
        <v>1918</v>
      </c>
      <c r="J49" s="71" t="s">
        <v>1919</v>
      </c>
      <c r="K49" s="71" t="s">
        <v>1157</v>
      </c>
      <c r="L49" s="71"/>
      <c r="M49" s="71" t="s">
        <v>241</v>
      </c>
      <c r="N49" s="71" t="s">
        <v>4343</v>
      </c>
      <c r="O49" s="71"/>
      <c r="P49" s="71" t="s">
        <v>1920</v>
      </c>
      <c r="Q49" s="71"/>
      <c r="R49" s="71">
        <v>110</v>
      </c>
      <c r="S49" s="71" t="s">
        <v>209</v>
      </c>
      <c r="T49" s="71">
        <v>1</v>
      </c>
      <c r="U49" s="71">
        <v>3.5</v>
      </c>
      <c r="V49" s="71">
        <v>3.5</v>
      </c>
      <c r="W49" s="57">
        <f>SUMIF('Wholesale Summary Input'!N:N,N49,'Wholesale Summary Input'!AC:AC)*-1</f>
        <v>-10.0875</v>
      </c>
      <c r="X49" s="57">
        <f>SUMIF('Wholesale Summary Input'!N:N,N49,'Wholesale Summary Input'!AD:AD)</f>
        <v>337.5</v>
      </c>
      <c r="Y49" s="59">
        <f t="shared" si="1"/>
        <v>3.3953888888888888</v>
      </c>
      <c r="AL49" t="s">
        <v>2474</v>
      </c>
      <c r="AP49" t="s">
        <v>2475</v>
      </c>
      <c r="AR49" t="s">
        <v>2475</v>
      </c>
    </row>
    <row r="50" spans="1:44">
      <c r="A50" s="71" t="s">
        <v>1937</v>
      </c>
      <c r="B50" s="73">
        <v>42898</v>
      </c>
      <c r="C50" s="74">
        <v>0.18837962962962962</v>
      </c>
      <c r="D50" s="73">
        <v>42898</v>
      </c>
      <c r="E50" s="73">
        <v>42898</v>
      </c>
      <c r="F50" s="73">
        <v>42903</v>
      </c>
      <c r="G50" s="71" t="s">
        <v>1936</v>
      </c>
      <c r="H50" s="71" t="s">
        <v>1917</v>
      </c>
      <c r="I50" s="71" t="s">
        <v>1918</v>
      </c>
      <c r="J50" s="71" t="s">
        <v>1919</v>
      </c>
      <c r="K50" s="71" t="s">
        <v>1157</v>
      </c>
      <c r="L50" s="71"/>
      <c r="M50" s="71" t="s">
        <v>241</v>
      </c>
      <c r="N50" s="71" t="s">
        <v>4343</v>
      </c>
      <c r="O50" s="71"/>
      <c r="P50" s="71" t="s">
        <v>1920</v>
      </c>
      <c r="Q50" s="71"/>
      <c r="R50" s="71">
        <v>130</v>
      </c>
      <c r="S50" s="71" t="s">
        <v>208</v>
      </c>
      <c r="T50" s="71">
        <v>1</v>
      </c>
      <c r="U50" s="71">
        <v>3.5</v>
      </c>
      <c r="V50" s="71">
        <v>3.5</v>
      </c>
      <c r="W50" s="57">
        <f>SUMIF('Wholesale Summary Input'!N:N,N50,'Wholesale Summary Input'!AC:AC)*-1</f>
        <v>-10.0875</v>
      </c>
      <c r="X50" s="57">
        <f>SUMIF('Wholesale Summary Input'!N:N,N50,'Wholesale Summary Input'!AD:AD)</f>
        <v>337.5</v>
      </c>
      <c r="Y50" s="59">
        <f t="shared" si="1"/>
        <v>3.3953888888888888</v>
      </c>
      <c r="AP50" t="s">
        <v>1956</v>
      </c>
      <c r="AR50" t="s">
        <v>1957</v>
      </c>
    </row>
    <row r="51" spans="1:44">
      <c r="A51" s="71" t="s">
        <v>1937</v>
      </c>
      <c r="B51" s="73">
        <v>42898</v>
      </c>
      <c r="C51" s="74">
        <v>0.18837962962962962</v>
      </c>
      <c r="D51" s="73">
        <v>42898</v>
      </c>
      <c r="E51" s="73">
        <v>42898</v>
      </c>
      <c r="F51" s="73">
        <v>42903</v>
      </c>
      <c r="G51" s="71" t="s">
        <v>1936</v>
      </c>
      <c r="H51" s="71" t="s">
        <v>1917</v>
      </c>
      <c r="I51" s="71" t="s">
        <v>1918</v>
      </c>
      <c r="J51" s="71" t="s">
        <v>1919</v>
      </c>
      <c r="K51" s="71" t="s">
        <v>1157</v>
      </c>
      <c r="L51" s="71"/>
      <c r="M51" s="71" t="s">
        <v>241</v>
      </c>
      <c r="N51" s="71" t="s">
        <v>4343</v>
      </c>
      <c r="O51" s="71"/>
      <c r="P51" s="71" t="s">
        <v>1920</v>
      </c>
      <c r="Q51" s="71"/>
      <c r="R51" s="71">
        <v>140</v>
      </c>
      <c r="S51" s="71" t="s">
        <v>2666</v>
      </c>
      <c r="T51" s="71">
        <v>1</v>
      </c>
      <c r="U51" s="71">
        <v>3.5</v>
      </c>
      <c r="V51" s="71">
        <v>3.5</v>
      </c>
      <c r="W51" s="57">
        <f>SUMIF('Wholesale Summary Input'!N:N,N51,'Wholesale Summary Input'!AC:AC)*-1</f>
        <v>-10.0875</v>
      </c>
      <c r="X51" s="57">
        <f>SUMIF('Wholesale Summary Input'!N:N,N51,'Wholesale Summary Input'!AD:AD)</f>
        <v>337.5</v>
      </c>
      <c r="Y51" s="59">
        <f t="shared" si="1"/>
        <v>3.3953888888888888</v>
      </c>
      <c r="AL51" t="s">
        <v>2464</v>
      </c>
      <c r="AP51" t="s">
        <v>1956</v>
      </c>
      <c r="AR51" t="s">
        <v>1957</v>
      </c>
    </row>
    <row r="52" spans="1:44">
      <c r="A52" s="71" t="s">
        <v>1937</v>
      </c>
      <c r="B52" s="73">
        <v>42898</v>
      </c>
      <c r="C52" s="74">
        <v>0.18837962962962962</v>
      </c>
      <c r="D52" s="73">
        <v>42898</v>
      </c>
      <c r="E52" s="73">
        <v>42898</v>
      </c>
      <c r="F52" s="73">
        <v>42903</v>
      </c>
      <c r="G52" s="71" t="s">
        <v>1936</v>
      </c>
      <c r="H52" s="71" t="s">
        <v>1917</v>
      </c>
      <c r="I52" s="71" t="s">
        <v>1918</v>
      </c>
      <c r="J52" s="71" t="s">
        <v>1919</v>
      </c>
      <c r="K52" s="71" t="s">
        <v>1157</v>
      </c>
      <c r="L52" s="71"/>
      <c r="M52" s="71" t="s">
        <v>241</v>
      </c>
      <c r="N52" s="71" t="s">
        <v>4343</v>
      </c>
      <c r="O52" s="71"/>
      <c r="P52" s="71" t="s">
        <v>1920</v>
      </c>
      <c r="Q52" s="71"/>
      <c r="R52" s="71">
        <v>117</v>
      </c>
      <c r="S52" s="71" t="s">
        <v>205</v>
      </c>
      <c r="T52" s="71">
        <v>2</v>
      </c>
      <c r="U52" s="71">
        <v>3.5</v>
      </c>
      <c r="V52" s="71">
        <v>7</v>
      </c>
      <c r="W52" s="57">
        <f>SUMIF('Wholesale Summary Input'!N:N,N52,'Wholesale Summary Input'!AC:AC)*-1</f>
        <v>-10.0875</v>
      </c>
      <c r="X52" s="57">
        <f>SUMIF('Wholesale Summary Input'!N:N,N52,'Wholesale Summary Input'!AD:AD)</f>
        <v>337.5</v>
      </c>
      <c r="Y52" s="59">
        <f t="shared" si="1"/>
        <v>6.7907777777777776</v>
      </c>
      <c r="AP52" t="s">
        <v>1996</v>
      </c>
      <c r="AR52" t="s">
        <v>1996</v>
      </c>
    </row>
    <row r="53" spans="1:44">
      <c r="A53" s="71" t="s">
        <v>1937</v>
      </c>
      <c r="B53" s="73">
        <v>42898</v>
      </c>
      <c r="C53" s="74">
        <v>0.18837962962962962</v>
      </c>
      <c r="D53" s="73">
        <v>42898</v>
      </c>
      <c r="E53" s="73">
        <v>42898</v>
      </c>
      <c r="F53" s="73">
        <v>42903</v>
      </c>
      <c r="G53" s="71" t="s">
        <v>1936</v>
      </c>
      <c r="H53" s="71" t="s">
        <v>1917</v>
      </c>
      <c r="I53" s="71" t="s">
        <v>1918</v>
      </c>
      <c r="J53" s="71" t="s">
        <v>1919</v>
      </c>
      <c r="K53" s="71" t="s">
        <v>1157</v>
      </c>
      <c r="L53" s="71"/>
      <c r="M53" s="71" t="s">
        <v>241</v>
      </c>
      <c r="N53" s="71" t="s">
        <v>4343</v>
      </c>
      <c r="O53" s="71"/>
      <c r="P53" s="71" t="s">
        <v>1920</v>
      </c>
      <c r="Q53" s="71"/>
      <c r="R53" s="71">
        <v>139</v>
      </c>
      <c r="S53" s="71" t="s">
        <v>2665</v>
      </c>
      <c r="T53" s="71">
        <v>3</v>
      </c>
      <c r="U53" s="71">
        <v>3.5</v>
      </c>
      <c r="V53" s="71">
        <v>10.5</v>
      </c>
      <c r="W53" s="57">
        <f>SUMIF('Wholesale Summary Input'!N:N,N53,'Wholesale Summary Input'!AC:AC)*-1</f>
        <v>-10.0875</v>
      </c>
      <c r="X53" s="57">
        <f>SUMIF('Wholesale Summary Input'!N:N,N53,'Wholesale Summary Input'!AD:AD)</f>
        <v>337.5</v>
      </c>
      <c r="Y53" s="59">
        <f t="shared" si="1"/>
        <v>10.186166666666667</v>
      </c>
      <c r="AP53" t="s">
        <v>2472</v>
      </c>
      <c r="AR53" t="s">
        <v>2472</v>
      </c>
    </row>
    <row r="54" spans="1:44">
      <c r="A54" s="71" t="s">
        <v>1937</v>
      </c>
      <c r="B54" s="73">
        <v>42898</v>
      </c>
      <c r="C54" s="74">
        <v>0.18837962962962962</v>
      </c>
      <c r="D54" s="73">
        <v>42898</v>
      </c>
      <c r="E54" s="73">
        <v>42898</v>
      </c>
      <c r="F54" s="73">
        <v>42903</v>
      </c>
      <c r="G54" s="71" t="s">
        <v>1936</v>
      </c>
      <c r="H54" s="71" t="s">
        <v>1917</v>
      </c>
      <c r="I54" s="71" t="s">
        <v>1918</v>
      </c>
      <c r="J54" s="71" t="s">
        <v>1919</v>
      </c>
      <c r="K54" s="71" t="s">
        <v>1157</v>
      </c>
      <c r="L54" s="71"/>
      <c r="M54" s="71" t="s">
        <v>241</v>
      </c>
      <c r="N54" s="71" t="s">
        <v>4343</v>
      </c>
      <c r="O54" s="71"/>
      <c r="P54" s="71" t="s">
        <v>1920</v>
      </c>
      <c r="Q54" s="71"/>
      <c r="R54" s="71">
        <v>131</v>
      </c>
      <c r="S54" s="71" t="s">
        <v>476</v>
      </c>
      <c r="T54" s="71">
        <v>2</v>
      </c>
      <c r="U54" s="71">
        <v>3.5</v>
      </c>
      <c r="V54" s="71">
        <v>7</v>
      </c>
      <c r="W54" s="57">
        <f>SUMIF('Wholesale Summary Input'!N:N,N54,'Wholesale Summary Input'!AC:AC)*-1</f>
        <v>-10.0875</v>
      </c>
      <c r="X54" s="57">
        <f>SUMIF('Wholesale Summary Input'!N:N,N54,'Wholesale Summary Input'!AD:AD)</f>
        <v>337.5</v>
      </c>
      <c r="Y54" s="59">
        <f t="shared" si="1"/>
        <v>6.7907777777777776</v>
      </c>
      <c r="AL54" t="s">
        <v>2465</v>
      </c>
      <c r="AN54" t="s">
        <v>2466</v>
      </c>
    </row>
    <row r="55" spans="1:44">
      <c r="A55" s="71" t="s">
        <v>1937</v>
      </c>
      <c r="B55" s="73">
        <v>42858</v>
      </c>
      <c r="C55" s="74">
        <v>0.22677083333333334</v>
      </c>
      <c r="D55" s="73">
        <v>42897</v>
      </c>
      <c r="E55" s="73">
        <v>42897</v>
      </c>
      <c r="F55" s="73">
        <v>42903</v>
      </c>
      <c r="G55" s="71" t="s">
        <v>1936</v>
      </c>
      <c r="H55" s="71" t="s">
        <v>1917</v>
      </c>
      <c r="I55" s="71" t="s">
        <v>1918</v>
      </c>
      <c r="J55" s="71" t="s">
        <v>1919</v>
      </c>
      <c r="K55" s="71" t="s">
        <v>671</v>
      </c>
      <c r="L55" s="71"/>
      <c r="M55" s="71"/>
      <c r="N55" s="71" t="s">
        <v>4344</v>
      </c>
      <c r="O55" s="71"/>
      <c r="P55" s="71" t="s">
        <v>1920</v>
      </c>
      <c r="Q55" s="71"/>
      <c r="R55" s="71">
        <v>12016</v>
      </c>
      <c r="S55" s="71" t="s">
        <v>3382</v>
      </c>
      <c r="T55" s="71">
        <v>5</v>
      </c>
      <c r="U55" s="71">
        <v>17</v>
      </c>
      <c r="V55" s="71">
        <v>85</v>
      </c>
      <c r="W55" s="57">
        <f>SUMIF('Wholesale Summary Input'!N:N,N55,'Wholesale Summary Input'!AC:AC)*-1</f>
        <v>-6.9119999999999999</v>
      </c>
      <c r="X55" s="57">
        <f>SUMIF('Wholesale Summary Input'!N:N,N55,'Wholesale Summary Input'!AD:AD)</f>
        <v>228</v>
      </c>
      <c r="Y55" s="59">
        <f t="shared" si="1"/>
        <v>82.423157894736846</v>
      </c>
      <c r="AL55" t="s">
        <v>2467</v>
      </c>
      <c r="AN55" t="s">
        <v>2468</v>
      </c>
    </row>
    <row r="56" spans="1:44">
      <c r="A56" s="71" t="s">
        <v>1937</v>
      </c>
      <c r="B56" s="73">
        <v>42858</v>
      </c>
      <c r="C56" s="74">
        <v>0.22677083333333334</v>
      </c>
      <c r="D56" s="73">
        <v>42897</v>
      </c>
      <c r="E56" s="73">
        <v>42897</v>
      </c>
      <c r="F56" s="73">
        <v>42903</v>
      </c>
      <c r="G56" s="71" t="s">
        <v>1936</v>
      </c>
      <c r="H56" s="71" t="s">
        <v>1917</v>
      </c>
      <c r="I56" s="71" t="s">
        <v>1918</v>
      </c>
      <c r="J56" s="71" t="s">
        <v>1919</v>
      </c>
      <c r="K56" s="71" t="s">
        <v>671</v>
      </c>
      <c r="L56" s="71"/>
      <c r="M56" s="71"/>
      <c r="N56" s="71" t="s">
        <v>4344</v>
      </c>
      <c r="O56" s="71"/>
      <c r="P56" s="71" t="s">
        <v>1920</v>
      </c>
      <c r="Q56" s="71"/>
      <c r="R56" s="71" t="s">
        <v>3402</v>
      </c>
      <c r="S56" s="71" t="s">
        <v>4335</v>
      </c>
      <c r="T56" s="71">
        <v>5</v>
      </c>
      <c r="U56" s="71">
        <v>5</v>
      </c>
      <c r="V56" s="71">
        <v>25</v>
      </c>
      <c r="W56" s="57">
        <f>SUMIF('Wholesale Summary Input'!N:N,N56,'Wholesale Summary Input'!AC:AC)*-1</f>
        <v>-6.9119999999999999</v>
      </c>
      <c r="X56" s="57">
        <f>SUMIF('Wholesale Summary Input'!N:N,N56,'Wholesale Summary Input'!AD:AD)</f>
        <v>228</v>
      </c>
      <c r="Y56" s="59">
        <f t="shared" si="1"/>
        <v>24.242105263157896</v>
      </c>
      <c r="AN56" t="s">
        <v>2463</v>
      </c>
      <c r="AP56" t="s">
        <v>1956</v>
      </c>
      <c r="AR56" t="s">
        <v>1957</v>
      </c>
    </row>
    <row r="57" spans="1:44">
      <c r="A57" s="71" t="s">
        <v>1937</v>
      </c>
      <c r="B57" s="73">
        <v>42858</v>
      </c>
      <c r="C57" s="74">
        <v>0.22677083333333334</v>
      </c>
      <c r="D57" s="73">
        <v>42897</v>
      </c>
      <c r="E57" s="73">
        <v>42897</v>
      </c>
      <c r="F57" s="73">
        <v>42903</v>
      </c>
      <c r="G57" s="71" t="s">
        <v>1936</v>
      </c>
      <c r="H57" s="71" t="s">
        <v>1917</v>
      </c>
      <c r="I57" s="71" t="s">
        <v>1918</v>
      </c>
      <c r="J57" s="71" t="s">
        <v>1919</v>
      </c>
      <c r="K57" s="71" t="s">
        <v>671</v>
      </c>
      <c r="L57" s="71"/>
      <c r="M57" s="71"/>
      <c r="N57" s="71" t="s">
        <v>4344</v>
      </c>
      <c r="O57" s="71"/>
      <c r="P57" s="71" t="s">
        <v>1920</v>
      </c>
      <c r="Q57" s="71"/>
      <c r="R57" s="71" t="s">
        <v>3397</v>
      </c>
      <c r="S57" s="71" t="s">
        <v>4334</v>
      </c>
      <c r="T57" s="71">
        <v>5</v>
      </c>
      <c r="U57" s="71">
        <v>5</v>
      </c>
      <c r="V57" s="71">
        <v>25</v>
      </c>
      <c r="W57" s="57">
        <f>SUMIF('Wholesale Summary Input'!N:N,N57,'Wholesale Summary Input'!AC:AC)*-1</f>
        <v>-6.9119999999999999</v>
      </c>
      <c r="X57" s="57">
        <f>SUMIF('Wholesale Summary Input'!N:N,N57,'Wholesale Summary Input'!AD:AD)</f>
        <v>228</v>
      </c>
      <c r="Y57" s="59">
        <f t="shared" si="1"/>
        <v>24.242105263157896</v>
      </c>
      <c r="AL57" t="s">
        <v>2469</v>
      </c>
      <c r="AN57" t="s">
        <v>2470</v>
      </c>
    </row>
    <row r="58" spans="1:44">
      <c r="A58" s="71" t="s">
        <v>1937</v>
      </c>
      <c r="B58" s="73">
        <v>42858</v>
      </c>
      <c r="C58" s="74">
        <v>0.22677083333333334</v>
      </c>
      <c r="D58" s="73">
        <v>42897</v>
      </c>
      <c r="E58" s="73">
        <v>42897</v>
      </c>
      <c r="F58" s="73">
        <v>42903</v>
      </c>
      <c r="G58" s="71" t="s">
        <v>1936</v>
      </c>
      <c r="H58" s="71" t="s">
        <v>1917</v>
      </c>
      <c r="I58" s="71" t="s">
        <v>1918</v>
      </c>
      <c r="J58" s="71" t="s">
        <v>1919</v>
      </c>
      <c r="K58" s="71" t="s">
        <v>671</v>
      </c>
      <c r="L58" s="71"/>
      <c r="M58" s="71"/>
      <c r="N58" s="71" t="s">
        <v>4344</v>
      </c>
      <c r="O58" s="71"/>
      <c r="P58" s="71" t="s">
        <v>1920</v>
      </c>
      <c r="Q58" s="71"/>
      <c r="R58" s="71">
        <v>12013</v>
      </c>
      <c r="S58" s="71" t="s">
        <v>2203</v>
      </c>
      <c r="T58" s="71">
        <v>4</v>
      </c>
      <c r="U58" s="71">
        <v>13.5</v>
      </c>
      <c r="V58" s="71">
        <v>54</v>
      </c>
      <c r="W58" s="57">
        <f>SUMIF('Wholesale Summary Input'!N:N,N58,'Wholesale Summary Input'!AC:AC)*-1</f>
        <v>-6.9119999999999999</v>
      </c>
      <c r="X58" s="57">
        <f>SUMIF('Wholesale Summary Input'!N:N,N58,'Wholesale Summary Input'!AD:AD)</f>
        <v>228</v>
      </c>
      <c r="Y58" s="59">
        <f t="shared" si="1"/>
        <v>52.362947368421054</v>
      </c>
      <c r="AP58" t="s">
        <v>1956</v>
      </c>
      <c r="AR58" t="s">
        <v>1957</v>
      </c>
    </row>
    <row r="59" spans="1:44">
      <c r="A59" s="71" t="s">
        <v>1937</v>
      </c>
      <c r="B59" s="73">
        <v>42858</v>
      </c>
      <c r="C59" s="74">
        <v>0.22677083333333334</v>
      </c>
      <c r="D59" s="73">
        <v>42897</v>
      </c>
      <c r="E59" s="73">
        <v>42897</v>
      </c>
      <c r="F59" s="73">
        <v>42903</v>
      </c>
      <c r="G59" s="71" t="s">
        <v>1936</v>
      </c>
      <c r="H59" s="71" t="s">
        <v>1917</v>
      </c>
      <c r="I59" s="71" t="s">
        <v>1918</v>
      </c>
      <c r="J59" s="71" t="s">
        <v>1919</v>
      </c>
      <c r="K59" s="71" t="s">
        <v>671</v>
      </c>
      <c r="L59" s="71"/>
      <c r="M59" s="71"/>
      <c r="N59" s="71" t="s">
        <v>4344</v>
      </c>
      <c r="O59" s="71"/>
      <c r="P59" s="71" t="s">
        <v>1920</v>
      </c>
      <c r="Q59" s="71"/>
      <c r="R59" s="71">
        <v>12012</v>
      </c>
      <c r="S59" s="71" t="s">
        <v>765</v>
      </c>
      <c r="T59" s="71">
        <v>2</v>
      </c>
      <c r="U59" s="71">
        <v>16</v>
      </c>
      <c r="V59" s="71">
        <v>32</v>
      </c>
      <c r="W59" s="57">
        <f>SUMIF('Wholesale Summary Input'!N:N,N59,'Wholesale Summary Input'!AC:AC)*-1</f>
        <v>-6.9119999999999999</v>
      </c>
      <c r="X59" s="57">
        <f>SUMIF('Wholesale Summary Input'!N:N,N59,'Wholesale Summary Input'!AD:AD)</f>
        <v>228</v>
      </c>
      <c r="Y59" s="59">
        <f t="shared" si="1"/>
        <v>31.029894736842106</v>
      </c>
      <c r="AL59" t="s">
        <v>2476</v>
      </c>
    </row>
    <row r="60" spans="1:44">
      <c r="A60" s="71" t="s">
        <v>1937</v>
      </c>
      <c r="B60" s="73">
        <v>42858</v>
      </c>
      <c r="C60" s="74">
        <v>0.22677083333333334</v>
      </c>
      <c r="D60" s="73">
        <v>42897</v>
      </c>
      <c r="E60" s="73">
        <v>42897</v>
      </c>
      <c r="F60" s="73">
        <v>42903</v>
      </c>
      <c r="G60" s="71" t="s">
        <v>1936</v>
      </c>
      <c r="H60" s="71" t="s">
        <v>1917</v>
      </c>
      <c r="I60" s="71" t="s">
        <v>1918</v>
      </c>
      <c r="J60" s="71" t="s">
        <v>1919</v>
      </c>
      <c r="K60" s="71" t="s">
        <v>671</v>
      </c>
      <c r="L60" s="71"/>
      <c r="M60" s="71"/>
      <c r="N60" s="71" t="s">
        <v>4344</v>
      </c>
      <c r="O60" s="71"/>
      <c r="P60" s="71" t="s">
        <v>1920</v>
      </c>
      <c r="Q60" s="71"/>
      <c r="R60" s="71">
        <v>12013</v>
      </c>
      <c r="S60" s="71" t="s">
        <v>1947</v>
      </c>
      <c r="T60" s="71">
        <v>1</v>
      </c>
      <c r="U60" s="71">
        <v>7</v>
      </c>
      <c r="V60" s="71">
        <v>7</v>
      </c>
      <c r="W60" s="57">
        <f>SUMIF('Wholesale Summary Input'!N:N,N60,'Wholesale Summary Input'!AC:AC)*-1</f>
        <v>-6.9119999999999999</v>
      </c>
      <c r="X60" s="57">
        <f>SUMIF('Wholesale Summary Input'!N:N,N60,'Wholesale Summary Input'!AD:AD)</f>
        <v>228</v>
      </c>
      <c r="Y60" s="59">
        <f t="shared" si="1"/>
        <v>6.7877894736842102</v>
      </c>
      <c r="AP60" t="s">
        <v>1996</v>
      </c>
      <c r="AR60" t="s">
        <v>1996</v>
      </c>
    </row>
    <row r="61" spans="1:44">
      <c r="A61" s="71" t="s">
        <v>1937</v>
      </c>
      <c r="B61" s="73">
        <v>42893</v>
      </c>
      <c r="C61" s="74">
        <v>0.74697916666666664</v>
      </c>
      <c r="D61" s="73">
        <v>42893</v>
      </c>
      <c r="E61" s="73">
        <v>42893</v>
      </c>
      <c r="F61" s="73">
        <v>42894</v>
      </c>
      <c r="G61" s="71" t="s">
        <v>1936</v>
      </c>
      <c r="H61" s="71" t="s">
        <v>1917</v>
      </c>
      <c r="I61" s="71" t="s">
        <v>1918</v>
      </c>
      <c r="J61" s="71" t="s">
        <v>1919</v>
      </c>
      <c r="K61" s="71" t="s">
        <v>2025</v>
      </c>
      <c r="L61" s="71"/>
      <c r="M61" s="71"/>
      <c r="N61" s="71" t="s">
        <v>4345</v>
      </c>
      <c r="O61" s="71"/>
      <c r="P61" s="71" t="s">
        <v>1920</v>
      </c>
      <c r="Q61" s="71"/>
      <c r="R61" s="71">
        <v>12013</v>
      </c>
      <c r="S61" s="71" t="s">
        <v>2203</v>
      </c>
      <c r="T61" s="71">
        <v>3</v>
      </c>
      <c r="U61" s="71">
        <v>13.5</v>
      </c>
      <c r="V61" s="71">
        <v>40.5</v>
      </c>
      <c r="W61" s="57">
        <f>SUMIF('Wholesale Summary Input'!N:N,N61,'Wholesale Summary Input'!AC:AC)*-1</f>
        <v>-3.113</v>
      </c>
      <c r="X61" s="57">
        <f>SUMIF('Wholesale Summary Input'!N:N,N61,'Wholesale Summary Input'!AD:AD)</f>
        <v>97</v>
      </c>
      <c r="Y61" s="59">
        <f t="shared" si="1"/>
        <v>39.200242268041237</v>
      </c>
      <c r="AP61" t="s">
        <v>2472</v>
      </c>
      <c r="AR61" t="s">
        <v>2472</v>
      </c>
    </row>
    <row r="62" spans="1:44">
      <c r="A62" s="71" t="s">
        <v>1937</v>
      </c>
      <c r="B62" s="73">
        <v>42893</v>
      </c>
      <c r="C62" s="74">
        <v>0.74697916666666664</v>
      </c>
      <c r="D62" s="73">
        <v>42893</v>
      </c>
      <c r="E62" s="73">
        <v>42893</v>
      </c>
      <c r="F62" s="73">
        <v>42894</v>
      </c>
      <c r="G62" s="71" t="s">
        <v>1936</v>
      </c>
      <c r="H62" s="71" t="s">
        <v>1917</v>
      </c>
      <c r="I62" s="71" t="s">
        <v>1918</v>
      </c>
      <c r="J62" s="71" t="s">
        <v>1919</v>
      </c>
      <c r="K62" s="71" t="s">
        <v>2025</v>
      </c>
      <c r="L62" s="71"/>
      <c r="M62" s="71"/>
      <c r="N62" s="71" t="s">
        <v>4345</v>
      </c>
      <c r="O62" s="71"/>
      <c r="P62" s="71" t="s">
        <v>1920</v>
      </c>
      <c r="Q62" s="71"/>
      <c r="R62" s="71">
        <v>12004</v>
      </c>
      <c r="S62" s="71" t="s">
        <v>402</v>
      </c>
      <c r="T62" s="71">
        <v>1</v>
      </c>
      <c r="U62" s="71">
        <v>13.5</v>
      </c>
      <c r="V62" s="71">
        <v>13.5</v>
      </c>
      <c r="W62" s="57">
        <f>SUMIF('Wholesale Summary Input'!N:N,N62,'Wholesale Summary Input'!AC:AC)*-1</f>
        <v>-3.113</v>
      </c>
      <c r="X62" s="57">
        <f>SUMIF('Wholesale Summary Input'!N:N,N62,'Wholesale Summary Input'!AD:AD)</f>
        <v>97</v>
      </c>
      <c r="Y62" s="59">
        <f t="shared" si="1"/>
        <v>13.066747422680413</v>
      </c>
      <c r="AL62" t="s">
        <v>2465</v>
      </c>
      <c r="AN62" t="s">
        <v>2466</v>
      </c>
    </row>
    <row r="63" spans="1:44">
      <c r="A63" s="71" t="s">
        <v>1937</v>
      </c>
      <c r="B63" s="73">
        <v>42893</v>
      </c>
      <c r="C63" s="74">
        <v>0.74697916666666664</v>
      </c>
      <c r="D63" s="73">
        <v>42893</v>
      </c>
      <c r="E63" s="73">
        <v>42893</v>
      </c>
      <c r="F63" s="73">
        <v>42894</v>
      </c>
      <c r="G63" s="71" t="s">
        <v>1936</v>
      </c>
      <c r="H63" s="71" t="s">
        <v>1917</v>
      </c>
      <c r="I63" s="71" t="s">
        <v>1918</v>
      </c>
      <c r="J63" s="71" t="s">
        <v>1919</v>
      </c>
      <c r="K63" s="71" t="s">
        <v>2025</v>
      </c>
      <c r="L63" s="71"/>
      <c r="M63" s="71"/>
      <c r="N63" s="71" t="s">
        <v>4345</v>
      </c>
      <c r="O63" s="71"/>
      <c r="P63" s="71" t="s">
        <v>1920</v>
      </c>
      <c r="Q63" s="71"/>
      <c r="R63" s="71">
        <v>12012</v>
      </c>
      <c r="S63" s="71" t="s">
        <v>765</v>
      </c>
      <c r="T63" s="71">
        <v>1</v>
      </c>
      <c r="U63" s="71">
        <v>16</v>
      </c>
      <c r="V63" s="71">
        <v>16</v>
      </c>
      <c r="W63" s="57">
        <f>SUMIF('Wholesale Summary Input'!N:N,N63,'Wholesale Summary Input'!AC:AC)*-1</f>
        <v>-3.113</v>
      </c>
      <c r="X63" s="57">
        <f>SUMIF('Wholesale Summary Input'!N:N,N63,'Wholesale Summary Input'!AD:AD)</f>
        <v>97</v>
      </c>
      <c r="Y63" s="59">
        <f t="shared" si="1"/>
        <v>15.486515463917526</v>
      </c>
      <c r="AN63" t="s">
        <v>2463</v>
      </c>
      <c r="AP63" t="s">
        <v>1956</v>
      </c>
      <c r="AR63" t="s">
        <v>1957</v>
      </c>
    </row>
    <row r="64" spans="1:44">
      <c r="A64" s="71" t="s">
        <v>1937</v>
      </c>
      <c r="B64" s="73">
        <v>42893</v>
      </c>
      <c r="C64" s="74">
        <v>0.74697916666666664</v>
      </c>
      <c r="D64" s="73">
        <v>42893</v>
      </c>
      <c r="E64" s="73">
        <v>42893</v>
      </c>
      <c r="F64" s="73">
        <v>42894</v>
      </c>
      <c r="G64" s="71" t="s">
        <v>1936</v>
      </c>
      <c r="H64" s="71" t="s">
        <v>1917</v>
      </c>
      <c r="I64" s="71" t="s">
        <v>1918</v>
      </c>
      <c r="J64" s="71" t="s">
        <v>1919</v>
      </c>
      <c r="K64" s="71" t="s">
        <v>2025</v>
      </c>
      <c r="L64" s="71"/>
      <c r="M64" s="71"/>
      <c r="N64" s="71" t="s">
        <v>4345</v>
      </c>
      <c r="O64" s="71"/>
      <c r="P64" s="71" t="s">
        <v>1920</v>
      </c>
      <c r="Q64" s="71"/>
      <c r="R64" s="71">
        <v>12014</v>
      </c>
      <c r="S64" s="71" t="s">
        <v>2216</v>
      </c>
      <c r="T64" s="71">
        <v>1</v>
      </c>
      <c r="U64" s="71">
        <v>13.5</v>
      </c>
      <c r="V64" s="71">
        <v>13.5</v>
      </c>
      <c r="W64" s="57">
        <f>SUMIF('Wholesale Summary Input'!N:N,N64,'Wholesale Summary Input'!AC:AC)*-1</f>
        <v>-3.113</v>
      </c>
      <c r="X64" s="57">
        <f>SUMIF('Wholesale Summary Input'!N:N,N64,'Wholesale Summary Input'!AD:AD)</f>
        <v>97</v>
      </c>
      <c r="Y64" s="59">
        <f t="shared" si="1"/>
        <v>13.066747422680413</v>
      </c>
      <c r="AP64" t="s">
        <v>1996</v>
      </c>
      <c r="AR64" t="s">
        <v>1996</v>
      </c>
    </row>
    <row r="65" spans="1:44">
      <c r="A65" s="71" t="s">
        <v>1937</v>
      </c>
      <c r="B65" s="73">
        <v>42893</v>
      </c>
      <c r="C65" s="74">
        <v>0.74697916666666664</v>
      </c>
      <c r="D65" s="73">
        <v>42893</v>
      </c>
      <c r="E65" s="73">
        <v>42893</v>
      </c>
      <c r="F65" s="73">
        <v>42894</v>
      </c>
      <c r="G65" s="71" t="s">
        <v>1936</v>
      </c>
      <c r="H65" s="71" t="s">
        <v>1917</v>
      </c>
      <c r="I65" s="71" t="s">
        <v>1918</v>
      </c>
      <c r="J65" s="71" t="s">
        <v>1919</v>
      </c>
      <c r="K65" s="71" t="s">
        <v>2025</v>
      </c>
      <c r="L65" s="71"/>
      <c r="M65" s="71"/>
      <c r="N65" s="71" t="s">
        <v>4345</v>
      </c>
      <c r="O65" s="71"/>
      <c r="P65" s="71" t="s">
        <v>1920</v>
      </c>
      <c r="Q65" s="71"/>
      <c r="R65" s="71">
        <v>12015</v>
      </c>
      <c r="S65" s="71" t="s">
        <v>2684</v>
      </c>
      <c r="T65" s="71">
        <v>1</v>
      </c>
      <c r="U65" s="71">
        <v>13.5</v>
      </c>
      <c r="V65" s="71">
        <v>13.5</v>
      </c>
      <c r="W65" s="57">
        <f>SUMIF('Wholesale Summary Input'!N:N,N65,'Wholesale Summary Input'!AC:AC)*-1</f>
        <v>-3.113</v>
      </c>
      <c r="X65" s="57">
        <f>SUMIF('Wholesale Summary Input'!N:N,N65,'Wholesale Summary Input'!AD:AD)</f>
        <v>97</v>
      </c>
      <c r="Y65" s="59">
        <f t="shared" si="1"/>
        <v>13.066747422680413</v>
      </c>
      <c r="AP65" t="s">
        <v>2472</v>
      </c>
      <c r="AR65" t="s">
        <v>2472</v>
      </c>
    </row>
    <row r="66" spans="1:44">
      <c r="A66" s="71" t="s">
        <v>1937</v>
      </c>
      <c r="B66" s="73">
        <v>42879</v>
      </c>
      <c r="C66" s="74">
        <v>0.72283564814814805</v>
      </c>
      <c r="D66" s="73">
        <v>42879</v>
      </c>
      <c r="E66" s="73">
        <v>42879</v>
      </c>
      <c r="F66" s="73">
        <v>42879</v>
      </c>
      <c r="G66" s="71" t="s">
        <v>1936</v>
      </c>
      <c r="H66" s="71" t="s">
        <v>1917</v>
      </c>
      <c r="I66" s="71" t="s">
        <v>1918</v>
      </c>
      <c r="J66" s="71" t="s">
        <v>1919</v>
      </c>
      <c r="K66" s="71" t="s">
        <v>1142</v>
      </c>
      <c r="L66" s="71"/>
      <c r="M66" s="71"/>
      <c r="N66" s="71" t="s">
        <v>4346</v>
      </c>
      <c r="O66" s="71"/>
      <c r="P66" s="71" t="s">
        <v>1920</v>
      </c>
      <c r="Q66" s="71"/>
      <c r="R66" s="71">
        <v>12012</v>
      </c>
      <c r="S66" s="71" t="s">
        <v>759</v>
      </c>
      <c r="T66" s="71">
        <v>2</v>
      </c>
      <c r="U66" s="71">
        <v>16</v>
      </c>
      <c r="V66" s="71">
        <v>32</v>
      </c>
      <c r="W66" s="57">
        <f>SUMIF('Wholesale Summary Input'!N:N,N66,'Wholesale Summary Input'!AC:AC)*-1</f>
        <v>-9.5655000000000019</v>
      </c>
      <c r="X66" s="57">
        <f>SUMIF('Wholesale Summary Input'!N:N,N66,'Wholesale Summary Input'!AD:AD)</f>
        <v>319.5</v>
      </c>
      <c r="Y66" s="59">
        <f t="shared" si="1"/>
        <v>31.041953051643191</v>
      </c>
      <c r="AL66" t="s">
        <v>2465</v>
      </c>
      <c r="AN66" t="s">
        <v>2466</v>
      </c>
    </row>
    <row r="67" spans="1:44">
      <c r="A67" s="71" t="s">
        <v>1937</v>
      </c>
      <c r="B67" s="73">
        <v>42879</v>
      </c>
      <c r="C67" s="74">
        <v>0.72283564814814805</v>
      </c>
      <c r="D67" s="73">
        <v>42879</v>
      </c>
      <c r="E67" s="73">
        <v>42879</v>
      </c>
      <c r="F67" s="73">
        <v>42879</v>
      </c>
      <c r="G67" s="71" t="s">
        <v>1936</v>
      </c>
      <c r="H67" s="71" t="s">
        <v>1917</v>
      </c>
      <c r="I67" s="71" t="s">
        <v>1918</v>
      </c>
      <c r="J67" s="71" t="s">
        <v>1919</v>
      </c>
      <c r="K67" s="71" t="s">
        <v>1142</v>
      </c>
      <c r="L67" s="71"/>
      <c r="M67" s="71"/>
      <c r="N67" s="71" t="s">
        <v>4346</v>
      </c>
      <c r="O67" s="71"/>
      <c r="P67" s="71" t="s">
        <v>1920</v>
      </c>
      <c r="Q67" s="71"/>
      <c r="R67" s="71">
        <v>12016</v>
      </c>
      <c r="S67" s="71" t="s">
        <v>3382</v>
      </c>
      <c r="T67" s="71">
        <v>5</v>
      </c>
      <c r="U67" s="71">
        <v>17</v>
      </c>
      <c r="V67" s="71">
        <v>85</v>
      </c>
      <c r="W67" s="57">
        <f>SUMIF('Wholesale Summary Input'!N:N,N67,'Wholesale Summary Input'!AC:AC)*-1</f>
        <v>-9.5655000000000019</v>
      </c>
      <c r="X67" s="57">
        <f>SUMIF('Wholesale Summary Input'!N:N,N67,'Wholesale Summary Input'!AD:AD)</f>
        <v>319.5</v>
      </c>
      <c r="Y67" s="59">
        <f t="shared" si="1"/>
        <v>82.455187793427228</v>
      </c>
      <c r="AL67" t="s">
        <v>2483</v>
      </c>
      <c r="AN67" t="s">
        <v>2484</v>
      </c>
      <c r="AP67" t="s">
        <v>2485</v>
      </c>
      <c r="AR67" t="s">
        <v>2485</v>
      </c>
    </row>
    <row r="68" spans="1:44">
      <c r="A68" s="71" t="s">
        <v>1937</v>
      </c>
      <c r="B68" s="73">
        <v>42879</v>
      </c>
      <c r="C68" s="74">
        <v>0.72283564814814805</v>
      </c>
      <c r="D68" s="73">
        <v>42879</v>
      </c>
      <c r="E68" s="73">
        <v>42879</v>
      </c>
      <c r="F68" s="73">
        <v>42879</v>
      </c>
      <c r="G68" s="71" t="s">
        <v>1936</v>
      </c>
      <c r="H68" s="71" t="s">
        <v>1917</v>
      </c>
      <c r="I68" s="71" t="s">
        <v>1918</v>
      </c>
      <c r="J68" s="71" t="s">
        <v>1919</v>
      </c>
      <c r="K68" s="71" t="s">
        <v>1142</v>
      </c>
      <c r="L68" s="71"/>
      <c r="M68" s="71"/>
      <c r="N68" s="71" t="s">
        <v>4346</v>
      </c>
      <c r="O68" s="71"/>
      <c r="P68" s="71" t="s">
        <v>1920</v>
      </c>
      <c r="Q68" s="71"/>
      <c r="R68" s="71">
        <v>12004</v>
      </c>
      <c r="S68" s="71" t="s">
        <v>402</v>
      </c>
      <c r="T68" s="71">
        <v>2</v>
      </c>
      <c r="U68" s="71">
        <v>13.5</v>
      </c>
      <c r="V68" s="71">
        <v>27</v>
      </c>
      <c r="W68" s="57">
        <f>SUMIF('Wholesale Summary Input'!N:N,N68,'Wholesale Summary Input'!AC:AC)*-1</f>
        <v>-9.5655000000000019</v>
      </c>
      <c r="X68" s="57">
        <f>SUMIF('Wholesale Summary Input'!N:N,N68,'Wholesale Summary Input'!AD:AD)</f>
        <v>319.5</v>
      </c>
      <c r="Y68" s="59">
        <f t="shared" si="1"/>
        <v>26.191647887323942</v>
      </c>
      <c r="AL68" t="s">
        <v>2469</v>
      </c>
      <c r="AN68" t="s">
        <v>2470</v>
      </c>
    </row>
    <row r="69" spans="1:44">
      <c r="A69" s="71" t="s">
        <v>1937</v>
      </c>
      <c r="B69" s="73">
        <v>42879</v>
      </c>
      <c r="C69" s="74">
        <v>0.72283564814814805</v>
      </c>
      <c r="D69" s="73">
        <v>42879</v>
      </c>
      <c r="E69" s="73">
        <v>42879</v>
      </c>
      <c r="F69" s="73">
        <v>42879</v>
      </c>
      <c r="G69" s="71" t="s">
        <v>1936</v>
      </c>
      <c r="H69" s="71" t="s">
        <v>1917</v>
      </c>
      <c r="I69" s="71" t="s">
        <v>1918</v>
      </c>
      <c r="J69" s="71" t="s">
        <v>1919</v>
      </c>
      <c r="K69" s="71" t="s">
        <v>1142</v>
      </c>
      <c r="L69" s="71"/>
      <c r="M69" s="71"/>
      <c r="N69" s="71" t="s">
        <v>4346</v>
      </c>
      <c r="O69" s="71"/>
      <c r="P69" s="71" t="s">
        <v>1920</v>
      </c>
      <c r="Q69" s="71"/>
      <c r="R69" s="71">
        <v>12015</v>
      </c>
      <c r="S69" s="71" t="s">
        <v>2684</v>
      </c>
      <c r="T69" s="71">
        <v>3</v>
      </c>
      <c r="U69" s="71">
        <v>13.5</v>
      </c>
      <c r="V69" s="71">
        <v>40.5</v>
      </c>
      <c r="W69" s="57">
        <f>SUMIF('Wholesale Summary Input'!N:N,N69,'Wholesale Summary Input'!AC:AC)*-1</f>
        <v>-9.5655000000000019</v>
      </c>
      <c r="X69" s="57">
        <f>SUMIF('Wholesale Summary Input'!N:N,N69,'Wholesale Summary Input'!AD:AD)</f>
        <v>319.5</v>
      </c>
      <c r="Y69" s="59">
        <f t="shared" si="1"/>
        <v>39.287471830985915</v>
      </c>
      <c r="AP69" t="s">
        <v>1996</v>
      </c>
      <c r="AR69" t="s">
        <v>1996</v>
      </c>
    </row>
    <row r="70" spans="1:44">
      <c r="A70" s="71" t="s">
        <v>1937</v>
      </c>
      <c r="B70" s="73">
        <v>42879</v>
      </c>
      <c r="C70" s="74">
        <v>0.72283564814814805</v>
      </c>
      <c r="D70" s="73">
        <v>42879</v>
      </c>
      <c r="E70" s="73">
        <v>42879</v>
      </c>
      <c r="F70" s="73">
        <v>42879</v>
      </c>
      <c r="G70" s="71" t="s">
        <v>1936</v>
      </c>
      <c r="H70" s="71" t="s">
        <v>1917</v>
      </c>
      <c r="I70" s="71" t="s">
        <v>1918</v>
      </c>
      <c r="J70" s="71" t="s">
        <v>1919</v>
      </c>
      <c r="K70" s="71" t="s">
        <v>1142</v>
      </c>
      <c r="L70" s="71"/>
      <c r="M70" s="71"/>
      <c r="N70" s="71" t="s">
        <v>4346</v>
      </c>
      <c r="O70" s="71"/>
      <c r="P70" s="71" t="s">
        <v>1920</v>
      </c>
      <c r="Q70" s="71"/>
      <c r="R70" s="71">
        <v>12013</v>
      </c>
      <c r="S70" s="71" t="s">
        <v>2203</v>
      </c>
      <c r="T70" s="71">
        <v>10</v>
      </c>
      <c r="U70" s="71">
        <v>13.5</v>
      </c>
      <c r="V70" s="71">
        <v>135</v>
      </c>
      <c r="W70" s="57">
        <f>SUMIF('Wholesale Summary Input'!N:N,N70,'Wholesale Summary Input'!AC:AC)*-1</f>
        <v>-9.5655000000000019</v>
      </c>
      <c r="X70" s="57">
        <f>SUMIF('Wholesale Summary Input'!N:N,N70,'Wholesale Summary Input'!AD:AD)</f>
        <v>319.5</v>
      </c>
      <c r="Y70" s="59">
        <f t="shared" si="1"/>
        <v>130.95823943661972</v>
      </c>
      <c r="AP70" t="s">
        <v>1956</v>
      </c>
      <c r="AR70" t="s">
        <v>1957</v>
      </c>
    </row>
    <row r="71" spans="1:44">
      <c r="A71" s="71" t="s">
        <v>1937</v>
      </c>
      <c r="B71" s="73">
        <v>42878</v>
      </c>
      <c r="C71" s="74">
        <v>0.60678240740740741</v>
      </c>
      <c r="D71" s="73">
        <v>42879</v>
      </c>
      <c r="E71" s="73">
        <v>42879</v>
      </c>
      <c r="F71" s="73">
        <v>42884</v>
      </c>
      <c r="G71" s="71" t="s">
        <v>1936</v>
      </c>
      <c r="H71" s="71" t="s">
        <v>1917</v>
      </c>
      <c r="I71" s="71" t="s">
        <v>1918</v>
      </c>
      <c r="J71" s="71" t="s">
        <v>1919</v>
      </c>
      <c r="K71" s="71" t="s">
        <v>372</v>
      </c>
      <c r="L71" s="71" t="s">
        <v>1921</v>
      </c>
      <c r="M71" s="71" t="s">
        <v>231</v>
      </c>
      <c r="N71" s="71" t="s">
        <v>4347</v>
      </c>
      <c r="O71" s="71"/>
      <c r="P71" s="71" t="s">
        <v>1920</v>
      </c>
      <c r="Q71" s="71"/>
      <c r="R71" s="71">
        <v>131</v>
      </c>
      <c r="S71" s="71" t="s">
        <v>476</v>
      </c>
      <c r="T71" s="71">
        <v>2</v>
      </c>
      <c r="U71" s="71">
        <v>3.5</v>
      </c>
      <c r="V71" s="71">
        <v>7</v>
      </c>
      <c r="W71" s="57">
        <f>SUMIF('Wholesale Summary Input'!N:N,N71,'Wholesale Summary Input'!AC:AC)*-1</f>
        <v>-2.62812</v>
      </c>
      <c r="X71" s="57">
        <f>SUMIF('Wholesale Summary Input'!N:N,N71,'Wholesale Summary Input'!AD:AD)</f>
        <v>80.28</v>
      </c>
      <c r="Y71" s="59">
        <f t="shared" si="1"/>
        <v>6.770841554559043</v>
      </c>
      <c r="AL71" t="s">
        <v>2465</v>
      </c>
      <c r="AN71" t="s">
        <v>2466</v>
      </c>
    </row>
    <row r="72" spans="1:44">
      <c r="A72" s="71" t="s">
        <v>1937</v>
      </c>
      <c r="B72" s="73">
        <v>42878</v>
      </c>
      <c r="C72" s="74">
        <v>0.60678240740740741</v>
      </c>
      <c r="D72" s="73">
        <v>42879</v>
      </c>
      <c r="E72" s="73">
        <v>42879</v>
      </c>
      <c r="F72" s="73">
        <v>42884</v>
      </c>
      <c r="G72" s="71" t="s">
        <v>1936</v>
      </c>
      <c r="H72" s="71" t="s">
        <v>1917</v>
      </c>
      <c r="I72" s="71" t="s">
        <v>1918</v>
      </c>
      <c r="J72" s="71" t="s">
        <v>1919</v>
      </c>
      <c r="K72" s="71" t="s">
        <v>372</v>
      </c>
      <c r="L72" s="71" t="s">
        <v>1921</v>
      </c>
      <c r="M72" s="71" t="s">
        <v>231</v>
      </c>
      <c r="N72" s="71" t="s">
        <v>4347</v>
      </c>
      <c r="O72" s="71"/>
      <c r="P72" s="71" t="s">
        <v>1920</v>
      </c>
      <c r="Q72" s="71"/>
      <c r="R72" s="71">
        <v>142</v>
      </c>
      <c r="S72" s="71" t="s">
        <v>3506</v>
      </c>
      <c r="T72" s="71">
        <v>2</v>
      </c>
      <c r="U72" s="71">
        <v>3.5</v>
      </c>
      <c r="V72" s="71">
        <v>7</v>
      </c>
      <c r="W72" s="57">
        <f>SUMIF('Wholesale Summary Input'!N:N,N72,'Wholesale Summary Input'!AC:AC)*-1</f>
        <v>-2.62812</v>
      </c>
      <c r="X72" s="57">
        <f>SUMIF('Wholesale Summary Input'!N:N,N72,'Wholesale Summary Input'!AD:AD)</f>
        <v>80.28</v>
      </c>
      <c r="Y72" s="59">
        <f t="shared" si="1"/>
        <v>6.770841554559043</v>
      </c>
      <c r="AL72" t="s">
        <v>2467</v>
      </c>
      <c r="AN72" t="s">
        <v>2468</v>
      </c>
    </row>
    <row r="73" spans="1:44">
      <c r="A73" s="71" t="s">
        <v>1937</v>
      </c>
      <c r="B73" s="73">
        <v>42878</v>
      </c>
      <c r="C73" s="74">
        <v>0.60678240740740741</v>
      </c>
      <c r="D73" s="73">
        <v>42879</v>
      </c>
      <c r="E73" s="73">
        <v>42879</v>
      </c>
      <c r="F73" s="73">
        <v>42884</v>
      </c>
      <c r="G73" s="71" t="s">
        <v>1936</v>
      </c>
      <c r="H73" s="71" t="s">
        <v>1917</v>
      </c>
      <c r="I73" s="71" t="s">
        <v>1918</v>
      </c>
      <c r="J73" s="71" t="s">
        <v>1919</v>
      </c>
      <c r="K73" s="71" t="s">
        <v>372</v>
      </c>
      <c r="L73" s="71" t="s">
        <v>1921</v>
      </c>
      <c r="M73" s="71" t="s">
        <v>231</v>
      </c>
      <c r="N73" s="71" t="s">
        <v>4347</v>
      </c>
      <c r="O73" s="71"/>
      <c r="P73" s="71" t="s">
        <v>1920</v>
      </c>
      <c r="Q73" s="71"/>
      <c r="R73" s="71">
        <v>130</v>
      </c>
      <c r="S73" s="71" t="s">
        <v>208</v>
      </c>
      <c r="T73" s="71">
        <v>2</v>
      </c>
      <c r="U73" s="71">
        <v>3.5</v>
      </c>
      <c r="V73" s="71">
        <v>7</v>
      </c>
      <c r="W73" s="57">
        <f>SUMIF('Wholesale Summary Input'!N:N,N73,'Wholesale Summary Input'!AC:AC)*-1</f>
        <v>-2.62812</v>
      </c>
      <c r="X73" s="57">
        <f>SUMIF('Wholesale Summary Input'!N:N,N73,'Wholesale Summary Input'!AD:AD)</f>
        <v>80.28</v>
      </c>
      <c r="Y73" s="59">
        <f t="shared" ref="Y73:Y136" si="2">V73+(W73*(V73/X73))</f>
        <v>6.770841554559043</v>
      </c>
      <c r="AL73" t="s">
        <v>2469</v>
      </c>
      <c r="AN73" t="s">
        <v>2470</v>
      </c>
    </row>
    <row r="74" spans="1:44">
      <c r="A74" s="71" t="s">
        <v>1937</v>
      </c>
      <c r="B74" s="73">
        <v>42878</v>
      </c>
      <c r="C74" s="74">
        <v>0.60678240740740741</v>
      </c>
      <c r="D74" s="73">
        <v>42879</v>
      </c>
      <c r="E74" s="73">
        <v>42879</v>
      </c>
      <c r="F74" s="73">
        <v>42884</v>
      </c>
      <c r="G74" s="71" t="s">
        <v>1936</v>
      </c>
      <c r="H74" s="71" t="s">
        <v>1917</v>
      </c>
      <c r="I74" s="71" t="s">
        <v>1918</v>
      </c>
      <c r="J74" s="71" t="s">
        <v>1919</v>
      </c>
      <c r="K74" s="71" t="s">
        <v>372</v>
      </c>
      <c r="L74" s="71" t="s">
        <v>1921</v>
      </c>
      <c r="M74" s="71" t="s">
        <v>231</v>
      </c>
      <c r="N74" s="71" t="s">
        <v>4347</v>
      </c>
      <c r="O74" s="71"/>
      <c r="P74" s="71" t="s">
        <v>1920</v>
      </c>
      <c r="Q74" s="71"/>
      <c r="R74" s="71">
        <v>12013</v>
      </c>
      <c r="S74" s="71" t="s">
        <v>1947</v>
      </c>
      <c r="T74" s="71">
        <v>1</v>
      </c>
      <c r="U74" s="71">
        <v>7</v>
      </c>
      <c r="V74" s="71">
        <v>7</v>
      </c>
      <c r="W74" s="57">
        <f>SUMIF('Wholesale Summary Input'!N:N,N74,'Wholesale Summary Input'!AC:AC)*-1</f>
        <v>-2.62812</v>
      </c>
      <c r="X74" s="57">
        <f>SUMIF('Wholesale Summary Input'!N:N,N74,'Wholesale Summary Input'!AD:AD)</f>
        <v>80.28</v>
      </c>
      <c r="Y74" s="59">
        <f t="shared" si="2"/>
        <v>6.770841554559043</v>
      </c>
      <c r="AP74" t="s">
        <v>1956</v>
      </c>
      <c r="AR74" t="s">
        <v>1957</v>
      </c>
    </row>
    <row r="75" spans="1:44">
      <c r="A75" s="71" t="s">
        <v>1937</v>
      </c>
      <c r="B75" s="73">
        <v>42878</v>
      </c>
      <c r="C75" s="74">
        <v>0.60678240740740741</v>
      </c>
      <c r="D75" s="73">
        <v>42879</v>
      </c>
      <c r="E75" s="73">
        <v>42879</v>
      </c>
      <c r="F75" s="73">
        <v>42884</v>
      </c>
      <c r="G75" s="71" t="s">
        <v>1936</v>
      </c>
      <c r="H75" s="71" t="s">
        <v>1917</v>
      </c>
      <c r="I75" s="71" t="s">
        <v>1918</v>
      </c>
      <c r="J75" s="71" t="s">
        <v>1919</v>
      </c>
      <c r="K75" s="71" t="s">
        <v>372</v>
      </c>
      <c r="L75" s="71" t="s">
        <v>1921</v>
      </c>
      <c r="M75" s="71" t="s">
        <v>231</v>
      </c>
      <c r="N75" s="71" t="s">
        <v>4347</v>
      </c>
      <c r="O75" s="71"/>
      <c r="P75" s="71" t="s">
        <v>1920</v>
      </c>
      <c r="Q75" s="71"/>
      <c r="R75" s="71">
        <v>114</v>
      </c>
      <c r="S75" s="71" t="s">
        <v>219</v>
      </c>
      <c r="T75" s="71">
        <v>2</v>
      </c>
      <c r="U75" s="71">
        <v>3.5</v>
      </c>
      <c r="V75" s="71">
        <v>7</v>
      </c>
      <c r="W75" s="57">
        <f>SUMIF('Wholesale Summary Input'!N:N,N75,'Wholesale Summary Input'!AC:AC)*-1</f>
        <v>-2.62812</v>
      </c>
      <c r="X75" s="57">
        <f>SUMIF('Wholesale Summary Input'!N:N,N75,'Wholesale Summary Input'!AD:AD)</f>
        <v>80.28</v>
      </c>
      <c r="Y75" s="59">
        <f t="shared" si="2"/>
        <v>6.770841554559043</v>
      </c>
      <c r="AL75" t="s">
        <v>2464</v>
      </c>
      <c r="AP75" t="s">
        <v>1956</v>
      </c>
      <c r="AR75" t="s">
        <v>1957</v>
      </c>
    </row>
    <row r="76" spans="1:44">
      <c r="A76" s="71" t="s">
        <v>1937</v>
      </c>
      <c r="B76" s="73">
        <v>42878</v>
      </c>
      <c r="C76" s="74">
        <v>0.60678240740740741</v>
      </c>
      <c r="D76" s="73">
        <v>42879</v>
      </c>
      <c r="E76" s="73">
        <v>42879</v>
      </c>
      <c r="F76" s="73">
        <v>42884</v>
      </c>
      <c r="G76" s="71" t="s">
        <v>1936</v>
      </c>
      <c r="H76" s="71" t="s">
        <v>1917</v>
      </c>
      <c r="I76" s="71" t="s">
        <v>1918</v>
      </c>
      <c r="J76" s="71" t="s">
        <v>1919</v>
      </c>
      <c r="K76" s="71" t="s">
        <v>372</v>
      </c>
      <c r="L76" s="71" t="s">
        <v>1921</v>
      </c>
      <c r="M76" s="71" t="s">
        <v>231</v>
      </c>
      <c r="N76" s="71" t="s">
        <v>4347</v>
      </c>
      <c r="O76" s="71"/>
      <c r="P76" s="71" t="s">
        <v>1920</v>
      </c>
      <c r="Q76" s="71"/>
      <c r="R76" s="71">
        <v>119</v>
      </c>
      <c r="S76" s="71" t="s">
        <v>211</v>
      </c>
      <c r="T76" s="71">
        <v>2</v>
      </c>
      <c r="U76" s="71">
        <v>3.5</v>
      </c>
      <c r="V76" s="71">
        <v>7</v>
      </c>
      <c r="W76" s="57">
        <f>SUMIF('Wholesale Summary Input'!N:N,N76,'Wholesale Summary Input'!AC:AC)*-1</f>
        <v>-2.62812</v>
      </c>
      <c r="X76" s="57">
        <f>SUMIF('Wholesale Summary Input'!N:N,N76,'Wholesale Summary Input'!AD:AD)</f>
        <v>80.28</v>
      </c>
      <c r="Y76" s="59">
        <f t="shared" si="2"/>
        <v>6.770841554559043</v>
      </c>
      <c r="AP76" t="s">
        <v>1996</v>
      </c>
      <c r="AR76" t="s">
        <v>1996</v>
      </c>
    </row>
    <row r="77" spans="1:44">
      <c r="A77" s="71" t="s">
        <v>1937</v>
      </c>
      <c r="B77" s="73">
        <v>42878</v>
      </c>
      <c r="C77" s="74">
        <v>0.60678240740740741</v>
      </c>
      <c r="D77" s="73">
        <v>42879</v>
      </c>
      <c r="E77" s="73">
        <v>42879</v>
      </c>
      <c r="F77" s="73">
        <v>42884</v>
      </c>
      <c r="G77" s="71" t="s">
        <v>1936</v>
      </c>
      <c r="H77" s="71" t="s">
        <v>1917</v>
      </c>
      <c r="I77" s="71" t="s">
        <v>1918</v>
      </c>
      <c r="J77" s="71" t="s">
        <v>1919</v>
      </c>
      <c r="K77" s="71" t="s">
        <v>372</v>
      </c>
      <c r="L77" s="71" t="s">
        <v>1921</v>
      </c>
      <c r="M77" s="71" t="s">
        <v>231</v>
      </c>
      <c r="N77" s="71" t="s">
        <v>4347</v>
      </c>
      <c r="O77" s="71"/>
      <c r="P77" s="71" t="s">
        <v>1920</v>
      </c>
      <c r="Q77" s="71"/>
      <c r="R77" s="71">
        <v>141</v>
      </c>
      <c r="S77" s="71" t="s">
        <v>2668</v>
      </c>
      <c r="T77" s="71">
        <v>2</v>
      </c>
      <c r="U77" s="71">
        <v>3.5</v>
      </c>
      <c r="V77" s="71">
        <v>7</v>
      </c>
      <c r="W77" s="57">
        <f>SUMIF('Wholesale Summary Input'!N:N,N77,'Wholesale Summary Input'!AC:AC)*-1</f>
        <v>-2.62812</v>
      </c>
      <c r="X77" s="57">
        <f>SUMIF('Wholesale Summary Input'!N:N,N77,'Wholesale Summary Input'!AD:AD)</f>
        <v>80.28</v>
      </c>
      <c r="Y77" s="59">
        <f t="shared" si="2"/>
        <v>6.770841554559043</v>
      </c>
      <c r="AP77" t="s">
        <v>1956</v>
      </c>
      <c r="AR77" t="s">
        <v>1957</v>
      </c>
    </row>
    <row r="78" spans="1:44">
      <c r="A78" s="71" t="s">
        <v>1937</v>
      </c>
      <c r="B78" s="73">
        <v>42878</v>
      </c>
      <c r="C78" s="74">
        <v>0.60678240740740741</v>
      </c>
      <c r="D78" s="73">
        <v>42879</v>
      </c>
      <c r="E78" s="73">
        <v>42879</v>
      </c>
      <c r="F78" s="73">
        <v>42884</v>
      </c>
      <c r="G78" s="71" t="s">
        <v>1936</v>
      </c>
      <c r="H78" s="71" t="s">
        <v>1917</v>
      </c>
      <c r="I78" s="71" t="s">
        <v>1918</v>
      </c>
      <c r="J78" s="71" t="s">
        <v>1919</v>
      </c>
      <c r="K78" s="71" t="s">
        <v>372</v>
      </c>
      <c r="L78" s="71" t="s">
        <v>1921</v>
      </c>
      <c r="M78" s="71" t="s">
        <v>231</v>
      </c>
      <c r="N78" s="71" t="s">
        <v>4347</v>
      </c>
      <c r="O78" s="71"/>
      <c r="P78" s="71" t="s">
        <v>1920</v>
      </c>
      <c r="Q78" s="71"/>
      <c r="R78" s="71">
        <v>12012</v>
      </c>
      <c r="S78" s="71" t="s">
        <v>765</v>
      </c>
      <c r="T78" s="71">
        <v>1</v>
      </c>
      <c r="U78" s="71">
        <v>16</v>
      </c>
      <c r="V78" s="71">
        <v>16</v>
      </c>
      <c r="W78" s="57">
        <f>SUMIF('Wholesale Summary Input'!N:N,N78,'Wholesale Summary Input'!AC:AC)*-1</f>
        <v>-2.62812</v>
      </c>
      <c r="X78" s="57">
        <f>SUMIF('Wholesale Summary Input'!N:N,N78,'Wholesale Summary Input'!AD:AD)</f>
        <v>80.28</v>
      </c>
      <c r="Y78" s="59">
        <f t="shared" si="2"/>
        <v>15.476209267563528</v>
      </c>
      <c r="AP78" t="s">
        <v>2472</v>
      </c>
      <c r="AR78" t="s">
        <v>2472</v>
      </c>
    </row>
    <row r="79" spans="1:44">
      <c r="A79" s="71" t="s">
        <v>1937</v>
      </c>
      <c r="B79" s="73">
        <v>42878</v>
      </c>
      <c r="C79" s="74">
        <v>0.60678240740740741</v>
      </c>
      <c r="D79" s="73">
        <v>42879</v>
      </c>
      <c r="E79" s="73">
        <v>42879</v>
      </c>
      <c r="F79" s="73">
        <v>42884</v>
      </c>
      <c r="G79" s="71" t="s">
        <v>1936</v>
      </c>
      <c r="H79" s="71" t="s">
        <v>1917</v>
      </c>
      <c r="I79" s="71" t="s">
        <v>1918</v>
      </c>
      <c r="J79" s="71" t="s">
        <v>1919</v>
      </c>
      <c r="K79" s="71" t="s">
        <v>372</v>
      </c>
      <c r="L79" s="71" t="s">
        <v>1921</v>
      </c>
      <c r="M79" s="71" t="s">
        <v>231</v>
      </c>
      <c r="N79" s="71" t="s">
        <v>4347</v>
      </c>
      <c r="O79" s="71"/>
      <c r="P79" s="71" t="s">
        <v>1920</v>
      </c>
      <c r="Q79" s="71"/>
      <c r="R79" s="71">
        <v>139</v>
      </c>
      <c r="S79" s="71" t="s">
        <v>2665</v>
      </c>
      <c r="T79" s="71">
        <v>1</v>
      </c>
      <c r="U79" s="71">
        <v>3.5</v>
      </c>
      <c r="V79" s="71">
        <v>3.5</v>
      </c>
      <c r="W79" s="57">
        <f>SUMIF('Wholesale Summary Input'!N:N,N79,'Wholesale Summary Input'!AC:AC)*-1</f>
        <v>-2.62812</v>
      </c>
      <c r="X79" s="57">
        <f>SUMIF('Wholesale Summary Input'!N:N,N79,'Wholesale Summary Input'!AD:AD)</f>
        <v>80.28</v>
      </c>
      <c r="Y79" s="59">
        <f t="shared" si="2"/>
        <v>3.3854207772795215</v>
      </c>
      <c r="AL79" t="s">
        <v>2465</v>
      </c>
      <c r="AN79" t="s">
        <v>2466</v>
      </c>
    </row>
    <row r="80" spans="1:44">
      <c r="A80" s="71" t="s">
        <v>1937</v>
      </c>
      <c r="B80" s="73">
        <v>42878</v>
      </c>
      <c r="C80" s="74">
        <v>0.60678240740740741</v>
      </c>
      <c r="D80" s="73">
        <v>42879</v>
      </c>
      <c r="E80" s="73">
        <v>42879</v>
      </c>
      <c r="F80" s="73">
        <v>42884</v>
      </c>
      <c r="G80" s="71" t="s">
        <v>1936</v>
      </c>
      <c r="H80" s="71" t="s">
        <v>1917</v>
      </c>
      <c r="I80" s="71" t="s">
        <v>1918</v>
      </c>
      <c r="J80" s="71" t="s">
        <v>1919</v>
      </c>
      <c r="K80" s="71" t="s">
        <v>372</v>
      </c>
      <c r="L80" s="71" t="s">
        <v>1921</v>
      </c>
      <c r="M80" s="71" t="s">
        <v>231</v>
      </c>
      <c r="N80" s="71" t="s">
        <v>4347</v>
      </c>
      <c r="O80" s="71"/>
      <c r="P80" s="71" t="s">
        <v>1920</v>
      </c>
      <c r="Q80" s="71"/>
      <c r="R80" s="71">
        <v>126</v>
      </c>
      <c r="S80" s="71" t="s">
        <v>212</v>
      </c>
      <c r="T80" s="71">
        <v>1</v>
      </c>
      <c r="U80" s="71">
        <v>3.5</v>
      </c>
      <c r="V80" s="71">
        <v>3.5</v>
      </c>
      <c r="W80" s="57">
        <f>SUMIF('Wholesale Summary Input'!N:N,N80,'Wholesale Summary Input'!AC:AC)*-1</f>
        <v>-2.62812</v>
      </c>
      <c r="X80" s="57">
        <f>SUMIF('Wholesale Summary Input'!N:N,N80,'Wholesale Summary Input'!AD:AD)</f>
        <v>80.28</v>
      </c>
      <c r="Y80" s="59">
        <f t="shared" si="2"/>
        <v>3.3854207772795215</v>
      </c>
      <c r="AL80" t="s">
        <v>2469</v>
      </c>
      <c r="AN80" t="s">
        <v>2470</v>
      </c>
    </row>
    <row r="81" spans="1:44">
      <c r="A81" s="71" t="s">
        <v>1937</v>
      </c>
      <c r="B81" s="73">
        <v>42873</v>
      </c>
      <c r="C81" s="74">
        <v>0.31177083333333333</v>
      </c>
      <c r="D81" s="73">
        <v>42873</v>
      </c>
      <c r="E81" s="73">
        <v>42873</v>
      </c>
      <c r="F81" s="73">
        <v>42873</v>
      </c>
      <c r="G81" s="71" t="s">
        <v>1936</v>
      </c>
      <c r="H81" s="71" t="s">
        <v>1917</v>
      </c>
      <c r="I81" s="71" t="s">
        <v>1918</v>
      </c>
      <c r="J81" s="71" t="s">
        <v>1919</v>
      </c>
      <c r="K81" s="71" t="s">
        <v>4348</v>
      </c>
      <c r="L81" s="71"/>
      <c r="M81" s="71" t="s">
        <v>4349</v>
      </c>
      <c r="N81" s="71" t="s">
        <v>4350</v>
      </c>
      <c r="O81" s="71"/>
      <c r="P81" s="71" t="s">
        <v>1920</v>
      </c>
      <c r="Q81" s="71"/>
      <c r="R81" s="71">
        <v>138</v>
      </c>
      <c r="S81" s="71" t="s">
        <v>4351</v>
      </c>
      <c r="T81" s="71">
        <v>1</v>
      </c>
      <c r="U81" s="71">
        <v>400</v>
      </c>
      <c r="V81" s="71">
        <v>400</v>
      </c>
      <c r="W81" s="57">
        <f>SUMIF('Wholesale Summary Input'!N:N,N81,'Wholesale Summary Input'!AC:AC)*-1</f>
        <v>-11.900000000000002</v>
      </c>
      <c r="X81" s="57">
        <f>SUMIF('Wholesale Summary Input'!N:N,N81,'Wholesale Summary Input'!AD:AD)</f>
        <v>400</v>
      </c>
      <c r="Y81" s="59">
        <f t="shared" si="2"/>
        <v>388.1</v>
      </c>
      <c r="AL81" t="s">
        <v>2474</v>
      </c>
      <c r="AP81" t="s">
        <v>2475</v>
      </c>
      <c r="AR81" t="s">
        <v>2475</v>
      </c>
    </row>
    <row r="82" spans="1:44">
      <c r="A82" s="71" t="s">
        <v>1937</v>
      </c>
      <c r="B82" s="73">
        <v>42871</v>
      </c>
      <c r="C82" s="74">
        <v>0.3578587962962963</v>
      </c>
      <c r="D82" s="73">
        <v>42871</v>
      </c>
      <c r="E82" s="73">
        <v>42871</v>
      </c>
      <c r="F82" s="73">
        <v>42874</v>
      </c>
      <c r="G82" s="71" t="s">
        <v>1936</v>
      </c>
      <c r="H82" s="71" t="s">
        <v>1917</v>
      </c>
      <c r="I82" s="71" t="s">
        <v>1918</v>
      </c>
      <c r="J82" s="71" t="s">
        <v>1919</v>
      </c>
      <c r="K82" s="71" t="s">
        <v>372</v>
      </c>
      <c r="L82" s="71" t="s">
        <v>1921</v>
      </c>
      <c r="M82" s="71" t="s">
        <v>231</v>
      </c>
      <c r="N82" s="71" t="s">
        <v>4352</v>
      </c>
      <c r="O82" s="71"/>
      <c r="P82" s="71" t="s">
        <v>1920</v>
      </c>
      <c r="Q82" s="71"/>
      <c r="R82" s="71">
        <v>123</v>
      </c>
      <c r="S82" s="71" t="s">
        <v>226</v>
      </c>
      <c r="T82" s="71">
        <v>1</v>
      </c>
      <c r="U82" s="71">
        <v>3.5</v>
      </c>
      <c r="V82" s="71">
        <v>3.5</v>
      </c>
      <c r="W82" s="57">
        <f>SUMIF('Wholesale Summary Input'!N:N,N82,'Wholesale Summary Input'!AC:AC)*-1</f>
        <v>-4.6355000000000004</v>
      </c>
      <c r="X82" s="57">
        <f>SUMIF('Wholesale Summary Input'!N:N,N82,'Wholesale Summary Input'!AD:AD)</f>
        <v>149.5</v>
      </c>
      <c r="Y82" s="59">
        <f t="shared" si="2"/>
        <v>3.3914765886287626</v>
      </c>
      <c r="AP82" t="s">
        <v>1996</v>
      </c>
      <c r="AR82" t="s">
        <v>1996</v>
      </c>
    </row>
    <row r="83" spans="1:44">
      <c r="A83" s="71" t="s">
        <v>1937</v>
      </c>
      <c r="B83" s="73">
        <v>42871</v>
      </c>
      <c r="C83" s="74">
        <v>0.3578587962962963</v>
      </c>
      <c r="D83" s="73">
        <v>42871</v>
      </c>
      <c r="E83" s="73">
        <v>42871</v>
      </c>
      <c r="F83" s="73">
        <v>42874</v>
      </c>
      <c r="G83" s="71" t="s">
        <v>1936</v>
      </c>
      <c r="H83" s="71" t="s">
        <v>1917</v>
      </c>
      <c r="I83" s="71" t="s">
        <v>1918</v>
      </c>
      <c r="J83" s="71" t="s">
        <v>1919</v>
      </c>
      <c r="K83" s="71" t="s">
        <v>372</v>
      </c>
      <c r="L83" s="71" t="s">
        <v>1921</v>
      </c>
      <c r="M83" s="71" t="s">
        <v>231</v>
      </c>
      <c r="N83" s="71" t="s">
        <v>4352</v>
      </c>
      <c r="O83" s="71"/>
      <c r="P83" s="71" t="s">
        <v>1920</v>
      </c>
      <c r="Q83" s="71"/>
      <c r="R83" s="71">
        <v>131</v>
      </c>
      <c r="S83" s="71" t="s">
        <v>476</v>
      </c>
      <c r="T83" s="71">
        <v>1</v>
      </c>
      <c r="U83" s="71">
        <v>3.5</v>
      </c>
      <c r="V83" s="71">
        <v>3.5</v>
      </c>
      <c r="W83" s="57">
        <f>SUMIF('Wholesale Summary Input'!N:N,N83,'Wholesale Summary Input'!AC:AC)*-1</f>
        <v>-4.6355000000000004</v>
      </c>
      <c r="X83" s="57">
        <f>SUMIF('Wholesale Summary Input'!N:N,N83,'Wholesale Summary Input'!AD:AD)</f>
        <v>149.5</v>
      </c>
      <c r="Y83" s="59">
        <f t="shared" si="2"/>
        <v>3.3914765886287626</v>
      </c>
      <c r="AP83" t="s">
        <v>2472</v>
      </c>
      <c r="AR83" t="s">
        <v>2472</v>
      </c>
    </row>
    <row r="84" spans="1:44">
      <c r="A84" s="71" t="s">
        <v>1937</v>
      </c>
      <c r="B84" s="73">
        <v>42871</v>
      </c>
      <c r="C84" s="74">
        <v>0.3578587962962963</v>
      </c>
      <c r="D84" s="73">
        <v>42871</v>
      </c>
      <c r="E84" s="73">
        <v>42871</v>
      </c>
      <c r="F84" s="73">
        <v>42874</v>
      </c>
      <c r="G84" s="71" t="s">
        <v>1936</v>
      </c>
      <c r="H84" s="71" t="s">
        <v>1917</v>
      </c>
      <c r="I84" s="71" t="s">
        <v>1918</v>
      </c>
      <c r="J84" s="71" t="s">
        <v>1919</v>
      </c>
      <c r="K84" s="71" t="s">
        <v>372</v>
      </c>
      <c r="L84" s="71" t="s">
        <v>1921</v>
      </c>
      <c r="M84" s="71" t="s">
        <v>231</v>
      </c>
      <c r="N84" s="71" t="s">
        <v>4352</v>
      </c>
      <c r="O84" s="71"/>
      <c r="P84" s="71" t="s">
        <v>1920</v>
      </c>
      <c r="Q84" s="71"/>
      <c r="R84" s="71">
        <v>12004</v>
      </c>
      <c r="S84" s="71" t="s">
        <v>402</v>
      </c>
      <c r="T84" s="71">
        <v>1</v>
      </c>
      <c r="U84" s="71">
        <v>13.5</v>
      </c>
      <c r="V84" s="71">
        <v>13.5</v>
      </c>
      <c r="W84" s="57">
        <f>SUMIF('Wholesale Summary Input'!N:N,N84,'Wholesale Summary Input'!AC:AC)*-1</f>
        <v>-4.6355000000000004</v>
      </c>
      <c r="X84" s="57">
        <f>SUMIF('Wholesale Summary Input'!N:N,N84,'Wholesale Summary Input'!AD:AD)</f>
        <v>149.5</v>
      </c>
      <c r="Y84" s="59">
        <f t="shared" si="2"/>
        <v>13.081409698996655</v>
      </c>
      <c r="AL84" t="s">
        <v>2465</v>
      </c>
      <c r="AN84" t="s">
        <v>2466</v>
      </c>
    </row>
    <row r="85" spans="1:44">
      <c r="A85" s="71" t="s">
        <v>1937</v>
      </c>
      <c r="B85" s="73">
        <v>42871</v>
      </c>
      <c r="C85" s="74">
        <v>0.3578587962962963</v>
      </c>
      <c r="D85" s="73">
        <v>42871</v>
      </c>
      <c r="E85" s="73">
        <v>42871</v>
      </c>
      <c r="F85" s="73">
        <v>42874</v>
      </c>
      <c r="G85" s="71" t="s">
        <v>1936</v>
      </c>
      <c r="H85" s="71" t="s">
        <v>1917</v>
      </c>
      <c r="I85" s="71" t="s">
        <v>1918</v>
      </c>
      <c r="J85" s="71" t="s">
        <v>1919</v>
      </c>
      <c r="K85" s="71" t="s">
        <v>372</v>
      </c>
      <c r="L85" s="71" t="s">
        <v>1921</v>
      </c>
      <c r="M85" s="71" t="s">
        <v>231</v>
      </c>
      <c r="N85" s="71" t="s">
        <v>4352</v>
      </c>
      <c r="O85" s="71"/>
      <c r="P85" s="71" t="s">
        <v>1920</v>
      </c>
      <c r="Q85" s="71"/>
      <c r="R85" s="71">
        <v>104</v>
      </c>
      <c r="S85" s="71" t="s">
        <v>385</v>
      </c>
      <c r="T85" s="71">
        <v>1</v>
      </c>
      <c r="U85" s="71">
        <v>3.5</v>
      </c>
      <c r="V85" s="71">
        <v>3.5</v>
      </c>
      <c r="W85" s="57">
        <f>SUMIF('Wholesale Summary Input'!N:N,N85,'Wholesale Summary Input'!AC:AC)*-1</f>
        <v>-4.6355000000000004</v>
      </c>
      <c r="X85" s="57">
        <f>SUMIF('Wholesale Summary Input'!N:N,N85,'Wholesale Summary Input'!AD:AD)</f>
        <v>149.5</v>
      </c>
      <c r="Y85" s="59">
        <f t="shared" si="2"/>
        <v>3.3914765886287626</v>
      </c>
      <c r="AL85" t="s">
        <v>2469</v>
      </c>
      <c r="AN85" t="s">
        <v>2470</v>
      </c>
    </row>
    <row r="86" spans="1:44">
      <c r="A86" s="71" t="s">
        <v>1937</v>
      </c>
      <c r="B86" s="73">
        <v>42871</v>
      </c>
      <c r="C86" s="74">
        <v>0.3578587962962963</v>
      </c>
      <c r="D86" s="73">
        <v>42871</v>
      </c>
      <c r="E86" s="73">
        <v>42871</v>
      </c>
      <c r="F86" s="73">
        <v>42874</v>
      </c>
      <c r="G86" s="71" t="s">
        <v>1936</v>
      </c>
      <c r="H86" s="71" t="s">
        <v>1917</v>
      </c>
      <c r="I86" s="71" t="s">
        <v>1918</v>
      </c>
      <c r="J86" s="71" t="s">
        <v>1919</v>
      </c>
      <c r="K86" s="71" t="s">
        <v>372</v>
      </c>
      <c r="L86" s="71" t="s">
        <v>1921</v>
      </c>
      <c r="M86" s="71" t="s">
        <v>231</v>
      </c>
      <c r="N86" s="71" t="s">
        <v>4352</v>
      </c>
      <c r="O86" s="71"/>
      <c r="P86" s="71" t="s">
        <v>1920</v>
      </c>
      <c r="Q86" s="71"/>
      <c r="R86" s="71">
        <v>12003</v>
      </c>
      <c r="S86" s="71" t="s">
        <v>204</v>
      </c>
      <c r="T86" s="71">
        <v>1</v>
      </c>
      <c r="U86" s="71">
        <v>10</v>
      </c>
      <c r="V86" s="71">
        <v>10</v>
      </c>
      <c r="W86" s="57">
        <f>SUMIF('Wholesale Summary Input'!N:N,N86,'Wholesale Summary Input'!AC:AC)*-1</f>
        <v>-4.6355000000000004</v>
      </c>
      <c r="X86" s="57">
        <f>SUMIF('Wholesale Summary Input'!N:N,N86,'Wholesale Summary Input'!AD:AD)</f>
        <v>149.5</v>
      </c>
      <c r="Y86" s="59">
        <f t="shared" si="2"/>
        <v>9.6899331103678925</v>
      </c>
      <c r="AL86" t="s">
        <v>2471</v>
      </c>
    </row>
    <row r="87" spans="1:44">
      <c r="A87" s="71" t="s">
        <v>1937</v>
      </c>
      <c r="B87" s="73">
        <v>42871</v>
      </c>
      <c r="C87" s="74">
        <v>0.3578587962962963</v>
      </c>
      <c r="D87" s="73">
        <v>42871</v>
      </c>
      <c r="E87" s="73">
        <v>42871</v>
      </c>
      <c r="F87" s="73">
        <v>42874</v>
      </c>
      <c r="G87" s="71" t="s">
        <v>1936</v>
      </c>
      <c r="H87" s="71" t="s">
        <v>1917</v>
      </c>
      <c r="I87" s="71" t="s">
        <v>1918</v>
      </c>
      <c r="J87" s="71" t="s">
        <v>1919</v>
      </c>
      <c r="K87" s="71" t="s">
        <v>372</v>
      </c>
      <c r="L87" s="71" t="s">
        <v>1921</v>
      </c>
      <c r="M87" s="71" t="s">
        <v>231</v>
      </c>
      <c r="N87" s="71" t="s">
        <v>4352</v>
      </c>
      <c r="O87" s="71"/>
      <c r="P87" s="71" t="s">
        <v>1920</v>
      </c>
      <c r="Q87" s="71"/>
      <c r="R87" s="71">
        <v>12013</v>
      </c>
      <c r="S87" s="71" t="s">
        <v>1947</v>
      </c>
      <c r="T87" s="71">
        <v>2</v>
      </c>
      <c r="U87" s="71">
        <v>7</v>
      </c>
      <c r="V87" s="71">
        <v>14</v>
      </c>
      <c r="W87" s="57">
        <f>SUMIF('Wholesale Summary Input'!N:N,N87,'Wholesale Summary Input'!AC:AC)*-1</f>
        <v>-4.6355000000000004</v>
      </c>
      <c r="X87" s="57">
        <f>SUMIF('Wholesale Summary Input'!N:N,N87,'Wholesale Summary Input'!AD:AD)</f>
        <v>149.5</v>
      </c>
      <c r="Y87" s="59">
        <f t="shared" si="2"/>
        <v>13.56590635451505</v>
      </c>
      <c r="AL87" t="s">
        <v>2476</v>
      </c>
    </row>
    <row r="88" spans="1:44">
      <c r="A88" s="71" t="s">
        <v>1937</v>
      </c>
      <c r="B88" s="73">
        <v>42871</v>
      </c>
      <c r="C88" s="74">
        <v>0.3578587962962963</v>
      </c>
      <c r="D88" s="73">
        <v>42871</v>
      </c>
      <c r="E88" s="73">
        <v>42871</v>
      </c>
      <c r="F88" s="73">
        <v>42874</v>
      </c>
      <c r="G88" s="71" t="s">
        <v>1936</v>
      </c>
      <c r="H88" s="71" t="s">
        <v>1917</v>
      </c>
      <c r="I88" s="71" t="s">
        <v>1918</v>
      </c>
      <c r="J88" s="71" t="s">
        <v>1919</v>
      </c>
      <c r="K88" s="71" t="s">
        <v>372</v>
      </c>
      <c r="L88" s="71" t="s">
        <v>1921</v>
      </c>
      <c r="M88" s="71" t="s">
        <v>231</v>
      </c>
      <c r="N88" s="71" t="s">
        <v>4352</v>
      </c>
      <c r="O88" s="71"/>
      <c r="P88" s="71" t="s">
        <v>1920</v>
      </c>
      <c r="Q88" s="71"/>
      <c r="R88" s="71">
        <v>12013</v>
      </c>
      <c r="S88" s="71" t="s">
        <v>2203</v>
      </c>
      <c r="T88" s="71">
        <v>2</v>
      </c>
      <c r="U88" s="71">
        <v>13.5</v>
      </c>
      <c r="V88" s="71">
        <v>27</v>
      </c>
      <c r="W88" s="57">
        <f>SUMIF('Wholesale Summary Input'!N:N,N88,'Wholesale Summary Input'!AC:AC)*-1</f>
        <v>-4.6355000000000004</v>
      </c>
      <c r="X88" s="57">
        <f>SUMIF('Wholesale Summary Input'!N:N,N88,'Wholesale Summary Input'!AD:AD)</f>
        <v>149.5</v>
      </c>
      <c r="Y88" s="59">
        <f t="shared" si="2"/>
        <v>26.16281939799331</v>
      </c>
      <c r="AP88" t="s">
        <v>2472</v>
      </c>
      <c r="AR88" t="s">
        <v>2472</v>
      </c>
    </row>
    <row r="89" spans="1:44">
      <c r="A89" s="71" t="s">
        <v>1937</v>
      </c>
      <c r="B89" s="73">
        <v>42871</v>
      </c>
      <c r="C89" s="74">
        <v>0.3578587962962963</v>
      </c>
      <c r="D89" s="73">
        <v>42871</v>
      </c>
      <c r="E89" s="73">
        <v>42871</v>
      </c>
      <c r="F89" s="73">
        <v>42874</v>
      </c>
      <c r="G89" s="71" t="s">
        <v>1936</v>
      </c>
      <c r="H89" s="71" t="s">
        <v>1917</v>
      </c>
      <c r="I89" s="71" t="s">
        <v>1918</v>
      </c>
      <c r="J89" s="71" t="s">
        <v>1919</v>
      </c>
      <c r="K89" s="71" t="s">
        <v>372</v>
      </c>
      <c r="L89" s="71" t="s">
        <v>1921</v>
      </c>
      <c r="M89" s="71" t="s">
        <v>231</v>
      </c>
      <c r="N89" s="71" t="s">
        <v>4352</v>
      </c>
      <c r="O89" s="71"/>
      <c r="P89" s="71" t="s">
        <v>1920</v>
      </c>
      <c r="Q89" s="71"/>
      <c r="R89" s="71">
        <v>130</v>
      </c>
      <c r="S89" s="71" t="s">
        <v>208</v>
      </c>
      <c r="T89" s="71">
        <v>1</v>
      </c>
      <c r="U89" s="71">
        <v>3.5</v>
      </c>
      <c r="V89" s="71">
        <v>3.5</v>
      </c>
      <c r="W89" s="57">
        <f>SUMIF('Wholesale Summary Input'!N:N,N89,'Wholesale Summary Input'!AC:AC)*-1</f>
        <v>-4.6355000000000004</v>
      </c>
      <c r="X89" s="57">
        <f>SUMIF('Wholesale Summary Input'!N:N,N89,'Wholesale Summary Input'!AD:AD)</f>
        <v>149.5</v>
      </c>
      <c r="Y89" s="59">
        <f t="shared" si="2"/>
        <v>3.3914765886287626</v>
      </c>
      <c r="AL89" t="s">
        <v>2465</v>
      </c>
      <c r="AN89" t="s">
        <v>2466</v>
      </c>
    </row>
    <row r="90" spans="1:44">
      <c r="A90" s="71" t="s">
        <v>1937</v>
      </c>
      <c r="B90" s="73">
        <v>42871</v>
      </c>
      <c r="C90" s="74">
        <v>0.3578587962962963</v>
      </c>
      <c r="D90" s="73">
        <v>42871</v>
      </c>
      <c r="E90" s="73">
        <v>42871</v>
      </c>
      <c r="F90" s="73">
        <v>42874</v>
      </c>
      <c r="G90" s="71" t="s">
        <v>1936</v>
      </c>
      <c r="H90" s="71" t="s">
        <v>1917</v>
      </c>
      <c r="I90" s="71" t="s">
        <v>1918</v>
      </c>
      <c r="J90" s="71" t="s">
        <v>1919</v>
      </c>
      <c r="K90" s="71" t="s">
        <v>372</v>
      </c>
      <c r="L90" s="71" t="s">
        <v>1921</v>
      </c>
      <c r="M90" s="71" t="s">
        <v>231</v>
      </c>
      <c r="N90" s="71" t="s">
        <v>4352</v>
      </c>
      <c r="O90" s="71"/>
      <c r="P90" s="71" t="s">
        <v>1920</v>
      </c>
      <c r="Q90" s="71"/>
      <c r="R90" s="71">
        <v>114</v>
      </c>
      <c r="S90" s="71" t="s">
        <v>219</v>
      </c>
      <c r="T90" s="71">
        <v>1</v>
      </c>
      <c r="U90" s="71">
        <v>3.5</v>
      </c>
      <c r="V90" s="71">
        <v>3.5</v>
      </c>
      <c r="W90" s="57">
        <f>SUMIF('Wholesale Summary Input'!N:N,N90,'Wholesale Summary Input'!AC:AC)*-1</f>
        <v>-4.6355000000000004</v>
      </c>
      <c r="X90" s="57">
        <f>SUMIF('Wholesale Summary Input'!N:N,N90,'Wholesale Summary Input'!AD:AD)</f>
        <v>149.5</v>
      </c>
      <c r="Y90" s="59">
        <f t="shared" si="2"/>
        <v>3.3914765886287626</v>
      </c>
      <c r="AL90" t="s">
        <v>2469</v>
      </c>
      <c r="AN90" t="s">
        <v>2470</v>
      </c>
    </row>
    <row r="91" spans="1:44">
      <c r="A91" s="71" t="s">
        <v>1937</v>
      </c>
      <c r="B91" s="73">
        <v>42871</v>
      </c>
      <c r="C91" s="74">
        <v>0.3578587962962963</v>
      </c>
      <c r="D91" s="73">
        <v>42871</v>
      </c>
      <c r="E91" s="73">
        <v>42871</v>
      </c>
      <c r="F91" s="73">
        <v>42874</v>
      </c>
      <c r="G91" s="71" t="s">
        <v>1936</v>
      </c>
      <c r="H91" s="71" t="s">
        <v>1917</v>
      </c>
      <c r="I91" s="71" t="s">
        <v>1918</v>
      </c>
      <c r="J91" s="71" t="s">
        <v>1919</v>
      </c>
      <c r="K91" s="71" t="s">
        <v>372</v>
      </c>
      <c r="L91" s="71" t="s">
        <v>1921</v>
      </c>
      <c r="M91" s="71" t="s">
        <v>231</v>
      </c>
      <c r="N91" s="71" t="s">
        <v>4352</v>
      </c>
      <c r="O91" s="71"/>
      <c r="P91" s="71" t="s">
        <v>1920</v>
      </c>
      <c r="Q91" s="71"/>
      <c r="R91" s="71">
        <v>119</v>
      </c>
      <c r="S91" s="71" t="s">
        <v>211</v>
      </c>
      <c r="T91" s="71">
        <v>1</v>
      </c>
      <c r="U91" s="71">
        <v>3.5</v>
      </c>
      <c r="V91" s="71">
        <v>3.5</v>
      </c>
      <c r="W91" s="57">
        <f>SUMIF('Wholesale Summary Input'!N:N,N91,'Wholesale Summary Input'!AC:AC)*-1</f>
        <v>-4.6355000000000004</v>
      </c>
      <c r="X91" s="57">
        <f>SUMIF('Wholesale Summary Input'!N:N,N91,'Wholesale Summary Input'!AD:AD)</f>
        <v>149.5</v>
      </c>
      <c r="Y91" s="59">
        <f t="shared" si="2"/>
        <v>3.3914765886287626</v>
      </c>
      <c r="AP91" t="s">
        <v>1996</v>
      </c>
      <c r="AR91" t="s">
        <v>1996</v>
      </c>
    </row>
    <row r="92" spans="1:44">
      <c r="A92" s="71" t="s">
        <v>1937</v>
      </c>
      <c r="B92" s="73">
        <v>42871</v>
      </c>
      <c r="C92" s="74">
        <v>0.3578587962962963</v>
      </c>
      <c r="D92" s="73">
        <v>42871</v>
      </c>
      <c r="E92" s="73">
        <v>42871</v>
      </c>
      <c r="F92" s="73">
        <v>42874</v>
      </c>
      <c r="G92" s="71" t="s">
        <v>1936</v>
      </c>
      <c r="H92" s="71" t="s">
        <v>1917</v>
      </c>
      <c r="I92" s="71" t="s">
        <v>1918</v>
      </c>
      <c r="J92" s="71" t="s">
        <v>1919</v>
      </c>
      <c r="K92" s="71" t="s">
        <v>372</v>
      </c>
      <c r="L92" s="71" t="s">
        <v>1921</v>
      </c>
      <c r="M92" s="71" t="s">
        <v>231</v>
      </c>
      <c r="N92" s="71" t="s">
        <v>4352</v>
      </c>
      <c r="O92" s="71"/>
      <c r="P92" s="71" t="s">
        <v>1920</v>
      </c>
      <c r="Q92" s="71"/>
      <c r="R92" s="71">
        <v>141</v>
      </c>
      <c r="S92" s="71" t="s">
        <v>2668</v>
      </c>
      <c r="T92" s="71">
        <v>1</v>
      </c>
      <c r="U92" s="71">
        <v>3.5</v>
      </c>
      <c r="V92" s="71">
        <v>3.5</v>
      </c>
      <c r="W92" s="57">
        <f>SUMIF('Wholesale Summary Input'!N:N,N92,'Wholesale Summary Input'!AC:AC)*-1</f>
        <v>-4.6355000000000004</v>
      </c>
      <c r="X92" s="57">
        <f>SUMIF('Wholesale Summary Input'!N:N,N92,'Wholesale Summary Input'!AD:AD)</f>
        <v>149.5</v>
      </c>
      <c r="Y92" s="59">
        <f t="shared" si="2"/>
        <v>3.3914765886287626</v>
      </c>
      <c r="AL92" t="s">
        <v>2471</v>
      </c>
    </row>
    <row r="93" spans="1:44">
      <c r="A93" s="71" t="s">
        <v>1937</v>
      </c>
      <c r="B93" s="73">
        <v>42871</v>
      </c>
      <c r="C93" s="74">
        <v>0.3578587962962963</v>
      </c>
      <c r="D93" s="73">
        <v>42871</v>
      </c>
      <c r="E93" s="73">
        <v>42871</v>
      </c>
      <c r="F93" s="73">
        <v>42874</v>
      </c>
      <c r="G93" s="71" t="s">
        <v>1936</v>
      </c>
      <c r="H93" s="71" t="s">
        <v>1917</v>
      </c>
      <c r="I93" s="71" t="s">
        <v>1918</v>
      </c>
      <c r="J93" s="71" t="s">
        <v>1919</v>
      </c>
      <c r="K93" s="71" t="s">
        <v>372</v>
      </c>
      <c r="L93" s="71" t="s">
        <v>1921</v>
      </c>
      <c r="M93" s="71" t="s">
        <v>231</v>
      </c>
      <c r="N93" s="71" t="s">
        <v>4352</v>
      </c>
      <c r="O93" s="71"/>
      <c r="P93" s="71" t="s">
        <v>1920</v>
      </c>
      <c r="Q93" s="71"/>
      <c r="R93" s="71">
        <v>12012</v>
      </c>
      <c r="S93" s="71" t="s">
        <v>759</v>
      </c>
      <c r="T93" s="71">
        <v>1</v>
      </c>
      <c r="U93" s="71">
        <v>16</v>
      </c>
      <c r="V93" s="71">
        <v>16</v>
      </c>
      <c r="W93" s="57">
        <f>SUMIF('Wholesale Summary Input'!N:N,N93,'Wholesale Summary Input'!AC:AC)*-1</f>
        <v>-4.6355000000000004</v>
      </c>
      <c r="X93" s="57">
        <f>SUMIF('Wholesale Summary Input'!N:N,N93,'Wholesale Summary Input'!AD:AD)</f>
        <v>149.5</v>
      </c>
      <c r="Y93" s="59">
        <f t="shared" si="2"/>
        <v>15.503892976588629</v>
      </c>
      <c r="AP93" t="s">
        <v>1996</v>
      </c>
      <c r="AR93" t="s">
        <v>1996</v>
      </c>
    </row>
    <row r="94" spans="1:44">
      <c r="A94" s="71" t="s">
        <v>1937</v>
      </c>
      <c r="B94" s="73">
        <v>42871</v>
      </c>
      <c r="C94" s="74">
        <v>0.3578587962962963</v>
      </c>
      <c r="D94" s="73">
        <v>42871</v>
      </c>
      <c r="E94" s="73">
        <v>42871</v>
      </c>
      <c r="F94" s="73">
        <v>42874</v>
      </c>
      <c r="G94" s="71" t="s">
        <v>1936</v>
      </c>
      <c r="H94" s="71" t="s">
        <v>1917</v>
      </c>
      <c r="I94" s="71" t="s">
        <v>1918</v>
      </c>
      <c r="J94" s="71" t="s">
        <v>1919</v>
      </c>
      <c r="K94" s="71" t="s">
        <v>372</v>
      </c>
      <c r="L94" s="71" t="s">
        <v>1921</v>
      </c>
      <c r="M94" s="71" t="s">
        <v>231</v>
      </c>
      <c r="N94" s="71" t="s">
        <v>4352</v>
      </c>
      <c r="O94" s="71"/>
      <c r="P94" s="71" t="s">
        <v>1920</v>
      </c>
      <c r="Q94" s="71"/>
      <c r="R94" s="71">
        <v>139</v>
      </c>
      <c r="S94" s="71" t="s">
        <v>2665</v>
      </c>
      <c r="T94" s="71">
        <v>1</v>
      </c>
      <c r="U94" s="71">
        <v>3.5</v>
      </c>
      <c r="V94" s="71">
        <v>3.5</v>
      </c>
      <c r="W94" s="57">
        <f>SUMIF('Wholesale Summary Input'!N:N,N94,'Wholesale Summary Input'!AC:AC)*-1</f>
        <v>-4.6355000000000004</v>
      </c>
      <c r="X94" s="57">
        <f>SUMIF('Wholesale Summary Input'!N:N,N94,'Wholesale Summary Input'!AD:AD)</f>
        <v>149.5</v>
      </c>
      <c r="Y94" s="59">
        <f t="shared" si="2"/>
        <v>3.3914765886287626</v>
      </c>
      <c r="AL94" t="s">
        <v>2465</v>
      </c>
      <c r="AN94" t="s">
        <v>2466</v>
      </c>
    </row>
    <row r="95" spans="1:44">
      <c r="A95" s="71" t="s">
        <v>1937</v>
      </c>
      <c r="B95" s="73">
        <v>42871</v>
      </c>
      <c r="C95" s="74">
        <v>0.3578587962962963</v>
      </c>
      <c r="D95" s="73">
        <v>42871</v>
      </c>
      <c r="E95" s="73">
        <v>42871</v>
      </c>
      <c r="F95" s="73">
        <v>42874</v>
      </c>
      <c r="G95" s="71" t="s">
        <v>1936</v>
      </c>
      <c r="H95" s="71" t="s">
        <v>1917</v>
      </c>
      <c r="I95" s="71" t="s">
        <v>1918</v>
      </c>
      <c r="J95" s="71" t="s">
        <v>1919</v>
      </c>
      <c r="K95" s="71" t="s">
        <v>372</v>
      </c>
      <c r="L95" s="71" t="s">
        <v>1921</v>
      </c>
      <c r="M95" s="71" t="s">
        <v>231</v>
      </c>
      <c r="N95" s="71" t="s">
        <v>4352</v>
      </c>
      <c r="O95" s="71"/>
      <c r="P95" s="71" t="s">
        <v>1920</v>
      </c>
      <c r="Q95" s="71"/>
      <c r="R95" s="71">
        <v>126</v>
      </c>
      <c r="S95" s="71" t="s">
        <v>212</v>
      </c>
      <c r="T95" s="71">
        <v>1</v>
      </c>
      <c r="U95" s="71">
        <v>3.5</v>
      </c>
      <c r="V95" s="71">
        <v>3.5</v>
      </c>
      <c r="W95" s="57">
        <f>SUMIF('Wholesale Summary Input'!N:N,N95,'Wholesale Summary Input'!AC:AC)*-1</f>
        <v>-4.6355000000000004</v>
      </c>
      <c r="X95" s="57">
        <f>SUMIF('Wholesale Summary Input'!N:N,N95,'Wholesale Summary Input'!AD:AD)</f>
        <v>149.5</v>
      </c>
      <c r="Y95" s="59">
        <f t="shared" si="2"/>
        <v>3.3914765886287626</v>
      </c>
      <c r="AL95" t="s">
        <v>2469</v>
      </c>
      <c r="AN95" t="s">
        <v>2470</v>
      </c>
    </row>
    <row r="96" spans="1:44">
      <c r="A96" s="71" t="s">
        <v>1937</v>
      </c>
      <c r="B96" s="73">
        <v>42871</v>
      </c>
      <c r="C96" s="74">
        <v>0.3578587962962963</v>
      </c>
      <c r="D96" s="73">
        <v>42871</v>
      </c>
      <c r="E96" s="73">
        <v>42871</v>
      </c>
      <c r="F96" s="73">
        <v>42874</v>
      </c>
      <c r="G96" s="71" t="s">
        <v>1936</v>
      </c>
      <c r="H96" s="71" t="s">
        <v>1917</v>
      </c>
      <c r="I96" s="71" t="s">
        <v>1918</v>
      </c>
      <c r="J96" s="71" t="s">
        <v>1919</v>
      </c>
      <c r="K96" s="71" t="s">
        <v>372</v>
      </c>
      <c r="L96" s="71" t="s">
        <v>1921</v>
      </c>
      <c r="M96" s="71" t="s">
        <v>231</v>
      </c>
      <c r="N96" s="71" t="s">
        <v>4352</v>
      </c>
      <c r="O96" s="71"/>
      <c r="P96" s="71" t="s">
        <v>1920</v>
      </c>
      <c r="Q96" s="71"/>
      <c r="R96" s="71">
        <v>12015</v>
      </c>
      <c r="S96" s="71" t="s">
        <v>3537</v>
      </c>
      <c r="T96" s="71">
        <v>1</v>
      </c>
      <c r="U96" s="71">
        <v>7</v>
      </c>
      <c r="V96" s="71">
        <v>7</v>
      </c>
      <c r="W96" s="57">
        <f>SUMIF('Wholesale Summary Input'!N:N,N96,'Wholesale Summary Input'!AC:AC)*-1</f>
        <v>-4.6355000000000004</v>
      </c>
      <c r="X96" s="57">
        <f>SUMIF('Wholesale Summary Input'!N:N,N96,'Wholesale Summary Input'!AD:AD)</f>
        <v>149.5</v>
      </c>
      <c r="Y96" s="59">
        <f t="shared" si="2"/>
        <v>6.7829531772575251</v>
      </c>
      <c r="AP96" t="s">
        <v>2472</v>
      </c>
      <c r="AR96" t="s">
        <v>2472</v>
      </c>
    </row>
    <row r="97" spans="1:44">
      <c r="A97" s="71" t="s">
        <v>1937</v>
      </c>
      <c r="B97" s="73">
        <v>42871</v>
      </c>
      <c r="C97" s="74">
        <v>0.3578587962962963</v>
      </c>
      <c r="D97" s="73">
        <v>42871</v>
      </c>
      <c r="E97" s="73">
        <v>42871</v>
      </c>
      <c r="F97" s="73">
        <v>42874</v>
      </c>
      <c r="G97" s="71" t="s">
        <v>1936</v>
      </c>
      <c r="H97" s="71" t="s">
        <v>1917</v>
      </c>
      <c r="I97" s="71" t="s">
        <v>1918</v>
      </c>
      <c r="J97" s="71" t="s">
        <v>1919</v>
      </c>
      <c r="K97" s="71" t="s">
        <v>372</v>
      </c>
      <c r="L97" s="71" t="s">
        <v>1921</v>
      </c>
      <c r="M97" s="71" t="s">
        <v>231</v>
      </c>
      <c r="N97" s="71" t="s">
        <v>4352</v>
      </c>
      <c r="O97" s="71"/>
      <c r="P97" s="71" t="s">
        <v>1920</v>
      </c>
      <c r="Q97" s="71"/>
      <c r="R97" s="71">
        <v>12015</v>
      </c>
      <c r="S97" s="71" t="s">
        <v>2684</v>
      </c>
      <c r="T97" s="71">
        <v>1</v>
      </c>
      <c r="U97" s="71">
        <v>13.5</v>
      </c>
      <c r="V97" s="71">
        <v>13.5</v>
      </c>
      <c r="W97" s="57">
        <f>SUMIF('Wholesale Summary Input'!N:N,N97,'Wholesale Summary Input'!AC:AC)*-1</f>
        <v>-4.6355000000000004</v>
      </c>
      <c r="X97" s="57">
        <f>SUMIF('Wholesale Summary Input'!N:N,N97,'Wholesale Summary Input'!AD:AD)</f>
        <v>149.5</v>
      </c>
      <c r="Y97" s="59">
        <f t="shared" si="2"/>
        <v>13.081409698996655</v>
      </c>
      <c r="AL97" t="s">
        <v>2465</v>
      </c>
      <c r="AN97" t="s">
        <v>2466</v>
      </c>
    </row>
    <row r="98" spans="1:44">
      <c r="A98" s="71" t="s">
        <v>1937</v>
      </c>
      <c r="B98" s="73">
        <v>42871</v>
      </c>
      <c r="C98" s="74">
        <v>0.3578587962962963</v>
      </c>
      <c r="D98" s="73">
        <v>42871</v>
      </c>
      <c r="E98" s="73">
        <v>42871</v>
      </c>
      <c r="F98" s="73">
        <v>42874</v>
      </c>
      <c r="G98" s="71" t="s">
        <v>1936</v>
      </c>
      <c r="H98" s="71" t="s">
        <v>1917</v>
      </c>
      <c r="I98" s="71" t="s">
        <v>1918</v>
      </c>
      <c r="J98" s="71" t="s">
        <v>1919</v>
      </c>
      <c r="K98" s="71" t="s">
        <v>372</v>
      </c>
      <c r="L98" s="71" t="s">
        <v>1921</v>
      </c>
      <c r="M98" s="71" t="s">
        <v>231</v>
      </c>
      <c r="N98" s="71" t="s">
        <v>4352</v>
      </c>
      <c r="O98" s="71"/>
      <c r="P98" s="71" t="s">
        <v>1920</v>
      </c>
      <c r="Q98" s="71"/>
      <c r="R98" s="71">
        <v>12014</v>
      </c>
      <c r="S98" s="71" t="s">
        <v>2679</v>
      </c>
      <c r="T98" s="71">
        <v>1</v>
      </c>
      <c r="U98" s="71">
        <v>7</v>
      </c>
      <c r="V98" s="71">
        <v>7</v>
      </c>
      <c r="W98" s="57">
        <f>SUMIF('Wholesale Summary Input'!N:N,N98,'Wholesale Summary Input'!AC:AC)*-1</f>
        <v>-4.6355000000000004</v>
      </c>
      <c r="X98" s="57">
        <f>SUMIF('Wholesale Summary Input'!N:N,N98,'Wholesale Summary Input'!AD:AD)</f>
        <v>149.5</v>
      </c>
      <c r="Y98" s="59">
        <f t="shared" si="2"/>
        <v>6.7829531772575251</v>
      </c>
      <c r="AL98" t="s">
        <v>2479</v>
      </c>
      <c r="AN98" t="s">
        <v>2480</v>
      </c>
    </row>
    <row r="99" spans="1:44">
      <c r="A99" s="71" t="s">
        <v>1937</v>
      </c>
      <c r="B99" s="73">
        <v>42871</v>
      </c>
      <c r="C99" s="74">
        <v>0.3578587962962963</v>
      </c>
      <c r="D99" s="73">
        <v>42871</v>
      </c>
      <c r="E99" s="73">
        <v>42871</v>
      </c>
      <c r="F99" s="73">
        <v>42874</v>
      </c>
      <c r="G99" s="71" t="s">
        <v>1936</v>
      </c>
      <c r="H99" s="71" t="s">
        <v>1917</v>
      </c>
      <c r="I99" s="71" t="s">
        <v>1918</v>
      </c>
      <c r="J99" s="71" t="s">
        <v>1919</v>
      </c>
      <c r="K99" s="71" t="s">
        <v>372</v>
      </c>
      <c r="L99" s="71" t="s">
        <v>1921</v>
      </c>
      <c r="M99" s="71" t="s">
        <v>231</v>
      </c>
      <c r="N99" s="71" t="s">
        <v>4352</v>
      </c>
      <c r="O99" s="71"/>
      <c r="P99" s="71" t="s">
        <v>1920</v>
      </c>
      <c r="Q99" s="71"/>
      <c r="R99" s="71">
        <v>12011</v>
      </c>
      <c r="S99" s="71" t="s">
        <v>203</v>
      </c>
      <c r="T99" s="71">
        <v>1</v>
      </c>
      <c r="U99" s="71">
        <v>10</v>
      </c>
      <c r="V99" s="71">
        <v>10</v>
      </c>
      <c r="W99" s="57">
        <f>SUMIF('Wholesale Summary Input'!N:N,N99,'Wholesale Summary Input'!AC:AC)*-1</f>
        <v>-4.6355000000000004</v>
      </c>
      <c r="X99" s="57">
        <f>SUMIF('Wholesale Summary Input'!N:N,N99,'Wholesale Summary Input'!AD:AD)</f>
        <v>149.5</v>
      </c>
      <c r="Y99" s="59">
        <f t="shared" si="2"/>
        <v>9.6899331103678925</v>
      </c>
      <c r="AN99" t="s">
        <v>2463</v>
      </c>
      <c r="AP99" t="s">
        <v>1956</v>
      </c>
      <c r="AR99" t="s">
        <v>1957</v>
      </c>
    </row>
    <row r="100" spans="1:44">
      <c r="A100" s="71" t="s">
        <v>1937</v>
      </c>
      <c r="B100" s="73">
        <v>42859</v>
      </c>
      <c r="C100" s="74">
        <v>0.47401620370370368</v>
      </c>
      <c r="D100" s="73">
        <v>42868</v>
      </c>
      <c r="E100" s="73">
        <v>42868</v>
      </c>
      <c r="F100" s="73">
        <v>42868</v>
      </c>
      <c r="G100" s="71" t="s">
        <v>1936</v>
      </c>
      <c r="H100" s="71" t="s">
        <v>1917</v>
      </c>
      <c r="I100" s="71" t="s">
        <v>1918</v>
      </c>
      <c r="J100" s="71" t="s">
        <v>1919</v>
      </c>
      <c r="K100" s="71" t="s">
        <v>486</v>
      </c>
      <c r="L100" s="71"/>
      <c r="M100" s="71" t="s">
        <v>250</v>
      </c>
      <c r="N100" s="71" t="s">
        <v>4353</v>
      </c>
      <c r="O100" s="71"/>
      <c r="P100" s="71" t="s">
        <v>1920</v>
      </c>
      <c r="Q100" s="71"/>
      <c r="R100" s="71">
        <v>12016</v>
      </c>
      <c r="S100" s="71" t="s">
        <v>3382</v>
      </c>
      <c r="T100" s="71">
        <v>6</v>
      </c>
      <c r="U100" s="71">
        <v>17</v>
      </c>
      <c r="V100" s="71">
        <v>102</v>
      </c>
      <c r="W100" s="57">
        <f>SUMIF('Wholesale Summary Input'!N:N,N100,'Wholesale Summary Input'!AC:AC)*-1</f>
        <v>-3.548</v>
      </c>
      <c r="X100" s="57">
        <f>SUMIF('Wholesale Summary Input'!N:N,N100,'Wholesale Summary Input'!AD:AD)</f>
        <v>112</v>
      </c>
      <c r="Y100" s="59">
        <f t="shared" si="2"/>
        <v>98.768785714285713</v>
      </c>
      <c r="AL100" t="s">
        <v>2469</v>
      </c>
      <c r="AN100" t="s">
        <v>2470</v>
      </c>
    </row>
    <row r="101" spans="1:44">
      <c r="A101" s="71" t="s">
        <v>1937</v>
      </c>
      <c r="B101" s="73">
        <v>42859</v>
      </c>
      <c r="C101" s="74">
        <v>0.45186342592592593</v>
      </c>
      <c r="D101" s="73">
        <v>42868</v>
      </c>
      <c r="E101" s="73">
        <v>42868</v>
      </c>
      <c r="F101" s="73">
        <v>42894</v>
      </c>
      <c r="G101" s="71" t="s">
        <v>1936</v>
      </c>
      <c r="H101" s="71" t="s">
        <v>1917</v>
      </c>
      <c r="I101" s="71" t="s">
        <v>1918</v>
      </c>
      <c r="J101" s="71" t="s">
        <v>1919</v>
      </c>
      <c r="K101" s="71" t="s">
        <v>1126</v>
      </c>
      <c r="L101" s="71"/>
      <c r="M101" s="71"/>
      <c r="N101" s="71" t="s">
        <v>4354</v>
      </c>
      <c r="O101" s="71"/>
      <c r="P101" s="71" t="s">
        <v>1920</v>
      </c>
      <c r="Q101" s="71"/>
      <c r="R101" s="71">
        <v>12016</v>
      </c>
      <c r="S101" s="71" t="s">
        <v>3382</v>
      </c>
      <c r="T101" s="71">
        <v>3</v>
      </c>
      <c r="U101" s="71">
        <v>17</v>
      </c>
      <c r="V101" s="71">
        <v>51</v>
      </c>
      <c r="W101" s="57">
        <f>SUMIF('Wholesale Summary Input'!N:N,N101,'Wholesale Summary Input'!AC:AC)*-1</f>
        <v>-1.9385000000000001</v>
      </c>
      <c r="X101" s="57">
        <f>SUMIF('Wholesale Summary Input'!N:N,N101,'Wholesale Summary Input'!AD:AD)</f>
        <v>56.5</v>
      </c>
      <c r="Y101" s="59">
        <f t="shared" si="2"/>
        <v>49.250203539823012</v>
      </c>
      <c r="AL101" t="s">
        <v>2474</v>
      </c>
      <c r="AP101" t="s">
        <v>2475</v>
      </c>
      <c r="AR101" t="s">
        <v>2475</v>
      </c>
    </row>
    <row r="102" spans="1:44">
      <c r="A102" s="71" t="s">
        <v>1937</v>
      </c>
      <c r="B102" s="73">
        <v>42858</v>
      </c>
      <c r="C102" s="74">
        <v>0.23680555555555557</v>
      </c>
      <c r="D102" s="73">
        <v>42863</v>
      </c>
      <c r="E102" s="73">
        <v>42863</v>
      </c>
      <c r="F102" s="73">
        <v>42894</v>
      </c>
      <c r="G102" s="71" t="s">
        <v>1936</v>
      </c>
      <c r="H102" s="71" t="s">
        <v>1917</v>
      </c>
      <c r="I102" s="71" t="s">
        <v>1918</v>
      </c>
      <c r="J102" s="71" t="s">
        <v>1919</v>
      </c>
      <c r="K102" s="71" t="s">
        <v>461</v>
      </c>
      <c r="L102" s="71"/>
      <c r="M102" s="71" t="s">
        <v>206</v>
      </c>
      <c r="N102" s="71" t="s">
        <v>4355</v>
      </c>
      <c r="O102" s="71"/>
      <c r="P102" s="71" t="s">
        <v>1920</v>
      </c>
      <c r="Q102" s="71"/>
      <c r="R102" s="71">
        <v>12016</v>
      </c>
      <c r="S102" s="71" t="s">
        <v>3382</v>
      </c>
      <c r="T102" s="71">
        <v>5</v>
      </c>
      <c r="U102" s="71">
        <v>17</v>
      </c>
      <c r="V102" s="71">
        <v>85</v>
      </c>
      <c r="W102" s="57">
        <f>SUMIF('Wholesale Summary Input'!N:N,N102,'Wholesale Summary Input'!AC:AC)*-1</f>
        <v>-7.202</v>
      </c>
      <c r="X102" s="57">
        <f>SUMIF('Wholesale Summary Input'!N:N,N102,'Wholesale Summary Input'!AD:AD)</f>
        <v>238</v>
      </c>
      <c r="Y102" s="59">
        <f t="shared" si="2"/>
        <v>82.42785714285715</v>
      </c>
      <c r="AL102" t="s">
        <v>2471</v>
      </c>
    </row>
    <row r="103" spans="1:44">
      <c r="A103" s="71" t="s">
        <v>1937</v>
      </c>
      <c r="B103" s="73">
        <v>42858</v>
      </c>
      <c r="C103" s="74">
        <v>0.23680555555555557</v>
      </c>
      <c r="D103" s="73">
        <v>42863</v>
      </c>
      <c r="E103" s="73">
        <v>42863</v>
      </c>
      <c r="F103" s="73">
        <v>42894</v>
      </c>
      <c r="G103" s="71" t="s">
        <v>1936</v>
      </c>
      <c r="H103" s="71" t="s">
        <v>1917</v>
      </c>
      <c r="I103" s="71" t="s">
        <v>1918</v>
      </c>
      <c r="J103" s="71" t="s">
        <v>1919</v>
      </c>
      <c r="K103" s="71" t="s">
        <v>461</v>
      </c>
      <c r="L103" s="71"/>
      <c r="M103" s="71" t="s">
        <v>206</v>
      </c>
      <c r="N103" s="71" t="s">
        <v>4355</v>
      </c>
      <c r="O103" s="71"/>
      <c r="P103" s="71" t="s">
        <v>1920</v>
      </c>
      <c r="Q103" s="71"/>
      <c r="R103" s="71">
        <v>12011</v>
      </c>
      <c r="S103" s="71" t="s">
        <v>203</v>
      </c>
      <c r="T103" s="71">
        <v>1</v>
      </c>
      <c r="U103" s="71">
        <v>10</v>
      </c>
      <c r="V103" s="71">
        <v>10</v>
      </c>
      <c r="W103" s="57">
        <f>SUMIF('Wholesale Summary Input'!N:N,N103,'Wholesale Summary Input'!AC:AC)*-1</f>
        <v>-7.202</v>
      </c>
      <c r="X103" s="57">
        <f>SUMIF('Wholesale Summary Input'!N:N,N103,'Wholesale Summary Input'!AD:AD)</f>
        <v>238</v>
      </c>
      <c r="Y103" s="59">
        <f t="shared" si="2"/>
        <v>9.6973949579831924</v>
      </c>
      <c r="AL103" t="s">
        <v>2464</v>
      </c>
      <c r="AP103" t="s">
        <v>1956</v>
      </c>
      <c r="AR103" t="s">
        <v>1957</v>
      </c>
    </row>
    <row r="104" spans="1:44">
      <c r="A104" s="71" t="s">
        <v>1937</v>
      </c>
      <c r="B104" s="73">
        <v>42858</v>
      </c>
      <c r="C104" s="74">
        <v>0.23680555555555557</v>
      </c>
      <c r="D104" s="73">
        <v>42863</v>
      </c>
      <c r="E104" s="73">
        <v>42863</v>
      </c>
      <c r="F104" s="73">
        <v>42894</v>
      </c>
      <c r="G104" s="71" t="s">
        <v>1936</v>
      </c>
      <c r="H104" s="71" t="s">
        <v>1917</v>
      </c>
      <c r="I104" s="71" t="s">
        <v>1918</v>
      </c>
      <c r="J104" s="71" t="s">
        <v>1919</v>
      </c>
      <c r="K104" s="71" t="s">
        <v>461</v>
      </c>
      <c r="L104" s="71"/>
      <c r="M104" s="71" t="s">
        <v>206</v>
      </c>
      <c r="N104" s="71" t="s">
        <v>4355</v>
      </c>
      <c r="O104" s="71"/>
      <c r="P104" s="71" t="s">
        <v>1920</v>
      </c>
      <c r="Q104" s="71"/>
      <c r="R104" s="71">
        <v>12012</v>
      </c>
      <c r="S104" s="71" t="s">
        <v>765</v>
      </c>
      <c r="T104" s="71">
        <v>1</v>
      </c>
      <c r="U104" s="71">
        <v>16</v>
      </c>
      <c r="V104" s="71">
        <v>16</v>
      </c>
      <c r="W104" s="57">
        <f>SUMIF('Wholesale Summary Input'!N:N,N104,'Wholesale Summary Input'!AC:AC)*-1</f>
        <v>-7.202</v>
      </c>
      <c r="X104" s="57">
        <f>SUMIF('Wholesale Summary Input'!N:N,N104,'Wholesale Summary Input'!AD:AD)</f>
        <v>238</v>
      </c>
      <c r="Y104" s="59">
        <f t="shared" si="2"/>
        <v>15.515831932773109</v>
      </c>
      <c r="AL104" t="s">
        <v>2465</v>
      </c>
      <c r="AN104" t="s">
        <v>2466</v>
      </c>
    </row>
    <row r="105" spans="1:44">
      <c r="A105" s="71" t="s">
        <v>1937</v>
      </c>
      <c r="B105" s="73">
        <v>42858</v>
      </c>
      <c r="C105" s="74">
        <v>0.23680555555555557</v>
      </c>
      <c r="D105" s="73">
        <v>42863</v>
      </c>
      <c r="E105" s="73">
        <v>42863</v>
      </c>
      <c r="F105" s="73">
        <v>42894</v>
      </c>
      <c r="G105" s="71" t="s">
        <v>1936</v>
      </c>
      <c r="H105" s="71" t="s">
        <v>1917</v>
      </c>
      <c r="I105" s="71" t="s">
        <v>1918</v>
      </c>
      <c r="J105" s="71" t="s">
        <v>1919</v>
      </c>
      <c r="K105" s="71" t="s">
        <v>461</v>
      </c>
      <c r="L105" s="71"/>
      <c r="M105" s="71" t="s">
        <v>206</v>
      </c>
      <c r="N105" s="71" t="s">
        <v>4355</v>
      </c>
      <c r="O105" s="71"/>
      <c r="P105" s="71" t="s">
        <v>1920</v>
      </c>
      <c r="Q105" s="71"/>
      <c r="R105" s="71">
        <v>12013</v>
      </c>
      <c r="S105" s="71" t="s">
        <v>1947</v>
      </c>
      <c r="T105" s="71">
        <v>2</v>
      </c>
      <c r="U105" s="71">
        <v>7</v>
      </c>
      <c r="V105" s="71">
        <v>14</v>
      </c>
      <c r="W105" s="57">
        <f>SUMIF('Wholesale Summary Input'!N:N,N105,'Wholesale Summary Input'!AC:AC)*-1</f>
        <v>-7.202</v>
      </c>
      <c r="X105" s="57">
        <f>SUMIF('Wholesale Summary Input'!N:N,N105,'Wholesale Summary Input'!AD:AD)</f>
        <v>238</v>
      </c>
      <c r="Y105" s="59">
        <f t="shared" si="2"/>
        <v>13.57635294117647</v>
      </c>
      <c r="AL105" t="s">
        <v>2467</v>
      </c>
      <c r="AN105" t="s">
        <v>2468</v>
      </c>
    </row>
    <row r="106" spans="1:44">
      <c r="A106" s="71" t="s">
        <v>1937</v>
      </c>
      <c r="B106" s="73">
        <v>42858</v>
      </c>
      <c r="C106" s="74">
        <v>0.23680555555555557</v>
      </c>
      <c r="D106" s="73">
        <v>42863</v>
      </c>
      <c r="E106" s="73">
        <v>42863</v>
      </c>
      <c r="F106" s="73">
        <v>42894</v>
      </c>
      <c r="G106" s="71" t="s">
        <v>1936</v>
      </c>
      <c r="H106" s="71" t="s">
        <v>1917</v>
      </c>
      <c r="I106" s="71" t="s">
        <v>1918</v>
      </c>
      <c r="J106" s="71" t="s">
        <v>1919</v>
      </c>
      <c r="K106" s="71" t="s">
        <v>461</v>
      </c>
      <c r="L106" s="71"/>
      <c r="M106" s="71" t="s">
        <v>206</v>
      </c>
      <c r="N106" s="71" t="s">
        <v>4355</v>
      </c>
      <c r="O106" s="71"/>
      <c r="P106" s="71" t="s">
        <v>1920</v>
      </c>
      <c r="Q106" s="71"/>
      <c r="R106" s="71">
        <v>12013</v>
      </c>
      <c r="S106" s="71" t="s">
        <v>2203</v>
      </c>
      <c r="T106" s="71">
        <v>5</v>
      </c>
      <c r="U106" s="71">
        <v>13.5</v>
      </c>
      <c r="V106" s="71">
        <v>67.5</v>
      </c>
      <c r="W106" s="57">
        <f>SUMIF('Wholesale Summary Input'!N:N,N106,'Wholesale Summary Input'!AC:AC)*-1</f>
        <v>-7.202</v>
      </c>
      <c r="X106" s="57">
        <f>SUMIF('Wholesale Summary Input'!N:N,N106,'Wholesale Summary Input'!AD:AD)</f>
        <v>238</v>
      </c>
      <c r="Y106" s="59">
        <f t="shared" si="2"/>
        <v>65.457415966386549</v>
      </c>
      <c r="AL106" t="s">
        <v>2481</v>
      </c>
      <c r="AN106" t="s">
        <v>2482</v>
      </c>
      <c r="AP106" t="s">
        <v>1951</v>
      </c>
      <c r="AR106" t="s">
        <v>1951</v>
      </c>
    </row>
    <row r="107" spans="1:44">
      <c r="A107" s="71" t="s">
        <v>1937</v>
      </c>
      <c r="B107" s="73">
        <v>42858</v>
      </c>
      <c r="C107" s="74">
        <v>0.23680555555555557</v>
      </c>
      <c r="D107" s="73">
        <v>42863</v>
      </c>
      <c r="E107" s="73">
        <v>42863</v>
      </c>
      <c r="F107" s="73">
        <v>42894</v>
      </c>
      <c r="G107" s="71" t="s">
        <v>1936</v>
      </c>
      <c r="H107" s="71" t="s">
        <v>1917</v>
      </c>
      <c r="I107" s="71" t="s">
        <v>1918</v>
      </c>
      <c r="J107" s="71" t="s">
        <v>1919</v>
      </c>
      <c r="K107" s="71" t="s">
        <v>461</v>
      </c>
      <c r="L107" s="71"/>
      <c r="M107" s="71" t="s">
        <v>206</v>
      </c>
      <c r="N107" s="71" t="s">
        <v>4355</v>
      </c>
      <c r="O107" s="71"/>
      <c r="P107" s="71" t="s">
        <v>1920</v>
      </c>
      <c r="Q107" s="71"/>
      <c r="R107" s="71">
        <v>104</v>
      </c>
      <c r="S107" s="71" t="s">
        <v>385</v>
      </c>
      <c r="T107" s="71">
        <v>1</v>
      </c>
      <c r="U107" s="71">
        <v>3.5</v>
      </c>
      <c r="V107" s="71">
        <v>3.5</v>
      </c>
      <c r="W107" s="57">
        <f>SUMIF('Wholesale Summary Input'!N:N,N107,'Wholesale Summary Input'!AC:AC)*-1</f>
        <v>-7.202</v>
      </c>
      <c r="X107" s="57">
        <f>SUMIF('Wholesale Summary Input'!N:N,N107,'Wholesale Summary Input'!AD:AD)</f>
        <v>238</v>
      </c>
      <c r="Y107" s="59">
        <f t="shared" si="2"/>
        <v>3.3940882352941175</v>
      </c>
      <c r="AL107" t="s">
        <v>2469</v>
      </c>
      <c r="AN107" t="s">
        <v>2470</v>
      </c>
    </row>
    <row r="108" spans="1:44">
      <c r="A108" s="71" t="s">
        <v>1937</v>
      </c>
      <c r="B108" s="73">
        <v>42858</v>
      </c>
      <c r="C108" s="74">
        <v>0.23680555555555557</v>
      </c>
      <c r="D108" s="73">
        <v>42863</v>
      </c>
      <c r="E108" s="73">
        <v>42863</v>
      </c>
      <c r="F108" s="73">
        <v>42894</v>
      </c>
      <c r="G108" s="71" t="s">
        <v>1936</v>
      </c>
      <c r="H108" s="71" t="s">
        <v>1917</v>
      </c>
      <c r="I108" s="71" t="s">
        <v>1918</v>
      </c>
      <c r="J108" s="71" t="s">
        <v>1919</v>
      </c>
      <c r="K108" s="71" t="s">
        <v>461</v>
      </c>
      <c r="L108" s="71"/>
      <c r="M108" s="71" t="s">
        <v>206</v>
      </c>
      <c r="N108" s="71" t="s">
        <v>4355</v>
      </c>
      <c r="O108" s="71"/>
      <c r="P108" s="71" t="s">
        <v>1920</v>
      </c>
      <c r="Q108" s="71"/>
      <c r="R108" s="71">
        <v>105</v>
      </c>
      <c r="S108" s="71" t="s">
        <v>662</v>
      </c>
      <c r="T108" s="71">
        <v>1</v>
      </c>
      <c r="U108" s="71">
        <v>3.5</v>
      </c>
      <c r="V108" s="71">
        <v>3.5</v>
      </c>
      <c r="W108" s="57">
        <f>SUMIF('Wholesale Summary Input'!N:N,N108,'Wholesale Summary Input'!AC:AC)*-1</f>
        <v>-7.202</v>
      </c>
      <c r="X108" s="57">
        <f>SUMIF('Wholesale Summary Input'!N:N,N108,'Wholesale Summary Input'!AD:AD)</f>
        <v>238</v>
      </c>
      <c r="Y108" s="59">
        <f t="shared" si="2"/>
        <v>3.3940882352941175</v>
      </c>
      <c r="AP108" t="s">
        <v>2472</v>
      </c>
      <c r="AR108" t="s">
        <v>2472</v>
      </c>
    </row>
    <row r="109" spans="1:44">
      <c r="A109" s="71" t="s">
        <v>1937</v>
      </c>
      <c r="B109" s="73">
        <v>42858</v>
      </c>
      <c r="C109" s="74">
        <v>0.23680555555555557</v>
      </c>
      <c r="D109" s="73">
        <v>42863</v>
      </c>
      <c r="E109" s="73">
        <v>42863</v>
      </c>
      <c r="F109" s="73">
        <v>42894</v>
      </c>
      <c r="G109" s="71" t="s">
        <v>1936</v>
      </c>
      <c r="H109" s="71" t="s">
        <v>1917</v>
      </c>
      <c r="I109" s="71" t="s">
        <v>1918</v>
      </c>
      <c r="J109" s="71" t="s">
        <v>1919</v>
      </c>
      <c r="K109" s="71" t="s">
        <v>461</v>
      </c>
      <c r="L109" s="71"/>
      <c r="M109" s="71" t="s">
        <v>206</v>
      </c>
      <c r="N109" s="71" t="s">
        <v>4355</v>
      </c>
      <c r="O109" s="71"/>
      <c r="P109" s="71" t="s">
        <v>1920</v>
      </c>
      <c r="Q109" s="71"/>
      <c r="R109" s="71">
        <v>108</v>
      </c>
      <c r="S109" s="71" t="s">
        <v>214</v>
      </c>
      <c r="T109" s="71">
        <v>1</v>
      </c>
      <c r="U109" s="71">
        <v>3.5</v>
      </c>
      <c r="V109" s="71">
        <v>3.5</v>
      </c>
      <c r="W109" s="57">
        <f>SUMIF('Wholesale Summary Input'!N:N,N109,'Wholesale Summary Input'!AC:AC)*-1</f>
        <v>-7.202</v>
      </c>
      <c r="X109" s="57">
        <f>SUMIF('Wholesale Summary Input'!N:N,N109,'Wholesale Summary Input'!AD:AD)</f>
        <v>238</v>
      </c>
      <c r="Y109" s="59">
        <f t="shared" si="2"/>
        <v>3.3940882352941175</v>
      </c>
      <c r="AL109" t="s">
        <v>2465</v>
      </c>
      <c r="AN109" t="s">
        <v>2466</v>
      </c>
    </row>
    <row r="110" spans="1:44">
      <c r="A110" s="71" t="s">
        <v>1937</v>
      </c>
      <c r="B110" s="73">
        <v>42858</v>
      </c>
      <c r="C110" s="74">
        <v>0.23680555555555557</v>
      </c>
      <c r="D110" s="73">
        <v>42863</v>
      </c>
      <c r="E110" s="73">
        <v>42863</v>
      </c>
      <c r="F110" s="73">
        <v>42894</v>
      </c>
      <c r="G110" s="71" t="s">
        <v>1936</v>
      </c>
      <c r="H110" s="71" t="s">
        <v>1917</v>
      </c>
      <c r="I110" s="71" t="s">
        <v>1918</v>
      </c>
      <c r="J110" s="71" t="s">
        <v>1919</v>
      </c>
      <c r="K110" s="71" t="s">
        <v>461</v>
      </c>
      <c r="L110" s="71"/>
      <c r="M110" s="71" t="s">
        <v>206</v>
      </c>
      <c r="N110" s="71" t="s">
        <v>4355</v>
      </c>
      <c r="O110" s="71"/>
      <c r="P110" s="71" t="s">
        <v>1920</v>
      </c>
      <c r="Q110" s="71"/>
      <c r="R110" s="71">
        <v>110</v>
      </c>
      <c r="S110" s="71" t="s">
        <v>209</v>
      </c>
      <c r="T110" s="71">
        <v>1</v>
      </c>
      <c r="U110" s="71">
        <v>3.5</v>
      </c>
      <c r="V110" s="71">
        <v>3.5</v>
      </c>
      <c r="W110" s="57">
        <f>SUMIF('Wholesale Summary Input'!N:N,N110,'Wholesale Summary Input'!AC:AC)*-1</f>
        <v>-7.202</v>
      </c>
      <c r="X110" s="57">
        <f>SUMIF('Wholesale Summary Input'!N:N,N110,'Wholesale Summary Input'!AD:AD)</f>
        <v>238</v>
      </c>
      <c r="Y110" s="59">
        <f t="shared" si="2"/>
        <v>3.3940882352941175</v>
      </c>
      <c r="AL110" t="s">
        <v>2467</v>
      </c>
      <c r="AN110" t="s">
        <v>2468</v>
      </c>
    </row>
    <row r="111" spans="1:44">
      <c r="A111" s="71" t="s">
        <v>1937</v>
      </c>
      <c r="B111" s="73">
        <v>42858</v>
      </c>
      <c r="C111" s="74">
        <v>0.23680555555555557</v>
      </c>
      <c r="D111" s="73">
        <v>42863</v>
      </c>
      <c r="E111" s="73">
        <v>42863</v>
      </c>
      <c r="F111" s="73">
        <v>42894</v>
      </c>
      <c r="G111" s="71" t="s">
        <v>1936</v>
      </c>
      <c r="H111" s="71" t="s">
        <v>1917</v>
      </c>
      <c r="I111" s="71" t="s">
        <v>1918</v>
      </c>
      <c r="J111" s="71" t="s">
        <v>1919</v>
      </c>
      <c r="K111" s="71" t="s">
        <v>461</v>
      </c>
      <c r="L111" s="71"/>
      <c r="M111" s="71" t="s">
        <v>206</v>
      </c>
      <c r="N111" s="71" t="s">
        <v>4355</v>
      </c>
      <c r="O111" s="71"/>
      <c r="P111" s="71" t="s">
        <v>1920</v>
      </c>
      <c r="Q111" s="71"/>
      <c r="R111" s="71">
        <v>113</v>
      </c>
      <c r="S111" s="71" t="s">
        <v>218</v>
      </c>
      <c r="T111" s="71">
        <v>1</v>
      </c>
      <c r="U111" s="71">
        <v>3.5</v>
      </c>
      <c r="V111" s="71">
        <v>3.5</v>
      </c>
      <c r="W111" s="57">
        <f>SUMIF('Wholesale Summary Input'!N:N,N111,'Wholesale Summary Input'!AC:AC)*-1</f>
        <v>-7.202</v>
      </c>
      <c r="X111" s="57">
        <f>SUMIF('Wholesale Summary Input'!N:N,N111,'Wholesale Summary Input'!AD:AD)</f>
        <v>238</v>
      </c>
      <c r="Y111" s="59">
        <f t="shared" si="2"/>
        <v>3.3940882352941175</v>
      </c>
      <c r="AL111" t="s">
        <v>2479</v>
      </c>
      <c r="AN111" t="s">
        <v>2480</v>
      </c>
    </row>
    <row r="112" spans="1:44">
      <c r="A112" s="71" t="s">
        <v>1937</v>
      </c>
      <c r="B112" s="73">
        <v>42858</v>
      </c>
      <c r="C112" s="74">
        <v>0.23680555555555557</v>
      </c>
      <c r="D112" s="73">
        <v>42863</v>
      </c>
      <c r="E112" s="73">
        <v>42863</v>
      </c>
      <c r="F112" s="73">
        <v>42894</v>
      </c>
      <c r="G112" s="71" t="s">
        <v>1936</v>
      </c>
      <c r="H112" s="71" t="s">
        <v>1917</v>
      </c>
      <c r="I112" s="71" t="s">
        <v>1918</v>
      </c>
      <c r="J112" s="71" t="s">
        <v>1919</v>
      </c>
      <c r="K112" s="71" t="s">
        <v>461</v>
      </c>
      <c r="L112" s="71"/>
      <c r="M112" s="71" t="s">
        <v>206</v>
      </c>
      <c r="N112" s="71" t="s">
        <v>4355</v>
      </c>
      <c r="O112" s="71"/>
      <c r="P112" s="71" t="s">
        <v>1920</v>
      </c>
      <c r="Q112" s="71"/>
      <c r="R112" s="71">
        <v>116</v>
      </c>
      <c r="S112" s="71" t="s">
        <v>221</v>
      </c>
      <c r="T112" s="71">
        <v>1</v>
      </c>
      <c r="U112" s="71">
        <v>3.5</v>
      </c>
      <c r="V112" s="71">
        <v>3.5</v>
      </c>
      <c r="W112" s="57">
        <f>SUMIF('Wholesale Summary Input'!N:N,N112,'Wholesale Summary Input'!AC:AC)*-1</f>
        <v>-7.202</v>
      </c>
      <c r="X112" s="57">
        <f>SUMIF('Wholesale Summary Input'!N:N,N112,'Wholesale Summary Input'!AD:AD)</f>
        <v>238</v>
      </c>
      <c r="Y112" s="59">
        <f t="shared" si="2"/>
        <v>3.3940882352941175</v>
      </c>
      <c r="AN112" t="s">
        <v>2463</v>
      </c>
      <c r="AP112" t="s">
        <v>1956</v>
      </c>
      <c r="AR112" t="s">
        <v>1957</v>
      </c>
    </row>
    <row r="113" spans="1:44">
      <c r="A113" s="71" t="s">
        <v>1937</v>
      </c>
      <c r="B113" s="73">
        <v>42858</v>
      </c>
      <c r="C113" s="74">
        <v>0.23680555555555557</v>
      </c>
      <c r="D113" s="73">
        <v>42863</v>
      </c>
      <c r="E113" s="73">
        <v>42863</v>
      </c>
      <c r="F113" s="73">
        <v>42894</v>
      </c>
      <c r="G113" s="71" t="s">
        <v>1936</v>
      </c>
      <c r="H113" s="71" t="s">
        <v>1917</v>
      </c>
      <c r="I113" s="71" t="s">
        <v>1918</v>
      </c>
      <c r="J113" s="71" t="s">
        <v>1919</v>
      </c>
      <c r="K113" s="71" t="s">
        <v>461</v>
      </c>
      <c r="L113" s="71"/>
      <c r="M113" s="71" t="s">
        <v>206</v>
      </c>
      <c r="N113" s="71" t="s">
        <v>4355</v>
      </c>
      <c r="O113" s="71"/>
      <c r="P113" s="71" t="s">
        <v>1920</v>
      </c>
      <c r="Q113" s="71"/>
      <c r="R113" s="71">
        <v>119</v>
      </c>
      <c r="S113" s="71" t="s">
        <v>211</v>
      </c>
      <c r="T113" s="71">
        <v>1</v>
      </c>
      <c r="U113" s="71">
        <v>3.5</v>
      </c>
      <c r="V113" s="71">
        <v>3.5</v>
      </c>
      <c r="W113" s="57">
        <f>SUMIF('Wholesale Summary Input'!N:N,N113,'Wholesale Summary Input'!AC:AC)*-1</f>
        <v>-7.202</v>
      </c>
      <c r="X113" s="57">
        <f>SUMIF('Wholesale Summary Input'!N:N,N113,'Wholesale Summary Input'!AD:AD)</f>
        <v>238</v>
      </c>
      <c r="Y113" s="59">
        <f t="shared" si="2"/>
        <v>3.3940882352941175</v>
      </c>
      <c r="AL113" t="s">
        <v>2469</v>
      </c>
      <c r="AN113" t="s">
        <v>2470</v>
      </c>
    </row>
    <row r="114" spans="1:44">
      <c r="A114" s="71" t="s">
        <v>1937</v>
      </c>
      <c r="B114" s="73">
        <v>42858</v>
      </c>
      <c r="C114" s="74">
        <v>0.23680555555555557</v>
      </c>
      <c r="D114" s="73">
        <v>42863</v>
      </c>
      <c r="E114" s="73">
        <v>42863</v>
      </c>
      <c r="F114" s="73">
        <v>42894</v>
      </c>
      <c r="G114" s="71" t="s">
        <v>1936</v>
      </c>
      <c r="H114" s="71" t="s">
        <v>1917</v>
      </c>
      <c r="I114" s="71" t="s">
        <v>1918</v>
      </c>
      <c r="J114" s="71" t="s">
        <v>1919</v>
      </c>
      <c r="K114" s="71" t="s">
        <v>461</v>
      </c>
      <c r="L114" s="71"/>
      <c r="M114" s="71" t="s">
        <v>206</v>
      </c>
      <c r="N114" s="71" t="s">
        <v>4355</v>
      </c>
      <c r="O114" s="71"/>
      <c r="P114" s="71" t="s">
        <v>1920</v>
      </c>
      <c r="Q114" s="71"/>
      <c r="R114" s="71">
        <v>120</v>
      </c>
      <c r="S114" s="71" t="s">
        <v>223</v>
      </c>
      <c r="T114" s="71">
        <v>1</v>
      </c>
      <c r="U114" s="71">
        <v>3.5</v>
      </c>
      <c r="V114" s="71">
        <v>3.5</v>
      </c>
      <c r="W114" s="57">
        <f>SUMIF('Wholesale Summary Input'!N:N,N114,'Wholesale Summary Input'!AC:AC)*-1</f>
        <v>-7.202</v>
      </c>
      <c r="X114" s="57">
        <f>SUMIF('Wholesale Summary Input'!N:N,N114,'Wholesale Summary Input'!AD:AD)</f>
        <v>238</v>
      </c>
      <c r="Y114" s="59">
        <f t="shared" si="2"/>
        <v>3.3940882352941175</v>
      </c>
      <c r="AP114" t="s">
        <v>1996</v>
      </c>
      <c r="AR114" t="s">
        <v>1996</v>
      </c>
    </row>
    <row r="115" spans="1:44">
      <c r="A115" s="71" t="s">
        <v>1937</v>
      </c>
      <c r="B115" s="73">
        <v>42858</v>
      </c>
      <c r="C115" s="74">
        <v>0.23680555555555557</v>
      </c>
      <c r="D115" s="73">
        <v>42863</v>
      </c>
      <c r="E115" s="73">
        <v>42863</v>
      </c>
      <c r="F115" s="73">
        <v>42894</v>
      </c>
      <c r="G115" s="71" t="s">
        <v>1936</v>
      </c>
      <c r="H115" s="71" t="s">
        <v>1917</v>
      </c>
      <c r="I115" s="71" t="s">
        <v>1918</v>
      </c>
      <c r="J115" s="71" t="s">
        <v>1919</v>
      </c>
      <c r="K115" s="71" t="s">
        <v>461</v>
      </c>
      <c r="L115" s="71"/>
      <c r="M115" s="71" t="s">
        <v>206</v>
      </c>
      <c r="N115" s="71" t="s">
        <v>4355</v>
      </c>
      <c r="O115" s="71"/>
      <c r="P115" s="71" t="s">
        <v>1920</v>
      </c>
      <c r="Q115" s="71"/>
      <c r="R115" s="71">
        <v>121</v>
      </c>
      <c r="S115" s="71" t="s">
        <v>224</v>
      </c>
      <c r="T115" s="71">
        <v>1</v>
      </c>
      <c r="U115" s="71">
        <v>3.5</v>
      </c>
      <c r="V115" s="71">
        <v>3.5</v>
      </c>
      <c r="W115" s="57">
        <f>SUMIF('Wholesale Summary Input'!N:N,N115,'Wholesale Summary Input'!AC:AC)*-1</f>
        <v>-7.202</v>
      </c>
      <c r="X115" s="57">
        <f>SUMIF('Wholesale Summary Input'!N:N,N115,'Wholesale Summary Input'!AD:AD)</f>
        <v>238</v>
      </c>
      <c r="Y115" s="59">
        <f t="shared" si="2"/>
        <v>3.3940882352941175</v>
      </c>
      <c r="AP115" t="s">
        <v>1996</v>
      </c>
      <c r="AR115" t="s">
        <v>1996</v>
      </c>
    </row>
    <row r="116" spans="1:44">
      <c r="A116" s="71" t="s">
        <v>1937</v>
      </c>
      <c r="B116" s="73">
        <v>42858</v>
      </c>
      <c r="C116" s="74">
        <v>0.23680555555555557</v>
      </c>
      <c r="D116" s="73">
        <v>42863</v>
      </c>
      <c r="E116" s="73">
        <v>42863</v>
      </c>
      <c r="F116" s="73">
        <v>42894</v>
      </c>
      <c r="G116" s="71" t="s">
        <v>1936</v>
      </c>
      <c r="H116" s="71" t="s">
        <v>1917</v>
      </c>
      <c r="I116" s="71" t="s">
        <v>1918</v>
      </c>
      <c r="J116" s="71" t="s">
        <v>1919</v>
      </c>
      <c r="K116" s="71" t="s">
        <v>461</v>
      </c>
      <c r="L116" s="71"/>
      <c r="M116" s="71" t="s">
        <v>206</v>
      </c>
      <c r="N116" s="71" t="s">
        <v>4355</v>
      </c>
      <c r="O116" s="71"/>
      <c r="P116" s="71" t="s">
        <v>1920</v>
      </c>
      <c r="Q116" s="71"/>
      <c r="R116" s="71">
        <v>124</v>
      </c>
      <c r="S116" s="71" t="s">
        <v>227</v>
      </c>
      <c r="T116" s="71">
        <v>1</v>
      </c>
      <c r="U116" s="71">
        <v>3.5</v>
      </c>
      <c r="V116" s="71">
        <v>3.5</v>
      </c>
      <c r="W116" s="57">
        <f>SUMIF('Wholesale Summary Input'!N:N,N116,'Wholesale Summary Input'!AC:AC)*-1</f>
        <v>-7.202</v>
      </c>
      <c r="X116" s="57">
        <f>SUMIF('Wholesale Summary Input'!N:N,N116,'Wholesale Summary Input'!AD:AD)</f>
        <v>238</v>
      </c>
      <c r="Y116" s="59">
        <f t="shared" si="2"/>
        <v>3.3940882352941175</v>
      </c>
      <c r="AL116" t="s">
        <v>2477</v>
      </c>
      <c r="AN116" t="s">
        <v>1990</v>
      </c>
      <c r="AP116" t="s">
        <v>2478</v>
      </c>
    </row>
    <row r="117" spans="1:44">
      <c r="A117" s="71" t="s">
        <v>1937</v>
      </c>
      <c r="B117" s="73">
        <v>42858</v>
      </c>
      <c r="C117" s="74">
        <v>0.23680555555555557</v>
      </c>
      <c r="D117" s="73">
        <v>42863</v>
      </c>
      <c r="E117" s="73">
        <v>42863</v>
      </c>
      <c r="F117" s="73">
        <v>42894</v>
      </c>
      <c r="G117" s="71" t="s">
        <v>1936</v>
      </c>
      <c r="H117" s="71" t="s">
        <v>1917</v>
      </c>
      <c r="I117" s="71" t="s">
        <v>1918</v>
      </c>
      <c r="J117" s="71" t="s">
        <v>1919</v>
      </c>
      <c r="K117" s="71" t="s">
        <v>461</v>
      </c>
      <c r="L117" s="71"/>
      <c r="M117" s="71" t="s">
        <v>206</v>
      </c>
      <c r="N117" s="71" t="s">
        <v>4355</v>
      </c>
      <c r="O117" s="71"/>
      <c r="P117" s="71" t="s">
        <v>1920</v>
      </c>
      <c r="Q117" s="71"/>
      <c r="R117" s="71">
        <v>129</v>
      </c>
      <c r="S117" s="71" t="s">
        <v>210</v>
      </c>
      <c r="T117" s="71">
        <v>1</v>
      </c>
      <c r="U117" s="71">
        <v>3.5</v>
      </c>
      <c r="V117" s="71">
        <v>3.5</v>
      </c>
      <c r="W117" s="57">
        <f>SUMIF('Wholesale Summary Input'!N:N,N117,'Wholesale Summary Input'!AC:AC)*-1</f>
        <v>-7.202</v>
      </c>
      <c r="X117" s="57">
        <f>SUMIF('Wholesale Summary Input'!N:N,N117,'Wholesale Summary Input'!AD:AD)</f>
        <v>238</v>
      </c>
      <c r="Y117" s="59">
        <f t="shared" si="2"/>
        <v>3.3940882352941175</v>
      </c>
      <c r="AP117" t="s">
        <v>2472</v>
      </c>
      <c r="AR117" t="s">
        <v>2472</v>
      </c>
    </row>
    <row r="118" spans="1:44">
      <c r="A118" s="71" t="s">
        <v>1937</v>
      </c>
      <c r="B118" s="73">
        <v>42858</v>
      </c>
      <c r="C118" s="74">
        <v>0.23680555555555557</v>
      </c>
      <c r="D118" s="73">
        <v>42863</v>
      </c>
      <c r="E118" s="73">
        <v>42863</v>
      </c>
      <c r="F118" s="73">
        <v>42894</v>
      </c>
      <c r="G118" s="71" t="s">
        <v>1936</v>
      </c>
      <c r="H118" s="71" t="s">
        <v>1917</v>
      </c>
      <c r="I118" s="71" t="s">
        <v>1918</v>
      </c>
      <c r="J118" s="71" t="s">
        <v>1919</v>
      </c>
      <c r="K118" s="71" t="s">
        <v>461</v>
      </c>
      <c r="L118" s="71"/>
      <c r="M118" s="71" t="s">
        <v>206</v>
      </c>
      <c r="N118" s="71" t="s">
        <v>4355</v>
      </c>
      <c r="O118" s="71"/>
      <c r="P118" s="71" t="s">
        <v>1920</v>
      </c>
      <c r="Q118" s="71"/>
      <c r="R118" s="71">
        <v>144</v>
      </c>
      <c r="S118" s="71" t="s">
        <v>4356</v>
      </c>
      <c r="T118" s="71">
        <v>2</v>
      </c>
      <c r="U118" s="71">
        <v>3.5</v>
      </c>
      <c r="V118" s="71">
        <v>7</v>
      </c>
      <c r="W118" s="57">
        <f>SUMIF('Wholesale Summary Input'!N:N,N118,'Wholesale Summary Input'!AC:AC)*-1</f>
        <v>-7.202</v>
      </c>
      <c r="X118" s="57">
        <f>SUMIF('Wholesale Summary Input'!N:N,N118,'Wholesale Summary Input'!AD:AD)</f>
        <v>238</v>
      </c>
      <c r="Y118" s="59">
        <f t="shared" si="2"/>
        <v>6.788176470588235</v>
      </c>
      <c r="AL118" t="s">
        <v>2465</v>
      </c>
      <c r="AN118" t="s">
        <v>2466</v>
      </c>
    </row>
    <row r="119" spans="1:44">
      <c r="A119" s="71" t="s">
        <v>1937</v>
      </c>
      <c r="B119" s="73">
        <v>42859</v>
      </c>
      <c r="C119" s="74">
        <v>0.61921296296296291</v>
      </c>
      <c r="D119" s="73">
        <v>42862</v>
      </c>
      <c r="E119" s="73">
        <v>42862</v>
      </c>
      <c r="F119" s="73">
        <v>42862</v>
      </c>
      <c r="G119" s="71" t="s">
        <v>1936</v>
      </c>
      <c r="H119" s="71" t="s">
        <v>1917</v>
      </c>
      <c r="I119" s="71" t="s">
        <v>1918</v>
      </c>
      <c r="J119" s="71" t="s">
        <v>1919</v>
      </c>
      <c r="K119" s="71" t="s">
        <v>1958</v>
      </c>
      <c r="L119" s="71"/>
      <c r="M119" s="71"/>
      <c r="N119" s="71" t="s">
        <v>4357</v>
      </c>
      <c r="O119" s="71"/>
      <c r="P119" s="71" t="s">
        <v>1920</v>
      </c>
      <c r="Q119" s="71"/>
      <c r="R119" s="71">
        <v>12016</v>
      </c>
      <c r="S119" s="71" t="s">
        <v>3382</v>
      </c>
      <c r="T119" s="71">
        <v>3</v>
      </c>
      <c r="U119" s="71">
        <v>17</v>
      </c>
      <c r="V119" s="71">
        <v>51</v>
      </c>
      <c r="W119" s="57">
        <f>SUMIF('Wholesale Summary Input'!N:N,N119,'Wholesale Summary Input'!AC:AC)*-1</f>
        <v>-1.7790000000000001</v>
      </c>
      <c r="X119" s="57">
        <f>SUMIF('Wholesale Summary Input'!N:N,N119,'Wholesale Summary Input'!AD:AD)</f>
        <v>51</v>
      </c>
      <c r="Y119" s="59">
        <f t="shared" si="2"/>
        <v>49.220999999999997</v>
      </c>
      <c r="AL119" t="s">
        <v>2467</v>
      </c>
      <c r="AN119" t="s">
        <v>2468</v>
      </c>
    </row>
    <row r="120" spans="1:44">
      <c r="A120" s="71" t="s">
        <v>1937</v>
      </c>
      <c r="B120" s="73">
        <v>42858</v>
      </c>
      <c r="C120" s="74">
        <v>0.67783564814814812</v>
      </c>
      <c r="D120" s="73">
        <v>42858</v>
      </c>
      <c r="E120" s="73">
        <v>42858</v>
      </c>
      <c r="F120" s="73">
        <v>42859</v>
      </c>
      <c r="G120" s="71" t="s">
        <v>1936</v>
      </c>
      <c r="H120" s="71" t="s">
        <v>1917</v>
      </c>
      <c r="I120" s="71" t="s">
        <v>1918</v>
      </c>
      <c r="J120" s="71" t="s">
        <v>1919</v>
      </c>
      <c r="K120" s="71" t="s">
        <v>2651</v>
      </c>
      <c r="L120" s="71"/>
      <c r="M120" s="71"/>
      <c r="N120" s="71" t="s">
        <v>4358</v>
      </c>
      <c r="O120" s="71"/>
      <c r="P120" s="71" t="s">
        <v>1920</v>
      </c>
      <c r="Q120" s="71"/>
      <c r="R120" s="71">
        <v>130</v>
      </c>
      <c r="S120" s="71" t="s">
        <v>208</v>
      </c>
      <c r="T120" s="71">
        <v>1</v>
      </c>
      <c r="U120" s="71">
        <v>3.5</v>
      </c>
      <c r="V120" s="71">
        <v>3.5</v>
      </c>
      <c r="W120" s="57">
        <f>SUMIF('Wholesale Summary Input'!N:N,N120,'Wholesale Summary Input'!AC:AC)*-1</f>
        <v>-4.8384999999999998</v>
      </c>
      <c r="X120" s="57">
        <f>SUMIF('Wholesale Summary Input'!N:N,N120,'Wholesale Summary Input'!AD:AD)</f>
        <v>156.5</v>
      </c>
      <c r="Y120" s="59">
        <f t="shared" si="2"/>
        <v>3.3917907348242813</v>
      </c>
      <c r="AL120" t="s">
        <v>2469</v>
      </c>
      <c r="AN120" t="s">
        <v>2470</v>
      </c>
    </row>
    <row r="121" spans="1:44">
      <c r="A121" s="71" t="s">
        <v>1937</v>
      </c>
      <c r="B121" s="73">
        <v>42858</v>
      </c>
      <c r="C121" s="74">
        <v>0.67783564814814812</v>
      </c>
      <c r="D121" s="73">
        <v>42858</v>
      </c>
      <c r="E121" s="73">
        <v>42858</v>
      </c>
      <c r="F121" s="73">
        <v>42859</v>
      </c>
      <c r="G121" s="71" t="s">
        <v>1936</v>
      </c>
      <c r="H121" s="71" t="s">
        <v>1917</v>
      </c>
      <c r="I121" s="71" t="s">
        <v>1918</v>
      </c>
      <c r="J121" s="71" t="s">
        <v>1919</v>
      </c>
      <c r="K121" s="71" t="s">
        <v>2651</v>
      </c>
      <c r="L121" s="71"/>
      <c r="M121" s="71"/>
      <c r="N121" s="71" t="s">
        <v>4358</v>
      </c>
      <c r="O121" s="71"/>
      <c r="P121" s="71" t="s">
        <v>1920</v>
      </c>
      <c r="Q121" s="71"/>
      <c r="R121" s="71">
        <v>141</v>
      </c>
      <c r="S121" s="71" t="s">
        <v>2668</v>
      </c>
      <c r="T121" s="71">
        <v>1</v>
      </c>
      <c r="U121" s="71">
        <v>3.5</v>
      </c>
      <c r="V121" s="71">
        <v>3.5</v>
      </c>
      <c r="W121" s="57">
        <f>SUMIF('Wholesale Summary Input'!N:N,N121,'Wholesale Summary Input'!AC:AC)*-1</f>
        <v>-4.8384999999999998</v>
      </c>
      <c r="X121" s="57">
        <f>SUMIF('Wholesale Summary Input'!N:N,N121,'Wholesale Summary Input'!AD:AD)</f>
        <v>156.5</v>
      </c>
      <c r="Y121" s="59">
        <f t="shared" si="2"/>
        <v>3.3917907348242813</v>
      </c>
      <c r="AL121" t="s">
        <v>2474</v>
      </c>
      <c r="AP121" t="s">
        <v>2475</v>
      </c>
      <c r="AR121" t="s">
        <v>2475</v>
      </c>
    </row>
    <row r="122" spans="1:44">
      <c r="A122" s="71" t="s">
        <v>1937</v>
      </c>
      <c r="B122" s="73">
        <v>42858</v>
      </c>
      <c r="C122" s="74">
        <v>0.67783564814814812</v>
      </c>
      <c r="D122" s="73">
        <v>42858</v>
      </c>
      <c r="E122" s="73">
        <v>42858</v>
      </c>
      <c r="F122" s="73">
        <v>42859</v>
      </c>
      <c r="G122" s="71" t="s">
        <v>1936</v>
      </c>
      <c r="H122" s="71" t="s">
        <v>1917</v>
      </c>
      <c r="I122" s="71" t="s">
        <v>1918</v>
      </c>
      <c r="J122" s="71" t="s">
        <v>1919</v>
      </c>
      <c r="K122" s="71" t="s">
        <v>2651</v>
      </c>
      <c r="L122" s="71"/>
      <c r="M122" s="71"/>
      <c r="N122" s="71" t="s">
        <v>4358</v>
      </c>
      <c r="O122" s="71"/>
      <c r="P122" s="71" t="s">
        <v>1920</v>
      </c>
      <c r="Q122" s="71"/>
      <c r="R122" s="71">
        <v>108</v>
      </c>
      <c r="S122" s="71" t="s">
        <v>214</v>
      </c>
      <c r="T122" s="71">
        <v>1</v>
      </c>
      <c r="U122" s="71">
        <v>3.5</v>
      </c>
      <c r="V122" s="71">
        <v>3.5</v>
      </c>
      <c r="W122" s="57">
        <f>SUMIF('Wholesale Summary Input'!N:N,N122,'Wholesale Summary Input'!AC:AC)*-1</f>
        <v>-4.8384999999999998</v>
      </c>
      <c r="X122" s="57">
        <f>SUMIF('Wholesale Summary Input'!N:N,N122,'Wholesale Summary Input'!AD:AD)</f>
        <v>156.5</v>
      </c>
      <c r="Y122" s="59">
        <f t="shared" si="2"/>
        <v>3.3917907348242813</v>
      </c>
      <c r="AP122" t="s">
        <v>1996</v>
      </c>
      <c r="AR122" t="s">
        <v>1996</v>
      </c>
    </row>
    <row r="123" spans="1:44">
      <c r="A123" s="71" t="s">
        <v>1937</v>
      </c>
      <c r="B123" s="73">
        <v>42858</v>
      </c>
      <c r="C123" s="74">
        <v>0.67783564814814812</v>
      </c>
      <c r="D123" s="73">
        <v>42858</v>
      </c>
      <c r="E123" s="73">
        <v>42858</v>
      </c>
      <c r="F123" s="73">
        <v>42859</v>
      </c>
      <c r="G123" s="71" t="s">
        <v>1936</v>
      </c>
      <c r="H123" s="71" t="s">
        <v>1917</v>
      </c>
      <c r="I123" s="71" t="s">
        <v>1918</v>
      </c>
      <c r="J123" s="71" t="s">
        <v>1919</v>
      </c>
      <c r="K123" s="71" t="s">
        <v>2651</v>
      </c>
      <c r="L123" s="71"/>
      <c r="M123" s="71"/>
      <c r="N123" s="71" t="s">
        <v>4358</v>
      </c>
      <c r="O123" s="71"/>
      <c r="P123" s="71" t="s">
        <v>1920</v>
      </c>
      <c r="Q123" s="71"/>
      <c r="R123" s="71">
        <v>134</v>
      </c>
      <c r="S123" s="71" t="s">
        <v>1296</v>
      </c>
      <c r="T123" s="71">
        <v>1</v>
      </c>
      <c r="U123" s="71">
        <v>3.5</v>
      </c>
      <c r="V123" s="71">
        <v>3.5</v>
      </c>
      <c r="W123" s="57">
        <f>SUMIF('Wholesale Summary Input'!N:N,N123,'Wholesale Summary Input'!AC:AC)*-1</f>
        <v>-4.8384999999999998</v>
      </c>
      <c r="X123" s="57">
        <f>SUMIF('Wholesale Summary Input'!N:N,N123,'Wholesale Summary Input'!AD:AD)</f>
        <v>156.5</v>
      </c>
      <c r="Y123" s="59">
        <f t="shared" si="2"/>
        <v>3.3917907348242813</v>
      </c>
      <c r="AP123" t="s">
        <v>2472</v>
      </c>
      <c r="AR123" t="s">
        <v>2472</v>
      </c>
    </row>
    <row r="124" spans="1:44">
      <c r="A124" s="71" t="s">
        <v>1937</v>
      </c>
      <c r="B124" s="73">
        <v>42858</v>
      </c>
      <c r="C124" s="74">
        <v>0.67783564814814812</v>
      </c>
      <c r="D124" s="73">
        <v>42858</v>
      </c>
      <c r="E124" s="73">
        <v>42858</v>
      </c>
      <c r="F124" s="73">
        <v>42859</v>
      </c>
      <c r="G124" s="71" t="s">
        <v>1936</v>
      </c>
      <c r="H124" s="71" t="s">
        <v>1917</v>
      </c>
      <c r="I124" s="71" t="s">
        <v>1918</v>
      </c>
      <c r="J124" s="71" t="s">
        <v>1919</v>
      </c>
      <c r="K124" s="71" t="s">
        <v>2651</v>
      </c>
      <c r="L124" s="71"/>
      <c r="M124" s="71"/>
      <c r="N124" s="71" t="s">
        <v>4358</v>
      </c>
      <c r="O124" s="71"/>
      <c r="P124" s="71" t="s">
        <v>1920</v>
      </c>
      <c r="Q124" s="71"/>
      <c r="R124" s="71">
        <v>139</v>
      </c>
      <c r="S124" s="71" t="s">
        <v>2665</v>
      </c>
      <c r="T124" s="71">
        <v>1</v>
      </c>
      <c r="U124" s="71">
        <v>3.5</v>
      </c>
      <c r="V124" s="71">
        <v>3.5</v>
      </c>
      <c r="W124" s="57">
        <f>SUMIF('Wholesale Summary Input'!N:N,N124,'Wholesale Summary Input'!AC:AC)*-1</f>
        <v>-4.8384999999999998</v>
      </c>
      <c r="X124" s="57">
        <f>SUMIF('Wholesale Summary Input'!N:N,N124,'Wholesale Summary Input'!AD:AD)</f>
        <v>156.5</v>
      </c>
      <c r="Y124" s="59">
        <f t="shared" si="2"/>
        <v>3.3917907348242813</v>
      </c>
      <c r="AL124" t="s">
        <v>2465</v>
      </c>
      <c r="AN124" t="s">
        <v>2466</v>
      </c>
    </row>
    <row r="125" spans="1:44">
      <c r="A125" s="71" t="s">
        <v>1937</v>
      </c>
      <c r="B125" s="73">
        <v>42858</v>
      </c>
      <c r="C125" s="74">
        <v>0.67783564814814812</v>
      </c>
      <c r="D125" s="73">
        <v>42858</v>
      </c>
      <c r="E125" s="73">
        <v>42858</v>
      </c>
      <c r="F125" s="73">
        <v>42859</v>
      </c>
      <c r="G125" s="71" t="s">
        <v>1936</v>
      </c>
      <c r="H125" s="71" t="s">
        <v>1917</v>
      </c>
      <c r="I125" s="71" t="s">
        <v>1918</v>
      </c>
      <c r="J125" s="71" t="s">
        <v>1919</v>
      </c>
      <c r="K125" s="71" t="s">
        <v>2651</v>
      </c>
      <c r="L125" s="71"/>
      <c r="M125" s="71"/>
      <c r="N125" s="71" t="s">
        <v>4358</v>
      </c>
      <c r="O125" s="71"/>
      <c r="P125" s="71" t="s">
        <v>1920</v>
      </c>
      <c r="Q125" s="71"/>
      <c r="R125" s="71">
        <v>144</v>
      </c>
      <c r="S125" s="71" t="s">
        <v>4356</v>
      </c>
      <c r="T125" s="71">
        <v>2</v>
      </c>
      <c r="U125" s="71">
        <v>3.5</v>
      </c>
      <c r="V125" s="71">
        <v>7</v>
      </c>
      <c r="W125" s="57">
        <f>SUMIF('Wholesale Summary Input'!N:N,N125,'Wholesale Summary Input'!AC:AC)*-1</f>
        <v>-4.8384999999999998</v>
      </c>
      <c r="X125" s="57">
        <f>SUMIF('Wholesale Summary Input'!N:N,N125,'Wholesale Summary Input'!AD:AD)</f>
        <v>156.5</v>
      </c>
      <c r="Y125" s="59">
        <f t="shared" si="2"/>
        <v>6.7835814696485626</v>
      </c>
      <c r="AL125" t="s">
        <v>2479</v>
      </c>
      <c r="AN125" t="s">
        <v>2480</v>
      </c>
    </row>
    <row r="126" spans="1:44">
      <c r="A126" s="71" t="s">
        <v>1937</v>
      </c>
      <c r="B126" s="73">
        <v>42858</v>
      </c>
      <c r="C126" s="74">
        <v>0.67783564814814812</v>
      </c>
      <c r="D126" s="73">
        <v>42858</v>
      </c>
      <c r="E126" s="73">
        <v>42858</v>
      </c>
      <c r="F126" s="73">
        <v>42859</v>
      </c>
      <c r="G126" s="71" t="s">
        <v>1936</v>
      </c>
      <c r="H126" s="71" t="s">
        <v>1917</v>
      </c>
      <c r="I126" s="71" t="s">
        <v>1918</v>
      </c>
      <c r="J126" s="71" t="s">
        <v>1919</v>
      </c>
      <c r="K126" s="71" t="s">
        <v>2651</v>
      </c>
      <c r="L126" s="71"/>
      <c r="M126" s="71"/>
      <c r="N126" s="71" t="s">
        <v>4358</v>
      </c>
      <c r="O126" s="71"/>
      <c r="P126" s="71" t="s">
        <v>1920</v>
      </c>
      <c r="Q126" s="71"/>
      <c r="R126" s="71">
        <v>135</v>
      </c>
      <c r="S126" s="71" t="s">
        <v>1942</v>
      </c>
      <c r="T126" s="71">
        <v>1</v>
      </c>
      <c r="U126" s="71">
        <v>3.5</v>
      </c>
      <c r="V126" s="71">
        <v>3.5</v>
      </c>
      <c r="W126" s="57">
        <f>SUMIF('Wholesale Summary Input'!N:N,N126,'Wholesale Summary Input'!AC:AC)*-1</f>
        <v>-4.8384999999999998</v>
      </c>
      <c r="X126" s="57">
        <f>SUMIF('Wholesale Summary Input'!N:N,N126,'Wholesale Summary Input'!AD:AD)</f>
        <v>156.5</v>
      </c>
      <c r="Y126" s="59">
        <f t="shared" si="2"/>
        <v>3.3917907348242813</v>
      </c>
      <c r="AL126" t="s">
        <v>2481</v>
      </c>
      <c r="AN126" t="s">
        <v>2482</v>
      </c>
      <c r="AP126" t="s">
        <v>1951</v>
      </c>
      <c r="AR126" t="s">
        <v>1951</v>
      </c>
    </row>
    <row r="127" spans="1:44">
      <c r="A127" s="71" t="s">
        <v>1937</v>
      </c>
      <c r="B127" s="73">
        <v>42858</v>
      </c>
      <c r="C127" s="74">
        <v>0.67783564814814812</v>
      </c>
      <c r="D127" s="73">
        <v>42858</v>
      </c>
      <c r="E127" s="73">
        <v>42858</v>
      </c>
      <c r="F127" s="73">
        <v>42859</v>
      </c>
      <c r="G127" s="71" t="s">
        <v>1936</v>
      </c>
      <c r="H127" s="71" t="s">
        <v>1917</v>
      </c>
      <c r="I127" s="71" t="s">
        <v>1918</v>
      </c>
      <c r="J127" s="71" t="s">
        <v>1919</v>
      </c>
      <c r="K127" s="71" t="s">
        <v>2651</v>
      </c>
      <c r="L127" s="71"/>
      <c r="M127" s="71"/>
      <c r="N127" s="71" t="s">
        <v>4358</v>
      </c>
      <c r="O127" s="71"/>
      <c r="P127" s="71" t="s">
        <v>1920</v>
      </c>
      <c r="Q127" s="71"/>
      <c r="R127" s="71">
        <v>12003</v>
      </c>
      <c r="S127" s="71" t="s">
        <v>204</v>
      </c>
      <c r="T127" s="71">
        <v>1</v>
      </c>
      <c r="U127" s="71">
        <v>10</v>
      </c>
      <c r="V127" s="71">
        <v>10</v>
      </c>
      <c r="W127" s="57">
        <f>SUMIF('Wholesale Summary Input'!N:N,N127,'Wholesale Summary Input'!AC:AC)*-1</f>
        <v>-4.8384999999999998</v>
      </c>
      <c r="X127" s="57">
        <f>SUMIF('Wholesale Summary Input'!N:N,N127,'Wholesale Summary Input'!AD:AD)</f>
        <v>156.5</v>
      </c>
      <c r="Y127" s="59">
        <f t="shared" si="2"/>
        <v>9.690830670926518</v>
      </c>
      <c r="AL127" t="s">
        <v>2469</v>
      </c>
      <c r="AN127" t="s">
        <v>2470</v>
      </c>
    </row>
    <row r="128" spans="1:44">
      <c r="A128" s="71" t="s">
        <v>1937</v>
      </c>
      <c r="B128" s="73">
        <v>42858</v>
      </c>
      <c r="C128" s="74">
        <v>0.67783564814814812</v>
      </c>
      <c r="D128" s="73">
        <v>42858</v>
      </c>
      <c r="E128" s="73">
        <v>42858</v>
      </c>
      <c r="F128" s="73">
        <v>42859</v>
      </c>
      <c r="G128" s="71" t="s">
        <v>1936</v>
      </c>
      <c r="H128" s="71" t="s">
        <v>1917</v>
      </c>
      <c r="I128" s="71" t="s">
        <v>1918</v>
      </c>
      <c r="J128" s="71" t="s">
        <v>1919</v>
      </c>
      <c r="K128" s="71" t="s">
        <v>2651</v>
      </c>
      <c r="L128" s="71"/>
      <c r="M128" s="71"/>
      <c r="N128" s="71" t="s">
        <v>4358</v>
      </c>
      <c r="O128" s="71"/>
      <c r="P128" s="71" t="s">
        <v>1920</v>
      </c>
      <c r="Q128" s="71"/>
      <c r="R128" s="71">
        <v>12013</v>
      </c>
      <c r="S128" s="71" t="s">
        <v>2203</v>
      </c>
      <c r="T128" s="71">
        <v>5</v>
      </c>
      <c r="U128" s="71">
        <v>13.5</v>
      </c>
      <c r="V128" s="71">
        <v>67.5</v>
      </c>
      <c r="W128" s="57">
        <f>SUMIF('Wholesale Summary Input'!N:N,N128,'Wholesale Summary Input'!AC:AC)*-1</f>
        <v>-4.8384999999999998</v>
      </c>
      <c r="X128" s="57">
        <f>SUMIF('Wholesale Summary Input'!N:N,N128,'Wholesale Summary Input'!AD:AD)</f>
        <v>156.5</v>
      </c>
      <c r="Y128" s="59">
        <f t="shared" si="2"/>
        <v>65.413107028753998</v>
      </c>
      <c r="AP128" t="s">
        <v>1996</v>
      </c>
      <c r="AR128" t="s">
        <v>1996</v>
      </c>
    </row>
    <row r="129" spans="1:44">
      <c r="A129" s="71" t="s">
        <v>1937</v>
      </c>
      <c r="B129" s="73">
        <v>42858</v>
      </c>
      <c r="C129" s="74">
        <v>0.67783564814814812</v>
      </c>
      <c r="D129" s="73">
        <v>42858</v>
      </c>
      <c r="E129" s="73">
        <v>42858</v>
      </c>
      <c r="F129" s="73">
        <v>42859</v>
      </c>
      <c r="G129" s="71" t="s">
        <v>1936</v>
      </c>
      <c r="H129" s="71" t="s">
        <v>1917</v>
      </c>
      <c r="I129" s="71" t="s">
        <v>1918</v>
      </c>
      <c r="J129" s="71" t="s">
        <v>1919</v>
      </c>
      <c r="K129" s="71" t="s">
        <v>2651</v>
      </c>
      <c r="L129" s="71"/>
      <c r="M129" s="71"/>
      <c r="N129" s="71" t="s">
        <v>4358</v>
      </c>
      <c r="O129" s="71"/>
      <c r="P129" s="71" t="s">
        <v>1920</v>
      </c>
      <c r="Q129" s="71"/>
      <c r="R129" s="71">
        <v>12016</v>
      </c>
      <c r="S129" s="71" t="s">
        <v>3382</v>
      </c>
      <c r="T129" s="71">
        <v>3</v>
      </c>
      <c r="U129" s="71">
        <v>17</v>
      </c>
      <c r="V129" s="71">
        <v>51</v>
      </c>
      <c r="W129" s="57">
        <f>SUMIF('Wholesale Summary Input'!N:N,N129,'Wholesale Summary Input'!AC:AC)*-1</f>
        <v>-4.8384999999999998</v>
      </c>
      <c r="X129" s="57">
        <f>SUMIF('Wholesale Summary Input'!N:N,N129,'Wholesale Summary Input'!AD:AD)</f>
        <v>156.5</v>
      </c>
      <c r="Y129" s="59">
        <f t="shared" si="2"/>
        <v>49.423236421725242</v>
      </c>
      <c r="AL129" t="s">
        <v>2476</v>
      </c>
    </row>
    <row r="130" spans="1:44">
      <c r="A130" s="71" t="s">
        <v>1937</v>
      </c>
      <c r="B130" s="73">
        <v>42858</v>
      </c>
      <c r="C130" s="74">
        <v>0.58976851851851853</v>
      </c>
      <c r="D130" s="73">
        <v>42858</v>
      </c>
      <c r="E130" s="73">
        <v>42858</v>
      </c>
      <c r="F130" s="73">
        <v>42864</v>
      </c>
      <c r="G130" s="71" t="s">
        <v>1936</v>
      </c>
      <c r="H130" s="71" t="s">
        <v>1917</v>
      </c>
      <c r="I130" s="71" t="s">
        <v>1918</v>
      </c>
      <c r="J130" s="71" t="s">
        <v>1919</v>
      </c>
      <c r="K130" s="71" t="s">
        <v>674</v>
      </c>
      <c r="L130" s="71" t="s">
        <v>1938</v>
      </c>
      <c r="M130" s="71" t="s">
        <v>379</v>
      </c>
      <c r="N130" s="71" t="s">
        <v>4359</v>
      </c>
      <c r="O130" s="71"/>
      <c r="P130" s="71" t="s">
        <v>1920</v>
      </c>
      <c r="Q130" s="71"/>
      <c r="R130" s="71">
        <v>12016</v>
      </c>
      <c r="S130" s="71" t="s">
        <v>3382</v>
      </c>
      <c r="T130" s="71">
        <v>2</v>
      </c>
      <c r="U130" s="71">
        <v>17</v>
      </c>
      <c r="V130" s="71">
        <v>34</v>
      </c>
      <c r="W130" s="57">
        <f>SUMIF('Wholesale Summary Input'!N:N,N130,'Wholesale Summary Input'!AC:AC)*-1</f>
        <v>-3.6349999999999998</v>
      </c>
      <c r="X130" s="57">
        <f>SUMIF('Wholesale Summary Input'!N:N,N130,'Wholesale Summary Input'!AD:AD)</f>
        <v>115</v>
      </c>
      <c r="Y130" s="59">
        <f t="shared" si="2"/>
        <v>32.925304347826085</v>
      </c>
      <c r="AP130" t="s">
        <v>1996</v>
      </c>
      <c r="AR130" t="s">
        <v>1996</v>
      </c>
    </row>
    <row r="131" spans="1:44">
      <c r="A131" s="71" t="s">
        <v>1937</v>
      </c>
      <c r="B131" s="73">
        <v>42858</v>
      </c>
      <c r="C131" s="74">
        <v>0.58976851851851853</v>
      </c>
      <c r="D131" s="73">
        <v>42858</v>
      </c>
      <c r="E131" s="73">
        <v>42858</v>
      </c>
      <c r="F131" s="73">
        <v>42864</v>
      </c>
      <c r="G131" s="71" t="s">
        <v>1936</v>
      </c>
      <c r="H131" s="71" t="s">
        <v>1917</v>
      </c>
      <c r="I131" s="71" t="s">
        <v>1918</v>
      </c>
      <c r="J131" s="71" t="s">
        <v>1919</v>
      </c>
      <c r="K131" s="71" t="s">
        <v>674</v>
      </c>
      <c r="L131" s="71" t="s">
        <v>1938</v>
      </c>
      <c r="M131" s="71" t="s">
        <v>379</v>
      </c>
      <c r="N131" s="71" t="s">
        <v>4359</v>
      </c>
      <c r="O131" s="71"/>
      <c r="P131" s="71" t="s">
        <v>1920</v>
      </c>
      <c r="Q131" s="71"/>
      <c r="R131" s="71">
        <v>12013</v>
      </c>
      <c r="S131" s="71" t="s">
        <v>2203</v>
      </c>
      <c r="T131" s="71">
        <v>1</v>
      </c>
      <c r="U131" s="71">
        <v>13.5</v>
      </c>
      <c r="V131" s="71">
        <v>13.5</v>
      </c>
      <c r="W131" s="57">
        <f>SUMIF('Wholesale Summary Input'!N:N,N131,'Wholesale Summary Input'!AC:AC)*-1</f>
        <v>-3.6349999999999998</v>
      </c>
      <c r="X131" s="57">
        <f>SUMIF('Wholesale Summary Input'!N:N,N131,'Wholesale Summary Input'!AD:AD)</f>
        <v>115</v>
      </c>
      <c r="Y131" s="59">
        <f t="shared" si="2"/>
        <v>13.073282608695653</v>
      </c>
      <c r="AP131" t="s">
        <v>2472</v>
      </c>
      <c r="AR131" t="s">
        <v>2472</v>
      </c>
    </row>
    <row r="132" spans="1:44">
      <c r="A132" s="71" t="s">
        <v>1937</v>
      </c>
      <c r="B132" s="73">
        <v>42858</v>
      </c>
      <c r="C132" s="74">
        <v>0.58976851851851853</v>
      </c>
      <c r="D132" s="73">
        <v>42858</v>
      </c>
      <c r="E132" s="73">
        <v>42858</v>
      </c>
      <c r="F132" s="73">
        <v>42864</v>
      </c>
      <c r="G132" s="71" t="s">
        <v>1936</v>
      </c>
      <c r="H132" s="71" t="s">
        <v>1917</v>
      </c>
      <c r="I132" s="71" t="s">
        <v>1918</v>
      </c>
      <c r="J132" s="71" t="s">
        <v>1919</v>
      </c>
      <c r="K132" s="71" t="s">
        <v>674</v>
      </c>
      <c r="L132" s="71" t="s">
        <v>1938</v>
      </c>
      <c r="M132" s="71" t="s">
        <v>379</v>
      </c>
      <c r="N132" s="71" t="s">
        <v>4359</v>
      </c>
      <c r="O132" s="71"/>
      <c r="P132" s="71" t="s">
        <v>1920</v>
      </c>
      <c r="Q132" s="71"/>
      <c r="R132" s="71">
        <v>12014</v>
      </c>
      <c r="S132" s="71" t="s">
        <v>2216</v>
      </c>
      <c r="T132" s="71">
        <v>1</v>
      </c>
      <c r="U132" s="71">
        <v>13.5</v>
      </c>
      <c r="V132" s="71">
        <v>13.5</v>
      </c>
      <c r="W132" s="57">
        <f>SUMIF('Wholesale Summary Input'!N:N,N132,'Wholesale Summary Input'!AC:AC)*-1</f>
        <v>-3.6349999999999998</v>
      </c>
      <c r="X132" s="57">
        <f>SUMIF('Wholesale Summary Input'!N:N,N132,'Wholesale Summary Input'!AD:AD)</f>
        <v>115</v>
      </c>
      <c r="Y132" s="59">
        <f t="shared" si="2"/>
        <v>13.073282608695653</v>
      </c>
      <c r="AL132" t="s">
        <v>2486</v>
      </c>
    </row>
    <row r="133" spans="1:44">
      <c r="A133" s="71" t="s">
        <v>1937</v>
      </c>
      <c r="B133" s="73">
        <v>42858</v>
      </c>
      <c r="C133" s="74">
        <v>0.58976851851851853</v>
      </c>
      <c r="D133" s="73">
        <v>42858</v>
      </c>
      <c r="E133" s="73">
        <v>42858</v>
      </c>
      <c r="F133" s="73">
        <v>42864</v>
      </c>
      <c r="G133" s="71" t="s">
        <v>1936</v>
      </c>
      <c r="H133" s="71" t="s">
        <v>1917</v>
      </c>
      <c r="I133" s="71" t="s">
        <v>1918</v>
      </c>
      <c r="J133" s="71" t="s">
        <v>1919</v>
      </c>
      <c r="K133" s="71" t="s">
        <v>674</v>
      </c>
      <c r="L133" s="71" t="s">
        <v>1938</v>
      </c>
      <c r="M133" s="71" t="s">
        <v>379</v>
      </c>
      <c r="N133" s="71" t="s">
        <v>4359</v>
      </c>
      <c r="O133" s="71"/>
      <c r="P133" s="71" t="s">
        <v>1920</v>
      </c>
      <c r="Q133" s="71"/>
      <c r="R133" s="71">
        <v>12015</v>
      </c>
      <c r="S133" s="71" t="s">
        <v>2684</v>
      </c>
      <c r="T133" s="71">
        <v>1</v>
      </c>
      <c r="U133" s="71">
        <v>13.5</v>
      </c>
      <c r="V133" s="71">
        <v>13.5</v>
      </c>
      <c r="W133" s="57">
        <f>SUMIF('Wholesale Summary Input'!N:N,N133,'Wholesale Summary Input'!AC:AC)*-1</f>
        <v>-3.6349999999999998</v>
      </c>
      <c r="X133" s="57">
        <f>SUMIF('Wholesale Summary Input'!N:N,N133,'Wholesale Summary Input'!AD:AD)</f>
        <v>115</v>
      </c>
      <c r="Y133" s="59">
        <f t="shared" si="2"/>
        <v>13.073282608695653</v>
      </c>
      <c r="AL133" t="s">
        <v>2465</v>
      </c>
      <c r="AN133" t="s">
        <v>2466</v>
      </c>
    </row>
    <row r="134" spans="1:44">
      <c r="A134" s="71" t="s">
        <v>1937</v>
      </c>
      <c r="B134" s="73">
        <v>42858</v>
      </c>
      <c r="C134" s="74">
        <v>0.58976851851851853</v>
      </c>
      <c r="D134" s="73">
        <v>42858</v>
      </c>
      <c r="E134" s="73">
        <v>42858</v>
      </c>
      <c r="F134" s="73">
        <v>42864</v>
      </c>
      <c r="G134" s="71" t="s">
        <v>1936</v>
      </c>
      <c r="H134" s="71" t="s">
        <v>1917</v>
      </c>
      <c r="I134" s="71" t="s">
        <v>1918</v>
      </c>
      <c r="J134" s="71" t="s">
        <v>1919</v>
      </c>
      <c r="K134" s="71" t="s">
        <v>674</v>
      </c>
      <c r="L134" s="71" t="s">
        <v>1938</v>
      </c>
      <c r="M134" s="71" t="s">
        <v>379</v>
      </c>
      <c r="N134" s="71" t="s">
        <v>4359</v>
      </c>
      <c r="O134" s="71"/>
      <c r="P134" s="71" t="s">
        <v>1920</v>
      </c>
      <c r="Q134" s="71"/>
      <c r="R134" s="71">
        <v>144</v>
      </c>
      <c r="S134" s="71" t="s">
        <v>4360</v>
      </c>
      <c r="T134" s="71">
        <v>2</v>
      </c>
      <c r="U134" s="71">
        <v>3.5</v>
      </c>
      <c r="V134" s="71">
        <v>7</v>
      </c>
      <c r="W134" s="57">
        <f>SUMIF('Wholesale Summary Input'!N:N,N134,'Wholesale Summary Input'!AC:AC)*-1</f>
        <v>-3.6349999999999998</v>
      </c>
      <c r="X134" s="57">
        <f>SUMIF('Wholesale Summary Input'!N:N,N134,'Wholesale Summary Input'!AD:AD)</f>
        <v>115</v>
      </c>
      <c r="Y134" s="59">
        <f t="shared" si="2"/>
        <v>6.7787391304347828</v>
      </c>
      <c r="AL134" t="s">
        <v>2467</v>
      </c>
      <c r="AN134" t="s">
        <v>2468</v>
      </c>
    </row>
    <row r="135" spans="1:44">
      <c r="A135" s="71" t="s">
        <v>1937</v>
      </c>
      <c r="B135" s="73">
        <v>42858</v>
      </c>
      <c r="C135" s="74">
        <v>0.58976851851851853</v>
      </c>
      <c r="D135" s="73">
        <v>42858</v>
      </c>
      <c r="E135" s="73">
        <v>42858</v>
      </c>
      <c r="F135" s="73">
        <v>42864</v>
      </c>
      <c r="G135" s="71" t="s">
        <v>1936</v>
      </c>
      <c r="H135" s="71" t="s">
        <v>1917</v>
      </c>
      <c r="I135" s="71" t="s">
        <v>1918</v>
      </c>
      <c r="J135" s="71" t="s">
        <v>1919</v>
      </c>
      <c r="K135" s="71" t="s">
        <v>674</v>
      </c>
      <c r="L135" s="71" t="s">
        <v>1938</v>
      </c>
      <c r="M135" s="71" t="s">
        <v>379</v>
      </c>
      <c r="N135" s="71" t="s">
        <v>4359</v>
      </c>
      <c r="O135" s="71"/>
      <c r="P135" s="71" t="s">
        <v>1920</v>
      </c>
      <c r="Q135" s="71"/>
      <c r="R135" s="71" t="s">
        <v>4361</v>
      </c>
      <c r="S135" s="71" t="s">
        <v>4361</v>
      </c>
      <c r="T135" s="71">
        <v>5</v>
      </c>
      <c r="U135" s="71">
        <v>5.5</v>
      </c>
      <c r="V135" s="71">
        <v>27.5</v>
      </c>
      <c r="W135" s="57">
        <f>SUMIF('Wholesale Summary Input'!N:N,N135,'Wholesale Summary Input'!AC:AC)*-1</f>
        <v>-3.6349999999999998</v>
      </c>
      <c r="X135" s="57">
        <f>SUMIF('Wholesale Summary Input'!N:N,N135,'Wholesale Summary Input'!AD:AD)</f>
        <v>115</v>
      </c>
      <c r="Y135" s="59">
        <f t="shared" si="2"/>
        <v>26.630760869565218</v>
      </c>
      <c r="AL135" t="s">
        <v>2479</v>
      </c>
      <c r="AN135" t="s">
        <v>2480</v>
      </c>
    </row>
    <row r="136" spans="1:44">
      <c r="A136" s="71" t="s">
        <v>1937</v>
      </c>
      <c r="B136" s="73">
        <v>42858</v>
      </c>
      <c r="C136" s="74">
        <v>0.31596064814814812</v>
      </c>
      <c r="D136" s="73">
        <v>42858</v>
      </c>
      <c r="E136" s="73">
        <v>42858</v>
      </c>
      <c r="F136" s="73">
        <v>42859</v>
      </c>
      <c r="G136" s="71" t="s">
        <v>1936</v>
      </c>
      <c r="H136" s="71" t="s">
        <v>1917</v>
      </c>
      <c r="I136" s="71" t="s">
        <v>1918</v>
      </c>
      <c r="J136" s="71" t="s">
        <v>1919</v>
      </c>
      <c r="K136" s="71" t="s">
        <v>1979</v>
      </c>
      <c r="L136" s="71"/>
      <c r="M136" s="71"/>
      <c r="N136" s="71" t="s">
        <v>4362</v>
      </c>
      <c r="O136" s="71"/>
      <c r="P136" s="71" t="s">
        <v>1920</v>
      </c>
      <c r="Q136" s="71"/>
      <c r="R136" s="71">
        <v>12016</v>
      </c>
      <c r="S136" s="71" t="s">
        <v>3382</v>
      </c>
      <c r="T136" s="71">
        <v>5</v>
      </c>
      <c r="U136" s="71">
        <v>17</v>
      </c>
      <c r="V136" s="71">
        <v>85</v>
      </c>
      <c r="W136" s="57">
        <f>SUMIF('Wholesale Summary Input'!N:N,N136,'Wholesale Summary Input'!AC:AC)*-1</f>
        <v>-5.1284999999999998</v>
      </c>
      <c r="X136" s="57">
        <f>SUMIF('Wholesale Summary Input'!N:N,N136,'Wholesale Summary Input'!AD:AD)</f>
        <v>166.5</v>
      </c>
      <c r="Y136" s="59">
        <f t="shared" si="2"/>
        <v>82.381846846846841</v>
      </c>
      <c r="AL136" t="s">
        <v>2469</v>
      </c>
      <c r="AN136" t="s">
        <v>2470</v>
      </c>
    </row>
    <row r="137" spans="1:44">
      <c r="A137" s="71" t="s">
        <v>1937</v>
      </c>
      <c r="B137" s="73">
        <v>42858</v>
      </c>
      <c r="C137" s="74">
        <v>0.31596064814814812</v>
      </c>
      <c r="D137" s="73">
        <v>42858</v>
      </c>
      <c r="E137" s="73">
        <v>42858</v>
      </c>
      <c r="F137" s="73">
        <v>42859</v>
      </c>
      <c r="G137" s="71" t="s">
        <v>1936</v>
      </c>
      <c r="H137" s="71" t="s">
        <v>1917</v>
      </c>
      <c r="I137" s="71" t="s">
        <v>1918</v>
      </c>
      <c r="J137" s="71" t="s">
        <v>1919</v>
      </c>
      <c r="K137" s="71" t="s">
        <v>1979</v>
      </c>
      <c r="L137" s="71"/>
      <c r="M137" s="71"/>
      <c r="N137" s="71" t="s">
        <v>4362</v>
      </c>
      <c r="O137" s="71"/>
      <c r="P137" s="71" t="s">
        <v>1920</v>
      </c>
      <c r="Q137" s="71"/>
      <c r="R137" s="71">
        <v>12013</v>
      </c>
      <c r="S137" s="71" t="s">
        <v>2203</v>
      </c>
      <c r="T137" s="71">
        <v>5</v>
      </c>
      <c r="U137" s="71">
        <v>13.5</v>
      </c>
      <c r="V137" s="71">
        <v>67.5</v>
      </c>
      <c r="W137" s="57">
        <f>SUMIF('Wholesale Summary Input'!N:N,N137,'Wholesale Summary Input'!AC:AC)*-1</f>
        <v>-5.1284999999999998</v>
      </c>
      <c r="X137" s="57">
        <f>SUMIF('Wholesale Summary Input'!N:N,N137,'Wholesale Summary Input'!AD:AD)</f>
        <v>166.5</v>
      </c>
      <c r="Y137" s="59">
        <f t="shared" ref="Y137:Y200" si="3">V137+(W137*(V137/X137))</f>
        <v>65.420878378378376</v>
      </c>
      <c r="AP137" t="s">
        <v>1996</v>
      </c>
      <c r="AR137" t="s">
        <v>1996</v>
      </c>
    </row>
    <row r="138" spans="1:44">
      <c r="A138" s="71" t="s">
        <v>1937</v>
      </c>
      <c r="B138" s="73">
        <v>42858</v>
      </c>
      <c r="C138" s="74">
        <v>0.31596064814814812</v>
      </c>
      <c r="D138" s="73">
        <v>42858</v>
      </c>
      <c r="E138" s="73">
        <v>42858</v>
      </c>
      <c r="F138" s="73">
        <v>42859</v>
      </c>
      <c r="G138" s="71" t="s">
        <v>1936</v>
      </c>
      <c r="H138" s="71" t="s">
        <v>1917</v>
      </c>
      <c r="I138" s="71" t="s">
        <v>1918</v>
      </c>
      <c r="J138" s="71" t="s">
        <v>1919</v>
      </c>
      <c r="K138" s="71" t="s">
        <v>1979</v>
      </c>
      <c r="L138" s="71"/>
      <c r="M138" s="71"/>
      <c r="N138" s="71" t="s">
        <v>4362</v>
      </c>
      <c r="O138" s="71"/>
      <c r="P138" s="71" t="s">
        <v>1920</v>
      </c>
      <c r="Q138" s="71"/>
      <c r="R138" s="71">
        <v>12013</v>
      </c>
      <c r="S138" s="71" t="s">
        <v>1947</v>
      </c>
      <c r="T138" s="71">
        <v>2</v>
      </c>
      <c r="U138" s="71">
        <v>7</v>
      </c>
      <c r="V138" s="71">
        <v>14</v>
      </c>
      <c r="W138" s="57">
        <f>SUMIF('Wholesale Summary Input'!N:N,N138,'Wholesale Summary Input'!AC:AC)*-1</f>
        <v>-5.1284999999999998</v>
      </c>
      <c r="X138" s="57">
        <f>SUMIF('Wholesale Summary Input'!N:N,N138,'Wholesale Summary Input'!AD:AD)</f>
        <v>166.5</v>
      </c>
      <c r="Y138" s="59">
        <f t="shared" si="3"/>
        <v>13.568774774774775</v>
      </c>
      <c r="AL138" t="s">
        <v>2474</v>
      </c>
      <c r="AP138" t="s">
        <v>2475</v>
      </c>
      <c r="AR138" t="s">
        <v>2475</v>
      </c>
    </row>
    <row r="139" spans="1:44">
      <c r="A139" s="71" t="s">
        <v>1937</v>
      </c>
      <c r="B139" s="73">
        <v>42856</v>
      </c>
      <c r="C139" s="74">
        <v>0.4816319444444444</v>
      </c>
      <c r="D139" s="73">
        <v>42858</v>
      </c>
      <c r="E139" s="73">
        <v>42858</v>
      </c>
      <c r="F139" s="73">
        <v>42859</v>
      </c>
      <c r="G139" s="71" t="s">
        <v>1936</v>
      </c>
      <c r="H139" s="71" t="s">
        <v>1917</v>
      </c>
      <c r="I139" s="71" t="s">
        <v>1918</v>
      </c>
      <c r="J139" s="71" t="s">
        <v>1919</v>
      </c>
      <c r="K139" s="71" t="s">
        <v>1145</v>
      </c>
      <c r="L139" s="71"/>
      <c r="M139" s="71"/>
      <c r="N139" s="71" t="s">
        <v>4363</v>
      </c>
      <c r="O139" s="71"/>
      <c r="P139" s="71" t="s">
        <v>1920</v>
      </c>
      <c r="Q139" s="71"/>
      <c r="R139" s="71">
        <v>12016</v>
      </c>
      <c r="S139" s="71" t="s">
        <v>3382</v>
      </c>
      <c r="T139" s="71">
        <v>5</v>
      </c>
      <c r="U139" s="71">
        <v>17</v>
      </c>
      <c r="V139" s="71">
        <v>85</v>
      </c>
      <c r="W139" s="57">
        <f>SUMIF('Wholesale Summary Input'!N:N,N139,'Wholesale Summary Input'!AC:AC)*-1</f>
        <v>-2.9824999999999999</v>
      </c>
      <c r="X139" s="57">
        <f>SUMIF('Wholesale Summary Input'!N:N,N139,'Wholesale Summary Input'!AD:AD)</f>
        <v>92.5</v>
      </c>
      <c r="Y139" s="59">
        <f t="shared" si="3"/>
        <v>82.259324324324325</v>
      </c>
      <c r="AP139" t="s">
        <v>1956</v>
      </c>
      <c r="AR139" t="s">
        <v>1957</v>
      </c>
    </row>
    <row r="140" spans="1:44">
      <c r="A140" s="71" t="s">
        <v>1937</v>
      </c>
      <c r="B140" s="73">
        <v>42856</v>
      </c>
      <c r="C140" s="74">
        <v>0.47289351851851852</v>
      </c>
      <c r="D140" s="73">
        <v>42858</v>
      </c>
      <c r="E140" s="73">
        <v>42858</v>
      </c>
      <c r="F140" s="73">
        <v>42863</v>
      </c>
      <c r="G140" s="71" t="s">
        <v>1936</v>
      </c>
      <c r="H140" s="71" t="s">
        <v>1917</v>
      </c>
      <c r="I140" s="71" t="s">
        <v>1918</v>
      </c>
      <c r="J140" s="71" t="s">
        <v>1919</v>
      </c>
      <c r="K140" s="71" t="s">
        <v>393</v>
      </c>
      <c r="L140" s="71"/>
      <c r="M140" s="71" t="s">
        <v>235</v>
      </c>
      <c r="N140" s="71" t="s">
        <v>4364</v>
      </c>
      <c r="O140" s="71"/>
      <c r="P140" s="71" t="s">
        <v>1920</v>
      </c>
      <c r="Q140" s="71"/>
      <c r="R140" s="71">
        <v>12016</v>
      </c>
      <c r="S140" s="71" t="s">
        <v>3382</v>
      </c>
      <c r="T140" s="71">
        <v>20</v>
      </c>
      <c r="U140" s="71">
        <v>17</v>
      </c>
      <c r="V140" s="71">
        <v>340</v>
      </c>
      <c r="W140" s="57">
        <f>SUMIF('Wholesale Summary Input'!N:N,N140,'Wholesale Summary Input'!AC:AC)*-1</f>
        <v>-22.238500000000002</v>
      </c>
      <c r="X140" s="57">
        <f>SUMIF('Wholesale Summary Input'!N:N,N140,'Wholesale Summary Input'!AD:AD)</f>
        <v>756.5</v>
      </c>
      <c r="Y140" s="59">
        <f t="shared" si="3"/>
        <v>330.00516853932584</v>
      </c>
      <c r="AL140" t="s">
        <v>2487</v>
      </c>
    </row>
    <row r="141" spans="1:44">
      <c r="A141" s="71" t="s">
        <v>1937</v>
      </c>
      <c r="B141" s="73">
        <v>42856</v>
      </c>
      <c r="C141" s="74">
        <v>0.47289351851851852</v>
      </c>
      <c r="D141" s="73">
        <v>42858</v>
      </c>
      <c r="E141" s="73">
        <v>42858</v>
      </c>
      <c r="F141" s="73">
        <v>42863</v>
      </c>
      <c r="G141" s="71" t="s">
        <v>1936</v>
      </c>
      <c r="H141" s="71" t="s">
        <v>1917</v>
      </c>
      <c r="I141" s="71" t="s">
        <v>1918</v>
      </c>
      <c r="J141" s="71" t="s">
        <v>1919</v>
      </c>
      <c r="K141" s="71" t="s">
        <v>393</v>
      </c>
      <c r="L141" s="71"/>
      <c r="M141" s="71" t="s">
        <v>235</v>
      </c>
      <c r="N141" s="71" t="s">
        <v>4364</v>
      </c>
      <c r="O141" s="71"/>
      <c r="P141" s="71" t="s">
        <v>1920</v>
      </c>
      <c r="Q141" s="71"/>
      <c r="R141" s="71">
        <v>12014</v>
      </c>
      <c r="S141" s="71" t="s">
        <v>2216</v>
      </c>
      <c r="T141" s="71">
        <v>20</v>
      </c>
      <c r="U141" s="71">
        <v>13.5</v>
      </c>
      <c r="V141" s="71">
        <v>270</v>
      </c>
      <c r="W141" s="57">
        <f>SUMIF('Wholesale Summary Input'!N:N,N141,'Wholesale Summary Input'!AC:AC)*-1</f>
        <v>-22.238500000000002</v>
      </c>
      <c r="X141" s="57">
        <f>SUMIF('Wholesale Summary Input'!N:N,N141,'Wholesale Summary Input'!AD:AD)</f>
        <v>756.5</v>
      </c>
      <c r="Y141" s="59">
        <f t="shared" si="3"/>
        <v>262.06292795769991</v>
      </c>
      <c r="AL141" t="s">
        <v>2464</v>
      </c>
      <c r="AP141" t="s">
        <v>1956</v>
      </c>
      <c r="AR141" t="s">
        <v>1957</v>
      </c>
    </row>
    <row r="142" spans="1:44">
      <c r="A142" s="71" t="s">
        <v>1937</v>
      </c>
      <c r="B142" s="73">
        <v>42856</v>
      </c>
      <c r="C142" s="74">
        <v>0.47289351851851852</v>
      </c>
      <c r="D142" s="73">
        <v>42858</v>
      </c>
      <c r="E142" s="73">
        <v>42858</v>
      </c>
      <c r="F142" s="73">
        <v>42863</v>
      </c>
      <c r="G142" s="71" t="s">
        <v>1936</v>
      </c>
      <c r="H142" s="71" t="s">
        <v>1917</v>
      </c>
      <c r="I142" s="71" t="s">
        <v>1918</v>
      </c>
      <c r="J142" s="71" t="s">
        <v>1919</v>
      </c>
      <c r="K142" s="71" t="s">
        <v>393</v>
      </c>
      <c r="L142" s="71"/>
      <c r="M142" s="71" t="s">
        <v>235</v>
      </c>
      <c r="N142" s="71" t="s">
        <v>4364</v>
      </c>
      <c r="O142" s="71"/>
      <c r="P142" s="71" t="s">
        <v>1920</v>
      </c>
      <c r="Q142" s="71"/>
      <c r="R142" s="71">
        <v>138</v>
      </c>
      <c r="S142" s="71" t="s">
        <v>2662</v>
      </c>
      <c r="T142" s="71">
        <v>10</v>
      </c>
      <c r="U142" s="71">
        <v>3.5</v>
      </c>
      <c r="V142" s="71">
        <v>35</v>
      </c>
      <c r="W142" s="57">
        <f>SUMIF('Wholesale Summary Input'!N:N,N142,'Wholesale Summary Input'!AC:AC)*-1</f>
        <v>-22.238500000000002</v>
      </c>
      <c r="X142" s="57">
        <f>SUMIF('Wholesale Summary Input'!N:N,N142,'Wholesale Summary Input'!AD:AD)</f>
        <v>756.5</v>
      </c>
      <c r="Y142" s="59">
        <f t="shared" si="3"/>
        <v>33.971120290812955</v>
      </c>
      <c r="AP142" t="s">
        <v>1996</v>
      </c>
      <c r="AR142" t="s">
        <v>1996</v>
      </c>
    </row>
    <row r="143" spans="1:44">
      <c r="A143" s="71" t="s">
        <v>1937</v>
      </c>
      <c r="B143" s="73">
        <v>42856</v>
      </c>
      <c r="C143" s="74">
        <v>0.47289351851851852</v>
      </c>
      <c r="D143" s="73">
        <v>42858</v>
      </c>
      <c r="E143" s="73">
        <v>42858</v>
      </c>
      <c r="F143" s="73">
        <v>42863</v>
      </c>
      <c r="G143" s="71" t="s">
        <v>1936</v>
      </c>
      <c r="H143" s="71" t="s">
        <v>1917</v>
      </c>
      <c r="I143" s="71" t="s">
        <v>1918</v>
      </c>
      <c r="J143" s="71" t="s">
        <v>1919</v>
      </c>
      <c r="K143" s="71" t="s">
        <v>393</v>
      </c>
      <c r="L143" s="71"/>
      <c r="M143" s="71" t="s">
        <v>235</v>
      </c>
      <c r="N143" s="71" t="s">
        <v>4364</v>
      </c>
      <c r="O143" s="71"/>
      <c r="P143" s="71" t="s">
        <v>1920</v>
      </c>
      <c r="Q143" s="71"/>
      <c r="R143" s="71">
        <v>119</v>
      </c>
      <c r="S143" s="71" t="s">
        <v>211</v>
      </c>
      <c r="T143" s="71">
        <v>10</v>
      </c>
      <c r="U143" s="71">
        <v>3.5</v>
      </c>
      <c r="V143" s="71">
        <v>35</v>
      </c>
      <c r="W143" s="57">
        <f>SUMIF('Wholesale Summary Input'!N:N,N143,'Wholesale Summary Input'!AC:AC)*-1</f>
        <v>-22.238500000000002</v>
      </c>
      <c r="X143" s="57">
        <f>SUMIF('Wholesale Summary Input'!N:N,N143,'Wholesale Summary Input'!AD:AD)</f>
        <v>756.5</v>
      </c>
      <c r="Y143" s="59">
        <f t="shared" si="3"/>
        <v>33.971120290812955</v>
      </c>
      <c r="AL143" t="s">
        <v>2465</v>
      </c>
      <c r="AN143" t="s">
        <v>2466</v>
      </c>
    </row>
    <row r="144" spans="1:44">
      <c r="A144" s="71" t="s">
        <v>1937</v>
      </c>
      <c r="B144" s="73">
        <v>42856</v>
      </c>
      <c r="C144" s="74">
        <v>0.47289351851851852</v>
      </c>
      <c r="D144" s="73">
        <v>42858</v>
      </c>
      <c r="E144" s="73">
        <v>42858</v>
      </c>
      <c r="F144" s="73">
        <v>42863</v>
      </c>
      <c r="G144" s="71" t="s">
        <v>1936</v>
      </c>
      <c r="H144" s="71" t="s">
        <v>1917</v>
      </c>
      <c r="I144" s="71" t="s">
        <v>1918</v>
      </c>
      <c r="J144" s="71" t="s">
        <v>1919</v>
      </c>
      <c r="K144" s="71" t="s">
        <v>393</v>
      </c>
      <c r="L144" s="71"/>
      <c r="M144" s="71" t="s">
        <v>235</v>
      </c>
      <c r="N144" s="71" t="s">
        <v>4364</v>
      </c>
      <c r="O144" s="71"/>
      <c r="P144" s="71" t="s">
        <v>1920</v>
      </c>
      <c r="Q144" s="71"/>
      <c r="R144" s="71">
        <v>114</v>
      </c>
      <c r="S144" s="71" t="s">
        <v>219</v>
      </c>
      <c r="T144" s="71">
        <v>5</v>
      </c>
      <c r="U144" s="71">
        <v>3.5</v>
      </c>
      <c r="V144" s="71">
        <v>17.5</v>
      </c>
      <c r="W144" s="57">
        <f>SUMIF('Wholesale Summary Input'!N:N,N144,'Wholesale Summary Input'!AC:AC)*-1</f>
        <v>-22.238500000000002</v>
      </c>
      <c r="X144" s="57">
        <f>SUMIF('Wholesale Summary Input'!N:N,N144,'Wholesale Summary Input'!AD:AD)</f>
        <v>756.5</v>
      </c>
      <c r="Y144" s="59">
        <f t="shared" si="3"/>
        <v>16.985560145406478</v>
      </c>
      <c r="AL144" t="s">
        <v>2479</v>
      </c>
      <c r="AN144" t="s">
        <v>2480</v>
      </c>
    </row>
    <row r="145" spans="1:44">
      <c r="A145" s="71" t="s">
        <v>1937</v>
      </c>
      <c r="B145" s="73">
        <v>42856</v>
      </c>
      <c r="C145" s="74">
        <v>0.47289351851851852</v>
      </c>
      <c r="D145" s="73">
        <v>42858</v>
      </c>
      <c r="E145" s="73">
        <v>42858</v>
      </c>
      <c r="F145" s="73">
        <v>42863</v>
      </c>
      <c r="G145" s="71" t="s">
        <v>1936</v>
      </c>
      <c r="H145" s="71" t="s">
        <v>1917</v>
      </c>
      <c r="I145" s="71" t="s">
        <v>1918</v>
      </c>
      <c r="J145" s="71" t="s">
        <v>1919</v>
      </c>
      <c r="K145" s="71" t="s">
        <v>393</v>
      </c>
      <c r="L145" s="71"/>
      <c r="M145" s="71" t="s">
        <v>235</v>
      </c>
      <c r="N145" s="71" t="s">
        <v>4364</v>
      </c>
      <c r="O145" s="71"/>
      <c r="P145" s="71" t="s">
        <v>1920</v>
      </c>
      <c r="Q145" s="71"/>
      <c r="R145" s="71">
        <v>12004</v>
      </c>
      <c r="S145" s="71" t="s">
        <v>246</v>
      </c>
      <c r="T145" s="71">
        <v>2</v>
      </c>
      <c r="U145" s="71">
        <v>4.5</v>
      </c>
      <c r="V145" s="71">
        <v>9</v>
      </c>
      <c r="W145" s="57">
        <f>SUMIF('Wholesale Summary Input'!N:N,N145,'Wholesale Summary Input'!AC:AC)*-1</f>
        <v>-22.238500000000002</v>
      </c>
      <c r="X145" s="57">
        <f>SUMIF('Wholesale Summary Input'!N:N,N145,'Wholesale Summary Input'!AD:AD)</f>
        <v>756.5</v>
      </c>
      <c r="Y145" s="59">
        <f t="shared" si="3"/>
        <v>8.7354309319233305</v>
      </c>
      <c r="AL145" t="s">
        <v>2469</v>
      </c>
      <c r="AN145" t="s">
        <v>2470</v>
      </c>
    </row>
    <row r="146" spans="1:44">
      <c r="A146" s="71" t="s">
        <v>1937</v>
      </c>
      <c r="B146" s="73">
        <v>42856</v>
      </c>
      <c r="C146" s="74">
        <v>0.47289351851851852</v>
      </c>
      <c r="D146" s="73">
        <v>42858</v>
      </c>
      <c r="E146" s="73">
        <v>42858</v>
      </c>
      <c r="F146" s="73">
        <v>42863</v>
      </c>
      <c r="G146" s="71" t="s">
        <v>1936</v>
      </c>
      <c r="H146" s="71" t="s">
        <v>1917</v>
      </c>
      <c r="I146" s="71" t="s">
        <v>1918</v>
      </c>
      <c r="J146" s="71" t="s">
        <v>1919</v>
      </c>
      <c r="K146" s="71" t="s">
        <v>393</v>
      </c>
      <c r="L146" s="71"/>
      <c r="M146" s="71" t="s">
        <v>235</v>
      </c>
      <c r="N146" s="71" t="s">
        <v>4364</v>
      </c>
      <c r="O146" s="71"/>
      <c r="P146" s="71" t="s">
        <v>1920</v>
      </c>
      <c r="Q146" s="71"/>
      <c r="R146" s="71">
        <v>133</v>
      </c>
      <c r="S146" s="71" t="s">
        <v>148</v>
      </c>
      <c r="T146" s="71">
        <v>3</v>
      </c>
      <c r="U146" s="71">
        <v>3.5</v>
      </c>
      <c r="V146" s="71">
        <v>10.5</v>
      </c>
      <c r="W146" s="57">
        <f>SUMIF('Wholesale Summary Input'!N:N,N146,'Wholesale Summary Input'!AC:AC)*-1</f>
        <v>-22.238500000000002</v>
      </c>
      <c r="X146" s="57">
        <f>SUMIF('Wholesale Summary Input'!N:N,N146,'Wholesale Summary Input'!AD:AD)</f>
        <v>756.5</v>
      </c>
      <c r="Y146" s="59">
        <f t="shared" si="3"/>
        <v>10.191336087243887</v>
      </c>
      <c r="AP146" t="s">
        <v>2472</v>
      </c>
      <c r="AR146" t="s">
        <v>2472</v>
      </c>
    </row>
    <row r="147" spans="1:44">
      <c r="A147" s="71" t="s">
        <v>1937</v>
      </c>
      <c r="B147" s="73">
        <v>42856</v>
      </c>
      <c r="C147" s="74">
        <v>0.47289351851851852</v>
      </c>
      <c r="D147" s="73">
        <v>42858</v>
      </c>
      <c r="E147" s="73">
        <v>42858</v>
      </c>
      <c r="F147" s="73">
        <v>42863</v>
      </c>
      <c r="G147" s="71" t="s">
        <v>1936</v>
      </c>
      <c r="H147" s="71" t="s">
        <v>1917</v>
      </c>
      <c r="I147" s="71" t="s">
        <v>1918</v>
      </c>
      <c r="J147" s="71" t="s">
        <v>1919</v>
      </c>
      <c r="K147" s="71" t="s">
        <v>393</v>
      </c>
      <c r="L147" s="71"/>
      <c r="M147" s="71" t="s">
        <v>235</v>
      </c>
      <c r="N147" s="71" t="s">
        <v>4364</v>
      </c>
      <c r="O147" s="71"/>
      <c r="P147" s="71" t="s">
        <v>1920</v>
      </c>
      <c r="Q147" s="71"/>
      <c r="R147" s="71">
        <v>118</v>
      </c>
      <c r="S147" s="71" t="s">
        <v>222</v>
      </c>
      <c r="T147" s="71">
        <v>2</v>
      </c>
      <c r="U147" s="71">
        <v>3.5</v>
      </c>
      <c r="V147" s="71">
        <v>7</v>
      </c>
      <c r="W147" s="57">
        <f>SUMIF('Wholesale Summary Input'!N:N,N147,'Wholesale Summary Input'!AC:AC)*-1</f>
        <v>-22.238500000000002</v>
      </c>
      <c r="X147" s="57">
        <f>SUMIF('Wholesale Summary Input'!N:N,N147,'Wholesale Summary Input'!AD:AD)</f>
        <v>756.5</v>
      </c>
      <c r="Y147" s="59">
        <f t="shared" si="3"/>
        <v>6.794224058162591</v>
      </c>
      <c r="AL147" t="s">
        <v>2465</v>
      </c>
      <c r="AN147" t="s">
        <v>2466</v>
      </c>
    </row>
    <row r="148" spans="1:44">
      <c r="A148" s="71" t="s">
        <v>1937</v>
      </c>
      <c r="B148" s="73">
        <v>42856</v>
      </c>
      <c r="C148" s="74">
        <v>0.47289351851851852</v>
      </c>
      <c r="D148" s="73">
        <v>42858</v>
      </c>
      <c r="E148" s="73">
        <v>42858</v>
      </c>
      <c r="F148" s="73">
        <v>42863</v>
      </c>
      <c r="G148" s="71" t="s">
        <v>1936</v>
      </c>
      <c r="H148" s="71" t="s">
        <v>1917</v>
      </c>
      <c r="I148" s="71" t="s">
        <v>1918</v>
      </c>
      <c r="J148" s="71" t="s">
        <v>1919</v>
      </c>
      <c r="K148" s="71" t="s">
        <v>393</v>
      </c>
      <c r="L148" s="71"/>
      <c r="M148" s="71" t="s">
        <v>235</v>
      </c>
      <c r="N148" s="71" t="s">
        <v>4364</v>
      </c>
      <c r="O148" s="71"/>
      <c r="P148" s="71" t="s">
        <v>1920</v>
      </c>
      <c r="Q148" s="71"/>
      <c r="R148" s="71">
        <v>105</v>
      </c>
      <c r="S148" s="71" t="s">
        <v>662</v>
      </c>
      <c r="T148" s="71">
        <v>2</v>
      </c>
      <c r="U148" s="71">
        <v>3.5</v>
      </c>
      <c r="V148" s="71">
        <v>7</v>
      </c>
      <c r="W148" s="57">
        <f>SUMIF('Wholesale Summary Input'!N:N,N148,'Wholesale Summary Input'!AC:AC)*-1</f>
        <v>-22.238500000000002</v>
      </c>
      <c r="X148" s="57">
        <f>SUMIF('Wholesale Summary Input'!N:N,N148,'Wholesale Summary Input'!AD:AD)</f>
        <v>756.5</v>
      </c>
      <c r="Y148" s="59">
        <f t="shared" si="3"/>
        <v>6.794224058162591</v>
      </c>
      <c r="AL148" t="s">
        <v>2481</v>
      </c>
      <c r="AN148" t="s">
        <v>2482</v>
      </c>
      <c r="AP148" t="s">
        <v>1951</v>
      </c>
      <c r="AR148" t="s">
        <v>1951</v>
      </c>
    </row>
    <row r="149" spans="1:44">
      <c r="A149" s="71" t="s">
        <v>1937</v>
      </c>
      <c r="B149" s="73">
        <v>42856</v>
      </c>
      <c r="C149" s="74">
        <v>0.47289351851851852</v>
      </c>
      <c r="D149" s="73">
        <v>42858</v>
      </c>
      <c r="E149" s="73">
        <v>42858</v>
      </c>
      <c r="F149" s="73">
        <v>42863</v>
      </c>
      <c r="G149" s="71" t="s">
        <v>1936</v>
      </c>
      <c r="H149" s="71" t="s">
        <v>1917</v>
      </c>
      <c r="I149" s="71" t="s">
        <v>1918</v>
      </c>
      <c r="J149" s="71" t="s">
        <v>1919</v>
      </c>
      <c r="K149" s="71" t="s">
        <v>393</v>
      </c>
      <c r="L149" s="71"/>
      <c r="M149" s="71" t="s">
        <v>235</v>
      </c>
      <c r="N149" s="71" t="s">
        <v>4364</v>
      </c>
      <c r="O149" s="71"/>
      <c r="P149" s="71" t="s">
        <v>1920</v>
      </c>
      <c r="Q149" s="71"/>
      <c r="R149" s="71">
        <v>126</v>
      </c>
      <c r="S149" s="71" t="s">
        <v>212</v>
      </c>
      <c r="T149" s="71">
        <v>3</v>
      </c>
      <c r="U149" s="71">
        <v>3.5</v>
      </c>
      <c r="V149" s="71">
        <v>10.5</v>
      </c>
      <c r="W149" s="57">
        <f>SUMIF('Wholesale Summary Input'!N:N,N149,'Wholesale Summary Input'!AC:AC)*-1</f>
        <v>-22.238500000000002</v>
      </c>
      <c r="X149" s="57">
        <f>SUMIF('Wholesale Summary Input'!N:N,N149,'Wholesale Summary Input'!AD:AD)</f>
        <v>756.5</v>
      </c>
      <c r="Y149" s="59">
        <f t="shared" si="3"/>
        <v>10.191336087243887</v>
      </c>
      <c r="AL149" t="s">
        <v>2469</v>
      </c>
      <c r="AN149" t="s">
        <v>2470</v>
      </c>
    </row>
    <row r="150" spans="1:44">
      <c r="A150" s="71" t="s">
        <v>1937</v>
      </c>
      <c r="B150" s="73">
        <v>42856</v>
      </c>
      <c r="C150" s="74">
        <v>0.47289351851851852</v>
      </c>
      <c r="D150" s="73">
        <v>42858</v>
      </c>
      <c r="E150" s="73">
        <v>42858</v>
      </c>
      <c r="F150" s="73">
        <v>42863</v>
      </c>
      <c r="G150" s="71" t="s">
        <v>1936</v>
      </c>
      <c r="H150" s="71" t="s">
        <v>1917</v>
      </c>
      <c r="I150" s="71" t="s">
        <v>1918</v>
      </c>
      <c r="J150" s="71" t="s">
        <v>1919</v>
      </c>
      <c r="K150" s="71" t="s">
        <v>393</v>
      </c>
      <c r="L150" s="71"/>
      <c r="M150" s="71" t="s">
        <v>235</v>
      </c>
      <c r="N150" s="71" t="s">
        <v>4364</v>
      </c>
      <c r="O150" s="71"/>
      <c r="P150" s="71" t="s">
        <v>1920</v>
      </c>
      <c r="Q150" s="71"/>
      <c r="R150" s="71">
        <v>128</v>
      </c>
      <c r="S150" s="71" t="s">
        <v>230</v>
      </c>
      <c r="T150" s="71">
        <v>2</v>
      </c>
      <c r="U150" s="71">
        <v>3.5</v>
      </c>
      <c r="V150" s="71">
        <v>7</v>
      </c>
      <c r="W150" s="57">
        <f>SUMIF('Wholesale Summary Input'!N:N,N150,'Wholesale Summary Input'!AC:AC)*-1</f>
        <v>-22.238500000000002</v>
      </c>
      <c r="X150" s="57">
        <f>SUMIF('Wholesale Summary Input'!N:N,N150,'Wholesale Summary Input'!AD:AD)</f>
        <v>756.5</v>
      </c>
      <c r="Y150" s="59">
        <f t="shared" si="3"/>
        <v>6.794224058162591</v>
      </c>
      <c r="AP150" t="s">
        <v>1996</v>
      </c>
      <c r="AR150" t="s">
        <v>1996</v>
      </c>
    </row>
    <row r="151" spans="1:44">
      <c r="A151" s="71" t="s">
        <v>1937</v>
      </c>
      <c r="B151" s="73">
        <v>42856</v>
      </c>
      <c r="C151" s="74">
        <v>0.47289351851851852</v>
      </c>
      <c r="D151" s="73">
        <v>42858</v>
      </c>
      <c r="E151" s="73">
        <v>42858</v>
      </c>
      <c r="F151" s="73">
        <v>42863</v>
      </c>
      <c r="G151" s="71" t="s">
        <v>1936</v>
      </c>
      <c r="H151" s="71" t="s">
        <v>1917</v>
      </c>
      <c r="I151" s="71" t="s">
        <v>1918</v>
      </c>
      <c r="J151" s="71" t="s">
        <v>1919</v>
      </c>
      <c r="K151" s="71" t="s">
        <v>393</v>
      </c>
      <c r="L151" s="71"/>
      <c r="M151" s="71" t="s">
        <v>235</v>
      </c>
      <c r="N151" s="71" t="s">
        <v>4364</v>
      </c>
      <c r="O151" s="71"/>
      <c r="P151" s="71" t="s">
        <v>1920</v>
      </c>
      <c r="Q151" s="71"/>
      <c r="R151" s="71">
        <v>124</v>
      </c>
      <c r="S151" s="71" t="s">
        <v>227</v>
      </c>
      <c r="T151" s="71">
        <v>1</v>
      </c>
      <c r="U151" s="71">
        <v>3.5</v>
      </c>
      <c r="V151" s="71">
        <v>3.5</v>
      </c>
      <c r="W151" s="57">
        <f>SUMIF('Wholesale Summary Input'!N:N,N151,'Wholesale Summary Input'!AC:AC)*-1</f>
        <v>-22.238500000000002</v>
      </c>
      <c r="X151" s="57">
        <f>SUMIF('Wholesale Summary Input'!N:N,N151,'Wholesale Summary Input'!AD:AD)</f>
        <v>756.5</v>
      </c>
      <c r="Y151" s="59">
        <f t="shared" si="3"/>
        <v>3.3971120290812955</v>
      </c>
      <c r="AL151" t="s">
        <v>2476</v>
      </c>
    </row>
    <row r="152" spans="1:44">
      <c r="A152" s="71" t="s">
        <v>1937</v>
      </c>
      <c r="B152" s="73">
        <v>42856</v>
      </c>
      <c r="C152" s="74">
        <v>0.47289351851851852</v>
      </c>
      <c r="D152" s="73">
        <v>42858</v>
      </c>
      <c r="E152" s="73">
        <v>42858</v>
      </c>
      <c r="F152" s="73">
        <v>42863</v>
      </c>
      <c r="G152" s="71" t="s">
        <v>1936</v>
      </c>
      <c r="H152" s="71" t="s">
        <v>1917</v>
      </c>
      <c r="I152" s="71" t="s">
        <v>1918</v>
      </c>
      <c r="J152" s="71" t="s">
        <v>1919</v>
      </c>
      <c r="K152" s="71" t="s">
        <v>393</v>
      </c>
      <c r="L152" s="71"/>
      <c r="M152" s="71" t="s">
        <v>235</v>
      </c>
      <c r="N152" s="71" t="s">
        <v>4364</v>
      </c>
      <c r="O152" s="71"/>
      <c r="P152" s="71" t="s">
        <v>1920</v>
      </c>
      <c r="Q152" s="71"/>
      <c r="R152" s="71">
        <v>12014</v>
      </c>
      <c r="S152" s="71" t="s">
        <v>2678</v>
      </c>
      <c r="T152" s="71">
        <v>1</v>
      </c>
      <c r="U152" s="71">
        <v>4.5</v>
      </c>
      <c r="V152" s="71">
        <v>4.5</v>
      </c>
      <c r="W152" s="57">
        <f>SUMIF('Wholesale Summary Input'!N:N,N152,'Wholesale Summary Input'!AC:AC)*-1</f>
        <v>-22.238500000000002</v>
      </c>
      <c r="X152" s="57">
        <f>SUMIF('Wholesale Summary Input'!N:N,N152,'Wholesale Summary Input'!AD:AD)</f>
        <v>756.5</v>
      </c>
      <c r="Y152" s="59">
        <f t="shared" si="3"/>
        <v>4.3677154659616653</v>
      </c>
      <c r="AL152" t="s">
        <v>2488</v>
      </c>
    </row>
    <row r="153" spans="1:44">
      <c r="A153" s="71" t="s">
        <v>1937</v>
      </c>
      <c r="B153" s="73">
        <v>42856</v>
      </c>
      <c r="C153" s="74">
        <v>0.46856481481481477</v>
      </c>
      <c r="D153" s="73">
        <v>42858</v>
      </c>
      <c r="E153" s="73">
        <v>42858</v>
      </c>
      <c r="F153" s="73">
        <v>42859</v>
      </c>
      <c r="G153" s="71" t="s">
        <v>1936</v>
      </c>
      <c r="H153" s="71" t="s">
        <v>1917</v>
      </c>
      <c r="I153" s="71" t="s">
        <v>1918</v>
      </c>
      <c r="J153" s="71" t="s">
        <v>1919</v>
      </c>
      <c r="K153" s="71" t="s">
        <v>1157</v>
      </c>
      <c r="L153" s="71"/>
      <c r="M153" s="71" t="s">
        <v>241</v>
      </c>
      <c r="N153" s="71" t="s">
        <v>4365</v>
      </c>
      <c r="O153" s="71"/>
      <c r="P153" s="71" t="s">
        <v>1920</v>
      </c>
      <c r="Q153" s="71"/>
      <c r="R153" s="71">
        <v>12016</v>
      </c>
      <c r="S153" s="71" t="s">
        <v>3382</v>
      </c>
      <c r="T153" s="71">
        <v>5</v>
      </c>
      <c r="U153" s="71">
        <v>17</v>
      </c>
      <c r="V153" s="71">
        <v>85</v>
      </c>
      <c r="W153" s="57">
        <f>SUMIF('Wholesale Summary Input'!N:N,N153,'Wholesale Summary Input'!AC:AC)*-1</f>
        <v>-3.3740000000000001</v>
      </c>
      <c r="X153" s="57">
        <f>SUMIF('Wholesale Summary Input'!N:N,N153,'Wholesale Summary Input'!AD:AD)</f>
        <v>106</v>
      </c>
      <c r="Y153" s="59">
        <f t="shared" si="3"/>
        <v>82.294433962264151</v>
      </c>
      <c r="AL153" t="s">
        <v>2477</v>
      </c>
      <c r="AN153" t="s">
        <v>1990</v>
      </c>
      <c r="AP153" t="s">
        <v>2478</v>
      </c>
    </row>
    <row r="154" spans="1:44">
      <c r="A154" s="71" t="s">
        <v>1937</v>
      </c>
      <c r="B154" s="73">
        <v>42856</v>
      </c>
      <c r="C154" s="74">
        <v>0.46856481481481477</v>
      </c>
      <c r="D154" s="73">
        <v>42858</v>
      </c>
      <c r="E154" s="73">
        <v>42858</v>
      </c>
      <c r="F154" s="73">
        <v>42859</v>
      </c>
      <c r="G154" s="71" t="s">
        <v>1936</v>
      </c>
      <c r="H154" s="71" t="s">
        <v>1917</v>
      </c>
      <c r="I154" s="71" t="s">
        <v>1918</v>
      </c>
      <c r="J154" s="71" t="s">
        <v>1919</v>
      </c>
      <c r="K154" s="71" t="s">
        <v>1157</v>
      </c>
      <c r="L154" s="71"/>
      <c r="M154" s="71" t="s">
        <v>241</v>
      </c>
      <c r="N154" s="71" t="s">
        <v>4365</v>
      </c>
      <c r="O154" s="71"/>
      <c r="P154" s="71" t="s">
        <v>1920</v>
      </c>
      <c r="Q154" s="71"/>
      <c r="R154" s="71">
        <v>117</v>
      </c>
      <c r="S154" s="71" t="s">
        <v>205</v>
      </c>
      <c r="T154" s="71">
        <v>1</v>
      </c>
      <c r="U154" s="71">
        <v>3.5</v>
      </c>
      <c r="V154" s="71">
        <v>3.5</v>
      </c>
      <c r="W154" s="57">
        <f>SUMIF('Wholesale Summary Input'!N:N,N154,'Wholesale Summary Input'!AC:AC)*-1</f>
        <v>-3.3740000000000001</v>
      </c>
      <c r="X154" s="57">
        <f>SUMIF('Wholesale Summary Input'!N:N,N154,'Wholesale Summary Input'!AD:AD)</f>
        <v>106</v>
      </c>
      <c r="Y154" s="59">
        <f t="shared" si="3"/>
        <v>3.3885943396226414</v>
      </c>
      <c r="AL154" t="s">
        <v>2465</v>
      </c>
      <c r="AN154" t="s">
        <v>2466</v>
      </c>
    </row>
    <row r="155" spans="1:44">
      <c r="A155" s="71" t="s">
        <v>1937</v>
      </c>
      <c r="B155" s="73">
        <v>42856</v>
      </c>
      <c r="C155" s="74">
        <v>0.46856481481481477</v>
      </c>
      <c r="D155" s="73">
        <v>42858</v>
      </c>
      <c r="E155" s="73">
        <v>42858</v>
      </c>
      <c r="F155" s="73">
        <v>42859</v>
      </c>
      <c r="G155" s="71" t="s">
        <v>1936</v>
      </c>
      <c r="H155" s="71" t="s">
        <v>1917</v>
      </c>
      <c r="I155" s="71" t="s">
        <v>1918</v>
      </c>
      <c r="J155" s="71" t="s">
        <v>1919</v>
      </c>
      <c r="K155" s="71" t="s">
        <v>1157</v>
      </c>
      <c r="L155" s="71"/>
      <c r="M155" s="71" t="s">
        <v>241</v>
      </c>
      <c r="N155" s="71" t="s">
        <v>4365</v>
      </c>
      <c r="O155" s="71"/>
      <c r="P155" s="71" t="s">
        <v>1920</v>
      </c>
      <c r="Q155" s="71"/>
      <c r="R155" s="71">
        <v>118</v>
      </c>
      <c r="S155" s="71" t="s">
        <v>222</v>
      </c>
      <c r="T155" s="71">
        <v>1</v>
      </c>
      <c r="U155" s="71">
        <v>3.5</v>
      </c>
      <c r="V155" s="71">
        <v>3.5</v>
      </c>
      <c r="W155" s="57">
        <f>SUMIF('Wholesale Summary Input'!N:N,N155,'Wholesale Summary Input'!AC:AC)*-1</f>
        <v>-3.3740000000000001</v>
      </c>
      <c r="X155" s="57">
        <f>SUMIF('Wholesale Summary Input'!N:N,N155,'Wholesale Summary Input'!AD:AD)</f>
        <v>106</v>
      </c>
      <c r="Y155" s="59">
        <f t="shared" si="3"/>
        <v>3.3885943396226414</v>
      </c>
      <c r="AL155" t="s">
        <v>2479</v>
      </c>
      <c r="AN155" t="s">
        <v>2480</v>
      </c>
    </row>
    <row r="156" spans="1:44">
      <c r="A156" s="71" t="s">
        <v>1937</v>
      </c>
      <c r="B156" s="73">
        <v>42856</v>
      </c>
      <c r="C156" s="74">
        <v>0.46856481481481477</v>
      </c>
      <c r="D156" s="73">
        <v>42858</v>
      </c>
      <c r="E156" s="73">
        <v>42858</v>
      </c>
      <c r="F156" s="73">
        <v>42859</v>
      </c>
      <c r="G156" s="71" t="s">
        <v>1936</v>
      </c>
      <c r="H156" s="71" t="s">
        <v>1917</v>
      </c>
      <c r="I156" s="71" t="s">
        <v>1918</v>
      </c>
      <c r="J156" s="71" t="s">
        <v>1919</v>
      </c>
      <c r="K156" s="71" t="s">
        <v>1157</v>
      </c>
      <c r="L156" s="71"/>
      <c r="M156" s="71" t="s">
        <v>241</v>
      </c>
      <c r="N156" s="71" t="s">
        <v>4365</v>
      </c>
      <c r="O156" s="71"/>
      <c r="P156" s="71" t="s">
        <v>1920</v>
      </c>
      <c r="Q156" s="71"/>
      <c r="R156" s="71">
        <v>138</v>
      </c>
      <c r="S156" s="71" t="s">
        <v>2662</v>
      </c>
      <c r="T156" s="71">
        <v>2</v>
      </c>
      <c r="U156" s="71">
        <v>3.5</v>
      </c>
      <c r="V156" s="71">
        <v>7</v>
      </c>
      <c r="W156" s="57">
        <f>SUMIF('Wholesale Summary Input'!N:N,N156,'Wholesale Summary Input'!AC:AC)*-1</f>
        <v>-3.3740000000000001</v>
      </c>
      <c r="X156" s="57">
        <f>SUMIF('Wholesale Summary Input'!N:N,N156,'Wholesale Summary Input'!AD:AD)</f>
        <v>106</v>
      </c>
      <c r="Y156" s="59">
        <f t="shared" si="3"/>
        <v>6.7771886792452829</v>
      </c>
      <c r="AN156" t="s">
        <v>2463</v>
      </c>
      <c r="AP156" t="s">
        <v>1956</v>
      </c>
      <c r="AR156" t="s">
        <v>1957</v>
      </c>
    </row>
    <row r="157" spans="1:44">
      <c r="A157" s="71" t="s">
        <v>1937</v>
      </c>
      <c r="B157" s="73">
        <v>42856</v>
      </c>
      <c r="C157" s="74">
        <v>0.43918981481481478</v>
      </c>
      <c r="D157" s="73">
        <v>42858</v>
      </c>
      <c r="E157" s="73">
        <v>42858</v>
      </c>
      <c r="F157" s="73">
        <v>42902</v>
      </c>
      <c r="G157" s="71" t="s">
        <v>1936</v>
      </c>
      <c r="H157" s="71" t="s">
        <v>1917</v>
      </c>
      <c r="I157" s="71" t="s">
        <v>1918</v>
      </c>
      <c r="J157" s="71" t="s">
        <v>1919</v>
      </c>
      <c r="K157" s="71" t="s">
        <v>4366</v>
      </c>
      <c r="L157" s="71"/>
      <c r="M157" s="71"/>
      <c r="N157" s="71" t="s">
        <v>4367</v>
      </c>
      <c r="O157" s="71"/>
      <c r="P157" s="71" t="s">
        <v>1920</v>
      </c>
      <c r="Q157" s="71"/>
      <c r="R157" s="71">
        <v>12016</v>
      </c>
      <c r="S157" s="71" t="s">
        <v>3382</v>
      </c>
      <c r="T157" s="71">
        <v>5</v>
      </c>
      <c r="U157" s="71">
        <v>17</v>
      </c>
      <c r="V157" s="71">
        <v>85</v>
      </c>
      <c r="W157" s="57">
        <f>SUMIF('Wholesale Summary Input'!N:N,N157,'Wholesale Summary Input'!AC:AC)*-1</f>
        <v>-3.2290000000000001</v>
      </c>
      <c r="X157" s="57">
        <f>SUMIF('Wholesale Summary Input'!N:N,N157,'Wholesale Summary Input'!AD:AD)</f>
        <v>101</v>
      </c>
      <c r="Y157" s="59">
        <f t="shared" si="3"/>
        <v>82.282524752475254</v>
      </c>
      <c r="AL157" t="s">
        <v>2469</v>
      </c>
      <c r="AN157" t="s">
        <v>2470</v>
      </c>
    </row>
    <row r="158" spans="1:44">
      <c r="A158" s="71" t="s">
        <v>1937</v>
      </c>
      <c r="B158" s="73">
        <v>42856</v>
      </c>
      <c r="C158" s="74">
        <v>0.43918981481481478</v>
      </c>
      <c r="D158" s="73">
        <v>42858</v>
      </c>
      <c r="E158" s="73">
        <v>42858</v>
      </c>
      <c r="F158" s="73">
        <v>42902</v>
      </c>
      <c r="G158" s="71" t="s">
        <v>1936</v>
      </c>
      <c r="H158" s="71" t="s">
        <v>1917</v>
      </c>
      <c r="I158" s="71" t="s">
        <v>1918</v>
      </c>
      <c r="J158" s="71" t="s">
        <v>1919</v>
      </c>
      <c r="K158" s="71" t="s">
        <v>4366</v>
      </c>
      <c r="L158" s="71"/>
      <c r="M158" s="71"/>
      <c r="N158" s="71" t="s">
        <v>4367</v>
      </c>
      <c r="O158" s="71"/>
      <c r="P158" s="71" t="s">
        <v>1920</v>
      </c>
      <c r="Q158" s="71"/>
      <c r="R158" s="71">
        <v>144</v>
      </c>
      <c r="S158" s="71" t="s">
        <v>4356</v>
      </c>
      <c r="T158" s="71">
        <v>2</v>
      </c>
      <c r="U158" s="71">
        <v>3.5</v>
      </c>
      <c r="V158" s="71">
        <v>7</v>
      </c>
      <c r="W158" s="57">
        <f>SUMIF('Wholesale Summary Input'!N:N,N158,'Wholesale Summary Input'!AC:AC)*-1</f>
        <v>-3.2290000000000001</v>
      </c>
      <c r="X158" s="57">
        <f>SUMIF('Wholesale Summary Input'!N:N,N158,'Wholesale Summary Input'!AD:AD)</f>
        <v>101</v>
      </c>
      <c r="Y158" s="59">
        <f t="shared" si="3"/>
        <v>6.7762079207920793</v>
      </c>
      <c r="AP158" t="s">
        <v>1996</v>
      </c>
      <c r="AR158" t="s">
        <v>1996</v>
      </c>
    </row>
    <row r="159" spans="1:44">
      <c r="A159" s="71" t="s">
        <v>1937</v>
      </c>
      <c r="B159" s="73">
        <v>42856</v>
      </c>
      <c r="C159" s="74">
        <v>0.43137731481481478</v>
      </c>
      <c r="D159" s="73">
        <v>42858</v>
      </c>
      <c r="E159" s="73">
        <v>42858</v>
      </c>
      <c r="F159" s="73">
        <v>42894</v>
      </c>
      <c r="G159" s="71" t="s">
        <v>1936</v>
      </c>
      <c r="H159" s="71" t="s">
        <v>1917</v>
      </c>
      <c r="I159" s="71" t="s">
        <v>1918</v>
      </c>
      <c r="J159" s="71" t="s">
        <v>1919</v>
      </c>
      <c r="K159" s="71" t="s">
        <v>4368</v>
      </c>
      <c r="L159" s="71"/>
      <c r="M159" s="71"/>
      <c r="N159" s="71" t="s">
        <v>4369</v>
      </c>
      <c r="O159" s="71"/>
      <c r="P159" s="71" t="s">
        <v>1920</v>
      </c>
      <c r="Q159" s="71"/>
      <c r="R159" s="71">
        <v>12015</v>
      </c>
      <c r="S159" s="71" t="s">
        <v>2684</v>
      </c>
      <c r="T159" s="71">
        <v>1</v>
      </c>
      <c r="U159" s="71">
        <v>13.5</v>
      </c>
      <c r="V159" s="71">
        <v>13.5</v>
      </c>
      <c r="W159" s="57">
        <f>SUMIF('Wholesale Summary Input'!N:N,N159,'Wholesale Summary Input'!AC:AC)*-1</f>
        <v>-3.6640000000000001</v>
      </c>
      <c r="X159" s="57">
        <f>SUMIF('Wholesale Summary Input'!N:N,N159,'Wholesale Summary Input'!AD:AD)</f>
        <v>116</v>
      </c>
      <c r="Y159" s="59">
        <f t="shared" si="3"/>
        <v>13.073586206896552</v>
      </c>
      <c r="AP159" t="s">
        <v>1956</v>
      </c>
      <c r="AR159" t="s">
        <v>1957</v>
      </c>
    </row>
    <row r="160" spans="1:44">
      <c r="A160" s="71" t="s">
        <v>1937</v>
      </c>
      <c r="B160" s="73">
        <v>42856</v>
      </c>
      <c r="C160" s="74">
        <v>0.43137731481481478</v>
      </c>
      <c r="D160" s="73">
        <v>42858</v>
      </c>
      <c r="E160" s="73">
        <v>42858</v>
      </c>
      <c r="F160" s="73">
        <v>42894</v>
      </c>
      <c r="G160" s="71" t="s">
        <v>1936</v>
      </c>
      <c r="H160" s="71" t="s">
        <v>1917</v>
      </c>
      <c r="I160" s="71" t="s">
        <v>1918</v>
      </c>
      <c r="J160" s="71" t="s">
        <v>1919</v>
      </c>
      <c r="K160" s="71" t="s">
        <v>4368</v>
      </c>
      <c r="L160" s="71"/>
      <c r="M160" s="71"/>
      <c r="N160" s="71" t="s">
        <v>4369</v>
      </c>
      <c r="O160" s="71"/>
      <c r="P160" s="71" t="s">
        <v>1920</v>
      </c>
      <c r="Q160" s="71"/>
      <c r="R160" s="71">
        <v>12004</v>
      </c>
      <c r="S160" s="71" t="s">
        <v>402</v>
      </c>
      <c r="T160" s="71">
        <v>1</v>
      </c>
      <c r="U160" s="71">
        <v>13.5</v>
      </c>
      <c r="V160" s="71">
        <v>13.5</v>
      </c>
      <c r="W160" s="57">
        <f>SUMIF('Wholesale Summary Input'!N:N,N160,'Wholesale Summary Input'!AC:AC)*-1</f>
        <v>-3.6640000000000001</v>
      </c>
      <c r="X160" s="57">
        <f>SUMIF('Wholesale Summary Input'!N:N,N160,'Wholesale Summary Input'!AD:AD)</f>
        <v>116</v>
      </c>
      <c r="Y160" s="59">
        <f t="shared" si="3"/>
        <v>13.073586206896552</v>
      </c>
      <c r="AP160" t="s">
        <v>1996</v>
      </c>
      <c r="AR160" t="s">
        <v>1996</v>
      </c>
    </row>
    <row r="161" spans="1:44">
      <c r="A161" s="71" t="s">
        <v>1937</v>
      </c>
      <c r="B161" s="73">
        <v>42856</v>
      </c>
      <c r="C161" s="74">
        <v>0.43137731481481478</v>
      </c>
      <c r="D161" s="73">
        <v>42858</v>
      </c>
      <c r="E161" s="73">
        <v>42858</v>
      </c>
      <c r="F161" s="73">
        <v>42894</v>
      </c>
      <c r="G161" s="71" t="s">
        <v>1936</v>
      </c>
      <c r="H161" s="71" t="s">
        <v>1917</v>
      </c>
      <c r="I161" s="71" t="s">
        <v>1918</v>
      </c>
      <c r="J161" s="71" t="s">
        <v>1919</v>
      </c>
      <c r="K161" s="71" t="s">
        <v>4368</v>
      </c>
      <c r="L161" s="71"/>
      <c r="M161" s="71"/>
      <c r="N161" s="71" t="s">
        <v>4369</v>
      </c>
      <c r="O161" s="71"/>
      <c r="P161" s="71" t="s">
        <v>1920</v>
      </c>
      <c r="Q161" s="71"/>
      <c r="R161" s="71">
        <v>12013</v>
      </c>
      <c r="S161" s="71" t="s">
        <v>2203</v>
      </c>
      <c r="T161" s="71">
        <v>1</v>
      </c>
      <c r="U161" s="71">
        <v>13.5</v>
      </c>
      <c r="V161" s="71">
        <v>13.5</v>
      </c>
      <c r="W161" s="57">
        <f>SUMIF('Wholesale Summary Input'!N:N,N161,'Wholesale Summary Input'!AC:AC)*-1</f>
        <v>-3.6640000000000001</v>
      </c>
      <c r="X161" s="57">
        <f>SUMIF('Wholesale Summary Input'!N:N,N161,'Wholesale Summary Input'!AD:AD)</f>
        <v>116</v>
      </c>
      <c r="Y161" s="59">
        <f t="shared" si="3"/>
        <v>13.073586206896552</v>
      </c>
      <c r="AP161" t="s">
        <v>2472</v>
      </c>
      <c r="AR161" t="s">
        <v>2472</v>
      </c>
    </row>
    <row r="162" spans="1:44">
      <c r="A162" s="71" t="s">
        <v>1937</v>
      </c>
      <c r="B162" s="73">
        <v>42856</v>
      </c>
      <c r="C162" s="74">
        <v>0.43137731481481478</v>
      </c>
      <c r="D162" s="73">
        <v>42858</v>
      </c>
      <c r="E162" s="73">
        <v>42858</v>
      </c>
      <c r="F162" s="73">
        <v>42894</v>
      </c>
      <c r="G162" s="71" t="s">
        <v>1936</v>
      </c>
      <c r="H162" s="71" t="s">
        <v>1917</v>
      </c>
      <c r="I162" s="71" t="s">
        <v>1918</v>
      </c>
      <c r="J162" s="71" t="s">
        <v>1919</v>
      </c>
      <c r="K162" s="71" t="s">
        <v>4368</v>
      </c>
      <c r="L162" s="71"/>
      <c r="M162" s="71"/>
      <c r="N162" s="71" t="s">
        <v>4369</v>
      </c>
      <c r="O162" s="71"/>
      <c r="P162" s="71" t="s">
        <v>1920</v>
      </c>
      <c r="Q162" s="71"/>
      <c r="R162" s="71">
        <v>12012</v>
      </c>
      <c r="S162" s="71" t="s">
        <v>765</v>
      </c>
      <c r="T162" s="71">
        <v>1</v>
      </c>
      <c r="U162" s="71">
        <v>16</v>
      </c>
      <c r="V162" s="71">
        <v>16</v>
      </c>
      <c r="W162" s="57">
        <f>SUMIF('Wholesale Summary Input'!N:N,N162,'Wholesale Summary Input'!AC:AC)*-1</f>
        <v>-3.6640000000000001</v>
      </c>
      <c r="X162" s="57">
        <f>SUMIF('Wholesale Summary Input'!N:N,N162,'Wholesale Summary Input'!AD:AD)</f>
        <v>116</v>
      </c>
      <c r="Y162" s="59">
        <f t="shared" si="3"/>
        <v>15.494620689655171</v>
      </c>
      <c r="AL162" t="s">
        <v>2465</v>
      </c>
      <c r="AN162" t="s">
        <v>2466</v>
      </c>
    </row>
    <row r="163" spans="1:44">
      <c r="A163" s="71" t="s">
        <v>1937</v>
      </c>
      <c r="B163" s="73">
        <v>42856</v>
      </c>
      <c r="C163" s="74">
        <v>0.43137731481481478</v>
      </c>
      <c r="D163" s="73">
        <v>42858</v>
      </c>
      <c r="E163" s="73">
        <v>42858</v>
      </c>
      <c r="F163" s="73">
        <v>42894</v>
      </c>
      <c r="G163" s="71" t="s">
        <v>1936</v>
      </c>
      <c r="H163" s="71" t="s">
        <v>1917</v>
      </c>
      <c r="I163" s="71" t="s">
        <v>1918</v>
      </c>
      <c r="J163" s="71" t="s">
        <v>1919</v>
      </c>
      <c r="K163" s="71" t="s">
        <v>4368</v>
      </c>
      <c r="L163" s="71"/>
      <c r="M163" s="71"/>
      <c r="N163" s="71" t="s">
        <v>4369</v>
      </c>
      <c r="O163" s="71"/>
      <c r="P163" s="71" t="s">
        <v>1920</v>
      </c>
      <c r="Q163" s="71"/>
      <c r="R163" s="71">
        <v>12011</v>
      </c>
      <c r="S163" s="71" t="s">
        <v>203</v>
      </c>
      <c r="T163" s="71">
        <v>1</v>
      </c>
      <c r="U163" s="71">
        <v>10</v>
      </c>
      <c r="V163" s="71">
        <v>10</v>
      </c>
      <c r="W163" s="57">
        <f>SUMIF('Wholesale Summary Input'!N:N,N163,'Wholesale Summary Input'!AC:AC)*-1</f>
        <v>-3.6640000000000001</v>
      </c>
      <c r="X163" s="57">
        <f>SUMIF('Wholesale Summary Input'!N:N,N163,'Wholesale Summary Input'!AD:AD)</f>
        <v>116</v>
      </c>
      <c r="Y163" s="59">
        <f t="shared" si="3"/>
        <v>9.6841379310344831</v>
      </c>
      <c r="AL163" t="s">
        <v>2467</v>
      </c>
      <c r="AN163" t="s">
        <v>2468</v>
      </c>
    </row>
    <row r="164" spans="1:44">
      <c r="A164" s="71" t="s">
        <v>1937</v>
      </c>
      <c r="B164" s="73">
        <v>42856</v>
      </c>
      <c r="C164" s="74">
        <v>0.43137731481481478</v>
      </c>
      <c r="D164" s="73">
        <v>42858</v>
      </c>
      <c r="E164" s="73">
        <v>42858</v>
      </c>
      <c r="F164" s="73">
        <v>42894</v>
      </c>
      <c r="G164" s="71" t="s">
        <v>1936</v>
      </c>
      <c r="H164" s="71" t="s">
        <v>1917</v>
      </c>
      <c r="I164" s="71" t="s">
        <v>1918</v>
      </c>
      <c r="J164" s="71" t="s">
        <v>1919</v>
      </c>
      <c r="K164" s="71" t="s">
        <v>4368</v>
      </c>
      <c r="L164" s="71"/>
      <c r="M164" s="71"/>
      <c r="N164" s="71" t="s">
        <v>4369</v>
      </c>
      <c r="O164" s="71"/>
      <c r="P164" s="71" t="s">
        <v>1920</v>
      </c>
      <c r="Q164" s="71"/>
      <c r="R164" s="71">
        <v>102</v>
      </c>
      <c r="S164" s="71" t="s">
        <v>243</v>
      </c>
      <c r="T164" s="71">
        <v>1</v>
      </c>
      <c r="U164" s="71">
        <v>3.5</v>
      </c>
      <c r="V164" s="71">
        <v>3.5</v>
      </c>
      <c r="W164" s="57">
        <f>SUMIF('Wholesale Summary Input'!N:N,N164,'Wholesale Summary Input'!AC:AC)*-1</f>
        <v>-3.6640000000000001</v>
      </c>
      <c r="X164" s="57">
        <f>SUMIF('Wholesale Summary Input'!N:N,N164,'Wholesale Summary Input'!AD:AD)</f>
        <v>116</v>
      </c>
      <c r="Y164" s="59">
        <f t="shared" si="3"/>
        <v>3.389448275862069</v>
      </c>
      <c r="AL164" t="s">
        <v>2469</v>
      </c>
      <c r="AN164" t="s">
        <v>2470</v>
      </c>
    </row>
    <row r="165" spans="1:44">
      <c r="A165" s="71" t="s">
        <v>1937</v>
      </c>
      <c r="B165" s="73">
        <v>42856</v>
      </c>
      <c r="C165" s="74">
        <v>0.43137731481481478</v>
      </c>
      <c r="D165" s="73">
        <v>42858</v>
      </c>
      <c r="E165" s="73">
        <v>42858</v>
      </c>
      <c r="F165" s="73">
        <v>42894</v>
      </c>
      <c r="G165" s="71" t="s">
        <v>1936</v>
      </c>
      <c r="H165" s="71" t="s">
        <v>1917</v>
      </c>
      <c r="I165" s="71" t="s">
        <v>1918</v>
      </c>
      <c r="J165" s="71" t="s">
        <v>1919</v>
      </c>
      <c r="K165" s="71" t="s">
        <v>4368</v>
      </c>
      <c r="L165" s="71"/>
      <c r="M165" s="71"/>
      <c r="N165" s="71" t="s">
        <v>4369</v>
      </c>
      <c r="O165" s="71"/>
      <c r="P165" s="71" t="s">
        <v>1920</v>
      </c>
      <c r="Q165" s="71"/>
      <c r="R165" s="71">
        <v>12013</v>
      </c>
      <c r="S165" s="71" t="s">
        <v>2677</v>
      </c>
      <c r="T165" s="71">
        <v>1</v>
      </c>
      <c r="U165" s="71">
        <v>4.5</v>
      </c>
      <c r="V165" s="71">
        <v>4.5</v>
      </c>
      <c r="W165" s="57">
        <f>SUMIF('Wholesale Summary Input'!N:N,N165,'Wholesale Summary Input'!AC:AC)*-1</f>
        <v>-3.6640000000000001</v>
      </c>
      <c r="X165" s="57">
        <f>SUMIF('Wholesale Summary Input'!N:N,N165,'Wholesale Summary Input'!AD:AD)</f>
        <v>116</v>
      </c>
      <c r="Y165" s="59">
        <f t="shared" si="3"/>
        <v>4.3578620689655176</v>
      </c>
      <c r="AP165" t="s">
        <v>1996</v>
      </c>
      <c r="AR165" t="s">
        <v>1996</v>
      </c>
    </row>
    <row r="166" spans="1:44">
      <c r="A166" s="71" t="s">
        <v>1937</v>
      </c>
      <c r="B166" s="73">
        <v>42856</v>
      </c>
      <c r="C166" s="74">
        <v>0.43137731481481478</v>
      </c>
      <c r="D166" s="73">
        <v>42858</v>
      </c>
      <c r="E166" s="73">
        <v>42858</v>
      </c>
      <c r="F166" s="73">
        <v>42894</v>
      </c>
      <c r="G166" s="71" t="s">
        <v>1936</v>
      </c>
      <c r="H166" s="71" t="s">
        <v>1917</v>
      </c>
      <c r="I166" s="71" t="s">
        <v>1918</v>
      </c>
      <c r="J166" s="71" t="s">
        <v>1919</v>
      </c>
      <c r="K166" s="71" t="s">
        <v>4368</v>
      </c>
      <c r="L166" s="71"/>
      <c r="M166" s="71"/>
      <c r="N166" s="71" t="s">
        <v>4369</v>
      </c>
      <c r="O166" s="71"/>
      <c r="P166" s="71" t="s">
        <v>1920</v>
      </c>
      <c r="Q166" s="71"/>
      <c r="R166" s="71">
        <v>12014</v>
      </c>
      <c r="S166" s="71" t="s">
        <v>2678</v>
      </c>
      <c r="T166" s="71">
        <v>1</v>
      </c>
      <c r="U166" s="71">
        <v>4.5</v>
      </c>
      <c r="V166" s="71">
        <v>4.5</v>
      </c>
      <c r="W166" s="57">
        <f>SUMIF('Wholesale Summary Input'!N:N,N166,'Wholesale Summary Input'!AC:AC)*-1</f>
        <v>-3.6640000000000001</v>
      </c>
      <c r="X166" s="57">
        <f>SUMIF('Wholesale Summary Input'!N:N,N166,'Wholesale Summary Input'!AD:AD)</f>
        <v>116</v>
      </c>
      <c r="Y166" s="59">
        <f t="shared" si="3"/>
        <v>4.3578620689655176</v>
      </c>
      <c r="AP166" t="s">
        <v>1996</v>
      </c>
      <c r="AR166" t="s">
        <v>1996</v>
      </c>
    </row>
    <row r="167" spans="1:44">
      <c r="A167" s="71" t="s">
        <v>1937</v>
      </c>
      <c r="B167" s="73">
        <v>42856</v>
      </c>
      <c r="C167" s="74">
        <v>0.43137731481481478</v>
      </c>
      <c r="D167" s="73">
        <v>42858</v>
      </c>
      <c r="E167" s="73">
        <v>42858</v>
      </c>
      <c r="F167" s="73">
        <v>42894</v>
      </c>
      <c r="G167" s="71" t="s">
        <v>1936</v>
      </c>
      <c r="H167" s="71" t="s">
        <v>1917</v>
      </c>
      <c r="I167" s="71" t="s">
        <v>1918</v>
      </c>
      <c r="J167" s="71" t="s">
        <v>1919</v>
      </c>
      <c r="K167" s="71" t="s">
        <v>4368</v>
      </c>
      <c r="L167" s="71"/>
      <c r="M167" s="71"/>
      <c r="N167" s="71" t="s">
        <v>4369</v>
      </c>
      <c r="O167" s="71"/>
      <c r="P167" s="71" t="s">
        <v>1920</v>
      </c>
      <c r="Q167" s="71"/>
      <c r="R167" s="71">
        <v>12013</v>
      </c>
      <c r="S167" s="71" t="s">
        <v>1947</v>
      </c>
      <c r="T167" s="71">
        <v>1</v>
      </c>
      <c r="U167" s="71">
        <v>7</v>
      </c>
      <c r="V167" s="71">
        <v>7</v>
      </c>
      <c r="W167" s="57">
        <f>SUMIF('Wholesale Summary Input'!N:N,N167,'Wholesale Summary Input'!AC:AC)*-1</f>
        <v>-3.6640000000000001</v>
      </c>
      <c r="X167" s="57">
        <f>SUMIF('Wholesale Summary Input'!N:N,N167,'Wholesale Summary Input'!AD:AD)</f>
        <v>116</v>
      </c>
      <c r="Y167" s="59">
        <f t="shared" si="3"/>
        <v>6.778896551724138</v>
      </c>
      <c r="AP167" t="s">
        <v>2472</v>
      </c>
      <c r="AR167" t="s">
        <v>2472</v>
      </c>
    </row>
    <row r="168" spans="1:44">
      <c r="A168" s="71" t="s">
        <v>1937</v>
      </c>
      <c r="B168" s="73">
        <v>42856</v>
      </c>
      <c r="C168" s="74">
        <v>0.43137731481481478</v>
      </c>
      <c r="D168" s="73">
        <v>42858</v>
      </c>
      <c r="E168" s="73">
        <v>42858</v>
      </c>
      <c r="F168" s="73">
        <v>42894</v>
      </c>
      <c r="G168" s="71" t="s">
        <v>1936</v>
      </c>
      <c r="H168" s="71" t="s">
        <v>1917</v>
      </c>
      <c r="I168" s="71" t="s">
        <v>1918</v>
      </c>
      <c r="J168" s="71" t="s">
        <v>1919</v>
      </c>
      <c r="K168" s="71" t="s">
        <v>4368</v>
      </c>
      <c r="L168" s="71"/>
      <c r="M168" s="71"/>
      <c r="N168" s="71" t="s">
        <v>4369</v>
      </c>
      <c r="O168" s="71"/>
      <c r="P168" s="71" t="s">
        <v>1920</v>
      </c>
      <c r="Q168" s="71"/>
      <c r="R168" s="71">
        <v>12016</v>
      </c>
      <c r="S168" s="71" t="s">
        <v>3382</v>
      </c>
      <c r="T168" s="71">
        <v>1</v>
      </c>
      <c r="U168" s="71">
        <v>17</v>
      </c>
      <c r="V168" s="71">
        <v>17</v>
      </c>
      <c r="W168" s="57">
        <f>SUMIF('Wholesale Summary Input'!N:N,N168,'Wholesale Summary Input'!AC:AC)*-1</f>
        <v>-3.6640000000000001</v>
      </c>
      <c r="X168" s="57">
        <f>SUMIF('Wholesale Summary Input'!N:N,N168,'Wholesale Summary Input'!AD:AD)</f>
        <v>116</v>
      </c>
      <c r="Y168" s="59">
        <f t="shared" si="3"/>
        <v>16.463034482758619</v>
      </c>
      <c r="AL168" t="s">
        <v>2465</v>
      </c>
      <c r="AN168" t="s">
        <v>2466</v>
      </c>
    </row>
    <row r="169" spans="1:44">
      <c r="A169" s="71" t="s">
        <v>1937</v>
      </c>
      <c r="B169" s="73">
        <v>42856</v>
      </c>
      <c r="C169" s="74">
        <v>0.39636574074074077</v>
      </c>
      <c r="D169" s="73">
        <v>42858</v>
      </c>
      <c r="E169" s="73">
        <v>42858</v>
      </c>
      <c r="F169" s="73">
        <v>42894</v>
      </c>
      <c r="G169" s="71" t="s">
        <v>1936</v>
      </c>
      <c r="H169" s="71" t="s">
        <v>1917</v>
      </c>
      <c r="I169" s="71" t="s">
        <v>1918</v>
      </c>
      <c r="J169" s="71" t="s">
        <v>1919</v>
      </c>
      <c r="K169" s="71" t="s">
        <v>3468</v>
      </c>
      <c r="L169" s="71"/>
      <c r="M169" s="71"/>
      <c r="N169" s="71" t="s">
        <v>4370</v>
      </c>
      <c r="O169" s="71"/>
      <c r="P169" s="71" t="s">
        <v>1920</v>
      </c>
      <c r="Q169" s="71"/>
      <c r="R169" s="71">
        <v>12015</v>
      </c>
      <c r="S169" s="71" t="s">
        <v>2684</v>
      </c>
      <c r="T169" s="71">
        <v>2</v>
      </c>
      <c r="U169" s="71">
        <v>13.5</v>
      </c>
      <c r="V169" s="71">
        <v>27</v>
      </c>
      <c r="W169" s="57">
        <f>SUMIF('Wholesale Summary Input'!N:N,N169,'Wholesale Summary Input'!AC:AC)*-1</f>
        <v>-5.2735000000000003</v>
      </c>
      <c r="X169" s="57">
        <f>SUMIF('Wholesale Summary Input'!N:N,N169,'Wholesale Summary Input'!AD:AD)</f>
        <v>171.5</v>
      </c>
      <c r="Y169" s="59">
        <f t="shared" si="3"/>
        <v>26.169769679300291</v>
      </c>
      <c r="AL169" t="s">
        <v>2481</v>
      </c>
      <c r="AN169" t="s">
        <v>2482</v>
      </c>
      <c r="AP169" t="s">
        <v>1951</v>
      </c>
      <c r="AR169" t="s">
        <v>1951</v>
      </c>
    </row>
    <row r="170" spans="1:44">
      <c r="A170" s="71" t="s">
        <v>1937</v>
      </c>
      <c r="B170" s="73">
        <v>42856</v>
      </c>
      <c r="C170" s="74">
        <v>0.39636574074074077</v>
      </c>
      <c r="D170" s="73">
        <v>42858</v>
      </c>
      <c r="E170" s="73">
        <v>42858</v>
      </c>
      <c r="F170" s="73">
        <v>42894</v>
      </c>
      <c r="G170" s="71" t="s">
        <v>1936</v>
      </c>
      <c r="H170" s="71" t="s">
        <v>1917</v>
      </c>
      <c r="I170" s="71" t="s">
        <v>1918</v>
      </c>
      <c r="J170" s="71" t="s">
        <v>1919</v>
      </c>
      <c r="K170" s="71" t="s">
        <v>3468</v>
      </c>
      <c r="L170" s="71"/>
      <c r="M170" s="71"/>
      <c r="N170" s="71" t="s">
        <v>4370</v>
      </c>
      <c r="O170" s="71"/>
      <c r="P170" s="71" t="s">
        <v>1920</v>
      </c>
      <c r="Q170" s="71"/>
      <c r="R170" s="71">
        <v>12013</v>
      </c>
      <c r="S170" s="71" t="s">
        <v>1947</v>
      </c>
      <c r="T170" s="71">
        <v>3</v>
      </c>
      <c r="U170" s="71">
        <v>7</v>
      </c>
      <c r="V170" s="71">
        <v>21</v>
      </c>
      <c r="W170" s="57">
        <f>SUMIF('Wholesale Summary Input'!N:N,N170,'Wholesale Summary Input'!AC:AC)*-1</f>
        <v>-5.2735000000000003</v>
      </c>
      <c r="X170" s="57">
        <f>SUMIF('Wholesale Summary Input'!N:N,N170,'Wholesale Summary Input'!AD:AD)</f>
        <v>171.5</v>
      </c>
      <c r="Y170" s="59">
        <f t="shared" si="3"/>
        <v>20.35426530612245</v>
      </c>
      <c r="AL170" t="s">
        <v>2469</v>
      </c>
      <c r="AN170" t="s">
        <v>2470</v>
      </c>
    </row>
    <row r="171" spans="1:44">
      <c r="A171" s="71" t="s">
        <v>1937</v>
      </c>
      <c r="B171" s="73">
        <v>42856</v>
      </c>
      <c r="C171" s="74">
        <v>0.39636574074074077</v>
      </c>
      <c r="D171" s="73">
        <v>42858</v>
      </c>
      <c r="E171" s="73">
        <v>42858</v>
      </c>
      <c r="F171" s="73">
        <v>42894</v>
      </c>
      <c r="G171" s="71" t="s">
        <v>1936</v>
      </c>
      <c r="H171" s="71" t="s">
        <v>1917</v>
      </c>
      <c r="I171" s="71" t="s">
        <v>1918</v>
      </c>
      <c r="J171" s="71" t="s">
        <v>1919</v>
      </c>
      <c r="K171" s="71" t="s">
        <v>3468</v>
      </c>
      <c r="L171" s="71"/>
      <c r="M171" s="71"/>
      <c r="N171" s="71" t="s">
        <v>4370</v>
      </c>
      <c r="O171" s="71"/>
      <c r="P171" s="71" t="s">
        <v>1920</v>
      </c>
      <c r="Q171" s="71"/>
      <c r="R171" s="71">
        <v>12011</v>
      </c>
      <c r="S171" s="71" t="s">
        <v>232</v>
      </c>
      <c r="T171" s="71">
        <v>2</v>
      </c>
      <c r="U171" s="71">
        <v>7</v>
      </c>
      <c r="V171" s="71">
        <v>14</v>
      </c>
      <c r="W171" s="57">
        <f>SUMIF('Wholesale Summary Input'!N:N,N171,'Wholesale Summary Input'!AC:AC)*-1</f>
        <v>-5.2735000000000003</v>
      </c>
      <c r="X171" s="57">
        <f>SUMIF('Wholesale Summary Input'!N:N,N171,'Wholesale Summary Input'!AD:AD)</f>
        <v>171.5</v>
      </c>
      <c r="Y171" s="59">
        <f t="shared" si="3"/>
        <v>13.569510204081633</v>
      </c>
      <c r="AP171" t="s">
        <v>1996</v>
      </c>
      <c r="AR171" t="s">
        <v>1996</v>
      </c>
    </row>
    <row r="172" spans="1:44">
      <c r="A172" s="71" t="s">
        <v>1937</v>
      </c>
      <c r="B172" s="73">
        <v>42856</v>
      </c>
      <c r="C172" s="74">
        <v>0.39636574074074077</v>
      </c>
      <c r="D172" s="73">
        <v>42858</v>
      </c>
      <c r="E172" s="73">
        <v>42858</v>
      </c>
      <c r="F172" s="73">
        <v>42894</v>
      </c>
      <c r="G172" s="71" t="s">
        <v>1936</v>
      </c>
      <c r="H172" s="71" t="s">
        <v>1917</v>
      </c>
      <c r="I172" s="71" t="s">
        <v>1918</v>
      </c>
      <c r="J172" s="71" t="s">
        <v>1919</v>
      </c>
      <c r="K172" s="71" t="s">
        <v>3468</v>
      </c>
      <c r="L172" s="71"/>
      <c r="M172" s="71"/>
      <c r="N172" s="71" t="s">
        <v>4370</v>
      </c>
      <c r="O172" s="71"/>
      <c r="P172" s="71" t="s">
        <v>1920</v>
      </c>
      <c r="Q172" s="71"/>
      <c r="R172" s="71">
        <v>12014</v>
      </c>
      <c r="S172" s="71" t="s">
        <v>2679</v>
      </c>
      <c r="T172" s="71">
        <v>1</v>
      </c>
      <c r="U172" s="71">
        <v>7</v>
      </c>
      <c r="V172" s="71">
        <v>7</v>
      </c>
      <c r="W172" s="57">
        <f>SUMIF('Wholesale Summary Input'!N:N,N172,'Wholesale Summary Input'!AC:AC)*-1</f>
        <v>-5.2735000000000003</v>
      </c>
      <c r="X172" s="57">
        <f>SUMIF('Wholesale Summary Input'!N:N,N172,'Wholesale Summary Input'!AD:AD)</f>
        <v>171.5</v>
      </c>
      <c r="Y172" s="59">
        <f t="shared" si="3"/>
        <v>6.7847551020408163</v>
      </c>
      <c r="AL172" t="s">
        <v>2476</v>
      </c>
    </row>
    <row r="173" spans="1:44">
      <c r="A173" s="71" t="s">
        <v>1937</v>
      </c>
      <c r="B173" s="73">
        <v>42856</v>
      </c>
      <c r="C173" s="74">
        <v>0.39636574074074077</v>
      </c>
      <c r="D173" s="73">
        <v>42858</v>
      </c>
      <c r="E173" s="73">
        <v>42858</v>
      </c>
      <c r="F173" s="73">
        <v>42894</v>
      </c>
      <c r="G173" s="71" t="s">
        <v>1936</v>
      </c>
      <c r="H173" s="71" t="s">
        <v>1917</v>
      </c>
      <c r="I173" s="71" t="s">
        <v>1918</v>
      </c>
      <c r="J173" s="71" t="s">
        <v>1919</v>
      </c>
      <c r="K173" s="71" t="s">
        <v>3468</v>
      </c>
      <c r="L173" s="71"/>
      <c r="M173" s="71"/>
      <c r="N173" s="71" t="s">
        <v>4370</v>
      </c>
      <c r="O173" s="71"/>
      <c r="P173" s="71" t="s">
        <v>1920</v>
      </c>
      <c r="Q173" s="71"/>
      <c r="R173" s="71">
        <v>12015</v>
      </c>
      <c r="S173" s="71" t="s">
        <v>3537</v>
      </c>
      <c r="T173" s="71">
        <v>1</v>
      </c>
      <c r="U173" s="71">
        <v>7</v>
      </c>
      <c r="V173" s="71">
        <v>7</v>
      </c>
      <c r="W173" s="57">
        <f>SUMIF('Wholesale Summary Input'!N:N,N173,'Wholesale Summary Input'!AC:AC)*-1</f>
        <v>-5.2735000000000003</v>
      </c>
      <c r="X173" s="57">
        <f>SUMIF('Wholesale Summary Input'!N:N,N173,'Wholesale Summary Input'!AD:AD)</f>
        <v>171.5</v>
      </c>
      <c r="Y173" s="59">
        <f t="shared" si="3"/>
        <v>6.7847551020408163</v>
      </c>
      <c r="AP173" t="s">
        <v>1996</v>
      </c>
      <c r="AR173" t="s">
        <v>1996</v>
      </c>
    </row>
    <row r="174" spans="1:44">
      <c r="A174" s="71" t="s">
        <v>1937</v>
      </c>
      <c r="B174" s="73">
        <v>42856</v>
      </c>
      <c r="C174" s="74">
        <v>0.39636574074074077</v>
      </c>
      <c r="D174" s="73">
        <v>42858</v>
      </c>
      <c r="E174" s="73">
        <v>42858</v>
      </c>
      <c r="F174" s="73">
        <v>42894</v>
      </c>
      <c r="G174" s="71" t="s">
        <v>1936</v>
      </c>
      <c r="H174" s="71" t="s">
        <v>1917</v>
      </c>
      <c r="I174" s="71" t="s">
        <v>1918</v>
      </c>
      <c r="J174" s="71" t="s">
        <v>1919</v>
      </c>
      <c r="K174" s="71" t="s">
        <v>3468</v>
      </c>
      <c r="L174" s="71"/>
      <c r="M174" s="71"/>
      <c r="N174" s="71" t="s">
        <v>4370</v>
      </c>
      <c r="O174" s="71"/>
      <c r="P174" s="71" t="s">
        <v>1920</v>
      </c>
      <c r="Q174" s="71"/>
      <c r="R174" s="71">
        <v>12012</v>
      </c>
      <c r="S174" s="71" t="s">
        <v>759</v>
      </c>
      <c r="T174" s="71">
        <v>1</v>
      </c>
      <c r="U174" s="71">
        <v>16</v>
      </c>
      <c r="V174" s="71">
        <v>16</v>
      </c>
      <c r="W174" s="57">
        <f>SUMIF('Wholesale Summary Input'!N:N,N174,'Wholesale Summary Input'!AC:AC)*-1</f>
        <v>-5.2735000000000003</v>
      </c>
      <c r="X174" s="57">
        <f>SUMIF('Wholesale Summary Input'!N:N,N174,'Wholesale Summary Input'!AD:AD)</f>
        <v>171.5</v>
      </c>
      <c r="Y174" s="59">
        <f t="shared" si="3"/>
        <v>15.508011661807581</v>
      </c>
      <c r="AP174" t="s">
        <v>1996</v>
      </c>
      <c r="AR174" t="s">
        <v>1996</v>
      </c>
    </row>
    <row r="175" spans="1:44">
      <c r="A175" s="71" t="s">
        <v>1937</v>
      </c>
      <c r="B175" s="73">
        <v>42856</v>
      </c>
      <c r="C175" s="74">
        <v>0.39636574074074077</v>
      </c>
      <c r="D175" s="73">
        <v>42858</v>
      </c>
      <c r="E175" s="73">
        <v>42858</v>
      </c>
      <c r="F175" s="73">
        <v>42894</v>
      </c>
      <c r="G175" s="71" t="s">
        <v>1936</v>
      </c>
      <c r="H175" s="71" t="s">
        <v>1917</v>
      </c>
      <c r="I175" s="71" t="s">
        <v>1918</v>
      </c>
      <c r="J175" s="71" t="s">
        <v>1919</v>
      </c>
      <c r="K175" s="71" t="s">
        <v>3468</v>
      </c>
      <c r="L175" s="71"/>
      <c r="M175" s="71"/>
      <c r="N175" s="71" t="s">
        <v>4370</v>
      </c>
      <c r="O175" s="71"/>
      <c r="P175" s="71" t="s">
        <v>1920</v>
      </c>
      <c r="Q175" s="71"/>
      <c r="R175" s="71">
        <v>12014</v>
      </c>
      <c r="S175" s="71" t="s">
        <v>2678</v>
      </c>
      <c r="T175" s="71">
        <v>1</v>
      </c>
      <c r="U175" s="71">
        <v>4.5</v>
      </c>
      <c r="V175" s="71">
        <v>4.5</v>
      </c>
      <c r="W175" s="57">
        <f>SUMIF('Wholesale Summary Input'!N:N,N175,'Wholesale Summary Input'!AC:AC)*-1</f>
        <v>-5.2735000000000003</v>
      </c>
      <c r="X175" s="57">
        <f>SUMIF('Wholesale Summary Input'!N:N,N175,'Wholesale Summary Input'!AD:AD)</f>
        <v>171.5</v>
      </c>
      <c r="Y175" s="59">
        <f t="shared" si="3"/>
        <v>4.3616282798833819</v>
      </c>
      <c r="AL175" t="s">
        <v>2488</v>
      </c>
    </row>
    <row r="176" spans="1:44">
      <c r="A176" s="71" t="s">
        <v>1937</v>
      </c>
      <c r="B176" s="73">
        <v>42856</v>
      </c>
      <c r="C176" s="74">
        <v>0.39636574074074077</v>
      </c>
      <c r="D176" s="73">
        <v>42858</v>
      </c>
      <c r="E176" s="73">
        <v>42858</v>
      </c>
      <c r="F176" s="73">
        <v>42894</v>
      </c>
      <c r="G176" s="71" t="s">
        <v>1936</v>
      </c>
      <c r="H176" s="71" t="s">
        <v>1917</v>
      </c>
      <c r="I176" s="71" t="s">
        <v>1918</v>
      </c>
      <c r="J176" s="71" t="s">
        <v>1919</v>
      </c>
      <c r="K176" s="71" t="s">
        <v>3468</v>
      </c>
      <c r="L176" s="71"/>
      <c r="M176" s="71"/>
      <c r="N176" s="71" t="s">
        <v>4370</v>
      </c>
      <c r="O176" s="71"/>
      <c r="P176" s="71" t="s">
        <v>1920</v>
      </c>
      <c r="Q176" s="71"/>
      <c r="R176" s="71">
        <v>129</v>
      </c>
      <c r="S176" s="71" t="s">
        <v>210</v>
      </c>
      <c r="T176" s="71">
        <v>1</v>
      </c>
      <c r="U176" s="71">
        <v>3.5</v>
      </c>
      <c r="V176" s="71">
        <v>3.5</v>
      </c>
      <c r="W176" s="57">
        <f>SUMIF('Wholesale Summary Input'!N:N,N176,'Wholesale Summary Input'!AC:AC)*-1</f>
        <v>-5.2735000000000003</v>
      </c>
      <c r="X176" s="57">
        <f>SUMIF('Wholesale Summary Input'!N:N,N176,'Wholesale Summary Input'!AD:AD)</f>
        <v>171.5</v>
      </c>
      <c r="Y176" s="59">
        <f t="shared" si="3"/>
        <v>3.3923775510204082</v>
      </c>
      <c r="AP176" t="s">
        <v>1996</v>
      </c>
      <c r="AR176" t="s">
        <v>1996</v>
      </c>
    </row>
    <row r="177" spans="1:44">
      <c r="A177" s="71" t="s">
        <v>1937</v>
      </c>
      <c r="B177" s="73">
        <v>42856</v>
      </c>
      <c r="C177" s="74">
        <v>0.39636574074074077</v>
      </c>
      <c r="D177" s="73">
        <v>42858</v>
      </c>
      <c r="E177" s="73">
        <v>42858</v>
      </c>
      <c r="F177" s="73">
        <v>42894</v>
      </c>
      <c r="G177" s="71" t="s">
        <v>1936</v>
      </c>
      <c r="H177" s="71" t="s">
        <v>1917</v>
      </c>
      <c r="I177" s="71" t="s">
        <v>1918</v>
      </c>
      <c r="J177" s="71" t="s">
        <v>1919</v>
      </c>
      <c r="K177" s="71" t="s">
        <v>3468</v>
      </c>
      <c r="L177" s="71"/>
      <c r="M177" s="71"/>
      <c r="N177" s="71" t="s">
        <v>4370</v>
      </c>
      <c r="O177" s="71"/>
      <c r="P177" s="71" t="s">
        <v>1920</v>
      </c>
      <c r="Q177" s="71"/>
      <c r="R177" s="71">
        <v>136</v>
      </c>
      <c r="S177" s="71" t="s">
        <v>1943</v>
      </c>
      <c r="T177" s="71">
        <v>1</v>
      </c>
      <c r="U177" s="71">
        <v>3.5</v>
      </c>
      <c r="V177" s="71">
        <v>3.5</v>
      </c>
      <c r="W177" s="57">
        <f>SUMIF('Wholesale Summary Input'!N:N,N177,'Wholesale Summary Input'!AC:AC)*-1</f>
        <v>-5.2735000000000003</v>
      </c>
      <c r="X177" s="57">
        <f>SUMIF('Wholesale Summary Input'!N:N,N177,'Wholesale Summary Input'!AD:AD)</f>
        <v>171.5</v>
      </c>
      <c r="Y177" s="59">
        <f t="shared" si="3"/>
        <v>3.3923775510204082</v>
      </c>
      <c r="AP177" t="s">
        <v>1956</v>
      </c>
      <c r="AR177" t="s">
        <v>1957</v>
      </c>
    </row>
    <row r="178" spans="1:44">
      <c r="A178" s="71" t="s">
        <v>1937</v>
      </c>
      <c r="B178" s="73">
        <v>42856</v>
      </c>
      <c r="C178" s="74">
        <v>0.39636574074074077</v>
      </c>
      <c r="D178" s="73">
        <v>42858</v>
      </c>
      <c r="E178" s="73">
        <v>42858</v>
      </c>
      <c r="F178" s="73">
        <v>42894</v>
      </c>
      <c r="G178" s="71" t="s">
        <v>1936</v>
      </c>
      <c r="H178" s="71" t="s">
        <v>1917</v>
      </c>
      <c r="I178" s="71" t="s">
        <v>1918</v>
      </c>
      <c r="J178" s="71" t="s">
        <v>1919</v>
      </c>
      <c r="K178" s="71" t="s">
        <v>3468</v>
      </c>
      <c r="L178" s="71"/>
      <c r="M178" s="71"/>
      <c r="N178" s="71" t="s">
        <v>4370</v>
      </c>
      <c r="O178" s="71"/>
      <c r="P178" s="71" t="s">
        <v>1920</v>
      </c>
      <c r="Q178" s="71"/>
      <c r="R178" s="71">
        <v>12016</v>
      </c>
      <c r="S178" s="71" t="s">
        <v>3382</v>
      </c>
      <c r="T178" s="71">
        <v>4</v>
      </c>
      <c r="U178" s="71">
        <v>17</v>
      </c>
      <c r="V178" s="71">
        <v>68</v>
      </c>
      <c r="W178" s="57">
        <f>SUMIF('Wholesale Summary Input'!N:N,N178,'Wholesale Summary Input'!AC:AC)*-1</f>
        <v>-5.2735000000000003</v>
      </c>
      <c r="X178" s="57">
        <f>SUMIF('Wholesale Summary Input'!N:N,N178,'Wholesale Summary Input'!AD:AD)</f>
        <v>171.5</v>
      </c>
      <c r="Y178" s="59">
        <f t="shared" si="3"/>
        <v>65.909049562682213</v>
      </c>
      <c r="AP178" t="s">
        <v>1996</v>
      </c>
      <c r="AR178" t="s">
        <v>1996</v>
      </c>
    </row>
    <row r="179" spans="1:44">
      <c r="A179" s="71" t="s">
        <v>1937</v>
      </c>
      <c r="B179" s="73">
        <v>42856</v>
      </c>
      <c r="C179" s="74">
        <v>0.36936342592592591</v>
      </c>
      <c r="D179" s="73">
        <v>42858</v>
      </c>
      <c r="E179" s="73">
        <v>42858</v>
      </c>
      <c r="F179" s="73">
        <v>42875</v>
      </c>
      <c r="G179" s="71" t="s">
        <v>1936</v>
      </c>
      <c r="H179" s="71" t="s">
        <v>1917</v>
      </c>
      <c r="I179" s="71" t="s">
        <v>1918</v>
      </c>
      <c r="J179" s="71" t="s">
        <v>1919</v>
      </c>
      <c r="K179" s="71" t="s">
        <v>1991</v>
      </c>
      <c r="L179" s="71"/>
      <c r="M179" s="71"/>
      <c r="N179" s="71" t="s">
        <v>4371</v>
      </c>
      <c r="O179" s="71"/>
      <c r="P179" s="71" t="s">
        <v>1920</v>
      </c>
      <c r="Q179" s="71"/>
      <c r="R179" s="71">
        <v>12016</v>
      </c>
      <c r="S179" s="71" t="s">
        <v>3382</v>
      </c>
      <c r="T179" s="71">
        <v>5</v>
      </c>
      <c r="U179" s="71">
        <v>17</v>
      </c>
      <c r="V179" s="71">
        <v>85</v>
      </c>
      <c r="W179" s="57">
        <f>SUMIF('Wholesale Summary Input'!N:N,N179,'Wholesale Summary Input'!AC:AC)*-1</f>
        <v>-3.113</v>
      </c>
      <c r="X179" s="57">
        <f>SUMIF('Wholesale Summary Input'!N:N,N179,'Wholesale Summary Input'!AD:AD)</f>
        <v>97</v>
      </c>
      <c r="Y179" s="59">
        <f t="shared" si="3"/>
        <v>82.272113402061862</v>
      </c>
      <c r="AL179" t="s">
        <v>2488</v>
      </c>
    </row>
    <row r="180" spans="1:44">
      <c r="A180" s="71" t="s">
        <v>1937</v>
      </c>
      <c r="B180" s="73">
        <v>42856</v>
      </c>
      <c r="C180" s="74">
        <v>0.36190972222222223</v>
      </c>
      <c r="D180" s="73">
        <v>42858</v>
      </c>
      <c r="E180" s="73">
        <v>42858</v>
      </c>
      <c r="F180" s="73">
        <v>42858</v>
      </c>
      <c r="G180" s="71" t="s">
        <v>1936</v>
      </c>
      <c r="H180" s="71" t="s">
        <v>1917</v>
      </c>
      <c r="I180" s="71" t="s">
        <v>1918</v>
      </c>
      <c r="J180" s="71" t="s">
        <v>1919</v>
      </c>
      <c r="K180" s="71" t="s">
        <v>1967</v>
      </c>
      <c r="L180" s="71"/>
      <c r="M180" s="71"/>
      <c r="N180" s="71" t="s">
        <v>4372</v>
      </c>
      <c r="O180" s="71"/>
      <c r="P180" s="71" t="s">
        <v>1920</v>
      </c>
      <c r="Q180" s="71"/>
      <c r="R180" s="71">
        <v>12016</v>
      </c>
      <c r="S180" s="71" t="s">
        <v>3382</v>
      </c>
      <c r="T180" s="71">
        <v>9</v>
      </c>
      <c r="U180" s="71">
        <v>17</v>
      </c>
      <c r="V180" s="71">
        <v>153</v>
      </c>
      <c r="W180" s="57">
        <f>SUMIF('Wholesale Summary Input'!N:N,N180,'Wholesale Summary Input'!AC:AC)*-1</f>
        <v>-4.7370000000000001</v>
      </c>
      <c r="X180" s="57">
        <f>SUMIF('Wholesale Summary Input'!N:N,N180,'Wholesale Summary Input'!AD:AD)</f>
        <v>153</v>
      </c>
      <c r="Y180" s="59">
        <f t="shared" si="3"/>
        <v>148.26300000000001</v>
      </c>
      <c r="AL180" t="s">
        <v>2477</v>
      </c>
      <c r="AN180" t="s">
        <v>1990</v>
      </c>
      <c r="AP180" t="s">
        <v>2478</v>
      </c>
    </row>
    <row r="181" spans="1:44">
      <c r="A181" s="71" t="s">
        <v>1937</v>
      </c>
      <c r="B181" s="73">
        <v>42856</v>
      </c>
      <c r="C181" s="74">
        <v>0.35973379629629632</v>
      </c>
      <c r="D181" s="73">
        <v>42858</v>
      </c>
      <c r="E181" s="73">
        <v>42858</v>
      </c>
      <c r="F181" s="73">
        <v>42859</v>
      </c>
      <c r="G181" s="71" t="s">
        <v>1936</v>
      </c>
      <c r="H181" s="71" t="s">
        <v>1917</v>
      </c>
      <c r="I181" s="71" t="s">
        <v>1918</v>
      </c>
      <c r="J181" s="71" t="s">
        <v>1919</v>
      </c>
      <c r="K181" s="71" t="s">
        <v>1944</v>
      </c>
      <c r="L181" s="71"/>
      <c r="M181" s="71"/>
      <c r="N181" s="71" t="s">
        <v>4373</v>
      </c>
      <c r="O181" s="71"/>
      <c r="P181" s="71" t="s">
        <v>1920</v>
      </c>
      <c r="Q181" s="71"/>
      <c r="R181" s="71">
        <v>12016</v>
      </c>
      <c r="S181" s="71" t="s">
        <v>3382</v>
      </c>
      <c r="T181" s="71">
        <v>4</v>
      </c>
      <c r="U181" s="71">
        <v>17</v>
      </c>
      <c r="V181" s="71">
        <v>68</v>
      </c>
      <c r="W181" s="57">
        <f>SUMIF('Wholesale Summary Input'!N:N,N181,'Wholesale Summary Input'!AC:AC)*-1</f>
        <v>-6.7670000000000003</v>
      </c>
      <c r="X181" s="57">
        <f>SUMIF('Wholesale Summary Input'!N:N,N181,'Wholesale Summary Input'!AD:AD)</f>
        <v>223</v>
      </c>
      <c r="Y181" s="59">
        <f t="shared" si="3"/>
        <v>65.936520179372195</v>
      </c>
      <c r="AL181" t="s">
        <v>2489</v>
      </c>
      <c r="AN181" t="s">
        <v>2490</v>
      </c>
    </row>
    <row r="182" spans="1:44">
      <c r="A182" s="71" t="s">
        <v>1937</v>
      </c>
      <c r="B182" s="73">
        <v>42856</v>
      </c>
      <c r="C182" s="74">
        <v>0.35973379629629632</v>
      </c>
      <c r="D182" s="73">
        <v>42858</v>
      </c>
      <c r="E182" s="73">
        <v>42858</v>
      </c>
      <c r="F182" s="73">
        <v>42859</v>
      </c>
      <c r="G182" s="71" t="s">
        <v>1936</v>
      </c>
      <c r="H182" s="71" t="s">
        <v>1917</v>
      </c>
      <c r="I182" s="71" t="s">
        <v>1918</v>
      </c>
      <c r="J182" s="71" t="s">
        <v>1919</v>
      </c>
      <c r="K182" s="71" t="s">
        <v>1944</v>
      </c>
      <c r="L182" s="71"/>
      <c r="M182" s="71"/>
      <c r="N182" s="71" t="s">
        <v>4373</v>
      </c>
      <c r="O182" s="71"/>
      <c r="P182" s="71" t="s">
        <v>1920</v>
      </c>
      <c r="Q182" s="71"/>
      <c r="R182" s="71">
        <v>12003</v>
      </c>
      <c r="S182" s="71" t="s">
        <v>204</v>
      </c>
      <c r="T182" s="71">
        <v>1</v>
      </c>
      <c r="U182" s="71">
        <v>10</v>
      </c>
      <c r="V182" s="71">
        <v>10</v>
      </c>
      <c r="W182" s="57">
        <f>SUMIF('Wholesale Summary Input'!N:N,N182,'Wholesale Summary Input'!AC:AC)*-1</f>
        <v>-6.7670000000000003</v>
      </c>
      <c r="X182" s="57">
        <f>SUMIF('Wholesale Summary Input'!N:N,N182,'Wholesale Summary Input'!AD:AD)</f>
        <v>223</v>
      </c>
      <c r="Y182" s="59">
        <f t="shared" si="3"/>
        <v>9.696547085201793</v>
      </c>
      <c r="AL182" t="s">
        <v>2465</v>
      </c>
      <c r="AN182" t="s">
        <v>2466</v>
      </c>
    </row>
    <row r="183" spans="1:44">
      <c r="A183" s="71" t="s">
        <v>1937</v>
      </c>
      <c r="B183" s="73">
        <v>42856</v>
      </c>
      <c r="C183" s="74">
        <v>0.35973379629629632</v>
      </c>
      <c r="D183" s="73">
        <v>42858</v>
      </c>
      <c r="E183" s="73">
        <v>42858</v>
      </c>
      <c r="F183" s="73">
        <v>42859</v>
      </c>
      <c r="G183" s="71" t="s">
        <v>1936</v>
      </c>
      <c r="H183" s="71" t="s">
        <v>1917</v>
      </c>
      <c r="I183" s="71" t="s">
        <v>1918</v>
      </c>
      <c r="J183" s="71" t="s">
        <v>1919</v>
      </c>
      <c r="K183" s="71" t="s">
        <v>1944</v>
      </c>
      <c r="L183" s="71"/>
      <c r="M183" s="71"/>
      <c r="N183" s="71" t="s">
        <v>4373</v>
      </c>
      <c r="O183" s="71"/>
      <c r="P183" s="71" t="s">
        <v>1920</v>
      </c>
      <c r="Q183" s="71"/>
      <c r="R183" s="71">
        <v>12003</v>
      </c>
      <c r="S183" s="71" t="s">
        <v>1125</v>
      </c>
      <c r="T183" s="71">
        <v>1</v>
      </c>
      <c r="U183" s="71">
        <v>7</v>
      </c>
      <c r="V183" s="71">
        <v>7</v>
      </c>
      <c r="W183" s="57">
        <f>SUMIF('Wholesale Summary Input'!N:N,N183,'Wholesale Summary Input'!AC:AC)*-1</f>
        <v>-6.7670000000000003</v>
      </c>
      <c r="X183" s="57">
        <f>SUMIF('Wholesale Summary Input'!N:N,N183,'Wholesale Summary Input'!AD:AD)</f>
        <v>223</v>
      </c>
      <c r="Y183" s="59">
        <f t="shared" si="3"/>
        <v>6.7875829596412558</v>
      </c>
      <c r="AL183" t="s">
        <v>2473</v>
      </c>
    </row>
    <row r="184" spans="1:44">
      <c r="A184" s="71" t="s">
        <v>1937</v>
      </c>
      <c r="B184" s="73">
        <v>42856</v>
      </c>
      <c r="C184" s="74">
        <v>0.35973379629629632</v>
      </c>
      <c r="D184" s="73">
        <v>42858</v>
      </c>
      <c r="E184" s="73">
        <v>42858</v>
      </c>
      <c r="F184" s="73">
        <v>42859</v>
      </c>
      <c r="G184" s="71" t="s">
        <v>1936</v>
      </c>
      <c r="H184" s="71" t="s">
        <v>1917</v>
      </c>
      <c r="I184" s="71" t="s">
        <v>1918</v>
      </c>
      <c r="J184" s="71" t="s">
        <v>1919</v>
      </c>
      <c r="K184" s="71" t="s">
        <v>1944</v>
      </c>
      <c r="L184" s="71"/>
      <c r="M184" s="71"/>
      <c r="N184" s="71" t="s">
        <v>4373</v>
      </c>
      <c r="O184" s="71"/>
      <c r="P184" s="71" t="s">
        <v>1920</v>
      </c>
      <c r="Q184" s="71"/>
      <c r="R184" s="71">
        <v>12004</v>
      </c>
      <c r="S184" s="71" t="s">
        <v>402</v>
      </c>
      <c r="T184" s="71">
        <v>2</v>
      </c>
      <c r="U184" s="71">
        <v>13.5</v>
      </c>
      <c r="V184" s="71">
        <v>27</v>
      </c>
      <c r="W184" s="57">
        <f>SUMIF('Wholesale Summary Input'!N:N,N184,'Wholesale Summary Input'!AC:AC)*-1</f>
        <v>-6.7670000000000003</v>
      </c>
      <c r="X184" s="57">
        <f>SUMIF('Wholesale Summary Input'!N:N,N184,'Wholesale Summary Input'!AD:AD)</f>
        <v>223</v>
      </c>
      <c r="Y184" s="59">
        <f t="shared" si="3"/>
        <v>26.180677130044842</v>
      </c>
      <c r="AL184" t="s">
        <v>2467</v>
      </c>
      <c r="AN184" t="s">
        <v>2468</v>
      </c>
    </row>
    <row r="185" spans="1:44">
      <c r="A185" s="71" t="s">
        <v>1937</v>
      </c>
      <c r="B185" s="73">
        <v>42856</v>
      </c>
      <c r="C185" s="74">
        <v>0.35973379629629632</v>
      </c>
      <c r="D185" s="73">
        <v>42858</v>
      </c>
      <c r="E185" s="73">
        <v>42858</v>
      </c>
      <c r="F185" s="73">
        <v>42859</v>
      </c>
      <c r="G185" s="71" t="s">
        <v>1936</v>
      </c>
      <c r="H185" s="71" t="s">
        <v>1917</v>
      </c>
      <c r="I185" s="71" t="s">
        <v>1918</v>
      </c>
      <c r="J185" s="71" t="s">
        <v>1919</v>
      </c>
      <c r="K185" s="71" t="s">
        <v>1944</v>
      </c>
      <c r="L185" s="71"/>
      <c r="M185" s="71"/>
      <c r="N185" s="71" t="s">
        <v>4373</v>
      </c>
      <c r="O185" s="71"/>
      <c r="P185" s="71" t="s">
        <v>1920</v>
      </c>
      <c r="Q185" s="71"/>
      <c r="R185" s="71">
        <v>12004</v>
      </c>
      <c r="S185" s="71" t="s">
        <v>246</v>
      </c>
      <c r="T185" s="71">
        <v>1</v>
      </c>
      <c r="U185" s="71">
        <v>4.5</v>
      </c>
      <c r="V185" s="71">
        <v>4.5</v>
      </c>
      <c r="W185" s="57">
        <f>SUMIF('Wholesale Summary Input'!N:N,N185,'Wholesale Summary Input'!AC:AC)*-1</f>
        <v>-6.7670000000000003</v>
      </c>
      <c r="X185" s="57">
        <f>SUMIF('Wholesale Summary Input'!N:N,N185,'Wholesale Summary Input'!AD:AD)</f>
        <v>223</v>
      </c>
      <c r="Y185" s="59">
        <f t="shared" si="3"/>
        <v>4.3634461883408076</v>
      </c>
      <c r="AL185" t="s">
        <v>2491</v>
      </c>
      <c r="AN185" t="s">
        <v>2492</v>
      </c>
      <c r="AP185" t="s">
        <v>2002</v>
      </c>
    </row>
    <row r="186" spans="1:44">
      <c r="A186" s="71" t="s">
        <v>1937</v>
      </c>
      <c r="B186" s="73">
        <v>42856</v>
      </c>
      <c r="C186" s="74">
        <v>0.35973379629629632</v>
      </c>
      <c r="D186" s="73">
        <v>42858</v>
      </c>
      <c r="E186" s="73">
        <v>42858</v>
      </c>
      <c r="F186" s="73">
        <v>42859</v>
      </c>
      <c r="G186" s="71" t="s">
        <v>1936</v>
      </c>
      <c r="H186" s="71" t="s">
        <v>1917</v>
      </c>
      <c r="I186" s="71" t="s">
        <v>1918</v>
      </c>
      <c r="J186" s="71" t="s">
        <v>1919</v>
      </c>
      <c r="K186" s="71" t="s">
        <v>1944</v>
      </c>
      <c r="L186" s="71"/>
      <c r="M186" s="71"/>
      <c r="N186" s="71" t="s">
        <v>4373</v>
      </c>
      <c r="O186" s="71"/>
      <c r="P186" s="71" t="s">
        <v>1920</v>
      </c>
      <c r="Q186" s="71"/>
      <c r="R186" s="71">
        <v>12009</v>
      </c>
      <c r="S186" s="71" t="s">
        <v>207</v>
      </c>
      <c r="T186" s="71">
        <v>2</v>
      </c>
      <c r="U186" s="71">
        <v>7</v>
      </c>
      <c r="V186" s="71">
        <v>14</v>
      </c>
      <c r="W186" s="57">
        <f>SUMIF('Wholesale Summary Input'!N:N,N186,'Wholesale Summary Input'!AC:AC)*-1</f>
        <v>-6.7670000000000003</v>
      </c>
      <c r="X186" s="57">
        <f>SUMIF('Wholesale Summary Input'!N:N,N186,'Wholesale Summary Input'!AD:AD)</f>
        <v>223</v>
      </c>
      <c r="Y186" s="59">
        <f t="shared" si="3"/>
        <v>13.575165919282512</v>
      </c>
      <c r="AL186" t="s">
        <v>2483</v>
      </c>
      <c r="AN186" t="s">
        <v>2484</v>
      </c>
      <c r="AP186" t="s">
        <v>2485</v>
      </c>
      <c r="AR186" t="s">
        <v>2485</v>
      </c>
    </row>
    <row r="187" spans="1:44">
      <c r="A187" s="71" t="s">
        <v>1937</v>
      </c>
      <c r="B187" s="73">
        <v>42856</v>
      </c>
      <c r="C187" s="74">
        <v>0.35973379629629632</v>
      </c>
      <c r="D187" s="73">
        <v>42858</v>
      </c>
      <c r="E187" s="73">
        <v>42858</v>
      </c>
      <c r="F187" s="73">
        <v>42859</v>
      </c>
      <c r="G187" s="71" t="s">
        <v>1936</v>
      </c>
      <c r="H187" s="71" t="s">
        <v>1917</v>
      </c>
      <c r="I187" s="71" t="s">
        <v>1918</v>
      </c>
      <c r="J187" s="71" t="s">
        <v>1919</v>
      </c>
      <c r="K187" s="71" t="s">
        <v>1944</v>
      </c>
      <c r="L187" s="71"/>
      <c r="M187" s="71"/>
      <c r="N187" s="71" t="s">
        <v>4373</v>
      </c>
      <c r="O187" s="71"/>
      <c r="P187" s="71" t="s">
        <v>1920</v>
      </c>
      <c r="Q187" s="71"/>
      <c r="R187" s="71">
        <v>12012</v>
      </c>
      <c r="S187" s="71" t="s">
        <v>759</v>
      </c>
      <c r="T187" s="71">
        <v>2</v>
      </c>
      <c r="U187" s="71">
        <v>16</v>
      </c>
      <c r="V187" s="71">
        <v>32</v>
      </c>
      <c r="W187" s="57">
        <f>SUMIF('Wholesale Summary Input'!N:N,N187,'Wholesale Summary Input'!AC:AC)*-1</f>
        <v>-6.7670000000000003</v>
      </c>
      <c r="X187" s="57">
        <f>SUMIF('Wholesale Summary Input'!N:N,N187,'Wholesale Summary Input'!AD:AD)</f>
        <v>223</v>
      </c>
      <c r="Y187" s="59">
        <f t="shared" si="3"/>
        <v>31.028950672645738</v>
      </c>
      <c r="AL187" t="s">
        <v>2479</v>
      </c>
      <c r="AN187" t="s">
        <v>2480</v>
      </c>
    </row>
    <row r="188" spans="1:44">
      <c r="A188" s="71" t="s">
        <v>1937</v>
      </c>
      <c r="B188" s="73">
        <v>42856</v>
      </c>
      <c r="C188" s="74">
        <v>0.35973379629629632</v>
      </c>
      <c r="D188" s="73">
        <v>42858</v>
      </c>
      <c r="E188" s="73">
        <v>42858</v>
      </c>
      <c r="F188" s="73">
        <v>42859</v>
      </c>
      <c r="G188" s="71" t="s">
        <v>1936</v>
      </c>
      <c r="H188" s="71" t="s">
        <v>1917</v>
      </c>
      <c r="I188" s="71" t="s">
        <v>1918</v>
      </c>
      <c r="J188" s="71" t="s">
        <v>1919</v>
      </c>
      <c r="K188" s="71" t="s">
        <v>1944</v>
      </c>
      <c r="L188" s="71"/>
      <c r="M188" s="71"/>
      <c r="N188" s="71" t="s">
        <v>4373</v>
      </c>
      <c r="O188" s="71"/>
      <c r="P188" s="71" t="s">
        <v>1920</v>
      </c>
      <c r="Q188" s="71"/>
      <c r="R188" s="71">
        <v>12013</v>
      </c>
      <c r="S188" s="71" t="s">
        <v>2677</v>
      </c>
      <c r="T188" s="71">
        <v>1</v>
      </c>
      <c r="U188" s="71">
        <v>4.5</v>
      </c>
      <c r="V188" s="71">
        <v>4.5</v>
      </c>
      <c r="W188" s="57">
        <f>SUMIF('Wholesale Summary Input'!N:N,N188,'Wholesale Summary Input'!AC:AC)*-1</f>
        <v>-6.7670000000000003</v>
      </c>
      <c r="X188" s="57">
        <f>SUMIF('Wholesale Summary Input'!N:N,N188,'Wholesale Summary Input'!AD:AD)</f>
        <v>223</v>
      </c>
      <c r="Y188" s="59">
        <f t="shared" si="3"/>
        <v>4.3634461883408076</v>
      </c>
      <c r="AL188" t="s">
        <v>2481</v>
      </c>
      <c r="AN188" t="s">
        <v>2482</v>
      </c>
      <c r="AP188" t="s">
        <v>1951</v>
      </c>
      <c r="AR188" t="s">
        <v>1951</v>
      </c>
    </row>
    <row r="189" spans="1:44">
      <c r="A189" s="71" t="s">
        <v>1937</v>
      </c>
      <c r="B189" s="73">
        <v>42856</v>
      </c>
      <c r="C189" s="74">
        <v>0.35973379629629632</v>
      </c>
      <c r="D189" s="73">
        <v>42858</v>
      </c>
      <c r="E189" s="73">
        <v>42858</v>
      </c>
      <c r="F189" s="73">
        <v>42859</v>
      </c>
      <c r="G189" s="71" t="s">
        <v>1936</v>
      </c>
      <c r="H189" s="71" t="s">
        <v>1917</v>
      </c>
      <c r="I189" s="71" t="s">
        <v>1918</v>
      </c>
      <c r="J189" s="71" t="s">
        <v>1919</v>
      </c>
      <c r="K189" s="71" t="s">
        <v>1944</v>
      </c>
      <c r="L189" s="71"/>
      <c r="M189" s="71"/>
      <c r="N189" s="71" t="s">
        <v>4373</v>
      </c>
      <c r="O189" s="71"/>
      <c r="P189" s="71" t="s">
        <v>1920</v>
      </c>
      <c r="Q189" s="71"/>
      <c r="R189" s="71">
        <v>12014</v>
      </c>
      <c r="S189" s="71" t="s">
        <v>2678</v>
      </c>
      <c r="T189" s="71">
        <v>1</v>
      </c>
      <c r="U189" s="71">
        <v>4.5</v>
      </c>
      <c r="V189" s="71">
        <v>4.5</v>
      </c>
      <c r="W189" s="57">
        <f>SUMIF('Wholesale Summary Input'!N:N,N189,'Wholesale Summary Input'!AC:AC)*-1</f>
        <v>-6.7670000000000003</v>
      </c>
      <c r="X189" s="57">
        <f>SUMIF('Wholesale Summary Input'!N:N,N189,'Wholesale Summary Input'!AD:AD)</f>
        <v>223</v>
      </c>
      <c r="Y189" s="59">
        <f t="shared" si="3"/>
        <v>4.3634461883408076</v>
      </c>
      <c r="AL189" t="s">
        <v>2493</v>
      </c>
    </row>
    <row r="190" spans="1:44">
      <c r="A190" s="71" t="s">
        <v>1937</v>
      </c>
      <c r="B190" s="73">
        <v>42856</v>
      </c>
      <c r="C190" s="74">
        <v>0.35973379629629632</v>
      </c>
      <c r="D190" s="73">
        <v>42858</v>
      </c>
      <c r="E190" s="73">
        <v>42858</v>
      </c>
      <c r="F190" s="73">
        <v>42859</v>
      </c>
      <c r="G190" s="71" t="s">
        <v>1936</v>
      </c>
      <c r="H190" s="71" t="s">
        <v>1917</v>
      </c>
      <c r="I190" s="71" t="s">
        <v>1918</v>
      </c>
      <c r="J190" s="71" t="s">
        <v>1919</v>
      </c>
      <c r="K190" s="71" t="s">
        <v>1944</v>
      </c>
      <c r="L190" s="71"/>
      <c r="M190" s="71"/>
      <c r="N190" s="71" t="s">
        <v>4373</v>
      </c>
      <c r="O190" s="71"/>
      <c r="P190" s="71" t="s">
        <v>1920</v>
      </c>
      <c r="Q190" s="71"/>
      <c r="R190" s="71">
        <v>12015</v>
      </c>
      <c r="S190" s="71" t="s">
        <v>3537</v>
      </c>
      <c r="T190" s="71">
        <v>1</v>
      </c>
      <c r="U190" s="71">
        <v>7</v>
      </c>
      <c r="V190" s="71">
        <v>7</v>
      </c>
      <c r="W190" s="57">
        <f>SUMIF('Wholesale Summary Input'!N:N,N190,'Wholesale Summary Input'!AC:AC)*-1</f>
        <v>-6.7670000000000003</v>
      </c>
      <c r="X190" s="57">
        <f>SUMIF('Wholesale Summary Input'!N:N,N190,'Wholesale Summary Input'!AD:AD)</f>
        <v>223</v>
      </c>
      <c r="Y190" s="59">
        <f t="shared" si="3"/>
        <v>6.7875829596412558</v>
      </c>
      <c r="AL190" t="s">
        <v>2494</v>
      </c>
    </row>
    <row r="191" spans="1:44">
      <c r="A191" s="71" t="s">
        <v>1937</v>
      </c>
      <c r="B191" s="73">
        <v>42856</v>
      </c>
      <c r="C191" s="74">
        <v>0.35973379629629632</v>
      </c>
      <c r="D191" s="73">
        <v>42858</v>
      </c>
      <c r="E191" s="73">
        <v>42858</v>
      </c>
      <c r="F191" s="73">
        <v>42859</v>
      </c>
      <c r="G191" s="71" t="s">
        <v>1936</v>
      </c>
      <c r="H191" s="71" t="s">
        <v>1917</v>
      </c>
      <c r="I191" s="71" t="s">
        <v>1918</v>
      </c>
      <c r="J191" s="71" t="s">
        <v>1919</v>
      </c>
      <c r="K191" s="71" t="s">
        <v>1944</v>
      </c>
      <c r="L191" s="71"/>
      <c r="M191" s="71"/>
      <c r="N191" s="71" t="s">
        <v>4373</v>
      </c>
      <c r="O191" s="71"/>
      <c r="P191" s="71" t="s">
        <v>1920</v>
      </c>
      <c r="Q191" s="71"/>
      <c r="R191" s="71">
        <v>12015</v>
      </c>
      <c r="S191" s="71" t="s">
        <v>2684</v>
      </c>
      <c r="T191" s="71">
        <v>2</v>
      </c>
      <c r="U191" s="71">
        <v>13.5</v>
      </c>
      <c r="V191" s="71">
        <v>27</v>
      </c>
      <c r="W191" s="57">
        <f>SUMIF('Wholesale Summary Input'!N:N,N191,'Wholesale Summary Input'!AC:AC)*-1</f>
        <v>-6.7670000000000003</v>
      </c>
      <c r="X191" s="57">
        <f>SUMIF('Wholesale Summary Input'!N:N,N191,'Wholesale Summary Input'!AD:AD)</f>
        <v>223</v>
      </c>
      <c r="Y191" s="59">
        <f t="shared" si="3"/>
        <v>26.180677130044842</v>
      </c>
      <c r="AL191" t="s">
        <v>2495</v>
      </c>
    </row>
    <row r="192" spans="1:44">
      <c r="A192" s="71" t="s">
        <v>1937</v>
      </c>
      <c r="B192" s="73">
        <v>42856</v>
      </c>
      <c r="C192" s="74">
        <v>0.35973379629629632</v>
      </c>
      <c r="D192" s="73">
        <v>42858</v>
      </c>
      <c r="E192" s="73">
        <v>42858</v>
      </c>
      <c r="F192" s="73">
        <v>42859</v>
      </c>
      <c r="G192" s="71" t="s">
        <v>1936</v>
      </c>
      <c r="H192" s="71" t="s">
        <v>1917</v>
      </c>
      <c r="I192" s="71" t="s">
        <v>1918</v>
      </c>
      <c r="J192" s="71" t="s">
        <v>1919</v>
      </c>
      <c r="K192" s="71" t="s">
        <v>1944</v>
      </c>
      <c r="L192" s="71"/>
      <c r="M192" s="71"/>
      <c r="N192" s="71" t="s">
        <v>4373</v>
      </c>
      <c r="O192" s="71"/>
      <c r="P192" s="71" t="s">
        <v>1920</v>
      </c>
      <c r="Q192" s="71"/>
      <c r="R192" s="71">
        <v>102</v>
      </c>
      <c r="S192" s="71" t="s">
        <v>243</v>
      </c>
      <c r="T192" s="71">
        <v>1</v>
      </c>
      <c r="U192" s="71">
        <v>3.5</v>
      </c>
      <c r="V192" s="71">
        <v>3.5</v>
      </c>
      <c r="W192" s="57">
        <f>SUMIF('Wholesale Summary Input'!N:N,N192,'Wholesale Summary Input'!AC:AC)*-1</f>
        <v>-6.7670000000000003</v>
      </c>
      <c r="X192" s="57">
        <f>SUMIF('Wholesale Summary Input'!N:N,N192,'Wholesale Summary Input'!AD:AD)</f>
        <v>223</v>
      </c>
      <c r="Y192" s="59">
        <f t="shared" si="3"/>
        <v>3.3937914798206279</v>
      </c>
      <c r="AL192" t="s">
        <v>2496</v>
      </c>
    </row>
    <row r="193" spans="1:44">
      <c r="A193" s="71" t="s">
        <v>1937</v>
      </c>
      <c r="B193" s="73">
        <v>42856</v>
      </c>
      <c r="C193" s="74">
        <v>0.35973379629629632</v>
      </c>
      <c r="D193" s="73">
        <v>42858</v>
      </c>
      <c r="E193" s="73">
        <v>42858</v>
      </c>
      <c r="F193" s="73">
        <v>42859</v>
      </c>
      <c r="G193" s="71" t="s">
        <v>1936</v>
      </c>
      <c r="H193" s="71" t="s">
        <v>1917</v>
      </c>
      <c r="I193" s="71" t="s">
        <v>1918</v>
      </c>
      <c r="J193" s="71" t="s">
        <v>1919</v>
      </c>
      <c r="K193" s="71" t="s">
        <v>1944</v>
      </c>
      <c r="L193" s="71"/>
      <c r="M193" s="71"/>
      <c r="N193" s="71" t="s">
        <v>4373</v>
      </c>
      <c r="O193" s="71"/>
      <c r="P193" s="71" t="s">
        <v>1920</v>
      </c>
      <c r="Q193" s="71"/>
      <c r="R193" s="71">
        <v>104</v>
      </c>
      <c r="S193" s="71" t="s">
        <v>385</v>
      </c>
      <c r="T193" s="71">
        <v>1</v>
      </c>
      <c r="U193" s="71">
        <v>3.5</v>
      </c>
      <c r="V193" s="71">
        <v>3.5</v>
      </c>
      <c r="W193" s="57">
        <f>SUMIF('Wholesale Summary Input'!N:N,N193,'Wholesale Summary Input'!AC:AC)*-1</f>
        <v>-6.7670000000000003</v>
      </c>
      <c r="X193" s="57">
        <f>SUMIF('Wholesale Summary Input'!N:N,N193,'Wholesale Summary Input'!AD:AD)</f>
        <v>223</v>
      </c>
      <c r="Y193" s="59">
        <f t="shared" si="3"/>
        <v>3.3937914798206279</v>
      </c>
      <c r="AL193" t="s">
        <v>2469</v>
      </c>
      <c r="AN193" t="s">
        <v>2470</v>
      </c>
    </row>
    <row r="194" spans="1:44">
      <c r="A194" s="71" t="s">
        <v>1937</v>
      </c>
      <c r="B194" s="73">
        <v>42856</v>
      </c>
      <c r="C194" s="74">
        <v>0.35973379629629632</v>
      </c>
      <c r="D194" s="73">
        <v>42858</v>
      </c>
      <c r="E194" s="73">
        <v>42858</v>
      </c>
      <c r="F194" s="73">
        <v>42859</v>
      </c>
      <c r="G194" s="71" t="s">
        <v>1936</v>
      </c>
      <c r="H194" s="71" t="s">
        <v>1917</v>
      </c>
      <c r="I194" s="71" t="s">
        <v>1918</v>
      </c>
      <c r="J194" s="71" t="s">
        <v>1919</v>
      </c>
      <c r="K194" s="71" t="s">
        <v>1944</v>
      </c>
      <c r="L194" s="71"/>
      <c r="M194" s="71"/>
      <c r="N194" s="71" t="s">
        <v>4373</v>
      </c>
      <c r="O194" s="71"/>
      <c r="P194" s="71" t="s">
        <v>1920</v>
      </c>
      <c r="Q194" s="71"/>
      <c r="R194" s="71">
        <v>105</v>
      </c>
      <c r="S194" s="71" t="s">
        <v>662</v>
      </c>
      <c r="T194" s="71">
        <v>1</v>
      </c>
      <c r="U194" s="71">
        <v>3.5</v>
      </c>
      <c r="V194" s="71">
        <v>3.5</v>
      </c>
      <c r="W194" s="57">
        <f>SUMIF('Wholesale Summary Input'!N:N,N194,'Wholesale Summary Input'!AC:AC)*-1</f>
        <v>-6.7670000000000003</v>
      </c>
      <c r="X194" s="57">
        <f>SUMIF('Wholesale Summary Input'!N:N,N194,'Wholesale Summary Input'!AD:AD)</f>
        <v>223</v>
      </c>
      <c r="Y194" s="59">
        <f t="shared" si="3"/>
        <v>3.3937914798206279</v>
      </c>
      <c r="AL194" t="s">
        <v>2497</v>
      </c>
    </row>
    <row r="195" spans="1:44">
      <c r="A195" s="71" t="s">
        <v>1937</v>
      </c>
      <c r="B195" s="73">
        <v>42856</v>
      </c>
      <c r="C195" s="74">
        <v>0.35973379629629632</v>
      </c>
      <c r="D195" s="73">
        <v>42858</v>
      </c>
      <c r="E195" s="73">
        <v>42858</v>
      </c>
      <c r="F195" s="73">
        <v>42859</v>
      </c>
      <c r="G195" s="71" t="s">
        <v>1936</v>
      </c>
      <c r="H195" s="71" t="s">
        <v>1917</v>
      </c>
      <c r="I195" s="71" t="s">
        <v>1918</v>
      </c>
      <c r="J195" s="71" t="s">
        <v>1919</v>
      </c>
      <c r="K195" s="71" t="s">
        <v>1944</v>
      </c>
      <c r="L195" s="71"/>
      <c r="M195" s="71"/>
      <c r="N195" s="71" t="s">
        <v>4373</v>
      </c>
      <c r="O195" s="71"/>
      <c r="P195" s="71" t="s">
        <v>1920</v>
      </c>
      <c r="Q195" s="71"/>
      <c r="R195" s="71">
        <v>108</v>
      </c>
      <c r="S195" s="71" t="s">
        <v>214</v>
      </c>
      <c r="T195" s="71">
        <v>1</v>
      </c>
      <c r="U195" s="71">
        <v>3.5</v>
      </c>
      <c r="V195" s="71">
        <v>3.5</v>
      </c>
      <c r="W195" s="57">
        <f>SUMIF('Wholesale Summary Input'!N:N,N195,'Wholesale Summary Input'!AC:AC)*-1</f>
        <v>-6.7670000000000003</v>
      </c>
      <c r="X195" s="57">
        <f>SUMIF('Wholesale Summary Input'!N:N,N195,'Wholesale Summary Input'!AD:AD)</f>
        <v>223</v>
      </c>
      <c r="Y195" s="59">
        <f t="shared" si="3"/>
        <v>3.3937914798206279</v>
      </c>
      <c r="AP195" t="s">
        <v>1996</v>
      </c>
      <c r="AR195" t="s">
        <v>1996</v>
      </c>
    </row>
    <row r="196" spans="1:44">
      <c r="A196" s="71" t="s">
        <v>1937</v>
      </c>
      <c r="B196" s="73">
        <v>42856</v>
      </c>
      <c r="C196" s="74">
        <v>0.35973379629629632</v>
      </c>
      <c r="D196" s="73">
        <v>42858</v>
      </c>
      <c r="E196" s="73">
        <v>42858</v>
      </c>
      <c r="F196" s="73">
        <v>42859</v>
      </c>
      <c r="G196" s="71" t="s">
        <v>1936</v>
      </c>
      <c r="H196" s="71" t="s">
        <v>1917</v>
      </c>
      <c r="I196" s="71" t="s">
        <v>1918</v>
      </c>
      <c r="J196" s="71" t="s">
        <v>1919</v>
      </c>
      <c r="K196" s="71" t="s">
        <v>1944</v>
      </c>
      <c r="L196" s="71"/>
      <c r="M196" s="71"/>
      <c r="N196" s="71" t="s">
        <v>4373</v>
      </c>
      <c r="O196" s="71"/>
      <c r="P196" s="71" t="s">
        <v>1920</v>
      </c>
      <c r="Q196" s="71"/>
      <c r="R196" s="71">
        <v>111</v>
      </c>
      <c r="S196" s="71" t="s">
        <v>216</v>
      </c>
      <c r="T196" s="71">
        <v>1</v>
      </c>
      <c r="U196" s="71">
        <v>3.5</v>
      </c>
      <c r="V196" s="71">
        <v>3.5</v>
      </c>
      <c r="W196" s="57">
        <f>SUMIF('Wholesale Summary Input'!N:N,N196,'Wholesale Summary Input'!AC:AC)*-1</f>
        <v>-6.7670000000000003</v>
      </c>
      <c r="X196" s="57">
        <f>SUMIF('Wholesale Summary Input'!N:N,N196,'Wholesale Summary Input'!AD:AD)</f>
        <v>223</v>
      </c>
      <c r="Y196" s="59">
        <f t="shared" si="3"/>
        <v>3.3937914798206279</v>
      </c>
      <c r="AL196" t="s">
        <v>2474</v>
      </c>
      <c r="AP196" t="s">
        <v>2475</v>
      </c>
      <c r="AR196" t="s">
        <v>2475</v>
      </c>
    </row>
    <row r="197" spans="1:44">
      <c r="A197" s="71" t="s">
        <v>1937</v>
      </c>
      <c r="B197" s="73">
        <v>42856</v>
      </c>
      <c r="C197" s="74">
        <v>0.3589236111111111</v>
      </c>
      <c r="D197" s="73">
        <v>42858</v>
      </c>
      <c r="E197" s="73">
        <v>42858</v>
      </c>
      <c r="F197" s="73">
        <v>42859</v>
      </c>
      <c r="G197" s="71" t="s">
        <v>1936</v>
      </c>
      <c r="H197" s="71" t="s">
        <v>1917</v>
      </c>
      <c r="I197" s="71" t="s">
        <v>1918</v>
      </c>
      <c r="J197" s="71" t="s">
        <v>1919</v>
      </c>
      <c r="K197" s="71" t="s">
        <v>453</v>
      </c>
      <c r="L197" s="71"/>
      <c r="M197" s="71"/>
      <c r="N197" s="71" t="s">
        <v>4374</v>
      </c>
      <c r="O197" s="71"/>
      <c r="P197" s="71" t="s">
        <v>1920</v>
      </c>
      <c r="Q197" s="71"/>
      <c r="R197" s="71">
        <v>12016</v>
      </c>
      <c r="S197" s="71" t="s">
        <v>3382</v>
      </c>
      <c r="T197" s="71">
        <v>7</v>
      </c>
      <c r="U197" s="71">
        <v>17</v>
      </c>
      <c r="V197" s="71">
        <v>119</v>
      </c>
      <c r="W197" s="57">
        <f>SUMIF('Wholesale Summary Input'!N:N,N197,'Wholesale Summary Input'!AC:AC)*-1</f>
        <v>-5.7084999999999999</v>
      </c>
      <c r="X197" s="57">
        <f>SUMIF('Wholesale Summary Input'!N:N,N197,'Wholesale Summary Input'!AD:AD)</f>
        <v>186.5</v>
      </c>
      <c r="Y197" s="59">
        <f t="shared" si="3"/>
        <v>115.35757908847185</v>
      </c>
      <c r="AL197" t="s">
        <v>2471</v>
      </c>
    </row>
    <row r="198" spans="1:44">
      <c r="A198" s="71" t="s">
        <v>1937</v>
      </c>
      <c r="B198" s="73">
        <v>42856</v>
      </c>
      <c r="C198" s="74">
        <v>0.3589236111111111</v>
      </c>
      <c r="D198" s="73">
        <v>42858</v>
      </c>
      <c r="E198" s="73">
        <v>42858</v>
      </c>
      <c r="F198" s="73">
        <v>42859</v>
      </c>
      <c r="G198" s="71" t="s">
        <v>1936</v>
      </c>
      <c r="H198" s="71" t="s">
        <v>1917</v>
      </c>
      <c r="I198" s="71" t="s">
        <v>1918</v>
      </c>
      <c r="J198" s="71" t="s">
        <v>1919</v>
      </c>
      <c r="K198" s="71" t="s">
        <v>453</v>
      </c>
      <c r="L198" s="71"/>
      <c r="M198" s="71"/>
      <c r="N198" s="71" t="s">
        <v>4374</v>
      </c>
      <c r="O198" s="71"/>
      <c r="P198" s="71" t="s">
        <v>1920</v>
      </c>
      <c r="Q198" s="71"/>
      <c r="R198" s="71">
        <v>12013</v>
      </c>
      <c r="S198" s="71" t="s">
        <v>2203</v>
      </c>
      <c r="T198" s="71">
        <v>5</v>
      </c>
      <c r="U198" s="71">
        <v>13.5</v>
      </c>
      <c r="V198" s="71">
        <v>67.5</v>
      </c>
      <c r="W198" s="57">
        <f>SUMIF('Wholesale Summary Input'!N:N,N198,'Wholesale Summary Input'!AC:AC)*-1</f>
        <v>-5.7084999999999999</v>
      </c>
      <c r="X198" s="57">
        <f>SUMIF('Wholesale Summary Input'!N:N,N198,'Wholesale Summary Input'!AD:AD)</f>
        <v>186.5</v>
      </c>
      <c r="Y198" s="59">
        <f t="shared" si="3"/>
        <v>65.433920911528148</v>
      </c>
      <c r="AL198" t="s">
        <v>2498</v>
      </c>
    </row>
    <row r="199" spans="1:44">
      <c r="A199" s="71" t="s">
        <v>1937</v>
      </c>
      <c r="B199" s="73">
        <v>42856</v>
      </c>
      <c r="C199" s="74">
        <v>0.3589236111111111</v>
      </c>
      <c r="D199" s="73">
        <v>42858</v>
      </c>
      <c r="E199" s="73">
        <v>42858</v>
      </c>
      <c r="F199" s="73">
        <v>42859</v>
      </c>
      <c r="G199" s="71" t="s">
        <v>1936</v>
      </c>
      <c r="H199" s="71" t="s">
        <v>1917</v>
      </c>
      <c r="I199" s="71" t="s">
        <v>1918</v>
      </c>
      <c r="J199" s="71" t="s">
        <v>1919</v>
      </c>
      <c r="K199" s="71" t="s">
        <v>453</v>
      </c>
      <c r="L199" s="71"/>
      <c r="M199" s="71"/>
      <c r="N199" s="71" t="s">
        <v>4374</v>
      </c>
      <c r="O199" s="71"/>
      <c r="P199" s="71" t="s">
        <v>1920</v>
      </c>
      <c r="Q199" s="71"/>
      <c r="R199" s="71">
        <v>12009</v>
      </c>
      <c r="S199" s="71" t="s">
        <v>3524</v>
      </c>
      <c r="T199" s="71">
        <v>5</v>
      </c>
      <c r="U199" s="71"/>
      <c r="V199" s="71"/>
      <c r="W199" s="57">
        <f>SUMIF('Wholesale Summary Input'!N:N,N199,'Wholesale Summary Input'!AC:AC)*-1</f>
        <v>-5.7084999999999999</v>
      </c>
      <c r="X199" s="57">
        <f>SUMIF('Wholesale Summary Input'!N:N,N199,'Wholesale Summary Input'!AD:AD)</f>
        <v>186.5</v>
      </c>
      <c r="Y199" s="59">
        <f t="shared" si="3"/>
        <v>0</v>
      </c>
      <c r="AP199" t="s">
        <v>1956</v>
      </c>
      <c r="AR199" t="s">
        <v>1957</v>
      </c>
    </row>
    <row r="200" spans="1:44">
      <c r="A200" s="71" t="s">
        <v>1937</v>
      </c>
      <c r="B200" s="73">
        <v>42856</v>
      </c>
      <c r="C200" s="74">
        <v>0.35756944444444444</v>
      </c>
      <c r="D200" s="73">
        <v>42858</v>
      </c>
      <c r="E200" s="73">
        <v>42858</v>
      </c>
      <c r="F200" s="73">
        <v>42859</v>
      </c>
      <c r="G200" s="71" t="s">
        <v>1936</v>
      </c>
      <c r="H200" s="71" t="s">
        <v>1917</v>
      </c>
      <c r="I200" s="71" t="s">
        <v>1918</v>
      </c>
      <c r="J200" s="71" t="s">
        <v>1919</v>
      </c>
      <c r="K200" s="71" t="s">
        <v>2655</v>
      </c>
      <c r="L200" s="71"/>
      <c r="M200" s="71"/>
      <c r="N200" s="71" t="s">
        <v>4375</v>
      </c>
      <c r="O200" s="71"/>
      <c r="P200" s="71" t="s">
        <v>1920</v>
      </c>
      <c r="Q200" s="71"/>
      <c r="R200" s="71">
        <v>12013</v>
      </c>
      <c r="S200" s="71" t="s">
        <v>2203</v>
      </c>
      <c r="T200" s="71">
        <v>3</v>
      </c>
      <c r="U200" s="71">
        <v>13.5</v>
      </c>
      <c r="V200" s="71">
        <v>40.5</v>
      </c>
      <c r="W200" s="57">
        <f>SUMIF('Wholesale Summary Input'!N:N,N200,'Wholesale Summary Input'!AC:AC)*-1</f>
        <v>-4.7225000000000001</v>
      </c>
      <c r="X200" s="57">
        <f>SUMIF('Wholesale Summary Input'!N:N,N200,'Wholesale Summary Input'!AD:AD)</f>
        <v>152.5</v>
      </c>
      <c r="Y200" s="59">
        <f t="shared" si="3"/>
        <v>39.245827868852459</v>
      </c>
      <c r="AL200" t="s">
        <v>2465</v>
      </c>
      <c r="AN200" t="s">
        <v>2466</v>
      </c>
    </row>
    <row r="201" spans="1:44">
      <c r="A201" s="71" t="s">
        <v>1937</v>
      </c>
      <c r="B201" s="73">
        <v>42856</v>
      </c>
      <c r="C201" s="74">
        <v>0.35756944444444444</v>
      </c>
      <c r="D201" s="73">
        <v>42858</v>
      </c>
      <c r="E201" s="73">
        <v>42858</v>
      </c>
      <c r="F201" s="73">
        <v>42859</v>
      </c>
      <c r="G201" s="71" t="s">
        <v>1936</v>
      </c>
      <c r="H201" s="71" t="s">
        <v>1917</v>
      </c>
      <c r="I201" s="71" t="s">
        <v>1918</v>
      </c>
      <c r="J201" s="71" t="s">
        <v>1919</v>
      </c>
      <c r="K201" s="71" t="s">
        <v>2655</v>
      </c>
      <c r="L201" s="71"/>
      <c r="M201" s="71"/>
      <c r="N201" s="71" t="s">
        <v>4375</v>
      </c>
      <c r="O201" s="71"/>
      <c r="P201" s="71" t="s">
        <v>1920</v>
      </c>
      <c r="Q201" s="71"/>
      <c r="R201" s="71">
        <v>12015</v>
      </c>
      <c r="S201" s="71" t="s">
        <v>2684</v>
      </c>
      <c r="T201" s="71">
        <v>3</v>
      </c>
      <c r="U201" s="71">
        <v>13.5</v>
      </c>
      <c r="V201" s="71">
        <v>40.5</v>
      </c>
      <c r="W201" s="57">
        <f>SUMIF('Wholesale Summary Input'!N:N,N201,'Wholesale Summary Input'!AC:AC)*-1</f>
        <v>-4.7225000000000001</v>
      </c>
      <c r="X201" s="57">
        <f>SUMIF('Wholesale Summary Input'!N:N,N201,'Wholesale Summary Input'!AD:AD)</f>
        <v>152.5</v>
      </c>
      <c r="Y201" s="59">
        <f t="shared" ref="Y201:Y264" si="4">V201+(W201*(V201/X201))</f>
        <v>39.245827868852459</v>
      </c>
      <c r="AL201" t="s">
        <v>2499</v>
      </c>
      <c r="AN201" t="s">
        <v>2500</v>
      </c>
    </row>
    <row r="202" spans="1:44">
      <c r="A202" s="71" t="s">
        <v>1937</v>
      </c>
      <c r="B202" s="73">
        <v>42856</v>
      </c>
      <c r="C202" s="74">
        <v>0.35756944444444444</v>
      </c>
      <c r="D202" s="73">
        <v>42858</v>
      </c>
      <c r="E202" s="73">
        <v>42858</v>
      </c>
      <c r="F202" s="73">
        <v>42859</v>
      </c>
      <c r="G202" s="71" t="s">
        <v>1936</v>
      </c>
      <c r="H202" s="71" t="s">
        <v>1917</v>
      </c>
      <c r="I202" s="71" t="s">
        <v>1918</v>
      </c>
      <c r="J202" s="71" t="s">
        <v>1919</v>
      </c>
      <c r="K202" s="71" t="s">
        <v>2655</v>
      </c>
      <c r="L202" s="71"/>
      <c r="M202" s="71"/>
      <c r="N202" s="71" t="s">
        <v>4375</v>
      </c>
      <c r="O202" s="71"/>
      <c r="P202" s="71" t="s">
        <v>1920</v>
      </c>
      <c r="Q202" s="71"/>
      <c r="R202" s="71">
        <v>12016</v>
      </c>
      <c r="S202" s="71" t="s">
        <v>3382</v>
      </c>
      <c r="T202" s="71">
        <v>4</v>
      </c>
      <c r="U202" s="71">
        <v>17</v>
      </c>
      <c r="V202" s="71">
        <v>68</v>
      </c>
      <c r="W202" s="57">
        <f>SUMIF('Wholesale Summary Input'!N:N,N202,'Wholesale Summary Input'!AC:AC)*-1</f>
        <v>-4.7225000000000001</v>
      </c>
      <c r="X202" s="57">
        <f>SUMIF('Wholesale Summary Input'!N:N,N202,'Wholesale Summary Input'!AD:AD)</f>
        <v>152.5</v>
      </c>
      <c r="Y202" s="59">
        <f t="shared" si="4"/>
        <v>65.894229508196716</v>
      </c>
      <c r="AN202" t="s">
        <v>2501</v>
      </c>
      <c r="AP202" t="s">
        <v>1996</v>
      </c>
      <c r="AR202" t="s">
        <v>1996</v>
      </c>
    </row>
    <row r="203" spans="1:44">
      <c r="A203" s="71" t="s">
        <v>1937</v>
      </c>
      <c r="B203" s="73">
        <v>42856</v>
      </c>
      <c r="C203" s="74">
        <v>0.35756944444444444</v>
      </c>
      <c r="D203" s="73">
        <v>42858</v>
      </c>
      <c r="E203" s="73">
        <v>42858</v>
      </c>
      <c r="F203" s="73">
        <v>42859</v>
      </c>
      <c r="G203" s="71" t="s">
        <v>1936</v>
      </c>
      <c r="H203" s="71" t="s">
        <v>1917</v>
      </c>
      <c r="I203" s="71" t="s">
        <v>1918</v>
      </c>
      <c r="J203" s="71" t="s">
        <v>1919</v>
      </c>
      <c r="K203" s="71" t="s">
        <v>2655</v>
      </c>
      <c r="L203" s="71"/>
      <c r="M203" s="71"/>
      <c r="N203" s="71" t="s">
        <v>4375</v>
      </c>
      <c r="O203" s="71"/>
      <c r="P203" s="71" t="s">
        <v>1920</v>
      </c>
      <c r="Q203" s="71"/>
      <c r="R203" s="71">
        <v>130</v>
      </c>
      <c r="S203" s="71" t="s">
        <v>208</v>
      </c>
      <c r="T203" s="71">
        <v>1</v>
      </c>
      <c r="U203" s="71">
        <v>3.5</v>
      </c>
      <c r="V203" s="71">
        <v>3.5</v>
      </c>
      <c r="W203" s="57">
        <f>SUMIF('Wholesale Summary Input'!N:N,N203,'Wholesale Summary Input'!AC:AC)*-1</f>
        <v>-4.7225000000000001</v>
      </c>
      <c r="X203" s="57">
        <f>SUMIF('Wholesale Summary Input'!N:N,N203,'Wholesale Summary Input'!AD:AD)</f>
        <v>152.5</v>
      </c>
      <c r="Y203" s="59">
        <f t="shared" si="4"/>
        <v>3.3916147540983608</v>
      </c>
      <c r="AL203" t="s">
        <v>2479</v>
      </c>
      <c r="AN203" t="s">
        <v>2480</v>
      </c>
    </row>
    <row r="204" spans="1:44">
      <c r="A204" s="71" t="s">
        <v>1937</v>
      </c>
      <c r="B204" s="73">
        <v>42856</v>
      </c>
      <c r="C204" s="74">
        <v>0.35567129629629629</v>
      </c>
      <c r="D204" s="73">
        <v>42858</v>
      </c>
      <c r="E204" s="73">
        <v>42858</v>
      </c>
      <c r="F204" s="73">
        <v>42858</v>
      </c>
      <c r="G204" s="71" t="s">
        <v>1936</v>
      </c>
      <c r="H204" s="71" t="s">
        <v>1917</v>
      </c>
      <c r="I204" s="71" t="s">
        <v>1918</v>
      </c>
      <c r="J204" s="71" t="s">
        <v>1919</v>
      </c>
      <c r="K204" s="71" t="s">
        <v>3538</v>
      </c>
      <c r="L204" s="71"/>
      <c r="M204" s="71"/>
      <c r="N204" s="71" t="s">
        <v>4376</v>
      </c>
      <c r="O204" s="71"/>
      <c r="P204" s="71" t="s">
        <v>1920</v>
      </c>
      <c r="Q204" s="71"/>
      <c r="R204" s="71">
        <v>12016</v>
      </c>
      <c r="S204" s="71" t="s">
        <v>3382</v>
      </c>
      <c r="T204" s="71">
        <v>3</v>
      </c>
      <c r="U204" s="71">
        <v>17</v>
      </c>
      <c r="V204" s="71">
        <v>51</v>
      </c>
      <c r="W204" s="57">
        <f>SUMIF('Wholesale Summary Input'!N:N,N204,'Wholesale Summary Input'!AC:AC)*-1</f>
        <v>-2.04</v>
      </c>
      <c r="X204" s="57">
        <f>SUMIF('Wholesale Summary Input'!N:N,N204,'Wholesale Summary Input'!AD:AD)</f>
        <v>60</v>
      </c>
      <c r="Y204" s="59">
        <f t="shared" si="4"/>
        <v>49.265999999999998</v>
      </c>
      <c r="AP204" t="s">
        <v>1996</v>
      </c>
      <c r="AR204" t="s">
        <v>1996</v>
      </c>
    </row>
    <row r="205" spans="1:44">
      <c r="A205" s="71" t="s">
        <v>1937</v>
      </c>
      <c r="B205" s="73">
        <v>42852</v>
      </c>
      <c r="C205" s="74">
        <v>0.59259259259259256</v>
      </c>
      <c r="D205" s="73">
        <v>42852</v>
      </c>
      <c r="E205" s="73">
        <v>42852</v>
      </c>
      <c r="F205" s="73">
        <v>42852</v>
      </c>
      <c r="G205" s="71" t="s">
        <v>1936</v>
      </c>
      <c r="H205" s="71" t="s">
        <v>1917</v>
      </c>
      <c r="I205" s="71" t="s">
        <v>1918</v>
      </c>
      <c r="J205" s="71" t="s">
        <v>1919</v>
      </c>
      <c r="K205" s="71" t="s">
        <v>4377</v>
      </c>
      <c r="L205" s="71"/>
      <c r="M205" s="71"/>
      <c r="N205" s="71" t="s">
        <v>4378</v>
      </c>
      <c r="O205" s="71"/>
      <c r="P205" s="71" t="s">
        <v>1920</v>
      </c>
      <c r="Q205" s="71"/>
      <c r="R205" s="71">
        <v>12004</v>
      </c>
      <c r="S205" s="71" t="s">
        <v>402</v>
      </c>
      <c r="T205" s="71">
        <v>2</v>
      </c>
      <c r="U205" s="71">
        <v>13.5</v>
      </c>
      <c r="V205" s="71">
        <v>27</v>
      </c>
      <c r="W205" s="57">
        <f>SUMIF('Wholesale Summary Input'!N:N,N205,'Wholesale Summary Input'!AC:AC)*-1</f>
        <v>-4.9980000000000002</v>
      </c>
      <c r="X205" s="57">
        <f>SUMIF('Wholesale Summary Input'!N:N,N205,'Wholesale Summary Input'!AD:AD)</f>
        <v>162</v>
      </c>
      <c r="Y205" s="59">
        <f t="shared" si="4"/>
        <v>26.167000000000002</v>
      </c>
      <c r="AL205" t="s">
        <v>2471</v>
      </c>
    </row>
    <row r="206" spans="1:44">
      <c r="A206" s="71" t="s">
        <v>1937</v>
      </c>
      <c r="B206" s="73">
        <v>42852</v>
      </c>
      <c r="C206" s="74">
        <v>0.59259259259259256</v>
      </c>
      <c r="D206" s="73">
        <v>42852</v>
      </c>
      <c r="E206" s="73">
        <v>42852</v>
      </c>
      <c r="F206" s="73">
        <v>42852</v>
      </c>
      <c r="G206" s="71" t="s">
        <v>1936</v>
      </c>
      <c r="H206" s="71" t="s">
        <v>1917</v>
      </c>
      <c r="I206" s="71" t="s">
        <v>1918</v>
      </c>
      <c r="J206" s="71" t="s">
        <v>1919</v>
      </c>
      <c r="K206" s="71" t="s">
        <v>4377</v>
      </c>
      <c r="L206" s="71"/>
      <c r="M206" s="71"/>
      <c r="N206" s="71" t="s">
        <v>4378</v>
      </c>
      <c r="O206" s="71"/>
      <c r="P206" s="71" t="s">
        <v>1920</v>
      </c>
      <c r="Q206" s="71"/>
      <c r="R206" s="71">
        <v>12012</v>
      </c>
      <c r="S206" s="71" t="s">
        <v>759</v>
      </c>
      <c r="T206" s="71">
        <v>1</v>
      </c>
      <c r="U206" s="71">
        <v>16</v>
      </c>
      <c r="V206" s="71">
        <v>16</v>
      </c>
      <c r="W206" s="57">
        <f>SUMIF('Wholesale Summary Input'!N:N,N206,'Wholesale Summary Input'!AC:AC)*-1</f>
        <v>-4.9980000000000002</v>
      </c>
      <c r="X206" s="57">
        <f>SUMIF('Wholesale Summary Input'!N:N,N206,'Wholesale Summary Input'!AD:AD)</f>
        <v>162</v>
      </c>
      <c r="Y206" s="59">
        <f t="shared" si="4"/>
        <v>15.506370370370369</v>
      </c>
      <c r="AL206" t="s">
        <v>2502</v>
      </c>
      <c r="AN206" t="s">
        <v>2503</v>
      </c>
    </row>
    <row r="207" spans="1:44">
      <c r="A207" s="71" t="s">
        <v>1937</v>
      </c>
      <c r="B207" s="73">
        <v>42852</v>
      </c>
      <c r="C207" s="74">
        <v>0.59259259259259256</v>
      </c>
      <c r="D207" s="73">
        <v>42852</v>
      </c>
      <c r="E207" s="73">
        <v>42852</v>
      </c>
      <c r="F207" s="73">
        <v>42852</v>
      </c>
      <c r="G207" s="71" t="s">
        <v>1936</v>
      </c>
      <c r="H207" s="71" t="s">
        <v>1917</v>
      </c>
      <c r="I207" s="71" t="s">
        <v>1918</v>
      </c>
      <c r="J207" s="71" t="s">
        <v>1919</v>
      </c>
      <c r="K207" s="71" t="s">
        <v>4377</v>
      </c>
      <c r="L207" s="71"/>
      <c r="M207" s="71"/>
      <c r="N207" s="71" t="s">
        <v>4378</v>
      </c>
      <c r="O207" s="71"/>
      <c r="P207" s="71" t="s">
        <v>1920</v>
      </c>
      <c r="Q207" s="71"/>
      <c r="R207" s="71">
        <v>12013</v>
      </c>
      <c r="S207" s="71" t="s">
        <v>2203</v>
      </c>
      <c r="T207" s="71">
        <v>2</v>
      </c>
      <c r="U207" s="71">
        <v>13.5</v>
      </c>
      <c r="V207" s="71">
        <v>27</v>
      </c>
      <c r="W207" s="57">
        <f>SUMIF('Wholesale Summary Input'!N:N,N207,'Wholesale Summary Input'!AC:AC)*-1</f>
        <v>-4.9980000000000002</v>
      </c>
      <c r="X207" s="57">
        <f>SUMIF('Wholesale Summary Input'!N:N,N207,'Wholesale Summary Input'!AD:AD)</f>
        <v>162</v>
      </c>
      <c r="Y207" s="59">
        <f t="shared" si="4"/>
        <v>26.167000000000002</v>
      </c>
      <c r="AL207" t="s">
        <v>2477</v>
      </c>
      <c r="AN207" t="s">
        <v>1990</v>
      </c>
      <c r="AP207" t="s">
        <v>2478</v>
      </c>
    </row>
    <row r="208" spans="1:44">
      <c r="A208" s="71" t="s">
        <v>1937</v>
      </c>
      <c r="B208" s="73">
        <v>42852</v>
      </c>
      <c r="C208" s="74">
        <v>0.59259259259259256</v>
      </c>
      <c r="D208" s="73">
        <v>42852</v>
      </c>
      <c r="E208" s="73">
        <v>42852</v>
      </c>
      <c r="F208" s="73">
        <v>42852</v>
      </c>
      <c r="G208" s="71" t="s">
        <v>1936</v>
      </c>
      <c r="H208" s="71" t="s">
        <v>1917</v>
      </c>
      <c r="I208" s="71" t="s">
        <v>1918</v>
      </c>
      <c r="J208" s="71" t="s">
        <v>1919</v>
      </c>
      <c r="K208" s="71" t="s">
        <v>4377</v>
      </c>
      <c r="L208" s="71"/>
      <c r="M208" s="71"/>
      <c r="N208" s="71" t="s">
        <v>4378</v>
      </c>
      <c r="O208" s="71"/>
      <c r="P208" s="71" t="s">
        <v>1920</v>
      </c>
      <c r="Q208" s="71"/>
      <c r="R208" s="71">
        <v>12016</v>
      </c>
      <c r="S208" s="71" t="s">
        <v>3382</v>
      </c>
      <c r="T208" s="71">
        <v>5</v>
      </c>
      <c r="U208" s="71">
        <v>17</v>
      </c>
      <c r="V208" s="71">
        <v>85</v>
      </c>
      <c r="W208" s="57">
        <f>SUMIF('Wholesale Summary Input'!N:N,N208,'Wholesale Summary Input'!AC:AC)*-1</f>
        <v>-4.9980000000000002</v>
      </c>
      <c r="X208" s="57">
        <f>SUMIF('Wholesale Summary Input'!N:N,N208,'Wholesale Summary Input'!AD:AD)</f>
        <v>162</v>
      </c>
      <c r="Y208" s="59">
        <f t="shared" si="4"/>
        <v>82.377592592592592</v>
      </c>
      <c r="AM208" t="s">
        <v>2504</v>
      </c>
    </row>
    <row r="209" spans="1:44">
      <c r="A209" s="71" t="s">
        <v>1937</v>
      </c>
      <c r="B209" s="73">
        <v>42852</v>
      </c>
      <c r="C209" s="74">
        <v>0.59259259259259256</v>
      </c>
      <c r="D209" s="73">
        <v>42852</v>
      </c>
      <c r="E209" s="73">
        <v>42852</v>
      </c>
      <c r="F209" s="73">
        <v>42852</v>
      </c>
      <c r="G209" s="71" t="s">
        <v>1936</v>
      </c>
      <c r="H209" s="71" t="s">
        <v>1917</v>
      </c>
      <c r="I209" s="71" t="s">
        <v>1918</v>
      </c>
      <c r="J209" s="71" t="s">
        <v>1919</v>
      </c>
      <c r="K209" s="71" t="s">
        <v>4377</v>
      </c>
      <c r="L209" s="71"/>
      <c r="M209" s="71"/>
      <c r="N209" s="71" t="s">
        <v>4378</v>
      </c>
      <c r="O209" s="71"/>
      <c r="P209" s="71" t="s">
        <v>1920</v>
      </c>
      <c r="Q209" s="71"/>
      <c r="R209" s="71">
        <v>144</v>
      </c>
      <c r="S209" s="71" t="s">
        <v>4356</v>
      </c>
      <c r="T209" s="71">
        <v>2</v>
      </c>
      <c r="U209" s="71">
        <v>3.5</v>
      </c>
      <c r="V209" s="71">
        <v>7</v>
      </c>
      <c r="W209" s="57">
        <f>SUMIF('Wholesale Summary Input'!N:N,N209,'Wholesale Summary Input'!AC:AC)*-1</f>
        <v>-4.9980000000000002</v>
      </c>
      <c r="X209" s="57">
        <f>SUMIF('Wholesale Summary Input'!N:N,N209,'Wholesale Summary Input'!AD:AD)</f>
        <v>162</v>
      </c>
      <c r="Y209" s="59">
        <f t="shared" si="4"/>
        <v>6.7840370370370371</v>
      </c>
      <c r="AN209" t="s">
        <v>2501</v>
      </c>
      <c r="AP209" t="s">
        <v>1996</v>
      </c>
      <c r="AR209" t="s">
        <v>1996</v>
      </c>
    </row>
    <row r="210" spans="1:44">
      <c r="A210" s="71" t="s">
        <v>1937</v>
      </c>
      <c r="B210" s="73">
        <v>42852</v>
      </c>
      <c r="C210" s="74">
        <v>0.56848379629629631</v>
      </c>
      <c r="D210" s="73">
        <v>42852</v>
      </c>
      <c r="E210" s="73">
        <v>42852</v>
      </c>
      <c r="F210" s="73">
        <v>42852</v>
      </c>
      <c r="G210" s="71" t="s">
        <v>1936</v>
      </c>
      <c r="H210" s="71" t="s">
        <v>1917</v>
      </c>
      <c r="I210" s="71" t="s">
        <v>1918</v>
      </c>
      <c r="J210" s="71" t="s">
        <v>1919</v>
      </c>
      <c r="K210" s="71" t="s">
        <v>1952</v>
      </c>
      <c r="L210" s="71"/>
      <c r="M210" s="71"/>
      <c r="N210" s="71" t="s">
        <v>4379</v>
      </c>
      <c r="O210" s="71"/>
      <c r="P210" s="71" t="s">
        <v>1920</v>
      </c>
      <c r="Q210" s="71"/>
      <c r="R210" s="71">
        <v>12016</v>
      </c>
      <c r="S210" s="71" t="s">
        <v>3382</v>
      </c>
      <c r="T210" s="71">
        <v>5</v>
      </c>
      <c r="U210" s="71">
        <v>17</v>
      </c>
      <c r="V210" s="71">
        <v>85</v>
      </c>
      <c r="W210" s="57">
        <f>SUMIF('Wholesale Summary Input'!N:N,N210,'Wholesale Summary Input'!AC:AC)*-1</f>
        <v>-3.0489100000000002</v>
      </c>
      <c r="X210" s="57">
        <f>SUMIF('Wholesale Summary Input'!N:N,N210,'Wholesale Summary Input'!AD:AD)</f>
        <v>94.79</v>
      </c>
      <c r="Y210" s="59">
        <f t="shared" si="4"/>
        <v>82.265984281042307</v>
      </c>
      <c r="AL210" t="s">
        <v>2469</v>
      </c>
      <c r="AN210" t="s">
        <v>2470</v>
      </c>
    </row>
    <row r="211" spans="1:44">
      <c r="A211" s="71" t="s">
        <v>1937</v>
      </c>
      <c r="B211" s="73">
        <v>42852</v>
      </c>
      <c r="C211" s="74">
        <v>0.56082175925925926</v>
      </c>
      <c r="D211" s="73">
        <v>42852</v>
      </c>
      <c r="E211" s="73">
        <v>42852</v>
      </c>
      <c r="F211" s="73">
        <v>42853</v>
      </c>
      <c r="G211" s="71" t="s">
        <v>1936</v>
      </c>
      <c r="H211" s="71" t="s">
        <v>1917</v>
      </c>
      <c r="I211" s="71" t="s">
        <v>1918</v>
      </c>
      <c r="J211" s="71" t="s">
        <v>1919</v>
      </c>
      <c r="K211" s="71" t="s">
        <v>1113</v>
      </c>
      <c r="L211" s="71"/>
      <c r="M211" s="71"/>
      <c r="N211" s="71" t="s">
        <v>4380</v>
      </c>
      <c r="O211" s="71"/>
      <c r="P211" s="71" t="s">
        <v>1920</v>
      </c>
      <c r="Q211" s="71"/>
      <c r="R211" s="71">
        <v>12016</v>
      </c>
      <c r="S211" s="71" t="s">
        <v>3382</v>
      </c>
      <c r="T211" s="71">
        <v>14</v>
      </c>
      <c r="U211" s="71">
        <v>17</v>
      </c>
      <c r="V211" s="71">
        <v>238</v>
      </c>
      <c r="W211" s="57">
        <f>SUMIF('Wholesale Summary Input'!N:N,N211,'Wholesale Summary Input'!AC:AC)*-1</f>
        <v>-7.202</v>
      </c>
      <c r="X211" s="57">
        <f>SUMIF('Wholesale Summary Input'!N:N,N211,'Wholesale Summary Input'!AD:AD)</f>
        <v>238</v>
      </c>
      <c r="Y211" s="59">
        <f t="shared" si="4"/>
        <v>230.798</v>
      </c>
      <c r="AP211" t="s">
        <v>1996</v>
      </c>
      <c r="AR211" t="s">
        <v>1996</v>
      </c>
    </row>
    <row r="212" spans="1:44">
      <c r="A212" s="71" t="s">
        <v>1937</v>
      </c>
      <c r="B212" s="73">
        <v>42852</v>
      </c>
      <c r="C212" s="74">
        <v>0.54660879629629633</v>
      </c>
      <c r="D212" s="73">
        <v>42852</v>
      </c>
      <c r="E212" s="73">
        <v>42852</v>
      </c>
      <c r="F212" s="73">
        <v>42863</v>
      </c>
      <c r="G212" s="71" t="s">
        <v>1936</v>
      </c>
      <c r="H212" s="71" t="s">
        <v>1917</v>
      </c>
      <c r="I212" s="71" t="s">
        <v>1918</v>
      </c>
      <c r="J212" s="71" t="s">
        <v>1919</v>
      </c>
      <c r="K212" s="71" t="s">
        <v>911</v>
      </c>
      <c r="L212" s="71"/>
      <c r="M212" s="71" t="s">
        <v>247</v>
      </c>
      <c r="N212" s="71" t="s">
        <v>4381</v>
      </c>
      <c r="O212" s="71"/>
      <c r="P212" s="71" t="s">
        <v>1920</v>
      </c>
      <c r="Q212" s="71"/>
      <c r="R212" s="71">
        <v>12016</v>
      </c>
      <c r="S212" s="71" t="s">
        <v>3382</v>
      </c>
      <c r="T212" s="71">
        <v>10</v>
      </c>
      <c r="U212" s="71">
        <v>17</v>
      </c>
      <c r="V212" s="71">
        <v>170</v>
      </c>
      <c r="W212" s="57">
        <f>SUMIF('Wholesale Summary Input'!N:N,N212,'Wholesale Summary Input'!AC:AC)*-1</f>
        <v>-7.6225000000000005</v>
      </c>
      <c r="X212" s="57">
        <f>SUMIF('Wholesale Summary Input'!N:N,N212,'Wholesale Summary Input'!AD:AD)</f>
        <v>252.5</v>
      </c>
      <c r="Y212" s="59">
        <f t="shared" si="4"/>
        <v>164.86801980198021</v>
      </c>
      <c r="AP212" t="s">
        <v>1956</v>
      </c>
      <c r="AR212" t="s">
        <v>1957</v>
      </c>
    </row>
    <row r="213" spans="1:44">
      <c r="A213" s="71" t="s">
        <v>1937</v>
      </c>
      <c r="B213" s="73">
        <v>42852</v>
      </c>
      <c r="C213" s="74">
        <v>0.54660879629629633</v>
      </c>
      <c r="D213" s="73">
        <v>42852</v>
      </c>
      <c r="E213" s="73">
        <v>42852</v>
      </c>
      <c r="F213" s="73">
        <v>42863</v>
      </c>
      <c r="G213" s="71" t="s">
        <v>1936</v>
      </c>
      <c r="H213" s="71" t="s">
        <v>1917</v>
      </c>
      <c r="I213" s="71" t="s">
        <v>1918</v>
      </c>
      <c r="J213" s="71" t="s">
        <v>1919</v>
      </c>
      <c r="K213" s="71" t="s">
        <v>911</v>
      </c>
      <c r="L213" s="71"/>
      <c r="M213" s="71" t="s">
        <v>247</v>
      </c>
      <c r="N213" s="71" t="s">
        <v>4381</v>
      </c>
      <c r="O213" s="71"/>
      <c r="P213" s="71" t="s">
        <v>1920</v>
      </c>
      <c r="Q213" s="71"/>
      <c r="R213" s="71">
        <v>12009</v>
      </c>
      <c r="S213" s="71" t="s">
        <v>207</v>
      </c>
      <c r="T213" s="71">
        <v>10</v>
      </c>
      <c r="U213" s="71">
        <v>7</v>
      </c>
      <c r="V213" s="71">
        <v>70</v>
      </c>
      <c r="W213" s="57">
        <f>SUMIF('Wholesale Summary Input'!N:N,N213,'Wholesale Summary Input'!AC:AC)*-1</f>
        <v>-7.6225000000000005</v>
      </c>
      <c r="X213" s="57">
        <f>SUMIF('Wholesale Summary Input'!N:N,N213,'Wholesale Summary Input'!AD:AD)</f>
        <v>252.5</v>
      </c>
      <c r="Y213" s="59">
        <f t="shared" si="4"/>
        <v>67.88683168316831</v>
      </c>
      <c r="AP213" t="s">
        <v>1996</v>
      </c>
      <c r="AR213" t="s">
        <v>1996</v>
      </c>
    </row>
    <row r="214" spans="1:44">
      <c r="A214" s="71" t="s">
        <v>1937</v>
      </c>
      <c r="B214" s="73">
        <v>42852</v>
      </c>
      <c r="C214" s="74">
        <v>0.54660879629629633</v>
      </c>
      <c r="D214" s="73">
        <v>42852</v>
      </c>
      <c r="E214" s="73">
        <v>42852</v>
      </c>
      <c r="F214" s="73">
        <v>42863</v>
      </c>
      <c r="G214" s="71" t="s">
        <v>1936</v>
      </c>
      <c r="H214" s="71" t="s">
        <v>1917</v>
      </c>
      <c r="I214" s="71" t="s">
        <v>1918</v>
      </c>
      <c r="J214" s="71" t="s">
        <v>1919</v>
      </c>
      <c r="K214" s="71" t="s">
        <v>911</v>
      </c>
      <c r="L214" s="71"/>
      <c r="M214" s="71" t="s">
        <v>247</v>
      </c>
      <c r="N214" s="71" t="s">
        <v>4381</v>
      </c>
      <c r="O214" s="71"/>
      <c r="P214" s="71" t="s">
        <v>1920</v>
      </c>
      <c r="Q214" s="71"/>
      <c r="R214" s="71" t="s">
        <v>4382</v>
      </c>
      <c r="S214" s="71"/>
      <c r="T214" s="71">
        <v>1</v>
      </c>
      <c r="U214" s="71">
        <v>12.5</v>
      </c>
      <c r="V214" s="71">
        <v>12.5</v>
      </c>
      <c r="W214" s="57">
        <f>SUMIF('Wholesale Summary Input'!N:N,N214,'Wholesale Summary Input'!AC:AC)*-1</f>
        <v>-7.6225000000000005</v>
      </c>
      <c r="X214" s="57">
        <f>SUMIF('Wholesale Summary Input'!N:N,N214,'Wholesale Summary Input'!AD:AD)</f>
        <v>252.5</v>
      </c>
      <c r="Y214" s="59">
        <f t="shared" si="4"/>
        <v>12.122648514851486</v>
      </c>
      <c r="AL214" t="s">
        <v>2467</v>
      </c>
      <c r="AN214" t="s">
        <v>2468</v>
      </c>
    </row>
    <row r="215" spans="1:44">
      <c r="A215" s="71" t="s">
        <v>1937</v>
      </c>
      <c r="B215" s="73">
        <v>42844</v>
      </c>
      <c r="C215" s="74">
        <v>0.62959490740740742</v>
      </c>
      <c r="D215" s="73">
        <v>42844</v>
      </c>
      <c r="E215" s="73">
        <v>42844</v>
      </c>
      <c r="F215" s="73">
        <v>42846</v>
      </c>
      <c r="G215" s="71" t="s">
        <v>1936</v>
      </c>
      <c r="H215" s="71" t="s">
        <v>1917</v>
      </c>
      <c r="I215" s="71" t="s">
        <v>1918</v>
      </c>
      <c r="J215" s="71" t="s">
        <v>1919</v>
      </c>
      <c r="K215" s="71" t="s">
        <v>1113</v>
      </c>
      <c r="L215" s="71"/>
      <c r="M215" s="71"/>
      <c r="N215" s="71" t="s">
        <v>4383</v>
      </c>
      <c r="O215" s="71"/>
      <c r="P215" s="71" t="s">
        <v>1920</v>
      </c>
      <c r="Q215" s="71"/>
      <c r="R215" s="71">
        <v>12016</v>
      </c>
      <c r="S215" s="71" t="s">
        <v>4384</v>
      </c>
      <c r="T215" s="71">
        <v>10</v>
      </c>
      <c r="U215" s="71">
        <v>17</v>
      </c>
      <c r="V215" s="71">
        <v>170</v>
      </c>
      <c r="W215" s="57">
        <f>SUMIF('Wholesale Summary Input'!N:N,N215,'Wholesale Summary Input'!AC:AC)*-1</f>
        <v>-6.1000000000000005</v>
      </c>
      <c r="X215" s="57">
        <f>SUMIF('Wholesale Summary Input'!N:N,N215,'Wholesale Summary Input'!AD:AD)</f>
        <v>200</v>
      </c>
      <c r="Y215" s="59">
        <f t="shared" si="4"/>
        <v>164.815</v>
      </c>
      <c r="AL215" t="s">
        <v>2499</v>
      </c>
      <c r="AN215" t="s">
        <v>2500</v>
      </c>
    </row>
    <row r="216" spans="1:44">
      <c r="A216" s="71" t="s">
        <v>1937</v>
      </c>
      <c r="B216" s="73">
        <v>42844</v>
      </c>
      <c r="C216" s="74">
        <v>0.47321759259259261</v>
      </c>
      <c r="D216" s="73">
        <v>42844</v>
      </c>
      <c r="E216" s="73">
        <v>42844</v>
      </c>
      <c r="F216" s="73">
        <v>42844</v>
      </c>
      <c r="G216" s="71" t="s">
        <v>1936</v>
      </c>
      <c r="H216" s="71" t="s">
        <v>1917</v>
      </c>
      <c r="I216" s="71" t="s">
        <v>1918</v>
      </c>
      <c r="J216" s="71" t="s">
        <v>1919</v>
      </c>
      <c r="K216" s="71" t="s">
        <v>4385</v>
      </c>
      <c r="L216" s="71"/>
      <c r="M216" s="71"/>
      <c r="N216" s="71" t="s">
        <v>4386</v>
      </c>
      <c r="O216" s="71"/>
      <c r="P216" s="71" t="s">
        <v>1920</v>
      </c>
      <c r="Q216" s="71"/>
      <c r="R216" s="71">
        <v>12016</v>
      </c>
      <c r="S216" s="71" t="s">
        <v>4387</v>
      </c>
      <c r="T216" s="71">
        <v>3</v>
      </c>
      <c r="U216" s="71">
        <v>17</v>
      </c>
      <c r="V216" s="71">
        <v>51</v>
      </c>
      <c r="W216" s="57">
        <f>SUMIF('Wholesale Summary Input'!N:N,N216,'Wholesale Summary Input'!AC:AC)*-1</f>
        <v>-2.1270000000000002</v>
      </c>
      <c r="X216" s="57">
        <f>SUMIF('Wholesale Summary Input'!N:N,N216,'Wholesale Summary Input'!AD:AD)</f>
        <v>63</v>
      </c>
      <c r="Y216" s="59">
        <f t="shared" si="4"/>
        <v>49.278142857142853</v>
      </c>
      <c r="AL216" t="s">
        <v>2505</v>
      </c>
      <c r="AN216" t="s">
        <v>2506</v>
      </c>
    </row>
    <row r="217" spans="1:44">
      <c r="A217" s="71" t="s">
        <v>1937</v>
      </c>
      <c r="B217" s="73">
        <v>42844</v>
      </c>
      <c r="C217" s="74">
        <v>0.47321759259259261</v>
      </c>
      <c r="D217" s="73">
        <v>42844</v>
      </c>
      <c r="E217" s="73">
        <v>42844</v>
      </c>
      <c r="F217" s="73">
        <v>42844</v>
      </c>
      <c r="G217" s="71" t="s">
        <v>1936</v>
      </c>
      <c r="H217" s="71" t="s">
        <v>1917</v>
      </c>
      <c r="I217" s="71" t="s">
        <v>1918</v>
      </c>
      <c r="J217" s="71" t="s">
        <v>1919</v>
      </c>
      <c r="K217" s="71" t="s">
        <v>4385</v>
      </c>
      <c r="L217" s="71"/>
      <c r="M217" s="71"/>
      <c r="N217" s="71" t="s">
        <v>4386</v>
      </c>
      <c r="O217" s="71"/>
      <c r="P217" s="71" t="s">
        <v>1920</v>
      </c>
      <c r="Q217" s="71"/>
      <c r="R217" s="71">
        <v>12016</v>
      </c>
      <c r="S217" s="71" t="s">
        <v>4388</v>
      </c>
      <c r="T217" s="71">
        <v>1</v>
      </c>
      <c r="U217" s="71"/>
      <c r="V217" s="71"/>
      <c r="W217" s="57">
        <f>SUMIF('Wholesale Summary Input'!N:N,N217,'Wholesale Summary Input'!AC:AC)*-1</f>
        <v>-2.1270000000000002</v>
      </c>
      <c r="X217" s="57">
        <f>SUMIF('Wholesale Summary Input'!N:N,N217,'Wholesale Summary Input'!AD:AD)</f>
        <v>63</v>
      </c>
      <c r="Y217" s="59">
        <f t="shared" si="4"/>
        <v>0</v>
      </c>
      <c r="AL217" t="s">
        <v>2471</v>
      </c>
    </row>
    <row r="218" spans="1:44">
      <c r="A218" s="71" t="s">
        <v>1937</v>
      </c>
      <c r="B218" s="73">
        <v>42844</v>
      </c>
      <c r="C218" s="74">
        <v>0.47321759259259261</v>
      </c>
      <c r="D218" s="73">
        <v>42844</v>
      </c>
      <c r="E218" s="73">
        <v>42844</v>
      </c>
      <c r="F218" s="73">
        <v>42844</v>
      </c>
      <c r="G218" s="71" t="s">
        <v>1936</v>
      </c>
      <c r="H218" s="71" t="s">
        <v>1917</v>
      </c>
      <c r="I218" s="71" t="s">
        <v>1918</v>
      </c>
      <c r="J218" s="71" t="s">
        <v>1919</v>
      </c>
      <c r="K218" s="71" t="s">
        <v>4385</v>
      </c>
      <c r="L218" s="71"/>
      <c r="M218" s="71"/>
      <c r="N218" s="71" t="s">
        <v>4386</v>
      </c>
      <c r="O218" s="71"/>
      <c r="P218" s="71" t="s">
        <v>1920</v>
      </c>
      <c r="Q218" s="71"/>
      <c r="R218" s="71">
        <v>12013</v>
      </c>
      <c r="S218" s="71" t="s">
        <v>4389</v>
      </c>
      <c r="T218" s="71">
        <v>1</v>
      </c>
      <c r="U218" s="71"/>
      <c r="V218" s="71"/>
      <c r="W218" s="57">
        <f>SUMIF('Wholesale Summary Input'!N:N,N218,'Wholesale Summary Input'!AC:AC)*-1</f>
        <v>-2.1270000000000002</v>
      </c>
      <c r="X218" s="57">
        <f>SUMIF('Wholesale Summary Input'!N:N,N218,'Wholesale Summary Input'!AD:AD)</f>
        <v>63</v>
      </c>
      <c r="Y218" s="59">
        <f t="shared" si="4"/>
        <v>0</v>
      </c>
      <c r="AL218" t="s">
        <v>2502</v>
      </c>
      <c r="AN218" t="s">
        <v>2503</v>
      </c>
    </row>
    <row r="219" spans="1:44">
      <c r="A219" s="71" t="s">
        <v>1937</v>
      </c>
      <c r="B219" s="73">
        <v>42844</v>
      </c>
      <c r="C219" s="74">
        <v>0.47321759259259261</v>
      </c>
      <c r="D219" s="73">
        <v>42844</v>
      </c>
      <c r="E219" s="73">
        <v>42844</v>
      </c>
      <c r="F219" s="73">
        <v>42844</v>
      </c>
      <c r="G219" s="71" t="s">
        <v>1936</v>
      </c>
      <c r="H219" s="71" t="s">
        <v>1917</v>
      </c>
      <c r="I219" s="71" t="s">
        <v>1918</v>
      </c>
      <c r="J219" s="71" t="s">
        <v>1919</v>
      </c>
      <c r="K219" s="71" t="s">
        <v>4385</v>
      </c>
      <c r="L219" s="71"/>
      <c r="M219" s="71"/>
      <c r="N219" s="71" t="s">
        <v>4386</v>
      </c>
      <c r="O219" s="71"/>
      <c r="P219" s="71" t="s">
        <v>1920</v>
      </c>
      <c r="Q219" s="71"/>
      <c r="R219" s="71">
        <v>12011</v>
      </c>
      <c r="S219" s="71" t="s">
        <v>4390</v>
      </c>
      <c r="T219" s="71">
        <v>1</v>
      </c>
      <c r="U219" s="71"/>
      <c r="V219" s="71"/>
      <c r="W219" s="57">
        <f>SUMIF('Wholesale Summary Input'!N:N,N219,'Wholesale Summary Input'!AC:AC)*-1</f>
        <v>-2.1270000000000002</v>
      </c>
      <c r="X219" s="57">
        <f>SUMIF('Wholesale Summary Input'!N:N,N219,'Wholesale Summary Input'!AD:AD)</f>
        <v>63</v>
      </c>
      <c r="Y219" s="59">
        <f t="shared" si="4"/>
        <v>0</v>
      </c>
      <c r="AL219" t="s">
        <v>2465</v>
      </c>
      <c r="AN219" t="s">
        <v>2466</v>
      </c>
    </row>
    <row r="220" spans="1:44">
      <c r="A220" s="71" t="s">
        <v>1937</v>
      </c>
      <c r="B220" s="73">
        <v>42844</v>
      </c>
      <c r="C220" s="74">
        <v>0.47321759259259261</v>
      </c>
      <c r="D220" s="73">
        <v>42844</v>
      </c>
      <c r="E220" s="73">
        <v>42844</v>
      </c>
      <c r="F220" s="73">
        <v>42844</v>
      </c>
      <c r="G220" s="71" t="s">
        <v>1936</v>
      </c>
      <c r="H220" s="71" t="s">
        <v>1917</v>
      </c>
      <c r="I220" s="71" t="s">
        <v>1918</v>
      </c>
      <c r="J220" s="71" t="s">
        <v>1919</v>
      </c>
      <c r="K220" s="71" t="s">
        <v>4385</v>
      </c>
      <c r="L220" s="71"/>
      <c r="M220" s="71"/>
      <c r="N220" s="71" t="s">
        <v>4386</v>
      </c>
      <c r="O220" s="71"/>
      <c r="P220" s="71" t="s">
        <v>1920</v>
      </c>
      <c r="Q220" s="71"/>
      <c r="R220" s="71">
        <v>12015</v>
      </c>
      <c r="S220" s="71" t="s">
        <v>2685</v>
      </c>
      <c r="T220" s="71">
        <v>1</v>
      </c>
      <c r="U220" s="71"/>
      <c r="V220" s="71"/>
      <c r="W220" s="57">
        <f>SUMIF('Wholesale Summary Input'!N:N,N220,'Wholesale Summary Input'!AC:AC)*-1</f>
        <v>-2.1270000000000002</v>
      </c>
      <c r="X220" s="57">
        <f>SUMIF('Wholesale Summary Input'!N:N,N220,'Wholesale Summary Input'!AD:AD)</f>
        <v>63</v>
      </c>
      <c r="Y220" s="59">
        <f t="shared" si="4"/>
        <v>0</v>
      </c>
      <c r="AL220" t="s">
        <v>2467</v>
      </c>
      <c r="AN220" t="s">
        <v>2468</v>
      </c>
    </row>
    <row r="221" spans="1:44">
      <c r="A221" s="71" t="s">
        <v>1937</v>
      </c>
      <c r="B221" s="73">
        <v>42804</v>
      </c>
      <c r="C221" s="74">
        <v>0.55412037037037043</v>
      </c>
      <c r="D221" s="73">
        <v>42844</v>
      </c>
      <c r="E221" s="73">
        <v>42844</v>
      </c>
      <c r="F221" s="73">
        <v>42844</v>
      </c>
      <c r="G221" s="71" t="s">
        <v>1936</v>
      </c>
      <c r="H221" s="71" t="s">
        <v>1917</v>
      </c>
      <c r="I221" s="71" t="s">
        <v>1918</v>
      </c>
      <c r="J221" s="71" t="s">
        <v>1919</v>
      </c>
      <c r="K221" s="71" t="s">
        <v>1123</v>
      </c>
      <c r="L221" s="71"/>
      <c r="M221" s="71"/>
      <c r="N221" s="71" t="s">
        <v>4391</v>
      </c>
      <c r="O221" s="71"/>
      <c r="P221" s="71" t="s">
        <v>1920</v>
      </c>
      <c r="Q221" s="71"/>
      <c r="R221" s="71">
        <v>12004</v>
      </c>
      <c r="S221" s="71" t="s">
        <v>402</v>
      </c>
      <c r="T221" s="71">
        <v>2</v>
      </c>
      <c r="U221" s="71">
        <v>13.5</v>
      </c>
      <c r="V221" s="71">
        <v>27</v>
      </c>
      <c r="W221" s="57">
        <f>SUMIF('Wholesale Summary Input'!N:N,N221,'Wholesale Summary Input'!AC:AC)*-1</f>
        <v>-5.0415000000000001</v>
      </c>
      <c r="X221" s="57">
        <f>SUMIF('Wholesale Summary Input'!N:N,N221,'Wholesale Summary Input'!AD:AD)</f>
        <v>163.5</v>
      </c>
      <c r="Y221" s="59">
        <f t="shared" si="4"/>
        <v>26.167458715596329</v>
      </c>
      <c r="AL221" t="s">
        <v>2499</v>
      </c>
      <c r="AN221" t="s">
        <v>2500</v>
      </c>
    </row>
    <row r="222" spans="1:44">
      <c r="A222" s="71" t="s">
        <v>1937</v>
      </c>
      <c r="B222" s="73">
        <v>42804</v>
      </c>
      <c r="C222" s="74">
        <v>0.55412037037037043</v>
      </c>
      <c r="D222" s="73">
        <v>42844</v>
      </c>
      <c r="E222" s="73">
        <v>42844</v>
      </c>
      <c r="F222" s="73">
        <v>42844</v>
      </c>
      <c r="G222" s="71" t="s">
        <v>1936</v>
      </c>
      <c r="H222" s="71" t="s">
        <v>1917</v>
      </c>
      <c r="I222" s="71" t="s">
        <v>1918</v>
      </c>
      <c r="J222" s="71" t="s">
        <v>1919</v>
      </c>
      <c r="K222" s="71" t="s">
        <v>1123</v>
      </c>
      <c r="L222" s="71"/>
      <c r="M222" s="71"/>
      <c r="N222" s="71" t="s">
        <v>4391</v>
      </c>
      <c r="O222" s="71"/>
      <c r="P222" s="71" t="s">
        <v>1920</v>
      </c>
      <c r="Q222" s="71"/>
      <c r="R222" s="71">
        <v>144</v>
      </c>
      <c r="S222" s="71" t="s">
        <v>4356</v>
      </c>
      <c r="T222" s="71">
        <v>5</v>
      </c>
      <c r="U222" s="71">
        <v>3.5</v>
      </c>
      <c r="V222" s="71">
        <v>17.5</v>
      </c>
      <c r="W222" s="57">
        <f>SUMIF('Wholesale Summary Input'!N:N,N222,'Wholesale Summary Input'!AC:AC)*-1</f>
        <v>-5.0415000000000001</v>
      </c>
      <c r="X222" s="57">
        <f>SUMIF('Wholesale Summary Input'!N:N,N222,'Wholesale Summary Input'!AD:AD)</f>
        <v>163.5</v>
      </c>
      <c r="Y222" s="59">
        <f t="shared" si="4"/>
        <v>16.960389908256882</v>
      </c>
      <c r="AL222" t="s">
        <v>2479</v>
      </c>
      <c r="AN222" t="s">
        <v>2480</v>
      </c>
    </row>
    <row r="223" spans="1:44">
      <c r="A223" s="71" t="s">
        <v>1937</v>
      </c>
      <c r="B223" s="73">
        <v>42804</v>
      </c>
      <c r="C223" s="74">
        <v>0.55412037037037043</v>
      </c>
      <c r="D223" s="73">
        <v>42844</v>
      </c>
      <c r="E223" s="73">
        <v>42844</v>
      </c>
      <c r="F223" s="73">
        <v>42844</v>
      </c>
      <c r="G223" s="71" t="s">
        <v>1936</v>
      </c>
      <c r="H223" s="71" t="s">
        <v>1917</v>
      </c>
      <c r="I223" s="71" t="s">
        <v>1918</v>
      </c>
      <c r="J223" s="71" t="s">
        <v>1919</v>
      </c>
      <c r="K223" s="71" t="s">
        <v>1123</v>
      </c>
      <c r="L223" s="71"/>
      <c r="M223" s="71"/>
      <c r="N223" s="71" t="s">
        <v>4391</v>
      </c>
      <c r="O223" s="71"/>
      <c r="P223" s="71" t="s">
        <v>1920</v>
      </c>
      <c r="Q223" s="71"/>
      <c r="R223" s="71">
        <v>12014</v>
      </c>
      <c r="S223" s="71" t="s">
        <v>4392</v>
      </c>
      <c r="T223" s="71">
        <v>2</v>
      </c>
      <c r="U223" s="71"/>
      <c r="V223" s="71"/>
      <c r="W223" s="57">
        <f>SUMIF('Wholesale Summary Input'!N:N,N223,'Wholesale Summary Input'!AC:AC)*-1</f>
        <v>-5.0415000000000001</v>
      </c>
      <c r="X223" s="57">
        <f>SUMIF('Wholesale Summary Input'!N:N,N223,'Wholesale Summary Input'!AD:AD)</f>
        <v>163.5</v>
      </c>
      <c r="Y223" s="59">
        <f t="shared" si="4"/>
        <v>0</v>
      </c>
      <c r="AP223" t="s">
        <v>1956</v>
      </c>
      <c r="AR223" t="s">
        <v>1957</v>
      </c>
    </row>
    <row r="224" spans="1:44">
      <c r="A224" s="71" t="s">
        <v>1937</v>
      </c>
      <c r="B224" s="73">
        <v>42804</v>
      </c>
      <c r="C224" s="74">
        <v>0.55412037037037043</v>
      </c>
      <c r="D224" s="73">
        <v>42844</v>
      </c>
      <c r="E224" s="73">
        <v>42844</v>
      </c>
      <c r="F224" s="73">
        <v>42844</v>
      </c>
      <c r="G224" s="71" t="s">
        <v>1936</v>
      </c>
      <c r="H224" s="71" t="s">
        <v>1917</v>
      </c>
      <c r="I224" s="71" t="s">
        <v>1918</v>
      </c>
      <c r="J224" s="71" t="s">
        <v>1919</v>
      </c>
      <c r="K224" s="71" t="s">
        <v>1123</v>
      </c>
      <c r="L224" s="71"/>
      <c r="M224" s="71"/>
      <c r="N224" s="71" t="s">
        <v>4391</v>
      </c>
      <c r="O224" s="71"/>
      <c r="P224" s="71" t="s">
        <v>1920</v>
      </c>
      <c r="Q224" s="71"/>
      <c r="R224" s="71" t="s">
        <v>4393</v>
      </c>
      <c r="S224" s="71" t="s">
        <v>4393</v>
      </c>
      <c r="T224" s="71">
        <v>1</v>
      </c>
      <c r="U224" s="71">
        <v>5.5</v>
      </c>
      <c r="V224" s="71">
        <v>5.5</v>
      </c>
      <c r="W224" s="57">
        <f>SUMIF('Wholesale Summary Input'!N:N,N224,'Wholesale Summary Input'!AC:AC)*-1</f>
        <v>-5.0415000000000001</v>
      </c>
      <c r="X224" s="57">
        <f>SUMIF('Wholesale Summary Input'!N:N,N224,'Wholesale Summary Input'!AD:AD)</f>
        <v>163.5</v>
      </c>
      <c r="Y224" s="59">
        <f t="shared" si="4"/>
        <v>5.3304082568807338</v>
      </c>
      <c r="AL224" t="s">
        <v>2464</v>
      </c>
      <c r="AP224" t="s">
        <v>1956</v>
      </c>
      <c r="AR224" t="s">
        <v>1957</v>
      </c>
    </row>
    <row r="225" spans="1:44">
      <c r="A225" s="71" t="s">
        <v>1937</v>
      </c>
      <c r="B225" s="73">
        <v>42804</v>
      </c>
      <c r="C225" s="74">
        <v>0.55412037037037043</v>
      </c>
      <c r="D225" s="73">
        <v>42844</v>
      </c>
      <c r="E225" s="73">
        <v>42844</v>
      </c>
      <c r="F225" s="73">
        <v>42844</v>
      </c>
      <c r="G225" s="71" t="s">
        <v>1936</v>
      </c>
      <c r="H225" s="71" t="s">
        <v>1917</v>
      </c>
      <c r="I225" s="71" t="s">
        <v>1918</v>
      </c>
      <c r="J225" s="71" t="s">
        <v>1919</v>
      </c>
      <c r="K225" s="71" t="s">
        <v>1123</v>
      </c>
      <c r="L225" s="71"/>
      <c r="M225" s="71"/>
      <c r="N225" s="71" t="s">
        <v>4391</v>
      </c>
      <c r="O225" s="71"/>
      <c r="P225" s="71" t="s">
        <v>1920</v>
      </c>
      <c r="Q225" s="71"/>
      <c r="R225" s="71" t="s">
        <v>4361</v>
      </c>
      <c r="S225" s="71" t="s">
        <v>4361</v>
      </c>
      <c r="T225" s="71">
        <v>5</v>
      </c>
      <c r="U225" s="71">
        <v>5.5</v>
      </c>
      <c r="V225" s="71">
        <v>27.5</v>
      </c>
      <c r="W225" s="57">
        <f>SUMIF('Wholesale Summary Input'!N:N,N225,'Wholesale Summary Input'!AC:AC)*-1</f>
        <v>-5.0415000000000001</v>
      </c>
      <c r="X225" s="57">
        <f>SUMIF('Wholesale Summary Input'!N:N,N225,'Wholesale Summary Input'!AD:AD)</f>
        <v>163.5</v>
      </c>
      <c r="Y225" s="59">
        <f t="shared" si="4"/>
        <v>26.652041284403669</v>
      </c>
      <c r="AL225" t="s">
        <v>2502</v>
      </c>
      <c r="AN225" t="s">
        <v>2503</v>
      </c>
    </row>
    <row r="226" spans="1:44">
      <c r="A226" s="71" t="s">
        <v>1937</v>
      </c>
      <c r="B226" s="73">
        <v>42804</v>
      </c>
      <c r="C226" s="74">
        <v>0.55412037037037043</v>
      </c>
      <c r="D226" s="73">
        <v>42844</v>
      </c>
      <c r="E226" s="73">
        <v>42844</v>
      </c>
      <c r="F226" s="73">
        <v>42844</v>
      </c>
      <c r="G226" s="71" t="s">
        <v>1936</v>
      </c>
      <c r="H226" s="71" t="s">
        <v>1917</v>
      </c>
      <c r="I226" s="71" t="s">
        <v>1918</v>
      </c>
      <c r="J226" s="71" t="s">
        <v>1919</v>
      </c>
      <c r="K226" s="71" t="s">
        <v>1123</v>
      </c>
      <c r="L226" s="71"/>
      <c r="M226" s="71"/>
      <c r="N226" s="71" t="s">
        <v>4391</v>
      </c>
      <c r="O226" s="71"/>
      <c r="P226" s="71" t="s">
        <v>1920</v>
      </c>
      <c r="Q226" s="71"/>
      <c r="R226" s="71">
        <v>12013</v>
      </c>
      <c r="S226" s="71" t="s">
        <v>2203</v>
      </c>
      <c r="T226" s="71">
        <v>2</v>
      </c>
      <c r="U226" s="71">
        <v>13.5</v>
      </c>
      <c r="V226" s="71">
        <v>27</v>
      </c>
      <c r="W226" s="57">
        <f>SUMIF('Wholesale Summary Input'!N:N,N226,'Wholesale Summary Input'!AC:AC)*-1</f>
        <v>-5.0415000000000001</v>
      </c>
      <c r="X226" s="57">
        <f>SUMIF('Wholesale Summary Input'!N:N,N226,'Wholesale Summary Input'!AD:AD)</f>
        <v>163.5</v>
      </c>
      <c r="Y226" s="59">
        <f t="shared" si="4"/>
        <v>26.167458715596329</v>
      </c>
      <c r="AL226" t="s">
        <v>2507</v>
      </c>
    </row>
    <row r="227" spans="1:44">
      <c r="A227" s="71" t="s">
        <v>1937</v>
      </c>
      <c r="B227" s="73">
        <v>42804</v>
      </c>
      <c r="C227" s="74">
        <v>0.55412037037037043</v>
      </c>
      <c r="D227" s="73">
        <v>42844</v>
      </c>
      <c r="E227" s="73">
        <v>42844</v>
      </c>
      <c r="F227" s="73">
        <v>42844</v>
      </c>
      <c r="G227" s="71" t="s">
        <v>1936</v>
      </c>
      <c r="H227" s="71" t="s">
        <v>1917</v>
      </c>
      <c r="I227" s="71" t="s">
        <v>1918</v>
      </c>
      <c r="J227" s="71" t="s">
        <v>1919</v>
      </c>
      <c r="K227" s="71" t="s">
        <v>1123</v>
      </c>
      <c r="L227" s="71"/>
      <c r="M227" s="71"/>
      <c r="N227" s="71" t="s">
        <v>4391</v>
      </c>
      <c r="O227" s="71"/>
      <c r="P227" s="71" t="s">
        <v>1920</v>
      </c>
      <c r="Q227" s="71"/>
      <c r="R227" s="71">
        <v>12012</v>
      </c>
      <c r="S227" s="71" t="s">
        <v>765</v>
      </c>
      <c r="T227" s="71">
        <v>2</v>
      </c>
      <c r="U227" s="71">
        <v>16</v>
      </c>
      <c r="V227" s="71">
        <v>32</v>
      </c>
      <c r="W227" s="57">
        <f>SUMIF('Wholesale Summary Input'!N:N,N227,'Wholesale Summary Input'!AC:AC)*-1</f>
        <v>-5.0415000000000001</v>
      </c>
      <c r="X227" s="57">
        <f>SUMIF('Wholesale Summary Input'!N:N,N227,'Wholesale Summary Input'!AD:AD)</f>
        <v>163.5</v>
      </c>
      <c r="Y227" s="59">
        <f t="shared" si="4"/>
        <v>31.013284403669726</v>
      </c>
      <c r="AP227" t="s">
        <v>1996</v>
      </c>
      <c r="AR227" t="s">
        <v>1996</v>
      </c>
    </row>
    <row r="228" spans="1:44">
      <c r="A228" s="71" t="s">
        <v>1937</v>
      </c>
      <c r="B228" s="73">
        <v>42804</v>
      </c>
      <c r="C228" s="74">
        <v>0.55412037037037043</v>
      </c>
      <c r="D228" s="73">
        <v>42844</v>
      </c>
      <c r="E228" s="73">
        <v>42844</v>
      </c>
      <c r="F228" s="73">
        <v>42844</v>
      </c>
      <c r="G228" s="71" t="s">
        <v>1936</v>
      </c>
      <c r="H228" s="71" t="s">
        <v>1917</v>
      </c>
      <c r="I228" s="71" t="s">
        <v>1918</v>
      </c>
      <c r="J228" s="71" t="s">
        <v>1919</v>
      </c>
      <c r="K228" s="71" t="s">
        <v>1123</v>
      </c>
      <c r="L228" s="71"/>
      <c r="M228" s="71"/>
      <c r="N228" s="71" t="s">
        <v>4391</v>
      </c>
      <c r="O228" s="71"/>
      <c r="P228" s="71" t="s">
        <v>1920</v>
      </c>
      <c r="Q228" s="71"/>
      <c r="R228" s="71">
        <v>12015</v>
      </c>
      <c r="S228" s="71" t="s">
        <v>2684</v>
      </c>
      <c r="T228" s="71">
        <v>2</v>
      </c>
      <c r="U228" s="71">
        <v>13.5</v>
      </c>
      <c r="V228" s="71">
        <v>27</v>
      </c>
      <c r="W228" s="57">
        <f>SUMIF('Wholesale Summary Input'!N:N,N228,'Wholesale Summary Input'!AC:AC)*-1</f>
        <v>-5.0415000000000001</v>
      </c>
      <c r="X228" s="57">
        <f>SUMIF('Wholesale Summary Input'!N:N,N228,'Wholesale Summary Input'!AD:AD)</f>
        <v>163.5</v>
      </c>
      <c r="Y228" s="59">
        <f t="shared" si="4"/>
        <v>26.167458715596329</v>
      </c>
      <c r="AL228" t="s">
        <v>2508</v>
      </c>
      <c r="AN228" t="s">
        <v>2509</v>
      </c>
    </row>
    <row r="229" spans="1:44">
      <c r="A229" s="71" t="s">
        <v>1937</v>
      </c>
      <c r="B229" s="73">
        <v>42842</v>
      </c>
      <c r="C229" s="74">
        <v>0.57469907407407406</v>
      </c>
      <c r="D229" s="73">
        <v>42842</v>
      </c>
      <c r="E229" s="73">
        <v>42842</v>
      </c>
      <c r="F229" s="73">
        <v>42842</v>
      </c>
      <c r="G229" s="71" t="s">
        <v>1936</v>
      </c>
      <c r="H229" s="71" t="s">
        <v>1917</v>
      </c>
      <c r="I229" s="71" t="s">
        <v>1918</v>
      </c>
      <c r="J229" s="71" t="s">
        <v>1919</v>
      </c>
      <c r="K229" s="71" t="s">
        <v>1952</v>
      </c>
      <c r="L229" s="71"/>
      <c r="M229" s="71"/>
      <c r="N229" s="71" t="s">
        <v>4394</v>
      </c>
      <c r="O229" s="71"/>
      <c r="P229" s="71" t="s">
        <v>1920</v>
      </c>
      <c r="Q229" s="71"/>
      <c r="R229" s="71">
        <v>12016</v>
      </c>
      <c r="S229" s="71" t="s">
        <v>3382</v>
      </c>
      <c r="T229" s="71">
        <v>4</v>
      </c>
      <c r="U229" s="71">
        <v>17</v>
      </c>
      <c r="V229" s="71">
        <v>68</v>
      </c>
      <c r="W229" s="57">
        <f>SUMIF('Wholesale Summary Input'!N:N,N229,'Wholesale Summary Input'!AC:AC)*-1</f>
        <v>-2.8519999999999999</v>
      </c>
      <c r="X229" s="57">
        <f>SUMIF('Wholesale Summary Input'!N:N,N229,'Wholesale Summary Input'!AD:AD)</f>
        <v>88</v>
      </c>
      <c r="Y229" s="59">
        <f t="shared" si="4"/>
        <v>65.796181818181822</v>
      </c>
      <c r="AL229" t="s">
        <v>2465</v>
      </c>
      <c r="AN229" t="s">
        <v>2466</v>
      </c>
    </row>
    <row r="230" spans="1:44">
      <c r="A230" s="71" t="s">
        <v>1937</v>
      </c>
      <c r="B230" s="73">
        <v>42842</v>
      </c>
      <c r="C230" s="74">
        <v>0.57469907407407406</v>
      </c>
      <c r="D230" s="73">
        <v>42842</v>
      </c>
      <c r="E230" s="73">
        <v>42842</v>
      </c>
      <c r="F230" s="73">
        <v>42842</v>
      </c>
      <c r="G230" s="71" t="s">
        <v>1936</v>
      </c>
      <c r="H230" s="71" t="s">
        <v>1917</v>
      </c>
      <c r="I230" s="71" t="s">
        <v>1918</v>
      </c>
      <c r="J230" s="71" t="s">
        <v>1919</v>
      </c>
      <c r="K230" s="71" t="s">
        <v>1952</v>
      </c>
      <c r="L230" s="71"/>
      <c r="M230" s="71"/>
      <c r="N230" s="71" t="s">
        <v>4394</v>
      </c>
      <c r="O230" s="71"/>
      <c r="P230" s="71" t="s">
        <v>1920</v>
      </c>
      <c r="Q230" s="71"/>
      <c r="R230" s="71">
        <v>144</v>
      </c>
      <c r="S230" s="71" t="s">
        <v>4356</v>
      </c>
      <c r="T230" s="71">
        <v>3</v>
      </c>
      <c r="U230" s="71">
        <v>3.5</v>
      </c>
      <c r="V230" s="71">
        <v>10.5</v>
      </c>
      <c r="W230" s="57">
        <f>SUMIF('Wholesale Summary Input'!N:N,N230,'Wholesale Summary Input'!AC:AC)*-1</f>
        <v>-2.8519999999999999</v>
      </c>
      <c r="X230" s="57">
        <f>SUMIF('Wholesale Summary Input'!N:N,N230,'Wholesale Summary Input'!AD:AD)</f>
        <v>88</v>
      </c>
      <c r="Y230" s="59">
        <f t="shared" si="4"/>
        <v>10.159704545454545</v>
      </c>
      <c r="AL230" t="s">
        <v>2467</v>
      </c>
      <c r="AN230" t="s">
        <v>2468</v>
      </c>
    </row>
    <row r="231" spans="1:44">
      <c r="A231" s="71" t="s">
        <v>1937</v>
      </c>
      <c r="B231" s="73">
        <v>42838</v>
      </c>
      <c r="C231" s="74">
        <v>5.7268518518518517E-2</v>
      </c>
      <c r="D231" s="73">
        <v>42839</v>
      </c>
      <c r="E231" s="73">
        <v>42839</v>
      </c>
      <c r="F231" s="73">
        <v>42839</v>
      </c>
      <c r="G231" s="71" t="s">
        <v>1936</v>
      </c>
      <c r="H231" s="71" t="s">
        <v>1917</v>
      </c>
      <c r="I231" s="71" t="s">
        <v>1918</v>
      </c>
      <c r="J231" s="71" t="s">
        <v>1919</v>
      </c>
      <c r="K231" s="71" t="s">
        <v>486</v>
      </c>
      <c r="L231" s="71"/>
      <c r="M231" s="71" t="s">
        <v>250</v>
      </c>
      <c r="N231" s="71" t="s">
        <v>4395</v>
      </c>
      <c r="O231" s="71"/>
      <c r="P231" s="71" t="s">
        <v>1920</v>
      </c>
      <c r="Q231" s="71"/>
      <c r="R231" s="71">
        <v>12004</v>
      </c>
      <c r="S231" s="71" t="s">
        <v>402</v>
      </c>
      <c r="T231" s="71">
        <v>3</v>
      </c>
      <c r="U231" s="71">
        <v>13.5</v>
      </c>
      <c r="V231" s="71">
        <v>40.5</v>
      </c>
      <c r="W231" s="57">
        <f>SUMIF('Wholesale Summary Input'!N:N,N231,'Wholesale Summary Input'!AC:AC)*-1</f>
        <v>-6.6074999999999999</v>
      </c>
      <c r="X231" s="57">
        <f>SUMIF('Wholesale Summary Input'!N:N,N231,'Wholesale Summary Input'!AD:AD)</f>
        <v>217.5</v>
      </c>
      <c r="Y231" s="59">
        <f t="shared" si="4"/>
        <v>39.269637931034481</v>
      </c>
      <c r="AL231" t="s">
        <v>2499</v>
      </c>
      <c r="AN231" t="s">
        <v>2500</v>
      </c>
    </row>
    <row r="232" spans="1:44">
      <c r="A232" s="71" t="s">
        <v>1937</v>
      </c>
      <c r="B232" s="73">
        <v>42838</v>
      </c>
      <c r="C232" s="74">
        <v>5.7268518518518517E-2</v>
      </c>
      <c r="D232" s="73">
        <v>42839</v>
      </c>
      <c r="E232" s="73">
        <v>42839</v>
      </c>
      <c r="F232" s="73">
        <v>42839</v>
      </c>
      <c r="G232" s="71" t="s">
        <v>1936</v>
      </c>
      <c r="H232" s="71" t="s">
        <v>1917</v>
      </c>
      <c r="I232" s="71" t="s">
        <v>1918</v>
      </c>
      <c r="J232" s="71" t="s">
        <v>1919</v>
      </c>
      <c r="K232" s="71" t="s">
        <v>486</v>
      </c>
      <c r="L232" s="71"/>
      <c r="M232" s="71" t="s">
        <v>250</v>
      </c>
      <c r="N232" s="71" t="s">
        <v>4395</v>
      </c>
      <c r="O232" s="71"/>
      <c r="P232" s="71" t="s">
        <v>1920</v>
      </c>
      <c r="Q232" s="71"/>
      <c r="R232" s="71">
        <v>12010</v>
      </c>
      <c r="S232" s="71" t="s">
        <v>625</v>
      </c>
      <c r="T232" s="71">
        <v>2</v>
      </c>
      <c r="U232" s="71">
        <v>10</v>
      </c>
      <c r="V232" s="71">
        <v>20</v>
      </c>
      <c r="W232" s="57">
        <f>SUMIF('Wholesale Summary Input'!N:N,N232,'Wholesale Summary Input'!AC:AC)*-1</f>
        <v>-6.6074999999999999</v>
      </c>
      <c r="X232" s="57">
        <f>SUMIF('Wholesale Summary Input'!N:N,N232,'Wholesale Summary Input'!AD:AD)</f>
        <v>217.5</v>
      </c>
      <c r="Y232" s="59">
        <f t="shared" si="4"/>
        <v>19.392413793103447</v>
      </c>
      <c r="AN232" t="s">
        <v>2463</v>
      </c>
      <c r="AP232" t="s">
        <v>1956</v>
      </c>
      <c r="AR232" t="s">
        <v>1957</v>
      </c>
    </row>
    <row r="233" spans="1:44">
      <c r="A233" s="71" t="s">
        <v>1937</v>
      </c>
      <c r="B233" s="73">
        <v>42838</v>
      </c>
      <c r="C233" s="74">
        <v>5.7268518518518517E-2</v>
      </c>
      <c r="D233" s="73">
        <v>42839</v>
      </c>
      <c r="E233" s="73">
        <v>42839</v>
      </c>
      <c r="F233" s="73">
        <v>42839</v>
      </c>
      <c r="G233" s="71" t="s">
        <v>1936</v>
      </c>
      <c r="H233" s="71" t="s">
        <v>1917</v>
      </c>
      <c r="I233" s="71" t="s">
        <v>1918</v>
      </c>
      <c r="J233" s="71" t="s">
        <v>1919</v>
      </c>
      <c r="K233" s="71" t="s">
        <v>486</v>
      </c>
      <c r="L233" s="71"/>
      <c r="M233" s="71" t="s">
        <v>250</v>
      </c>
      <c r="N233" s="71" t="s">
        <v>4395</v>
      </c>
      <c r="O233" s="71"/>
      <c r="P233" s="71" t="s">
        <v>1920</v>
      </c>
      <c r="Q233" s="71"/>
      <c r="R233" s="71">
        <v>12011</v>
      </c>
      <c r="S233" s="71" t="s">
        <v>203</v>
      </c>
      <c r="T233" s="71">
        <v>2</v>
      </c>
      <c r="U233" s="71">
        <v>10</v>
      </c>
      <c r="V233" s="71">
        <v>20</v>
      </c>
      <c r="W233" s="57">
        <f>SUMIF('Wholesale Summary Input'!N:N,N233,'Wholesale Summary Input'!AC:AC)*-1</f>
        <v>-6.6074999999999999</v>
      </c>
      <c r="X233" s="57">
        <f>SUMIF('Wholesale Summary Input'!N:N,N233,'Wholesale Summary Input'!AD:AD)</f>
        <v>217.5</v>
      </c>
      <c r="Y233" s="59">
        <f t="shared" si="4"/>
        <v>19.392413793103447</v>
      </c>
      <c r="AL233" t="s">
        <v>2496</v>
      </c>
    </row>
    <row r="234" spans="1:44">
      <c r="A234" s="71" t="s">
        <v>1937</v>
      </c>
      <c r="B234" s="73">
        <v>42838</v>
      </c>
      <c r="C234" s="74">
        <v>5.7268518518518517E-2</v>
      </c>
      <c r="D234" s="73">
        <v>42839</v>
      </c>
      <c r="E234" s="73">
        <v>42839</v>
      </c>
      <c r="F234" s="73">
        <v>42839</v>
      </c>
      <c r="G234" s="71" t="s">
        <v>1936</v>
      </c>
      <c r="H234" s="71" t="s">
        <v>1917</v>
      </c>
      <c r="I234" s="71" t="s">
        <v>1918</v>
      </c>
      <c r="J234" s="71" t="s">
        <v>1919</v>
      </c>
      <c r="K234" s="71" t="s">
        <v>486</v>
      </c>
      <c r="L234" s="71"/>
      <c r="M234" s="71" t="s">
        <v>250</v>
      </c>
      <c r="N234" s="71" t="s">
        <v>4395</v>
      </c>
      <c r="O234" s="71"/>
      <c r="P234" s="71" t="s">
        <v>1920</v>
      </c>
      <c r="Q234" s="71"/>
      <c r="R234" s="71">
        <v>12013</v>
      </c>
      <c r="S234" s="71" t="s">
        <v>2677</v>
      </c>
      <c r="T234" s="71">
        <v>2</v>
      </c>
      <c r="U234" s="71">
        <v>4.5</v>
      </c>
      <c r="V234" s="71">
        <v>9</v>
      </c>
      <c r="W234" s="57">
        <f>SUMIF('Wholesale Summary Input'!N:N,N234,'Wholesale Summary Input'!AC:AC)*-1</f>
        <v>-6.6074999999999999</v>
      </c>
      <c r="X234" s="57">
        <f>SUMIF('Wholesale Summary Input'!N:N,N234,'Wholesale Summary Input'!AD:AD)</f>
        <v>217.5</v>
      </c>
      <c r="Y234" s="59">
        <f t="shared" si="4"/>
        <v>8.7265862068965525</v>
      </c>
      <c r="AP234" t="s">
        <v>1996</v>
      </c>
      <c r="AR234" t="s">
        <v>1996</v>
      </c>
    </row>
    <row r="235" spans="1:44">
      <c r="A235" s="71" t="s">
        <v>1937</v>
      </c>
      <c r="B235" s="73">
        <v>42838</v>
      </c>
      <c r="C235" s="74">
        <v>5.7268518518518517E-2</v>
      </c>
      <c r="D235" s="73">
        <v>42839</v>
      </c>
      <c r="E235" s="73">
        <v>42839</v>
      </c>
      <c r="F235" s="73">
        <v>42839</v>
      </c>
      <c r="G235" s="71" t="s">
        <v>1936</v>
      </c>
      <c r="H235" s="71" t="s">
        <v>1917</v>
      </c>
      <c r="I235" s="71" t="s">
        <v>1918</v>
      </c>
      <c r="J235" s="71" t="s">
        <v>1919</v>
      </c>
      <c r="K235" s="71" t="s">
        <v>486</v>
      </c>
      <c r="L235" s="71"/>
      <c r="M235" s="71" t="s">
        <v>250</v>
      </c>
      <c r="N235" s="71" t="s">
        <v>4395</v>
      </c>
      <c r="O235" s="71"/>
      <c r="P235" s="71" t="s">
        <v>1920</v>
      </c>
      <c r="Q235" s="71"/>
      <c r="R235" s="71">
        <v>12014</v>
      </c>
      <c r="S235" s="71" t="s">
        <v>2678</v>
      </c>
      <c r="T235" s="71">
        <v>2</v>
      </c>
      <c r="U235" s="71">
        <v>4.5</v>
      </c>
      <c r="V235" s="71">
        <v>9</v>
      </c>
      <c r="W235" s="57">
        <f>SUMIF('Wholesale Summary Input'!N:N,N235,'Wholesale Summary Input'!AC:AC)*-1</f>
        <v>-6.6074999999999999</v>
      </c>
      <c r="X235" s="57">
        <f>SUMIF('Wholesale Summary Input'!N:N,N235,'Wholesale Summary Input'!AD:AD)</f>
        <v>217.5</v>
      </c>
      <c r="Y235" s="59">
        <f t="shared" si="4"/>
        <v>8.7265862068965525</v>
      </c>
      <c r="AL235" t="s">
        <v>2471</v>
      </c>
    </row>
    <row r="236" spans="1:44">
      <c r="A236" s="71" t="s">
        <v>1937</v>
      </c>
      <c r="B236" s="73">
        <v>42838</v>
      </c>
      <c r="C236" s="74">
        <v>5.7268518518518517E-2</v>
      </c>
      <c r="D236" s="73">
        <v>42839</v>
      </c>
      <c r="E236" s="73">
        <v>42839</v>
      </c>
      <c r="F236" s="73">
        <v>42839</v>
      </c>
      <c r="G236" s="71" t="s">
        <v>1936</v>
      </c>
      <c r="H236" s="71" t="s">
        <v>1917</v>
      </c>
      <c r="I236" s="71" t="s">
        <v>1918</v>
      </c>
      <c r="J236" s="71" t="s">
        <v>1919</v>
      </c>
      <c r="K236" s="71" t="s">
        <v>486</v>
      </c>
      <c r="L236" s="71"/>
      <c r="M236" s="71" t="s">
        <v>250</v>
      </c>
      <c r="N236" s="71" t="s">
        <v>4395</v>
      </c>
      <c r="O236" s="71"/>
      <c r="P236" s="71" t="s">
        <v>1920</v>
      </c>
      <c r="Q236" s="71"/>
      <c r="R236" s="71">
        <v>104</v>
      </c>
      <c r="S236" s="71" t="s">
        <v>385</v>
      </c>
      <c r="T236" s="71">
        <v>1</v>
      </c>
      <c r="U236" s="71">
        <v>3.5</v>
      </c>
      <c r="V236" s="71">
        <v>3.5</v>
      </c>
      <c r="W236" s="57">
        <f>SUMIF('Wholesale Summary Input'!N:N,N236,'Wholesale Summary Input'!AC:AC)*-1</f>
        <v>-6.6074999999999999</v>
      </c>
      <c r="X236" s="57">
        <f>SUMIF('Wholesale Summary Input'!N:N,N236,'Wholesale Summary Input'!AD:AD)</f>
        <v>217.5</v>
      </c>
      <c r="Y236" s="59">
        <f t="shared" si="4"/>
        <v>3.3936724137931034</v>
      </c>
      <c r="AL236" t="s">
        <v>2488</v>
      </c>
    </row>
    <row r="237" spans="1:44">
      <c r="A237" s="71" t="s">
        <v>1937</v>
      </c>
      <c r="B237" s="73">
        <v>42838</v>
      </c>
      <c r="C237" s="74">
        <v>5.7268518518518517E-2</v>
      </c>
      <c r="D237" s="73">
        <v>42839</v>
      </c>
      <c r="E237" s="73">
        <v>42839</v>
      </c>
      <c r="F237" s="73">
        <v>42839</v>
      </c>
      <c r="G237" s="71" t="s">
        <v>1936</v>
      </c>
      <c r="H237" s="71" t="s">
        <v>1917</v>
      </c>
      <c r="I237" s="71" t="s">
        <v>1918</v>
      </c>
      <c r="J237" s="71" t="s">
        <v>1919</v>
      </c>
      <c r="K237" s="71" t="s">
        <v>486</v>
      </c>
      <c r="L237" s="71"/>
      <c r="M237" s="71" t="s">
        <v>250</v>
      </c>
      <c r="N237" s="71" t="s">
        <v>4395</v>
      </c>
      <c r="O237" s="71"/>
      <c r="P237" s="71" t="s">
        <v>1920</v>
      </c>
      <c r="Q237" s="71"/>
      <c r="R237" s="71">
        <v>105</v>
      </c>
      <c r="S237" s="71" t="s">
        <v>662</v>
      </c>
      <c r="T237" s="71">
        <v>1</v>
      </c>
      <c r="U237" s="71">
        <v>3.5</v>
      </c>
      <c r="V237" s="71">
        <v>3.5</v>
      </c>
      <c r="W237" s="57">
        <f>SUMIF('Wholesale Summary Input'!N:N,N237,'Wholesale Summary Input'!AC:AC)*-1</f>
        <v>-6.6074999999999999</v>
      </c>
      <c r="X237" s="57">
        <f>SUMIF('Wholesale Summary Input'!N:N,N237,'Wholesale Summary Input'!AD:AD)</f>
        <v>217.5</v>
      </c>
      <c r="Y237" s="59">
        <f t="shared" si="4"/>
        <v>3.3936724137931034</v>
      </c>
      <c r="AP237" t="s">
        <v>2472</v>
      </c>
      <c r="AR237" t="s">
        <v>2472</v>
      </c>
    </row>
    <row r="238" spans="1:44">
      <c r="A238" s="71" t="s">
        <v>1937</v>
      </c>
      <c r="B238" s="73">
        <v>42838</v>
      </c>
      <c r="C238" s="74">
        <v>5.7268518518518517E-2</v>
      </c>
      <c r="D238" s="73">
        <v>42839</v>
      </c>
      <c r="E238" s="73">
        <v>42839</v>
      </c>
      <c r="F238" s="73">
        <v>42839</v>
      </c>
      <c r="G238" s="71" t="s">
        <v>1936</v>
      </c>
      <c r="H238" s="71" t="s">
        <v>1917</v>
      </c>
      <c r="I238" s="71" t="s">
        <v>1918</v>
      </c>
      <c r="J238" s="71" t="s">
        <v>1919</v>
      </c>
      <c r="K238" s="71" t="s">
        <v>486</v>
      </c>
      <c r="L238" s="71"/>
      <c r="M238" s="71" t="s">
        <v>250</v>
      </c>
      <c r="N238" s="71" t="s">
        <v>4395</v>
      </c>
      <c r="O238" s="71"/>
      <c r="P238" s="71" t="s">
        <v>1920</v>
      </c>
      <c r="Q238" s="71"/>
      <c r="R238" s="71">
        <v>110</v>
      </c>
      <c r="S238" s="71" t="s">
        <v>209</v>
      </c>
      <c r="T238" s="71">
        <v>2</v>
      </c>
      <c r="U238" s="71">
        <v>3.5</v>
      </c>
      <c r="V238" s="71">
        <v>7</v>
      </c>
      <c r="W238" s="57">
        <f>SUMIF('Wholesale Summary Input'!N:N,N238,'Wholesale Summary Input'!AC:AC)*-1</f>
        <v>-6.6074999999999999</v>
      </c>
      <c r="X238" s="57">
        <f>SUMIF('Wholesale Summary Input'!N:N,N238,'Wholesale Summary Input'!AD:AD)</f>
        <v>217.5</v>
      </c>
      <c r="Y238" s="59">
        <f t="shared" si="4"/>
        <v>6.7873448275862067</v>
      </c>
      <c r="AN238" t="s">
        <v>2510</v>
      </c>
    </row>
    <row r="239" spans="1:44">
      <c r="A239" s="71" t="s">
        <v>1937</v>
      </c>
      <c r="B239" s="73">
        <v>42838</v>
      </c>
      <c r="C239" s="74">
        <v>5.7268518518518517E-2</v>
      </c>
      <c r="D239" s="73">
        <v>42839</v>
      </c>
      <c r="E239" s="73">
        <v>42839</v>
      </c>
      <c r="F239" s="73">
        <v>42839</v>
      </c>
      <c r="G239" s="71" t="s">
        <v>1936</v>
      </c>
      <c r="H239" s="71" t="s">
        <v>1917</v>
      </c>
      <c r="I239" s="71" t="s">
        <v>1918</v>
      </c>
      <c r="J239" s="71" t="s">
        <v>1919</v>
      </c>
      <c r="K239" s="71" t="s">
        <v>486</v>
      </c>
      <c r="L239" s="71"/>
      <c r="M239" s="71" t="s">
        <v>250</v>
      </c>
      <c r="N239" s="71" t="s">
        <v>4395</v>
      </c>
      <c r="O239" s="71"/>
      <c r="P239" s="71" t="s">
        <v>1920</v>
      </c>
      <c r="Q239" s="71"/>
      <c r="R239" s="71">
        <v>111</v>
      </c>
      <c r="S239" s="71" t="s">
        <v>216</v>
      </c>
      <c r="T239" s="71">
        <v>2</v>
      </c>
      <c r="U239" s="71">
        <v>3.5</v>
      </c>
      <c r="V239" s="71">
        <v>7</v>
      </c>
      <c r="W239" s="57">
        <f>SUMIF('Wholesale Summary Input'!N:N,N239,'Wholesale Summary Input'!AC:AC)*-1</f>
        <v>-6.6074999999999999</v>
      </c>
      <c r="X239" s="57">
        <f>SUMIF('Wholesale Summary Input'!N:N,N239,'Wholesale Summary Input'!AD:AD)</f>
        <v>217.5</v>
      </c>
      <c r="Y239" s="59">
        <f t="shared" si="4"/>
        <v>6.7873448275862067</v>
      </c>
      <c r="AL239" t="s">
        <v>2508</v>
      </c>
      <c r="AN239" t="s">
        <v>2509</v>
      </c>
    </row>
    <row r="240" spans="1:44">
      <c r="A240" s="71" t="s">
        <v>1937</v>
      </c>
      <c r="B240" s="73">
        <v>42838</v>
      </c>
      <c r="C240" s="74">
        <v>5.7268518518518517E-2</v>
      </c>
      <c r="D240" s="73">
        <v>42839</v>
      </c>
      <c r="E240" s="73">
        <v>42839</v>
      </c>
      <c r="F240" s="73">
        <v>42839</v>
      </c>
      <c r="G240" s="71" t="s">
        <v>1936</v>
      </c>
      <c r="H240" s="71" t="s">
        <v>1917</v>
      </c>
      <c r="I240" s="71" t="s">
        <v>1918</v>
      </c>
      <c r="J240" s="71" t="s">
        <v>1919</v>
      </c>
      <c r="K240" s="71" t="s">
        <v>486</v>
      </c>
      <c r="L240" s="71"/>
      <c r="M240" s="71" t="s">
        <v>250</v>
      </c>
      <c r="N240" s="71" t="s">
        <v>4395</v>
      </c>
      <c r="O240" s="71"/>
      <c r="P240" s="71" t="s">
        <v>1920</v>
      </c>
      <c r="Q240" s="71"/>
      <c r="R240" s="71">
        <v>121</v>
      </c>
      <c r="S240" s="71" t="s">
        <v>224</v>
      </c>
      <c r="T240" s="71">
        <v>2</v>
      </c>
      <c r="U240" s="71">
        <v>3.5</v>
      </c>
      <c r="V240" s="71">
        <v>7</v>
      </c>
      <c r="W240" s="57">
        <f>SUMIF('Wholesale Summary Input'!N:N,N240,'Wholesale Summary Input'!AC:AC)*-1</f>
        <v>-6.6074999999999999</v>
      </c>
      <c r="X240" s="57">
        <f>SUMIF('Wholesale Summary Input'!N:N,N240,'Wholesale Summary Input'!AD:AD)</f>
        <v>217.5</v>
      </c>
      <c r="Y240" s="59">
        <f t="shared" si="4"/>
        <v>6.7873448275862067</v>
      </c>
      <c r="AL240" t="s">
        <v>2489</v>
      </c>
      <c r="AN240" t="s">
        <v>2490</v>
      </c>
    </row>
    <row r="241" spans="1:44">
      <c r="A241" s="71" t="s">
        <v>1937</v>
      </c>
      <c r="B241" s="73">
        <v>42838</v>
      </c>
      <c r="C241" s="74">
        <v>5.7268518518518517E-2</v>
      </c>
      <c r="D241" s="73">
        <v>42839</v>
      </c>
      <c r="E241" s="73">
        <v>42839</v>
      </c>
      <c r="F241" s="73">
        <v>42839</v>
      </c>
      <c r="G241" s="71" t="s">
        <v>1936</v>
      </c>
      <c r="H241" s="71" t="s">
        <v>1917</v>
      </c>
      <c r="I241" s="71" t="s">
        <v>1918</v>
      </c>
      <c r="J241" s="71" t="s">
        <v>1919</v>
      </c>
      <c r="K241" s="71" t="s">
        <v>486</v>
      </c>
      <c r="L241" s="71"/>
      <c r="M241" s="71" t="s">
        <v>250</v>
      </c>
      <c r="N241" s="71" t="s">
        <v>4395</v>
      </c>
      <c r="O241" s="71"/>
      <c r="P241" s="71" t="s">
        <v>1920</v>
      </c>
      <c r="Q241" s="71"/>
      <c r="R241" s="71">
        <v>122</v>
      </c>
      <c r="S241" s="71" t="s">
        <v>225</v>
      </c>
      <c r="T241" s="71">
        <v>2</v>
      </c>
      <c r="U241" s="71">
        <v>3.5</v>
      </c>
      <c r="V241" s="71">
        <v>7</v>
      </c>
      <c r="W241" s="57">
        <f>SUMIF('Wholesale Summary Input'!N:N,N241,'Wholesale Summary Input'!AC:AC)*-1</f>
        <v>-6.6074999999999999</v>
      </c>
      <c r="X241" s="57">
        <f>SUMIF('Wholesale Summary Input'!N:N,N241,'Wholesale Summary Input'!AD:AD)</f>
        <v>217.5</v>
      </c>
      <c r="Y241" s="59">
        <f t="shared" si="4"/>
        <v>6.7873448275862067</v>
      </c>
      <c r="AL241" t="s">
        <v>2489</v>
      </c>
      <c r="AN241" t="s">
        <v>2490</v>
      </c>
    </row>
    <row r="242" spans="1:44">
      <c r="A242" s="71" t="s">
        <v>1937</v>
      </c>
      <c r="B242" s="73">
        <v>42838</v>
      </c>
      <c r="C242" s="74">
        <v>5.7268518518518517E-2</v>
      </c>
      <c r="D242" s="73">
        <v>42839</v>
      </c>
      <c r="E242" s="73">
        <v>42839</v>
      </c>
      <c r="F242" s="73">
        <v>42839</v>
      </c>
      <c r="G242" s="71" t="s">
        <v>1936</v>
      </c>
      <c r="H242" s="71" t="s">
        <v>1917</v>
      </c>
      <c r="I242" s="71" t="s">
        <v>1918</v>
      </c>
      <c r="J242" s="71" t="s">
        <v>1919</v>
      </c>
      <c r="K242" s="71" t="s">
        <v>486</v>
      </c>
      <c r="L242" s="71"/>
      <c r="M242" s="71" t="s">
        <v>250</v>
      </c>
      <c r="N242" s="71" t="s">
        <v>4395</v>
      </c>
      <c r="O242" s="71"/>
      <c r="P242" s="71" t="s">
        <v>1920</v>
      </c>
      <c r="Q242" s="71"/>
      <c r="R242" s="71">
        <v>123</v>
      </c>
      <c r="S242" s="71" t="s">
        <v>226</v>
      </c>
      <c r="T242" s="71">
        <v>2</v>
      </c>
      <c r="U242" s="71">
        <v>3.5</v>
      </c>
      <c r="V242" s="71">
        <v>7</v>
      </c>
      <c r="W242" s="57">
        <f>SUMIF('Wholesale Summary Input'!N:N,N242,'Wholesale Summary Input'!AC:AC)*-1</f>
        <v>-6.6074999999999999</v>
      </c>
      <c r="X242" s="57">
        <f>SUMIF('Wholesale Summary Input'!N:N,N242,'Wholesale Summary Input'!AD:AD)</f>
        <v>217.5</v>
      </c>
      <c r="Y242" s="59">
        <f t="shared" si="4"/>
        <v>6.7873448275862067</v>
      </c>
      <c r="AL242" t="s">
        <v>2511</v>
      </c>
      <c r="AN242" t="s">
        <v>2512</v>
      </c>
    </row>
    <row r="243" spans="1:44">
      <c r="A243" s="71" t="s">
        <v>1937</v>
      </c>
      <c r="B243" s="73">
        <v>42838</v>
      </c>
      <c r="C243" s="74">
        <v>5.7268518518518517E-2</v>
      </c>
      <c r="D243" s="73">
        <v>42839</v>
      </c>
      <c r="E243" s="73">
        <v>42839</v>
      </c>
      <c r="F243" s="73">
        <v>42839</v>
      </c>
      <c r="G243" s="71" t="s">
        <v>1936</v>
      </c>
      <c r="H243" s="71" t="s">
        <v>1917</v>
      </c>
      <c r="I243" s="71" t="s">
        <v>1918</v>
      </c>
      <c r="J243" s="71" t="s">
        <v>1919</v>
      </c>
      <c r="K243" s="71" t="s">
        <v>486</v>
      </c>
      <c r="L243" s="71"/>
      <c r="M243" s="71" t="s">
        <v>250</v>
      </c>
      <c r="N243" s="71" t="s">
        <v>4395</v>
      </c>
      <c r="O243" s="71"/>
      <c r="P243" s="71" t="s">
        <v>1920</v>
      </c>
      <c r="Q243" s="71"/>
      <c r="R243" s="71">
        <v>124</v>
      </c>
      <c r="S243" s="71" t="s">
        <v>227</v>
      </c>
      <c r="T243" s="71">
        <v>2</v>
      </c>
      <c r="U243" s="71">
        <v>3.5</v>
      </c>
      <c r="V243" s="71">
        <v>7</v>
      </c>
      <c r="W243" s="57">
        <f>SUMIF('Wholesale Summary Input'!N:N,N243,'Wholesale Summary Input'!AC:AC)*-1</f>
        <v>-6.6074999999999999</v>
      </c>
      <c r="X243" s="57">
        <f>SUMIF('Wholesale Summary Input'!N:N,N243,'Wholesale Summary Input'!AD:AD)</f>
        <v>217.5</v>
      </c>
      <c r="Y243" s="59">
        <f t="shared" si="4"/>
        <v>6.7873448275862067</v>
      </c>
      <c r="AL243" t="s">
        <v>2513</v>
      </c>
      <c r="AN243" t="s">
        <v>2514</v>
      </c>
      <c r="AP243" t="s">
        <v>1975</v>
      </c>
      <c r="AR243" t="s">
        <v>1975</v>
      </c>
    </row>
    <row r="244" spans="1:44">
      <c r="A244" s="71" t="s">
        <v>1937</v>
      </c>
      <c r="B244" s="73">
        <v>42838</v>
      </c>
      <c r="C244" s="74">
        <v>5.7268518518518517E-2</v>
      </c>
      <c r="D244" s="73">
        <v>42839</v>
      </c>
      <c r="E244" s="73">
        <v>42839</v>
      </c>
      <c r="F244" s="73">
        <v>42839</v>
      </c>
      <c r="G244" s="71" t="s">
        <v>1936</v>
      </c>
      <c r="H244" s="71" t="s">
        <v>1917</v>
      </c>
      <c r="I244" s="71" t="s">
        <v>1918</v>
      </c>
      <c r="J244" s="71" t="s">
        <v>1919</v>
      </c>
      <c r="K244" s="71" t="s">
        <v>486</v>
      </c>
      <c r="L244" s="71"/>
      <c r="M244" s="71" t="s">
        <v>250</v>
      </c>
      <c r="N244" s="71" t="s">
        <v>4395</v>
      </c>
      <c r="O244" s="71"/>
      <c r="P244" s="71" t="s">
        <v>1920</v>
      </c>
      <c r="Q244" s="71"/>
      <c r="R244" s="71">
        <v>127</v>
      </c>
      <c r="S244" s="71" t="s">
        <v>229</v>
      </c>
      <c r="T244" s="71">
        <v>2</v>
      </c>
      <c r="U244" s="71">
        <v>3.5</v>
      </c>
      <c r="V244" s="71">
        <v>7</v>
      </c>
      <c r="W244" s="57">
        <f>SUMIF('Wholesale Summary Input'!N:N,N244,'Wholesale Summary Input'!AC:AC)*-1</f>
        <v>-6.6074999999999999</v>
      </c>
      <c r="X244" s="57">
        <f>SUMIF('Wholesale Summary Input'!N:N,N244,'Wholesale Summary Input'!AD:AD)</f>
        <v>217.5</v>
      </c>
      <c r="Y244" s="59">
        <f t="shared" si="4"/>
        <v>6.7873448275862067</v>
      </c>
      <c r="AL244" t="s">
        <v>2465</v>
      </c>
      <c r="AN244" t="s">
        <v>2466</v>
      </c>
    </row>
    <row r="245" spans="1:44">
      <c r="A245" s="71" t="s">
        <v>1937</v>
      </c>
      <c r="B245" s="73">
        <v>42838</v>
      </c>
      <c r="C245" s="74">
        <v>5.7268518518518517E-2</v>
      </c>
      <c r="D245" s="73">
        <v>42839</v>
      </c>
      <c r="E245" s="73">
        <v>42839</v>
      </c>
      <c r="F245" s="73">
        <v>42839</v>
      </c>
      <c r="G245" s="71" t="s">
        <v>1936</v>
      </c>
      <c r="H245" s="71" t="s">
        <v>1917</v>
      </c>
      <c r="I245" s="71" t="s">
        <v>1918</v>
      </c>
      <c r="J245" s="71" t="s">
        <v>1919</v>
      </c>
      <c r="K245" s="71" t="s">
        <v>486</v>
      </c>
      <c r="L245" s="71"/>
      <c r="M245" s="71" t="s">
        <v>250</v>
      </c>
      <c r="N245" s="71" t="s">
        <v>4395</v>
      </c>
      <c r="O245" s="71"/>
      <c r="P245" s="71" t="s">
        <v>1920</v>
      </c>
      <c r="Q245" s="71"/>
      <c r="R245" s="71">
        <v>130</v>
      </c>
      <c r="S245" s="71" t="s">
        <v>208</v>
      </c>
      <c r="T245" s="71">
        <v>3</v>
      </c>
      <c r="U245" s="71">
        <v>3.5</v>
      </c>
      <c r="V245" s="71">
        <v>10.5</v>
      </c>
      <c r="W245" s="57">
        <f>SUMIF('Wholesale Summary Input'!N:N,N245,'Wholesale Summary Input'!AC:AC)*-1</f>
        <v>-6.6074999999999999</v>
      </c>
      <c r="X245" s="57">
        <f>SUMIF('Wholesale Summary Input'!N:N,N245,'Wholesale Summary Input'!AD:AD)</f>
        <v>217.5</v>
      </c>
      <c r="Y245" s="59">
        <f t="shared" si="4"/>
        <v>10.18101724137931</v>
      </c>
      <c r="AL245" t="s">
        <v>2473</v>
      </c>
    </row>
    <row r="246" spans="1:44">
      <c r="A246" s="71" t="s">
        <v>1937</v>
      </c>
      <c r="B246" s="73">
        <v>42838</v>
      </c>
      <c r="C246" s="74">
        <v>5.7268518518518517E-2</v>
      </c>
      <c r="D246" s="73">
        <v>42839</v>
      </c>
      <c r="E246" s="73">
        <v>42839</v>
      </c>
      <c r="F246" s="73">
        <v>42839</v>
      </c>
      <c r="G246" s="71" t="s">
        <v>1936</v>
      </c>
      <c r="H246" s="71" t="s">
        <v>1917</v>
      </c>
      <c r="I246" s="71" t="s">
        <v>1918</v>
      </c>
      <c r="J246" s="71" t="s">
        <v>1919</v>
      </c>
      <c r="K246" s="71" t="s">
        <v>486</v>
      </c>
      <c r="L246" s="71"/>
      <c r="M246" s="71" t="s">
        <v>250</v>
      </c>
      <c r="N246" s="71" t="s">
        <v>4395</v>
      </c>
      <c r="O246" s="71"/>
      <c r="P246" s="71" t="s">
        <v>1920</v>
      </c>
      <c r="Q246" s="71"/>
      <c r="R246" s="71">
        <v>133</v>
      </c>
      <c r="S246" s="71" t="s">
        <v>148</v>
      </c>
      <c r="T246" s="71">
        <v>2</v>
      </c>
      <c r="U246" s="71">
        <v>3.5</v>
      </c>
      <c r="V246" s="71">
        <v>7</v>
      </c>
      <c r="W246" s="57">
        <f>SUMIF('Wholesale Summary Input'!N:N,N246,'Wholesale Summary Input'!AC:AC)*-1</f>
        <v>-6.6074999999999999</v>
      </c>
      <c r="X246" s="57">
        <f>SUMIF('Wholesale Summary Input'!N:N,N246,'Wholesale Summary Input'!AD:AD)</f>
        <v>217.5</v>
      </c>
      <c r="Y246" s="59">
        <f t="shared" si="4"/>
        <v>6.7873448275862067</v>
      </c>
      <c r="AL246" t="s">
        <v>2473</v>
      </c>
    </row>
    <row r="247" spans="1:44">
      <c r="A247" s="71" t="s">
        <v>1937</v>
      </c>
      <c r="B247" s="73">
        <v>42838</v>
      </c>
      <c r="C247" s="74">
        <v>5.7268518518518517E-2</v>
      </c>
      <c r="D247" s="73">
        <v>42839</v>
      </c>
      <c r="E247" s="73">
        <v>42839</v>
      </c>
      <c r="F247" s="73">
        <v>42839</v>
      </c>
      <c r="G247" s="71" t="s">
        <v>1936</v>
      </c>
      <c r="H247" s="71" t="s">
        <v>1917</v>
      </c>
      <c r="I247" s="71" t="s">
        <v>1918</v>
      </c>
      <c r="J247" s="71" t="s">
        <v>1919</v>
      </c>
      <c r="K247" s="71" t="s">
        <v>486</v>
      </c>
      <c r="L247" s="71"/>
      <c r="M247" s="71" t="s">
        <v>250</v>
      </c>
      <c r="N247" s="71" t="s">
        <v>4395</v>
      </c>
      <c r="O247" s="71"/>
      <c r="P247" s="71" t="s">
        <v>1920</v>
      </c>
      <c r="Q247" s="71"/>
      <c r="R247" s="71">
        <v>136</v>
      </c>
      <c r="S247" s="71" t="s">
        <v>1943</v>
      </c>
      <c r="T247" s="71">
        <v>2</v>
      </c>
      <c r="U247" s="71">
        <v>3.5</v>
      </c>
      <c r="V247" s="71">
        <v>7</v>
      </c>
      <c r="W247" s="57">
        <f>SUMIF('Wholesale Summary Input'!N:N,N247,'Wholesale Summary Input'!AC:AC)*-1</f>
        <v>-6.6074999999999999</v>
      </c>
      <c r="X247" s="57">
        <f>SUMIF('Wholesale Summary Input'!N:N,N247,'Wholesale Summary Input'!AD:AD)</f>
        <v>217.5</v>
      </c>
      <c r="Y247" s="59">
        <f t="shared" si="4"/>
        <v>6.7873448275862067</v>
      </c>
      <c r="AL247" t="s">
        <v>2467</v>
      </c>
      <c r="AN247" t="s">
        <v>2468</v>
      </c>
    </row>
    <row r="248" spans="1:44">
      <c r="A248" s="71" t="s">
        <v>1937</v>
      </c>
      <c r="B248" s="73">
        <v>42838</v>
      </c>
      <c r="C248" s="74">
        <v>5.7268518518518517E-2</v>
      </c>
      <c r="D248" s="73">
        <v>42839</v>
      </c>
      <c r="E248" s="73">
        <v>42839</v>
      </c>
      <c r="F248" s="73">
        <v>42839</v>
      </c>
      <c r="G248" s="71" t="s">
        <v>1936</v>
      </c>
      <c r="H248" s="71" t="s">
        <v>1917</v>
      </c>
      <c r="I248" s="71" t="s">
        <v>1918</v>
      </c>
      <c r="J248" s="71" t="s">
        <v>1919</v>
      </c>
      <c r="K248" s="71" t="s">
        <v>486</v>
      </c>
      <c r="L248" s="71"/>
      <c r="M248" s="71" t="s">
        <v>250</v>
      </c>
      <c r="N248" s="71" t="s">
        <v>4395</v>
      </c>
      <c r="O248" s="71"/>
      <c r="P248" s="71" t="s">
        <v>1920</v>
      </c>
      <c r="Q248" s="71"/>
      <c r="R248" s="71">
        <v>138</v>
      </c>
      <c r="S248" s="71" t="s">
        <v>2662</v>
      </c>
      <c r="T248" s="71">
        <v>2</v>
      </c>
      <c r="U248" s="71">
        <v>3.5</v>
      </c>
      <c r="V248" s="71">
        <v>7</v>
      </c>
      <c r="W248" s="57">
        <f>SUMIF('Wholesale Summary Input'!N:N,N248,'Wholesale Summary Input'!AC:AC)*-1</f>
        <v>-6.6074999999999999</v>
      </c>
      <c r="X248" s="57">
        <f>SUMIF('Wholesale Summary Input'!N:N,N248,'Wholesale Summary Input'!AD:AD)</f>
        <v>217.5</v>
      </c>
      <c r="Y248" s="59">
        <f t="shared" si="4"/>
        <v>6.7873448275862067</v>
      </c>
      <c r="AL248" t="s">
        <v>2491</v>
      </c>
      <c r="AN248" t="s">
        <v>2492</v>
      </c>
      <c r="AP248" t="s">
        <v>2002</v>
      </c>
    </row>
    <row r="249" spans="1:44">
      <c r="A249" s="71" t="s">
        <v>1937</v>
      </c>
      <c r="B249" s="73">
        <v>42838</v>
      </c>
      <c r="C249" s="74">
        <v>5.7268518518518517E-2</v>
      </c>
      <c r="D249" s="73">
        <v>42839</v>
      </c>
      <c r="E249" s="73">
        <v>42839</v>
      </c>
      <c r="F249" s="73">
        <v>42839</v>
      </c>
      <c r="G249" s="71" t="s">
        <v>1936</v>
      </c>
      <c r="H249" s="71" t="s">
        <v>1917</v>
      </c>
      <c r="I249" s="71" t="s">
        <v>1918</v>
      </c>
      <c r="J249" s="71" t="s">
        <v>1919</v>
      </c>
      <c r="K249" s="71" t="s">
        <v>486</v>
      </c>
      <c r="L249" s="71"/>
      <c r="M249" s="71" t="s">
        <v>250</v>
      </c>
      <c r="N249" s="71" t="s">
        <v>4395</v>
      </c>
      <c r="O249" s="71"/>
      <c r="P249" s="71" t="s">
        <v>1920</v>
      </c>
      <c r="Q249" s="71"/>
      <c r="R249" s="71">
        <v>140</v>
      </c>
      <c r="S249" s="71" t="s">
        <v>2666</v>
      </c>
      <c r="T249" s="71">
        <v>2</v>
      </c>
      <c r="U249" s="71">
        <v>3.5</v>
      </c>
      <c r="V249" s="71">
        <v>7</v>
      </c>
      <c r="W249" s="57">
        <f>SUMIF('Wholesale Summary Input'!N:N,N249,'Wholesale Summary Input'!AC:AC)*-1</f>
        <v>-6.6074999999999999</v>
      </c>
      <c r="X249" s="57">
        <f>SUMIF('Wholesale Summary Input'!N:N,N249,'Wholesale Summary Input'!AD:AD)</f>
        <v>217.5</v>
      </c>
      <c r="Y249" s="59">
        <f t="shared" si="4"/>
        <v>6.7873448275862067</v>
      </c>
      <c r="AL249" t="s">
        <v>2499</v>
      </c>
      <c r="AN249" t="s">
        <v>2500</v>
      </c>
    </row>
    <row r="250" spans="1:44">
      <c r="A250" s="71" t="s">
        <v>1937</v>
      </c>
      <c r="B250" s="73">
        <v>42838</v>
      </c>
      <c r="C250" s="74">
        <v>5.7268518518518517E-2</v>
      </c>
      <c r="D250" s="73">
        <v>42839</v>
      </c>
      <c r="E250" s="73">
        <v>42839</v>
      </c>
      <c r="F250" s="73">
        <v>42839</v>
      </c>
      <c r="G250" s="71" t="s">
        <v>1936</v>
      </c>
      <c r="H250" s="71" t="s">
        <v>1917</v>
      </c>
      <c r="I250" s="71" t="s">
        <v>1918</v>
      </c>
      <c r="J250" s="71" t="s">
        <v>1919</v>
      </c>
      <c r="K250" s="71" t="s">
        <v>486</v>
      </c>
      <c r="L250" s="71"/>
      <c r="M250" s="71" t="s">
        <v>250</v>
      </c>
      <c r="N250" s="71" t="s">
        <v>4395</v>
      </c>
      <c r="O250" s="71"/>
      <c r="P250" s="71" t="s">
        <v>1920</v>
      </c>
      <c r="Q250" s="71"/>
      <c r="R250" s="71">
        <v>141</v>
      </c>
      <c r="S250" s="71" t="s">
        <v>2668</v>
      </c>
      <c r="T250" s="71">
        <v>3</v>
      </c>
      <c r="U250" s="71">
        <v>3.5</v>
      </c>
      <c r="V250" s="71">
        <v>10.5</v>
      </c>
      <c r="W250" s="57">
        <f>SUMIF('Wholesale Summary Input'!N:N,N250,'Wholesale Summary Input'!AC:AC)*-1</f>
        <v>-6.6074999999999999</v>
      </c>
      <c r="X250" s="57">
        <f>SUMIF('Wholesale Summary Input'!N:N,N250,'Wholesale Summary Input'!AD:AD)</f>
        <v>217.5</v>
      </c>
      <c r="Y250" s="59">
        <f t="shared" si="4"/>
        <v>10.18101724137931</v>
      </c>
      <c r="AL250" t="s">
        <v>2483</v>
      </c>
      <c r="AN250" t="s">
        <v>2484</v>
      </c>
      <c r="AP250" t="s">
        <v>2485</v>
      </c>
      <c r="AR250" t="s">
        <v>2485</v>
      </c>
    </row>
    <row r="251" spans="1:44">
      <c r="A251" s="71" t="s">
        <v>1937</v>
      </c>
      <c r="B251" s="73">
        <v>42838</v>
      </c>
      <c r="C251" s="74">
        <v>5.7268518518518517E-2</v>
      </c>
      <c r="D251" s="73">
        <v>42839</v>
      </c>
      <c r="E251" s="73">
        <v>42839</v>
      </c>
      <c r="F251" s="73">
        <v>42839</v>
      </c>
      <c r="G251" s="71" t="s">
        <v>1936</v>
      </c>
      <c r="H251" s="71" t="s">
        <v>1917</v>
      </c>
      <c r="I251" s="71" t="s">
        <v>1918</v>
      </c>
      <c r="J251" s="71" t="s">
        <v>1919</v>
      </c>
      <c r="K251" s="71" t="s">
        <v>486</v>
      </c>
      <c r="L251" s="71"/>
      <c r="M251" s="71" t="s">
        <v>250</v>
      </c>
      <c r="N251" s="71" t="s">
        <v>4395</v>
      </c>
      <c r="O251" s="71"/>
      <c r="P251" s="71" t="s">
        <v>1920</v>
      </c>
      <c r="Q251" s="71"/>
      <c r="R251" s="71">
        <v>142</v>
      </c>
      <c r="S251" s="71" t="s">
        <v>3506</v>
      </c>
      <c r="T251" s="71">
        <v>4</v>
      </c>
      <c r="U251" s="71">
        <v>3.5</v>
      </c>
      <c r="V251" s="71">
        <v>14</v>
      </c>
      <c r="W251" s="57">
        <f>SUMIF('Wholesale Summary Input'!N:N,N251,'Wholesale Summary Input'!AC:AC)*-1</f>
        <v>-6.6074999999999999</v>
      </c>
      <c r="X251" s="57">
        <f>SUMIF('Wholesale Summary Input'!N:N,N251,'Wholesale Summary Input'!AD:AD)</f>
        <v>217.5</v>
      </c>
      <c r="Y251" s="59">
        <f t="shared" si="4"/>
        <v>13.574689655172413</v>
      </c>
      <c r="AL251" t="s">
        <v>2505</v>
      </c>
      <c r="AN251" t="s">
        <v>2506</v>
      </c>
    </row>
    <row r="252" spans="1:44">
      <c r="A252" s="71" t="s">
        <v>1937</v>
      </c>
      <c r="B252" s="73">
        <v>42838</v>
      </c>
      <c r="C252" s="74">
        <v>7.6365740740740748E-2</v>
      </c>
      <c r="D252" s="73">
        <v>42838</v>
      </c>
      <c r="E252" s="73">
        <v>42838</v>
      </c>
      <c r="F252" s="73">
        <v>42838</v>
      </c>
      <c r="G252" s="71" t="s">
        <v>1936</v>
      </c>
      <c r="H252" s="71" t="s">
        <v>1917</v>
      </c>
      <c r="I252" s="71" t="s">
        <v>1918</v>
      </c>
      <c r="J252" s="71" t="s">
        <v>1919</v>
      </c>
      <c r="K252" s="71" t="s">
        <v>1157</v>
      </c>
      <c r="L252" s="71"/>
      <c r="M252" s="71" t="s">
        <v>241</v>
      </c>
      <c r="N252" s="71" t="s">
        <v>4396</v>
      </c>
      <c r="O252" s="71"/>
      <c r="P252" s="71" t="s">
        <v>1920</v>
      </c>
      <c r="Q252" s="71"/>
      <c r="R252" s="71">
        <v>144</v>
      </c>
      <c r="S252" s="71" t="s">
        <v>4360</v>
      </c>
      <c r="T252" s="71">
        <v>10</v>
      </c>
      <c r="U252" s="71">
        <v>3.5</v>
      </c>
      <c r="V252" s="71">
        <v>35</v>
      </c>
      <c r="W252" s="57">
        <f>SUMIF('Wholesale Summary Input'!N:N,N252,'Wholesale Summary Input'!AC:AC)*-1</f>
        <v>-4.3165000000000004</v>
      </c>
      <c r="X252" s="57">
        <f>SUMIF('Wholesale Summary Input'!N:N,N252,'Wholesale Summary Input'!AD:AD)</f>
        <v>138.5</v>
      </c>
      <c r="Y252" s="59">
        <f t="shared" si="4"/>
        <v>33.909187725631767</v>
      </c>
      <c r="AN252" t="s">
        <v>2501</v>
      </c>
      <c r="AP252" t="s">
        <v>1996</v>
      </c>
      <c r="AR252" t="s">
        <v>1996</v>
      </c>
    </row>
    <row r="253" spans="1:44">
      <c r="A253" s="71" t="s">
        <v>1937</v>
      </c>
      <c r="B253" s="73">
        <v>42838</v>
      </c>
      <c r="C253" s="74">
        <v>7.6365740740740748E-2</v>
      </c>
      <c r="D253" s="73">
        <v>42838</v>
      </c>
      <c r="E253" s="73">
        <v>42838</v>
      </c>
      <c r="F253" s="73">
        <v>42838</v>
      </c>
      <c r="G253" s="71" t="s">
        <v>1936</v>
      </c>
      <c r="H253" s="71" t="s">
        <v>1917</v>
      </c>
      <c r="I253" s="71" t="s">
        <v>1918</v>
      </c>
      <c r="J253" s="71" t="s">
        <v>1919</v>
      </c>
      <c r="K253" s="71" t="s">
        <v>1157</v>
      </c>
      <c r="L253" s="71"/>
      <c r="M253" s="71" t="s">
        <v>241</v>
      </c>
      <c r="N253" s="71" t="s">
        <v>4396</v>
      </c>
      <c r="O253" s="71"/>
      <c r="P253" s="71" t="s">
        <v>1920</v>
      </c>
      <c r="Q253" s="71"/>
      <c r="R253" s="71">
        <v>124</v>
      </c>
      <c r="S253" s="71" t="s">
        <v>227</v>
      </c>
      <c r="T253" s="71">
        <v>1</v>
      </c>
      <c r="U253" s="71">
        <v>3.5</v>
      </c>
      <c r="V253" s="71">
        <v>3.5</v>
      </c>
      <c r="W253" s="57">
        <f>SUMIF('Wholesale Summary Input'!N:N,N253,'Wholesale Summary Input'!AC:AC)*-1</f>
        <v>-4.3165000000000004</v>
      </c>
      <c r="X253" s="57">
        <f>SUMIF('Wholesale Summary Input'!N:N,N253,'Wholesale Summary Input'!AD:AD)</f>
        <v>138.5</v>
      </c>
      <c r="Y253" s="59">
        <f t="shared" si="4"/>
        <v>3.3909187725631771</v>
      </c>
      <c r="AL253" t="s">
        <v>2479</v>
      </c>
      <c r="AN253" t="s">
        <v>2480</v>
      </c>
    </row>
    <row r="254" spans="1:44">
      <c r="A254" s="71" t="s">
        <v>1937</v>
      </c>
      <c r="B254" s="73">
        <v>42838</v>
      </c>
      <c r="C254" s="74">
        <v>7.6365740740740748E-2</v>
      </c>
      <c r="D254" s="73">
        <v>42838</v>
      </c>
      <c r="E254" s="73">
        <v>42838</v>
      </c>
      <c r="F254" s="73">
        <v>42838</v>
      </c>
      <c r="G254" s="71" t="s">
        <v>1936</v>
      </c>
      <c r="H254" s="71" t="s">
        <v>1917</v>
      </c>
      <c r="I254" s="71" t="s">
        <v>1918</v>
      </c>
      <c r="J254" s="71" t="s">
        <v>1919</v>
      </c>
      <c r="K254" s="71" t="s">
        <v>1157</v>
      </c>
      <c r="L254" s="71"/>
      <c r="M254" s="71" t="s">
        <v>241</v>
      </c>
      <c r="N254" s="71" t="s">
        <v>4396</v>
      </c>
      <c r="O254" s="71"/>
      <c r="P254" s="71" t="s">
        <v>1920</v>
      </c>
      <c r="Q254" s="71"/>
      <c r="R254" s="71">
        <v>136</v>
      </c>
      <c r="S254" s="71" t="s">
        <v>1943</v>
      </c>
      <c r="T254" s="71">
        <v>1</v>
      </c>
      <c r="U254" s="71">
        <v>3.5</v>
      </c>
      <c r="V254" s="71">
        <v>3.5</v>
      </c>
      <c r="W254" s="57">
        <f>SUMIF('Wholesale Summary Input'!N:N,N254,'Wholesale Summary Input'!AC:AC)*-1</f>
        <v>-4.3165000000000004</v>
      </c>
      <c r="X254" s="57">
        <f>SUMIF('Wholesale Summary Input'!N:N,N254,'Wholesale Summary Input'!AD:AD)</f>
        <v>138.5</v>
      </c>
      <c r="Y254" s="59">
        <f t="shared" si="4"/>
        <v>3.3909187725631771</v>
      </c>
      <c r="AN254" t="s">
        <v>2463</v>
      </c>
      <c r="AP254" t="s">
        <v>1956</v>
      </c>
      <c r="AR254" t="s">
        <v>1957</v>
      </c>
    </row>
    <row r="255" spans="1:44">
      <c r="A255" s="71" t="s">
        <v>1937</v>
      </c>
      <c r="B255" s="73">
        <v>42838</v>
      </c>
      <c r="C255" s="74">
        <v>7.6365740740740748E-2</v>
      </c>
      <c r="D255" s="73">
        <v>42838</v>
      </c>
      <c r="E255" s="73">
        <v>42838</v>
      </c>
      <c r="F255" s="73">
        <v>42838</v>
      </c>
      <c r="G255" s="71" t="s">
        <v>1936</v>
      </c>
      <c r="H255" s="71" t="s">
        <v>1917</v>
      </c>
      <c r="I255" s="71" t="s">
        <v>1918</v>
      </c>
      <c r="J255" s="71" t="s">
        <v>1919</v>
      </c>
      <c r="K255" s="71" t="s">
        <v>1157</v>
      </c>
      <c r="L255" s="71"/>
      <c r="M255" s="71" t="s">
        <v>241</v>
      </c>
      <c r="N255" s="71" t="s">
        <v>4396</v>
      </c>
      <c r="O255" s="71"/>
      <c r="P255" s="71" t="s">
        <v>1920</v>
      </c>
      <c r="Q255" s="71"/>
      <c r="R255" s="71">
        <v>117</v>
      </c>
      <c r="S255" s="71" t="s">
        <v>205</v>
      </c>
      <c r="T255" s="71">
        <v>1</v>
      </c>
      <c r="U255" s="71">
        <v>3.5</v>
      </c>
      <c r="V255" s="71">
        <v>3.5</v>
      </c>
      <c r="W255" s="57">
        <f>SUMIF('Wholesale Summary Input'!N:N,N255,'Wholesale Summary Input'!AC:AC)*-1</f>
        <v>-4.3165000000000004</v>
      </c>
      <c r="X255" s="57">
        <f>SUMIF('Wholesale Summary Input'!N:N,N255,'Wholesale Summary Input'!AD:AD)</f>
        <v>138.5</v>
      </c>
      <c r="Y255" s="59">
        <f t="shared" si="4"/>
        <v>3.3909187725631771</v>
      </c>
      <c r="AL255" t="s">
        <v>2515</v>
      </c>
    </row>
    <row r="256" spans="1:44">
      <c r="A256" s="71" t="s">
        <v>1937</v>
      </c>
      <c r="B256" s="73">
        <v>42838</v>
      </c>
      <c r="C256" s="74">
        <v>7.6365740740740748E-2</v>
      </c>
      <c r="D256" s="73">
        <v>42838</v>
      </c>
      <c r="E256" s="73">
        <v>42838</v>
      </c>
      <c r="F256" s="73">
        <v>42838</v>
      </c>
      <c r="G256" s="71" t="s">
        <v>1936</v>
      </c>
      <c r="H256" s="71" t="s">
        <v>1917</v>
      </c>
      <c r="I256" s="71" t="s">
        <v>1918</v>
      </c>
      <c r="J256" s="71" t="s">
        <v>1919</v>
      </c>
      <c r="K256" s="71" t="s">
        <v>1157</v>
      </c>
      <c r="L256" s="71"/>
      <c r="M256" s="71" t="s">
        <v>241</v>
      </c>
      <c r="N256" s="71" t="s">
        <v>4396</v>
      </c>
      <c r="O256" s="71"/>
      <c r="P256" s="71" t="s">
        <v>1920</v>
      </c>
      <c r="Q256" s="71"/>
      <c r="R256" s="71">
        <v>126</v>
      </c>
      <c r="S256" s="71" t="s">
        <v>212</v>
      </c>
      <c r="T256" s="71">
        <v>3</v>
      </c>
      <c r="U256" s="71">
        <v>3.5</v>
      </c>
      <c r="V256" s="71">
        <v>10.5</v>
      </c>
      <c r="W256" s="57">
        <f>SUMIF('Wholesale Summary Input'!N:N,N256,'Wholesale Summary Input'!AC:AC)*-1</f>
        <v>-4.3165000000000004</v>
      </c>
      <c r="X256" s="57">
        <f>SUMIF('Wholesale Summary Input'!N:N,N256,'Wholesale Summary Input'!AD:AD)</f>
        <v>138.5</v>
      </c>
      <c r="Y256" s="59">
        <f t="shared" si="4"/>
        <v>10.172756317689531</v>
      </c>
      <c r="AL256" t="s">
        <v>2515</v>
      </c>
    </row>
    <row r="257" spans="1:44">
      <c r="A257" s="71" t="s">
        <v>1937</v>
      </c>
      <c r="B257" s="73">
        <v>42838</v>
      </c>
      <c r="C257" s="74">
        <v>7.6365740740740748E-2</v>
      </c>
      <c r="D257" s="73">
        <v>42838</v>
      </c>
      <c r="E257" s="73">
        <v>42838</v>
      </c>
      <c r="F257" s="73">
        <v>42838</v>
      </c>
      <c r="G257" s="71" t="s">
        <v>1936</v>
      </c>
      <c r="H257" s="71" t="s">
        <v>1917</v>
      </c>
      <c r="I257" s="71" t="s">
        <v>1918</v>
      </c>
      <c r="J257" s="71" t="s">
        <v>1919</v>
      </c>
      <c r="K257" s="71" t="s">
        <v>1157</v>
      </c>
      <c r="L257" s="71"/>
      <c r="M257" s="71" t="s">
        <v>241</v>
      </c>
      <c r="N257" s="71" t="s">
        <v>4396</v>
      </c>
      <c r="O257" s="71"/>
      <c r="P257" s="71" t="s">
        <v>1920</v>
      </c>
      <c r="Q257" s="71"/>
      <c r="R257" s="71">
        <v>129</v>
      </c>
      <c r="S257" s="71" t="s">
        <v>210</v>
      </c>
      <c r="T257" s="71">
        <v>2</v>
      </c>
      <c r="U257" s="71">
        <v>3.5</v>
      </c>
      <c r="V257" s="71">
        <v>7</v>
      </c>
      <c r="W257" s="57">
        <f>SUMIF('Wholesale Summary Input'!N:N,N257,'Wholesale Summary Input'!AC:AC)*-1</f>
        <v>-4.3165000000000004</v>
      </c>
      <c r="X257" s="57">
        <f>SUMIF('Wholesale Summary Input'!N:N,N257,'Wholesale Summary Input'!AD:AD)</f>
        <v>138.5</v>
      </c>
      <c r="Y257" s="59">
        <f t="shared" si="4"/>
        <v>6.7818375451263542</v>
      </c>
      <c r="AL257" t="s">
        <v>2481</v>
      </c>
      <c r="AN257" t="s">
        <v>2482</v>
      </c>
      <c r="AP257" t="s">
        <v>1951</v>
      </c>
      <c r="AR257" t="s">
        <v>1951</v>
      </c>
    </row>
    <row r="258" spans="1:44">
      <c r="A258" s="71" t="s">
        <v>1937</v>
      </c>
      <c r="B258" s="73">
        <v>42838</v>
      </c>
      <c r="C258" s="74">
        <v>7.6365740740740748E-2</v>
      </c>
      <c r="D258" s="73">
        <v>42838</v>
      </c>
      <c r="E258" s="73">
        <v>42838</v>
      </c>
      <c r="F258" s="73">
        <v>42838</v>
      </c>
      <c r="G258" s="71" t="s">
        <v>1936</v>
      </c>
      <c r="H258" s="71" t="s">
        <v>1917</v>
      </c>
      <c r="I258" s="71" t="s">
        <v>1918</v>
      </c>
      <c r="J258" s="71" t="s">
        <v>1919</v>
      </c>
      <c r="K258" s="71" t="s">
        <v>1157</v>
      </c>
      <c r="L258" s="71"/>
      <c r="M258" s="71" t="s">
        <v>241</v>
      </c>
      <c r="N258" s="71" t="s">
        <v>4396</v>
      </c>
      <c r="O258" s="71"/>
      <c r="P258" s="71" t="s">
        <v>1920</v>
      </c>
      <c r="Q258" s="71"/>
      <c r="R258" s="71">
        <v>110</v>
      </c>
      <c r="S258" s="71" t="s">
        <v>209</v>
      </c>
      <c r="T258" s="71">
        <v>2</v>
      </c>
      <c r="U258" s="71">
        <v>3.5</v>
      </c>
      <c r="V258" s="71">
        <v>7</v>
      </c>
      <c r="W258" s="57">
        <f>SUMIF('Wholesale Summary Input'!N:N,N258,'Wholesale Summary Input'!AC:AC)*-1</f>
        <v>-4.3165000000000004</v>
      </c>
      <c r="X258" s="57">
        <f>SUMIF('Wholesale Summary Input'!N:N,N258,'Wholesale Summary Input'!AD:AD)</f>
        <v>138.5</v>
      </c>
      <c r="Y258" s="59">
        <f t="shared" si="4"/>
        <v>6.7818375451263542</v>
      </c>
      <c r="AL258" t="s">
        <v>2493</v>
      </c>
    </row>
    <row r="259" spans="1:44">
      <c r="A259" s="71" t="s">
        <v>1937</v>
      </c>
      <c r="B259" s="73">
        <v>42838</v>
      </c>
      <c r="C259" s="74">
        <v>7.6365740740740748E-2</v>
      </c>
      <c r="D259" s="73">
        <v>42838</v>
      </c>
      <c r="E259" s="73">
        <v>42838</v>
      </c>
      <c r="F259" s="73">
        <v>42838</v>
      </c>
      <c r="G259" s="71" t="s">
        <v>1936</v>
      </c>
      <c r="H259" s="71" t="s">
        <v>1917</v>
      </c>
      <c r="I259" s="71" t="s">
        <v>1918</v>
      </c>
      <c r="J259" s="71" t="s">
        <v>1919</v>
      </c>
      <c r="K259" s="71" t="s">
        <v>1157</v>
      </c>
      <c r="L259" s="71"/>
      <c r="M259" s="71" t="s">
        <v>241</v>
      </c>
      <c r="N259" s="71" t="s">
        <v>4396</v>
      </c>
      <c r="O259" s="71"/>
      <c r="P259" s="71" t="s">
        <v>1920</v>
      </c>
      <c r="Q259" s="71"/>
      <c r="R259" s="71">
        <v>12013</v>
      </c>
      <c r="S259" s="71" t="s">
        <v>2203</v>
      </c>
      <c r="T259" s="71">
        <v>3</v>
      </c>
      <c r="U259" s="71">
        <v>13.5</v>
      </c>
      <c r="V259" s="71">
        <v>40.5</v>
      </c>
      <c r="W259" s="57">
        <f>SUMIF('Wholesale Summary Input'!N:N,N259,'Wholesale Summary Input'!AC:AC)*-1</f>
        <v>-4.3165000000000004</v>
      </c>
      <c r="X259" s="57">
        <f>SUMIF('Wholesale Summary Input'!N:N,N259,'Wholesale Summary Input'!AD:AD)</f>
        <v>138.5</v>
      </c>
      <c r="Y259" s="59">
        <f t="shared" si="4"/>
        <v>39.237774368231044</v>
      </c>
      <c r="AL259" t="s">
        <v>2494</v>
      </c>
    </row>
    <row r="260" spans="1:44">
      <c r="A260" s="71" t="s">
        <v>1937</v>
      </c>
      <c r="B260" s="73">
        <v>42838</v>
      </c>
      <c r="C260" s="74">
        <v>7.6365740740740748E-2</v>
      </c>
      <c r="D260" s="73">
        <v>42838</v>
      </c>
      <c r="E260" s="73">
        <v>42838</v>
      </c>
      <c r="F260" s="73">
        <v>42838</v>
      </c>
      <c r="G260" s="71" t="s">
        <v>1936</v>
      </c>
      <c r="H260" s="71" t="s">
        <v>1917</v>
      </c>
      <c r="I260" s="71" t="s">
        <v>1918</v>
      </c>
      <c r="J260" s="71" t="s">
        <v>1919</v>
      </c>
      <c r="K260" s="71" t="s">
        <v>1157</v>
      </c>
      <c r="L260" s="71"/>
      <c r="M260" s="71" t="s">
        <v>241</v>
      </c>
      <c r="N260" s="71" t="s">
        <v>4396</v>
      </c>
      <c r="O260" s="71"/>
      <c r="P260" s="71" t="s">
        <v>1920</v>
      </c>
      <c r="Q260" s="71"/>
      <c r="R260" s="71">
        <v>142</v>
      </c>
      <c r="S260" s="71" t="s">
        <v>3506</v>
      </c>
      <c r="T260" s="71">
        <v>5</v>
      </c>
      <c r="U260" s="71">
        <v>3.5</v>
      </c>
      <c r="V260" s="71">
        <v>17.5</v>
      </c>
      <c r="W260" s="57">
        <f>SUMIF('Wholesale Summary Input'!N:N,N260,'Wholesale Summary Input'!AC:AC)*-1</f>
        <v>-4.3165000000000004</v>
      </c>
      <c r="X260" s="57">
        <f>SUMIF('Wholesale Summary Input'!N:N,N260,'Wholesale Summary Input'!AD:AD)</f>
        <v>138.5</v>
      </c>
      <c r="Y260" s="59">
        <f t="shared" si="4"/>
        <v>16.954593862815884</v>
      </c>
      <c r="AL260" t="s">
        <v>2495</v>
      </c>
    </row>
    <row r="261" spans="1:44">
      <c r="A261" s="71" t="s">
        <v>1937</v>
      </c>
      <c r="B261" s="73">
        <v>42838</v>
      </c>
      <c r="C261" s="74">
        <v>7.6365740740740748E-2</v>
      </c>
      <c r="D261" s="73">
        <v>42838</v>
      </c>
      <c r="E261" s="73">
        <v>42838</v>
      </c>
      <c r="F261" s="73">
        <v>42838</v>
      </c>
      <c r="G261" s="71" t="s">
        <v>1936</v>
      </c>
      <c r="H261" s="71" t="s">
        <v>1917</v>
      </c>
      <c r="I261" s="71" t="s">
        <v>1918</v>
      </c>
      <c r="J261" s="71" t="s">
        <v>1919</v>
      </c>
      <c r="K261" s="71" t="s">
        <v>1157</v>
      </c>
      <c r="L261" s="71"/>
      <c r="M261" s="71" t="s">
        <v>241</v>
      </c>
      <c r="N261" s="71" t="s">
        <v>4396</v>
      </c>
      <c r="O261" s="71"/>
      <c r="P261" s="71" t="s">
        <v>1920</v>
      </c>
      <c r="Q261" s="71"/>
      <c r="R261" s="71">
        <v>135</v>
      </c>
      <c r="S261" s="71" t="s">
        <v>1942</v>
      </c>
      <c r="T261" s="71">
        <v>2</v>
      </c>
      <c r="U261" s="71">
        <v>3.5</v>
      </c>
      <c r="V261" s="71">
        <v>7</v>
      </c>
      <c r="W261" s="57">
        <f>SUMIF('Wholesale Summary Input'!N:N,N261,'Wholesale Summary Input'!AC:AC)*-1</f>
        <v>-4.3165000000000004</v>
      </c>
      <c r="X261" s="57">
        <f>SUMIF('Wholesale Summary Input'!N:N,N261,'Wholesale Summary Input'!AD:AD)</f>
        <v>138.5</v>
      </c>
      <c r="Y261" s="59">
        <f t="shared" si="4"/>
        <v>6.7818375451263542</v>
      </c>
      <c r="AL261" t="s">
        <v>2469</v>
      </c>
      <c r="AN261" t="s">
        <v>2470</v>
      </c>
    </row>
    <row r="262" spans="1:44">
      <c r="A262" s="71" t="s">
        <v>1937</v>
      </c>
      <c r="B262" s="73">
        <v>42838</v>
      </c>
      <c r="C262" s="74">
        <v>7.6365740740740748E-2</v>
      </c>
      <c r="D262" s="73">
        <v>42838</v>
      </c>
      <c r="E262" s="73">
        <v>42838</v>
      </c>
      <c r="F262" s="73">
        <v>42838</v>
      </c>
      <c r="G262" s="71" t="s">
        <v>1936</v>
      </c>
      <c r="H262" s="71" t="s">
        <v>1917</v>
      </c>
      <c r="I262" s="71" t="s">
        <v>1918</v>
      </c>
      <c r="J262" s="71" t="s">
        <v>1919</v>
      </c>
      <c r="K262" s="71" t="s">
        <v>1157</v>
      </c>
      <c r="L262" s="71"/>
      <c r="M262" s="71" t="s">
        <v>241</v>
      </c>
      <c r="N262" s="71" t="s">
        <v>4396</v>
      </c>
      <c r="O262" s="71"/>
      <c r="P262" s="71" t="s">
        <v>1920</v>
      </c>
      <c r="Q262" s="71"/>
      <c r="R262" s="71">
        <v>111</v>
      </c>
      <c r="S262" s="71" t="s">
        <v>216</v>
      </c>
      <c r="T262" s="71">
        <v>1</v>
      </c>
      <c r="U262" s="71">
        <v>3.5</v>
      </c>
      <c r="V262" s="71">
        <v>3.5</v>
      </c>
      <c r="W262" s="57">
        <f>SUMIF('Wholesale Summary Input'!N:N,N262,'Wholesale Summary Input'!AC:AC)*-1</f>
        <v>-4.3165000000000004</v>
      </c>
      <c r="X262" s="57">
        <f>SUMIF('Wholesale Summary Input'!N:N,N262,'Wholesale Summary Input'!AD:AD)</f>
        <v>138.5</v>
      </c>
      <c r="Y262" s="59">
        <f t="shared" si="4"/>
        <v>3.3909187725631771</v>
      </c>
      <c r="AL262" t="s">
        <v>2497</v>
      </c>
    </row>
    <row r="263" spans="1:44">
      <c r="A263" s="71" t="s">
        <v>1937</v>
      </c>
      <c r="B263" s="73">
        <v>42838</v>
      </c>
      <c r="C263" s="74">
        <v>4.7870370370370369E-2</v>
      </c>
      <c r="D263" s="73">
        <v>42838</v>
      </c>
      <c r="E263" s="73">
        <v>42838</v>
      </c>
      <c r="F263" s="73">
        <v>42842</v>
      </c>
      <c r="G263" s="71" t="s">
        <v>1936</v>
      </c>
      <c r="H263" s="71" t="s">
        <v>1917</v>
      </c>
      <c r="I263" s="71" t="s">
        <v>1918</v>
      </c>
      <c r="J263" s="71" t="s">
        <v>1919</v>
      </c>
      <c r="K263" s="71" t="s">
        <v>1116</v>
      </c>
      <c r="L263" s="71"/>
      <c r="M263" s="71"/>
      <c r="N263" s="71" t="s">
        <v>4397</v>
      </c>
      <c r="O263" s="71"/>
      <c r="P263" s="71" t="s">
        <v>1920</v>
      </c>
      <c r="Q263" s="71"/>
      <c r="R263" s="71">
        <v>12016</v>
      </c>
      <c r="S263" s="71" t="s">
        <v>4398</v>
      </c>
      <c r="T263" s="71">
        <v>3</v>
      </c>
      <c r="U263" s="71">
        <v>17</v>
      </c>
      <c r="V263" s="71">
        <v>51</v>
      </c>
      <c r="W263" s="57">
        <f>SUMIF('Wholesale Summary Input'!N:N,N263,'Wholesale Summary Input'!AC:AC)*-1</f>
        <v>-3.1419999999999999</v>
      </c>
      <c r="X263" s="57">
        <f>SUMIF('Wholesale Summary Input'!N:N,N263,'Wholesale Summary Input'!AD:AD)</f>
        <v>98</v>
      </c>
      <c r="Y263" s="59">
        <f t="shared" si="4"/>
        <v>49.364877551020406</v>
      </c>
      <c r="AL263" t="s">
        <v>2497</v>
      </c>
    </row>
    <row r="264" spans="1:44">
      <c r="A264" s="71" t="s">
        <v>1937</v>
      </c>
      <c r="B264" s="73">
        <v>42838</v>
      </c>
      <c r="C264" s="74">
        <v>4.7870370370370369E-2</v>
      </c>
      <c r="D264" s="73">
        <v>42838</v>
      </c>
      <c r="E264" s="73">
        <v>42838</v>
      </c>
      <c r="F264" s="73">
        <v>42842</v>
      </c>
      <c r="G264" s="71" t="s">
        <v>1936</v>
      </c>
      <c r="H264" s="71" t="s">
        <v>1917</v>
      </c>
      <c r="I264" s="71" t="s">
        <v>1918</v>
      </c>
      <c r="J264" s="71" t="s">
        <v>1919</v>
      </c>
      <c r="K264" s="71" t="s">
        <v>1116</v>
      </c>
      <c r="L264" s="71"/>
      <c r="M264" s="71"/>
      <c r="N264" s="71" t="s">
        <v>4397</v>
      </c>
      <c r="O264" s="71"/>
      <c r="P264" s="71" t="s">
        <v>1920</v>
      </c>
      <c r="Q264" s="71"/>
      <c r="R264" s="71">
        <v>144</v>
      </c>
      <c r="S264" s="71" t="s">
        <v>4360</v>
      </c>
      <c r="T264" s="71">
        <v>3</v>
      </c>
      <c r="U264" s="71">
        <v>3.5</v>
      </c>
      <c r="V264" s="71">
        <v>10.5</v>
      </c>
      <c r="W264" s="57">
        <f>SUMIF('Wholesale Summary Input'!N:N,N264,'Wholesale Summary Input'!AC:AC)*-1</f>
        <v>-3.1419999999999999</v>
      </c>
      <c r="X264" s="57">
        <f>SUMIF('Wholesale Summary Input'!N:N,N264,'Wholesale Summary Input'!AD:AD)</f>
        <v>98</v>
      </c>
      <c r="Y264" s="59">
        <f t="shared" si="4"/>
        <v>10.163357142857143</v>
      </c>
      <c r="AL264" t="s">
        <v>2516</v>
      </c>
    </row>
    <row r="265" spans="1:44">
      <c r="A265" s="71" t="s">
        <v>1937</v>
      </c>
      <c r="B265" s="73">
        <v>42838</v>
      </c>
      <c r="C265" s="74">
        <v>4.7870370370370369E-2</v>
      </c>
      <c r="D265" s="73">
        <v>42838</v>
      </c>
      <c r="E265" s="73">
        <v>42838</v>
      </c>
      <c r="F265" s="73">
        <v>42842</v>
      </c>
      <c r="G265" s="71" t="s">
        <v>1936</v>
      </c>
      <c r="H265" s="71" t="s">
        <v>1917</v>
      </c>
      <c r="I265" s="71" t="s">
        <v>1918</v>
      </c>
      <c r="J265" s="71" t="s">
        <v>1919</v>
      </c>
      <c r="K265" s="71" t="s">
        <v>1116</v>
      </c>
      <c r="L265" s="71"/>
      <c r="M265" s="71"/>
      <c r="N265" s="71" t="s">
        <v>4397</v>
      </c>
      <c r="O265" s="71"/>
      <c r="P265" s="71" t="s">
        <v>1920</v>
      </c>
      <c r="Q265" s="71"/>
      <c r="R265" s="71">
        <v>12013</v>
      </c>
      <c r="S265" s="71" t="s">
        <v>2203</v>
      </c>
      <c r="T265" s="71">
        <v>2</v>
      </c>
      <c r="U265" s="71">
        <v>13.5</v>
      </c>
      <c r="V265" s="71">
        <v>27</v>
      </c>
      <c r="W265" s="57">
        <f>SUMIF('Wholesale Summary Input'!N:N,N265,'Wholesale Summary Input'!AC:AC)*-1</f>
        <v>-3.1419999999999999</v>
      </c>
      <c r="X265" s="57">
        <f>SUMIF('Wholesale Summary Input'!N:N,N265,'Wholesale Summary Input'!AD:AD)</f>
        <v>98</v>
      </c>
      <c r="Y265" s="59">
        <f t="shared" ref="Y265:Y290" si="5">V265+(W265*(V265/X265))</f>
        <v>26.134346938775511</v>
      </c>
      <c r="AL265" t="s">
        <v>2487</v>
      </c>
    </row>
    <row r="266" spans="1:44">
      <c r="A266" s="71" t="s">
        <v>1937</v>
      </c>
      <c r="B266" s="73">
        <v>42838</v>
      </c>
      <c r="C266" s="74">
        <v>4.0972222222222222E-2</v>
      </c>
      <c r="D266" s="73">
        <v>42838</v>
      </c>
      <c r="E266" s="73">
        <v>42838</v>
      </c>
      <c r="F266" s="73">
        <v>42838</v>
      </c>
      <c r="G266" s="71" t="s">
        <v>1936</v>
      </c>
      <c r="H266" s="71" t="s">
        <v>1917</v>
      </c>
      <c r="I266" s="71" t="s">
        <v>1918</v>
      </c>
      <c r="J266" s="71" t="s">
        <v>1919</v>
      </c>
      <c r="K266" s="71" t="s">
        <v>2660</v>
      </c>
      <c r="L266" s="71"/>
      <c r="M266" s="71"/>
      <c r="N266" s="71" t="s">
        <v>4399</v>
      </c>
      <c r="O266" s="71"/>
      <c r="P266" s="71" t="s">
        <v>1920</v>
      </c>
      <c r="Q266" s="71"/>
      <c r="R266" s="71">
        <v>144</v>
      </c>
      <c r="S266" s="71" t="s">
        <v>4360</v>
      </c>
      <c r="T266" s="71">
        <v>2</v>
      </c>
      <c r="U266" s="71">
        <v>3.5</v>
      </c>
      <c r="V266" s="71">
        <v>7</v>
      </c>
      <c r="W266" s="57">
        <f>SUMIF('Wholesale Summary Input'!N:N,N266,'Wholesale Summary Input'!AC:AC)*-1</f>
        <v>-0.58333000000000002</v>
      </c>
      <c r="X266" s="57">
        <f>SUMIF('Wholesale Summary Input'!N:N,N266,'Wholesale Summary Input'!AD:AD)</f>
        <v>9.77</v>
      </c>
      <c r="Y266" s="59">
        <f t="shared" si="5"/>
        <v>6.5820562947799388</v>
      </c>
      <c r="AL266" t="s">
        <v>2487</v>
      </c>
    </row>
    <row r="267" spans="1:44">
      <c r="A267" s="71" t="s">
        <v>1937</v>
      </c>
      <c r="B267" s="73">
        <v>42838</v>
      </c>
      <c r="C267" s="74">
        <v>3.4166666666666672E-2</v>
      </c>
      <c r="D267" s="73">
        <v>42838</v>
      </c>
      <c r="E267" s="73">
        <v>42838</v>
      </c>
      <c r="F267" s="73">
        <v>42838</v>
      </c>
      <c r="G267" s="71" t="s">
        <v>1936</v>
      </c>
      <c r="H267" s="71" t="s">
        <v>1917</v>
      </c>
      <c r="I267" s="71" t="s">
        <v>1918</v>
      </c>
      <c r="J267" s="71" t="s">
        <v>1919</v>
      </c>
      <c r="K267" s="71" t="s">
        <v>2669</v>
      </c>
      <c r="L267" s="71"/>
      <c r="M267" s="71"/>
      <c r="N267" s="71" t="s">
        <v>4400</v>
      </c>
      <c r="O267" s="71"/>
      <c r="P267" s="71" t="s">
        <v>1920</v>
      </c>
      <c r="Q267" s="71"/>
      <c r="R267" s="71">
        <v>12016</v>
      </c>
      <c r="S267" s="71" t="s">
        <v>4401</v>
      </c>
      <c r="T267" s="71">
        <v>3</v>
      </c>
      <c r="U267" s="71">
        <v>17</v>
      </c>
      <c r="V267" s="71">
        <v>51</v>
      </c>
      <c r="W267" s="57">
        <f>SUMIF('Wholesale Summary Input'!N:N,N267,'Wholesale Summary Input'!AC:AC)*-1</f>
        <v>-1.9385000000000001</v>
      </c>
      <c r="X267" s="57">
        <f>SUMIF('Wholesale Summary Input'!N:N,N267,'Wholesale Summary Input'!AD:AD)</f>
        <v>56.5</v>
      </c>
      <c r="Y267" s="59">
        <f t="shared" si="5"/>
        <v>49.250203539823012</v>
      </c>
      <c r="AL267" t="s">
        <v>2507</v>
      </c>
    </row>
    <row r="268" spans="1:44">
      <c r="A268" s="71" t="s">
        <v>1937</v>
      </c>
      <c r="B268" s="73">
        <v>42836</v>
      </c>
      <c r="C268" s="74">
        <v>0.52972222222222221</v>
      </c>
      <c r="D268" s="73">
        <v>42836</v>
      </c>
      <c r="E268" s="73">
        <v>42836</v>
      </c>
      <c r="F268" s="73">
        <v>42839</v>
      </c>
      <c r="G268" s="71" t="s">
        <v>1936</v>
      </c>
      <c r="H268" s="71" t="s">
        <v>1917</v>
      </c>
      <c r="I268" s="71" t="s">
        <v>1918</v>
      </c>
      <c r="J268" s="71" t="s">
        <v>1919</v>
      </c>
      <c r="K268" s="71" t="s">
        <v>4402</v>
      </c>
      <c r="L268" s="71"/>
      <c r="M268" s="71"/>
      <c r="N268" s="71" t="s">
        <v>4403</v>
      </c>
      <c r="O268" s="71"/>
      <c r="P268" s="71" t="s">
        <v>1920</v>
      </c>
      <c r="Q268" s="71"/>
      <c r="R268" s="71">
        <v>12013</v>
      </c>
      <c r="S268" s="71" t="s">
        <v>2203</v>
      </c>
      <c r="T268" s="71">
        <v>10</v>
      </c>
      <c r="U268" s="71">
        <v>13.5</v>
      </c>
      <c r="V268" s="71">
        <v>135</v>
      </c>
      <c r="W268" s="57">
        <f>SUMIF('Wholesale Summary Input'!N:N,N268,'Wholesale Summary Input'!AC:AC)*-1</f>
        <v>-10.740000000000002</v>
      </c>
      <c r="X268" s="57">
        <f>SUMIF('Wholesale Summary Input'!N:N,N268,'Wholesale Summary Input'!AD:AD)</f>
        <v>360</v>
      </c>
      <c r="Y268" s="59">
        <f t="shared" si="5"/>
        <v>130.9725</v>
      </c>
      <c r="AL268" t="s">
        <v>2507</v>
      </c>
    </row>
    <row r="269" spans="1:44">
      <c r="A269" s="71" t="s">
        <v>1937</v>
      </c>
      <c r="B269" s="73">
        <v>42836</v>
      </c>
      <c r="C269" s="74">
        <v>0.52972222222222221</v>
      </c>
      <c r="D269" s="73">
        <v>42836</v>
      </c>
      <c r="E269" s="73">
        <v>42836</v>
      </c>
      <c r="F269" s="73">
        <v>42839</v>
      </c>
      <c r="G269" s="71" t="s">
        <v>1936</v>
      </c>
      <c r="H269" s="71" t="s">
        <v>1917</v>
      </c>
      <c r="I269" s="71" t="s">
        <v>1918</v>
      </c>
      <c r="J269" s="71" t="s">
        <v>1919</v>
      </c>
      <c r="K269" s="71" t="s">
        <v>4402</v>
      </c>
      <c r="L269" s="71"/>
      <c r="M269" s="71"/>
      <c r="N269" s="71" t="s">
        <v>4403</v>
      </c>
      <c r="O269" s="71"/>
      <c r="P269" s="71" t="s">
        <v>1920</v>
      </c>
      <c r="Q269" s="71"/>
      <c r="R269" s="71">
        <v>12013</v>
      </c>
      <c r="S269" s="71" t="s">
        <v>4404</v>
      </c>
      <c r="T269" s="71">
        <v>1</v>
      </c>
      <c r="U269" s="71"/>
      <c r="V269" s="71"/>
      <c r="W269" s="57">
        <f>SUMIF('Wholesale Summary Input'!N:N,N269,'Wholesale Summary Input'!AC:AC)*-1</f>
        <v>-10.740000000000002</v>
      </c>
      <c r="X269" s="57">
        <f>SUMIF('Wholesale Summary Input'!N:N,N269,'Wholesale Summary Input'!AD:AD)</f>
        <v>360</v>
      </c>
      <c r="Y269" s="59">
        <f t="shared" si="5"/>
        <v>0</v>
      </c>
      <c r="AP269" t="s">
        <v>1996</v>
      </c>
      <c r="AR269" t="s">
        <v>1996</v>
      </c>
    </row>
    <row r="270" spans="1:44">
      <c r="A270" s="71" t="s">
        <v>1937</v>
      </c>
      <c r="B270" s="73">
        <v>42836</v>
      </c>
      <c r="C270" s="74">
        <v>0.52972222222222221</v>
      </c>
      <c r="D270" s="73">
        <v>42836</v>
      </c>
      <c r="E270" s="73">
        <v>42836</v>
      </c>
      <c r="F270" s="73">
        <v>42839</v>
      </c>
      <c r="G270" s="71" t="s">
        <v>1936</v>
      </c>
      <c r="H270" s="71" t="s">
        <v>1917</v>
      </c>
      <c r="I270" s="71" t="s">
        <v>1918</v>
      </c>
      <c r="J270" s="71" t="s">
        <v>1919</v>
      </c>
      <c r="K270" s="71" t="s">
        <v>4402</v>
      </c>
      <c r="L270" s="71"/>
      <c r="M270" s="71"/>
      <c r="N270" s="71" t="s">
        <v>4403</v>
      </c>
      <c r="O270" s="71"/>
      <c r="P270" s="71" t="s">
        <v>1920</v>
      </c>
      <c r="Q270" s="71"/>
      <c r="R270" s="71">
        <v>142</v>
      </c>
      <c r="S270" s="71" t="s">
        <v>3506</v>
      </c>
      <c r="T270" s="71">
        <v>10</v>
      </c>
      <c r="U270" s="71">
        <v>3.5</v>
      </c>
      <c r="V270" s="71">
        <v>35</v>
      </c>
      <c r="W270" s="57">
        <f>SUMIF('Wholesale Summary Input'!N:N,N270,'Wholesale Summary Input'!AC:AC)*-1</f>
        <v>-10.740000000000002</v>
      </c>
      <c r="X270" s="57">
        <f>SUMIF('Wholesale Summary Input'!N:N,N270,'Wholesale Summary Input'!AD:AD)</f>
        <v>360</v>
      </c>
      <c r="Y270" s="59">
        <f t="shared" si="5"/>
        <v>33.955833333333331</v>
      </c>
      <c r="AP270" t="s">
        <v>1996</v>
      </c>
      <c r="AR270" t="s">
        <v>1996</v>
      </c>
    </row>
    <row r="271" spans="1:44">
      <c r="A271" s="71" t="s">
        <v>1937</v>
      </c>
      <c r="B271" s="73">
        <v>42836</v>
      </c>
      <c r="C271" s="74">
        <v>0.52972222222222221</v>
      </c>
      <c r="D271" s="73">
        <v>42836</v>
      </c>
      <c r="E271" s="73">
        <v>42836</v>
      </c>
      <c r="F271" s="73">
        <v>42839</v>
      </c>
      <c r="G271" s="71" t="s">
        <v>1936</v>
      </c>
      <c r="H271" s="71" t="s">
        <v>1917</v>
      </c>
      <c r="I271" s="71" t="s">
        <v>1918</v>
      </c>
      <c r="J271" s="71" t="s">
        <v>1919</v>
      </c>
      <c r="K271" s="71" t="s">
        <v>4402</v>
      </c>
      <c r="L271" s="71"/>
      <c r="M271" s="71"/>
      <c r="N271" s="71" t="s">
        <v>4403</v>
      </c>
      <c r="O271" s="71"/>
      <c r="P271" s="71" t="s">
        <v>1920</v>
      </c>
      <c r="Q271" s="71"/>
      <c r="R271" s="71">
        <v>130</v>
      </c>
      <c r="S271" s="71" t="s">
        <v>208</v>
      </c>
      <c r="T271" s="71">
        <v>5</v>
      </c>
      <c r="U271" s="71">
        <v>3.5</v>
      </c>
      <c r="V271" s="71">
        <v>17.5</v>
      </c>
      <c r="W271" s="57">
        <f>SUMIF('Wholesale Summary Input'!N:N,N271,'Wholesale Summary Input'!AC:AC)*-1</f>
        <v>-10.740000000000002</v>
      </c>
      <c r="X271" s="57">
        <f>SUMIF('Wholesale Summary Input'!N:N,N271,'Wholesale Summary Input'!AD:AD)</f>
        <v>360</v>
      </c>
      <c r="Y271" s="59">
        <f t="shared" si="5"/>
        <v>16.977916666666665</v>
      </c>
      <c r="AN271" t="s">
        <v>2517</v>
      </c>
    </row>
    <row r="272" spans="1:44">
      <c r="A272" s="71" t="s">
        <v>1937</v>
      </c>
      <c r="B272" s="73">
        <v>42836</v>
      </c>
      <c r="C272" s="74">
        <v>0.52972222222222221</v>
      </c>
      <c r="D272" s="73">
        <v>42836</v>
      </c>
      <c r="E272" s="73">
        <v>42836</v>
      </c>
      <c r="F272" s="73">
        <v>42839</v>
      </c>
      <c r="G272" s="71" t="s">
        <v>1936</v>
      </c>
      <c r="H272" s="71" t="s">
        <v>1917</v>
      </c>
      <c r="I272" s="71" t="s">
        <v>1918</v>
      </c>
      <c r="J272" s="71" t="s">
        <v>1919</v>
      </c>
      <c r="K272" s="71" t="s">
        <v>4402</v>
      </c>
      <c r="L272" s="71"/>
      <c r="M272" s="71"/>
      <c r="N272" s="71" t="s">
        <v>4403</v>
      </c>
      <c r="O272" s="71"/>
      <c r="P272" s="71" t="s">
        <v>1920</v>
      </c>
      <c r="Q272" s="71"/>
      <c r="R272" s="71">
        <v>117</v>
      </c>
      <c r="S272" s="71" t="s">
        <v>205</v>
      </c>
      <c r="T272" s="71">
        <v>10</v>
      </c>
      <c r="U272" s="71">
        <v>3.5</v>
      </c>
      <c r="V272" s="71">
        <v>35</v>
      </c>
      <c r="W272" s="57">
        <f>SUMIF('Wholesale Summary Input'!N:N,N272,'Wholesale Summary Input'!AC:AC)*-1</f>
        <v>-10.740000000000002</v>
      </c>
      <c r="X272" s="57">
        <f>SUMIF('Wholesale Summary Input'!N:N,N272,'Wholesale Summary Input'!AD:AD)</f>
        <v>360</v>
      </c>
      <c r="Y272" s="59">
        <f t="shared" si="5"/>
        <v>33.955833333333331</v>
      </c>
      <c r="AL272" t="s">
        <v>2488</v>
      </c>
    </row>
    <row r="273" spans="1:44">
      <c r="A273" s="71" t="s">
        <v>1937</v>
      </c>
      <c r="B273" s="73">
        <v>42836</v>
      </c>
      <c r="C273" s="74">
        <v>0.52972222222222221</v>
      </c>
      <c r="D273" s="73">
        <v>42836</v>
      </c>
      <c r="E273" s="73">
        <v>42836</v>
      </c>
      <c r="F273" s="73">
        <v>42839</v>
      </c>
      <c r="G273" s="71" t="s">
        <v>1936</v>
      </c>
      <c r="H273" s="71" t="s">
        <v>1917</v>
      </c>
      <c r="I273" s="71" t="s">
        <v>1918</v>
      </c>
      <c r="J273" s="71" t="s">
        <v>1919</v>
      </c>
      <c r="K273" s="71" t="s">
        <v>4402</v>
      </c>
      <c r="L273" s="71"/>
      <c r="M273" s="71"/>
      <c r="N273" s="71" t="s">
        <v>4403</v>
      </c>
      <c r="O273" s="71"/>
      <c r="P273" s="71" t="s">
        <v>1920</v>
      </c>
      <c r="Q273" s="71"/>
      <c r="R273" s="71">
        <v>12016</v>
      </c>
      <c r="S273" s="71" t="s">
        <v>4405</v>
      </c>
      <c r="T273" s="71">
        <v>5</v>
      </c>
      <c r="U273" s="71">
        <v>17</v>
      </c>
      <c r="V273" s="71">
        <v>85</v>
      </c>
      <c r="W273" s="57">
        <f>SUMIF('Wholesale Summary Input'!N:N,N273,'Wholesale Summary Input'!AC:AC)*-1</f>
        <v>-10.740000000000002</v>
      </c>
      <c r="X273" s="57">
        <f>SUMIF('Wholesale Summary Input'!N:N,N273,'Wholesale Summary Input'!AD:AD)</f>
        <v>360</v>
      </c>
      <c r="Y273" s="59">
        <f t="shared" si="5"/>
        <v>82.464166666666671</v>
      </c>
      <c r="AL273" t="s">
        <v>2488</v>
      </c>
    </row>
    <row r="274" spans="1:44">
      <c r="A274" s="71" t="s">
        <v>1937</v>
      </c>
      <c r="B274" s="73">
        <v>42836</v>
      </c>
      <c r="C274" s="74">
        <v>0.52972222222222221</v>
      </c>
      <c r="D274" s="73">
        <v>42836</v>
      </c>
      <c r="E274" s="73">
        <v>42836</v>
      </c>
      <c r="F274" s="73">
        <v>42839</v>
      </c>
      <c r="G274" s="71" t="s">
        <v>1936</v>
      </c>
      <c r="H274" s="71" t="s">
        <v>1917</v>
      </c>
      <c r="I274" s="71" t="s">
        <v>1918</v>
      </c>
      <c r="J274" s="71" t="s">
        <v>1919</v>
      </c>
      <c r="K274" s="71" t="s">
        <v>4402</v>
      </c>
      <c r="L274" s="71"/>
      <c r="M274" s="71"/>
      <c r="N274" s="71" t="s">
        <v>4403</v>
      </c>
      <c r="O274" s="71"/>
      <c r="P274" s="71" t="s">
        <v>1920</v>
      </c>
      <c r="Q274" s="71"/>
      <c r="R274" s="71">
        <v>144</v>
      </c>
      <c r="S274" s="71" t="s">
        <v>4360</v>
      </c>
      <c r="T274" s="71">
        <v>15</v>
      </c>
      <c r="U274" s="71">
        <v>3.5</v>
      </c>
      <c r="V274" s="71">
        <v>52.5</v>
      </c>
      <c r="W274" s="57">
        <f>SUMIF('Wholesale Summary Input'!N:N,N274,'Wholesale Summary Input'!AC:AC)*-1</f>
        <v>-10.740000000000002</v>
      </c>
      <c r="X274" s="57">
        <f>SUMIF('Wholesale Summary Input'!N:N,N274,'Wholesale Summary Input'!AD:AD)</f>
        <v>360</v>
      </c>
      <c r="Y274" s="59">
        <f t="shared" si="5"/>
        <v>50.933749999999996</v>
      </c>
      <c r="AL274" t="s">
        <v>2477</v>
      </c>
      <c r="AN274" t="s">
        <v>1990</v>
      </c>
      <c r="AP274" t="s">
        <v>2478</v>
      </c>
    </row>
    <row r="275" spans="1:44">
      <c r="A275" s="71" t="s">
        <v>1937</v>
      </c>
      <c r="B275" s="73">
        <v>42835</v>
      </c>
      <c r="C275" s="74">
        <v>0.61906249999999996</v>
      </c>
      <c r="D275" s="73">
        <v>42835</v>
      </c>
      <c r="E275" s="73">
        <v>42835</v>
      </c>
      <c r="F275" s="73">
        <v>42835</v>
      </c>
      <c r="G275" s="71" t="s">
        <v>1936</v>
      </c>
      <c r="H275" s="71" t="s">
        <v>1917</v>
      </c>
      <c r="I275" s="71" t="s">
        <v>1918</v>
      </c>
      <c r="J275" s="71" t="s">
        <v>1919</v>
      </c>
      <c r="K275" s="71" t="s">
        <v>1161</v>
      </c>
      <c r="L275" s="71" t="s">
        <v>2040</v>
      </c>
      <c r="M275" s="71" t="s">
        <v>358</v>
      </c>
      <c r="N275" s="71" t="s">
        <v>4406</v>
      </c>
      <c r="O275" s="71"/>
      <c r="P275" s="71" t="s">
        <v>1920</v>
      </c>
      <c r="Q275" s="71"/>
      <c r="R275" s="71">
        <v>144</v>
      </c>
      <c r="S275" s="71" t="s">
        <v>4356</v>
      </c>
      <c r="T275" s="71">
        <v>10</v>
      </c>
      <c r="U275" s="71">
        <v>3.5</v>
      </c>
      <c r="V275" s="71">
        <v>35</v>
      </c>
      <c r="W275" s="57">
        <f>SUMIF('Wholesale Summary Input'!N:N,N275,'Wholesale Summary Input'!AC:AC)*-1</f>
        <v>-1.4455</v>
      </c>
      <c r="X275" s="57">
        <f>SUMIF('Wholesale Summary Input'!N:N,N275,'Wholesale Summary Input'!AD:AD)</f>
        <v>39.5</v>
      </c>
      <c r="Y275" s="59">
        <f t="shared" si="5"/>
        <v>33.719177215189873</v>
      </c>
      <c r="AL275" t="s">
        <v>2477</v>
      </c>
      <c r="AN275" t="s">
        <v>1990</v>
      </c>
      <c r="AP275" t="s">
        <v>2478</v>
      </c>
    </row>
    <row r="276" spans="1:44">
      <c r="A276" s="71" t="s">
        <v>1937</v>
      </c>
      <c r="B276" s="73">
        <v>42835</v>
      </c>
      <c r="C276" s="74">
        <v>0.58622685185185186</v>
      </c>
      <c r="D276" s="73">
        <v>42835</v>
      </c>
      <c r="E276" s="73">
        <v>42835</v>
      </c>
      <c r="F276" s="73">
        <v>42837</v>
      </c>
      <c r="G276" s="71" t="s">
        <v>1936</v>
      </c>
      <c r="H276" s="71" t="s">
        <v>1917</v>
      </c>
      <c r="I276" s="71" t="s">
        <v>1918</v>
      </c>
      <c r="J276" s="71" t="s">
        <v>1919</v>
      </c>
      <c r="K276" s="71" t="s">
        <v>393</v>
      </c>
      <c r="L276" s="71"/>
      <c r="M276" s="71" t="s">
        <v>235</v>
      </c>
      <c r="N276" s="71" t="s">
        <v>4407</v>
      </c>
      <c r="O276" s="71"/>
      <c r="P276" s="71" t="s">
        <v>1920</v>
      </c>
      <c r="Q276" s="71"/>
      <c r="R276" s="71">
        <v>144</v>
      </c>
      <c r="S276" s="71" t="s">
        <v>4408</v>
      </c>
      <c r="T276" s="71">
        <v>30</v>
      </c>
      <c r="U276" s="71">
        <v>3.5</v>
      </c>
      <c r="V276" s="71">
        <v>105</v>
      </c>
      <c r="W276" s="57">
        <f>SUMIF('Wholesale Summary Input'!N:N,N276,'Wholesale Summary Input'!AC:AC)*-1</f>
        <v>-3.577</v>
      </c>
      <c r="X276" s="57">
        <f>SUMIF('Wholesale Summary Input'!N:N,N276,'Wholesale Summary Input'!AD:AD)</f>
        <v>113</v>
      </c>
      <c r="Y276" s="59">
        <f t="shared" si="5"/>
        <v>101.6762389380531</v>
      </c>
      <c r="AL276" t="s">
        <v>2518</v>
      </c>
      <c r="AN276" t="s">
        <v>2519</v>
      </c>
    </row>
    <row r="277" spans="1:44">
      <c r="A277" s="71" t="s">
        <v>1937</v>
      </c>
      <c r="B277" s="73">
        <v>42828</v>
      </c>
      <c r="C277" s="74">
        <v>0.59856481481481483</v>
      </c>
      <c r="D277" s="73">
        <v>42828</v>
      </c>
      <c r="E277" s="73">
        <v>42828</v>
      </c>
      <c r="F277" s="73">
        <v>42832</v>
      </c>
      <c r="G277" s="71" t="s">
        <v>1936</v>
      </c>
      <c r="H277" s="71" t="s">
        <v>1917</v>
      </c>
      <c r="I277" s="71" t="s">
        <v>1918</v>
      </c>
      <c r="J277" s="71" t="s">
        <v>1919</v>
      </c>
      <c r="K277" s="71" t="s">
        <v>372</v>
      </c>
      <c r="L277" s="71" t="s">
        <v>1921</v>
      </c>
      <c r="M277" s="71" t="s">
        <v>231</v>
      </c>
      <c r="N277" s="71" t="s">
        <v>4409</v>
      </c>
      <c r="O277" s="71"/>
      <c r="P277" s="71" t="s">
        <v>1920</v>
      </c>
      <c r="Q277" s="71"/>
      <c r="R277" s="71">
        <v>144</v>
      </c>
      <c r="S277" s="71" t="s">
        <v>4408</v>
      </c>
      <c r="T277" s="71">
        <v>6</v>
      </c>
      <c r="U277" s="71">
        <v>3.5</v>
      </c>
      <c r="V277" s="71">
        <v>21</v>
      </c>
      <c r="W277" s="57">
        <f>SUMIF('Wholesale Summary Input'!N:N,N277,'Wholesale Summary Input'!AC:AC)*-1</f>
        <v>-4.57721</v>
      </c>
      <c r="X277" s="57">
        <f>SUMIF('Wholesale Summary Input'!N:N,N277,'Wholesale Summary Input'!AD:AD)</f>
        <v>147.49</v>
      </c>
      <c r="Y277" s="59">
        <f t="shared" si="5"/>
        <v>20.348285239677267</v>
      </c>
      <c r="AP277" t="s">
        <v>2472</v>
      </c>
      <c r="AR277" t="s">
        <v>2472</v>
      </c>
    </row>
    <row r="278" spans="1:44">
      <c r="A278" s="71" t="s">
        <v>1937</v>
      </c>
      <c r="B278" s="73">
        <v>42828</v>
      </c>
      <c r="C278" s="74">
        <v>0.59856481481481483</v>
      </c>
      <c r="D278" s="73">
        <v>42828</v>
      </c>
      <c r="E278" s="73">
        <v>42828</v>
      </c>
      <c r="F278" s="73">
        <v>42832</v>
      </c>
      <c r="G278" s="71" t="s">
        <v>1936</v>
      </c>
      <c r="H278" s="71" t="s">
        <v>1917</v>
      </c>
      <c r="I278" s="71" t="s">
        <v>1918</v>
      </c>
      <c r="J278" s="71" t="s">
        <v>1919</v>
      </c>
      <c r="K278" s="71" t="s">
        <v>372</v>
      </c>
      <c r="L278" s="71" t="s">
        <v>1921</v>
      </c>
      <c r="M278" s="71" t="s">
        <v>231</v>
      </c>
      <c r="N278" s="71" t="s">
        <v>4409</v>
      </c>
      <c r="O278" s="71"/>
      <c r="P278" s="71" t="s">
        <v>1920</v>
      </c>
      <c r="Q278" s="71"/>
      <c r="R278" s="71">
        <v>118</v>
      </c>
      <c r="S278" s="71" t="s">
        <v>222</v>
      </c>
      <c r="T278" s="71">
        <v>1</v>
      </c>
      <c r="U278" s="71">
        <v>3.5</v>
      </c>
      <c r="V278" s="71">
        <v>3.5</v>
      </c>
      <c r="W278" s="57">
        <f>SUMIF('Wholesale Summary Input'!N:N,N278,'Wholesale Summary Input'!AC:AC)*-1</f>
        <v>-4.57721</v>
      </c>
      <c r="X278" s="57">
        <f>SUMIF('Wholesale Summary Input'!N:N,N278,'Wholesale Summary Input'!AD:AD)</f>
        <v>147.49</v>
      </c>
      <c r="Y278" s="59">
        <f t="shared" si="5"/>
        <v>3.3913808732795445</v>
      </c>
      <c r="AM278" t="s">
        <v>2504</v>
      </c>
    </row>
    <row r="279" spans="1:44">
      <c r="A279" s="71" t="s">
        <v>1937</v>
      </c>
      <c r="B279" s="73">
        <v>42828</v>
      </c>
      <c r="C279" s="74">
        <v>0.59856481481481483</v>
      </c>
      <c r="D279" s="73">
        <v>42828</v>
      </c>
      <c r="E279" s="73">
        <v>42828</v>
      </c>
      <c r="F279" s="73">
        <v>42832</v>
      </c>
      <c r="G279" s="71" t="s">
        <v>1936</v>
      </c>
      <c r="H279" s="71" t="s">
        <v>1917</v>
      </c>
      <c r="I279" s="71" t="s">
        <v>1918</v>
      </c>
      <c r="J279" s="71" t="s">
        <v>1919</v>
      </c>
      <c r="K279" s="71" t="s">
        <v>372</v>
      </c>
      <c r="L279" s="71" t="s">
        <v>1921</v>
      </c>
      <c r="M279" s="71" t="s">
        <v>231</v>
      </c>
      <c r="N279" s="71" t="s">
        <v>4409</v>
      </c>
      <c r="O279" s="71"/>
      <c r="P279" s="71" t="s">
        <v>1920</v>
      </c>
      <c r="Q279" s="71"/>
      <c r="R279" s="71">
        <v>12004</v>
      </c>
      <c r="S279" s="71" t="s">
        <v>246</v>
      </c>
      <c r="T279" s="71">
        <v>1</v>
      </c>
      <c r="U279" s="71">
        <v>4.5</v>
      </c>
      <c r="V279" s="71">
        <v>4.5</v>
      </c>
      <c r="W279" s="57">
        <f>SUMIF('Wholesale Summary Input'!N:N,N279,'Wholesale Summary Input'!AC:AC)*-1</f>
        <v>-4.57721</v>
      </c>
      <c r="X279" s="57">
        <f>SUMIF('Wholesale Summary Input'!N:N,N279,'Wholesale Summary Input'!AD:AD)</f>
        <v>147.49</v>
      </c>
      <c r="Y279" s="59">
        <f t="shared" si="5"/>
        <v>4.3603468370737</v>
      </c>
      <c r="AM279" t="s">
        <v>2504</v>
      </c>
    </row>
    <row r="280" spans="1:44">
      <c r="A280" s="71" t="s">
        <v>1937</v>
      </c>
      <c r="B280" s="73">
        <v>42828</v>
      </c>
      <c r="C280" s="74">
        <v>0.59856481481481483</v>
      </c>
      <c r="D280" s="73">
        <v>42828</v>
      </c>
      <c r="E280" s="73">
        <v>42828</v>
      </c>
      <c r="F280" s="73">
        <v>42832</v>
      </c>
      <c r="G280" s="71" t="s">
        <v>1936</v>
      </c>
      <c r="H280" s="71" t="s">
        <v>1917</v>
      </c>
      <c r="I280" s="71" t="s">
        <v>1918</v>
      </c>
      <c r="J280" s="71" t="s">
        <v>1919</v>
      </c>
      <c r="K280" s="71" t="s">
        <v>372</v>
      </c>
      <c r="L280" s="71" t="s">
        <v>1921</v>
      </c>
      <c r="M280" s="71" t="s">
        <v>231</v>
      </c>
      <c r="N280" s="71" t="s">
        <v>4409</v>
      </c>
      <c r="O280" s="71"/>
      <c r="P280" s="71" t="s">
        <v>1920</v>
      </c>
      <c r="Q280" s="71"/>
      <c r="R280" s="71">
        <v>12004</v>
      </c>
      <c r="S280" s="71" t="s">
        <v>402</v>
      </c>
      <c r="T280" s="71">
        <v>1</v>
      </c>
      <c r="U280" s="71">
        <v>13.5</v>
      </c>
      <c r="V280" s="71">
        <v>13.5</v>
      </c>
      <c r="W280" s="57">
        <f>SUMIF('Wholesale Summary Input'!N:N,N280,'Wholesale Summary Input'!AC:AC)*-1</f>
        <v>-4.57721</v>
      </c>
      <c r="X280" s="57">
        <f>SUMIF('Wholesale Summary Input'!N:N,N280,'Wholesale Summary Input'!AD:AD)</f>
        <v>147.49</v>
      </c>
      <c r="Y280" s="59">
        <f t="shared" si="5"/>
        <v>13.081040511221099</v>
      </c>
      <c r="AN280" t="s">
        <v>2463</v>
      </c>
      <c r="AP280" t="s">
        <v>1956</v>
      </c>
      <c r="AR280" t="s">
        <v>1957</v>
      </c>
    </row>
    <row r="281" spans="1:44">
      <c r="A281" s="71" t="s">
        <v>1937</v>
      </c>
      <c r="B281" s="73">
        <v>42828</v>
      </c>
      <c r="C281" s="74">
        <v>0.59856481481481483</v>
      </c>
      <c r="D281" s="73">
        <v>42828</v>
      </c>
      <c r="E281" s="73">
        <v>42828</v>
      </c>
      <c r="F281" s="73">
        <v>42832</v>
      </c>
      <c r="G281" s="71" t="s">
        <v>1936</v>
      </c>
      <c r="H281" s="71" t="s">
        <v>1917</v>
      </c>
      <c r="I281" s="71" t="s">
        <v>1918</v>
      </c>
      <c r="J281" s="71" t="s">
        <v>1919</v>
      </c>
      <c r="K281" s="71" t="s">
        <v>372</v>
      </c>
      <c r="L281" s="71" t="s">
        <v>1921</v>
      </c>
      <c r="M281" s="71" t="s">
        <v>231</v>
      </c>
      <c r="N281" s="71" t="s">
        <v>4409</v>
      </c>
      <c r="O281" s="71"/>
      <c r="P281" s="71" t="s">
        <v>1920</v>
      </c>
      <c r="Q281" s="71"/>
      <c r="R281" s="71">
        <v>104</v>
      </c>
      <c r="S281" s="71" t="s">
        <v>385</v>
      </c>
      <c r="T281" s="71">
        <v>1</v>
      </c>
      <c r="U281" s="71">
        <v>3.5</v>
      </c>
      <c r="V281" s="71">
        <v>3.5</v>
      </c>
      <c r="W281" s="57">
        <f>SUMIF('Wholesale Summary Input'!N:N,N281,'Wholesale Summary Input'!AC:AC)*-1</f>
        <v>-4.57721</v>
      </c>
      <c r="X281" s="57">
        <f>SUMIF('Wholesale Summary Input'!N:N,N281,'Wholesale Summary Input'!AD:AD)</f>
        <v>147.49</v>
      </c>
      <c r="Y281" s="59">
        <f t="shared" si="5"/>
        <v>3.3913808732795445</v>
      </c>
      <c r="AL281" t="s">
        <v>2491</v>
      </c>
      <c r="AN281" t="s">
        <v>2492</v>
      </c>
      <c r="AP281" t="s">
        <v>2002</v>
      </c>
    </row>
    <row r="282" spans="1:44">
      <c r="A282" s="71" t="s">
        <v>1937</v>
      </c>
      <c r="B282" s="73">
        <v>42828</v>
      </c>
      <c r="C282" s="74">
        <v>0.59856481481481483</v>
      </c>
      <c r="D282" s="73">
        <v>42828</v>
      </c>
      <c r="E282" s="73">
        <v>42828</v>
      </c>
      <c r="F282" s="73">
        <v>42832</v>
      </c>
      <c r="G282" s="71" t="s">
        <v>1936</v>
      </c>
      <c r="H282" s="71" t="s">
        <v>1917</v>
      </c>
      <c r="I282" s="71" t="s">
        <v>1918</v>
      </c>
      <c r="J282" s="71" t="s">
        <v>1919</v>
      </c>
      <c r="K282" s="71" t="s">
        <v>372</v>
      </c>
      <c r="L282" s="71" t="s">
        <v>1921</v>
      </c>
      <c r="M282" s="71" t="s">
        <v>231</v>
      </c>
      <c r="N282" s="71" t="s">
        <v>4409</v>
      </c>
      <c r="O282" s="71"/>
      <c r="P282" s="71" t="s">
        <v>1920</v>
      </c>
      <c r="Q282" s="71"/>
      <c r="R282" s="71">
        <v>12003</v>
      </c>
      <c r="S282" s="71" t="s">
        <v>204</v>
      </c>
      <c r="T282" s="71">
        <v>1</v>
      </c>
      <c r="U282" s="71">
        <v>10</v>
      </c>
      <c r="V282" s="71">
        <v>10</v>
      </c>
      <c r="W282" s="57">
        <f>SUMIF('Wholesale Summary Input'!N:N,N282,'Wholesale Summary Input'!AC:AC)*-1</f>
        <v>-4.57721</v>
      </c>
      <c r="X282" s="57">
        <f>SUMIF('Wholesale Summary Input'!N:N,N282,'Wholesale Summary Input'!AD:AD)</f>
        <v>147.49</v>
      </c>
      <c r="Y282" s="59">
        <f t="shared" si="5"/>
        <v>9.6896596379415563</v>
      </c>
      <c r="AL282" t="s">
        <v>2499</v>
      </c>
      <c r="AN282" t="s">
        <v>2500</v>
      </c>
    </row>
    <row r="283" spans="1:44">
      <c r="A283" s="71" t="s">
        <v>1937</v>
      </c>
      <c r="B283" s="73">
        <v>42828</v>
      </c>
      <c r="C283" s="74">
        <v>0.59856481481481483</v>
      </c>
      <c r="D283" s="73">
        <v>42828</v>
      </c>
      <c r="E283" s="73">
        <v>42828</v>
      </c>
      <c r="F283" s="73">
        <v>42832</v>
      </c>
      <c r="G283" s="71" t="s">
        <v>1936</v>
      </c>
      <c r="H283" s="71" t="s">
        <v>1917</v>
      </c>
      <c r="I283" s="71" t="s">
        <v>1918</v>
      </c>
      <c r="J283" s="71" t="s">
        <v>1919</v>
      </c>
      <c r="K283" s="71" t="s">
        <v>372</v>
      </c>
      <c r="L283" s="71" t="s">
        <v>1921</v>
      </c>
      <c r="M283" s="71" t="s">
        <v>231</v>
      </c>
      <c r="N283" s="71" t="s">
        <v>4409</v>
      </c>
      <c r="O283" s="71"/>
      <c r="P283" s="71" t="s">
        <v>1920</v>
      </c>
      <c r="Q283" s="71"/>
      <c r="R283" s="71">
        <v>120</v>
      </c>
      <c r="S283" s="71" t="s">
        <v>223</v>
      </c>
      <c r="T283" s="71">
        <v>1</v>
      </c>
      <c r="U283" s="71">
        <v>3.5</v>
      </c>
      <c r="V283" s="71">
        <v>3.5</v>
      </c>
      <c r="W283" s="57">
        <f>SUMIF('Wholesale Summary Input'!N:N,N283,'Wholesale Summary Input'!AC:AC)*-1</f>
        <v>-4.57721</v>
      </c>
      <c r="X283" s="57">
        <f>SUMIF('Wholesale Summary Input'!N:N,N283,'Wholesale Summary Input'!AD:AD)</f>
        <v>147.49</v>
      </c>
      <c r="Y283" s="59">
        <f t="shared" si="5"/>
        <v>3.3913808732795445</v>
      </c>
      <c r="AN283" t="s">
        <v>2501</v>
      </c>
      <c r="AP283" t="s">
        <v>1996</v>
      </c>
      <c r="AR283" t="s">
        <v>1996</v>
      </c>
    </row>
    <row r="284" spans="1:44">
      <c r="A284" s="71" t="s">
        <v>1937</v>
      </c>
      <c r="B284" s="73">
        <v>42828</v>
      </c>
      <c r="C284" s="74">
        <v>0.59856481481481483</v>
      </c>
      <c r="D284" s="73">
        <v>42828</v>
      </c>
      <c r="E284" s="73">
        <v>42828</v>
      </c>
      <c r="F284" s="73">
        <v>42832</v>
      </c>
      <c r="G284" s="71" t="s">
        <v>1936</v>
      </c>
      <c r="H284" s="71" t="s">
        <v>1917</v>
      </c>
      <c r="I284" s="71" t="s">
        <v>1918</v>
      </c>
      <c r="J284" s="71" t="s">
        <v>1919</v>
      </c>
      <c r="K284" s="71" t="s">
        <v>372</v>
      </c>
      <c r="L284" s="71" t="s">
        <v>1921</v>
      </c>
      <c r="M284" s="71" t="s">
        <v>231</v>
      </c>
      <c r="N284" s="71" t="s">
        <v>4409</v>
      </c>
      <c r="O284" s="71"/>
      <c r="P284" s="71" t="s">
        <v>1920</v>
      </c>
      <c r="Q284" s="71"/>
      <c r="R284" s="71">
        <v>12013</v>
      </c>
      <c r="S284" s="71" t="s">
        <v>1947</v>
      </c>
      <c r="T284" s="71">
        <v>1</v>
      </c>
      <c r="U284" s="71">
        <v>7</v>
      </c>
      <c r="V284" s="71">
        <v>7</v>
      </c>
      <c r="W284" s="57">
        <f>SUMIF('Wholesale Summary Input'!N:N,N284,'Wholesale Summary Input'!AC:AC)*-1</f>
        <v>-4.57721</v>
      </c>
      <c r="X284" s="57">
        <f>SUMIF('Wholesale Summary Input'!N:N,N284,'Wholesale Summary Input'!AD:AD)</f>
        <v>147.49</v>
      </c>
      <c r="Y284" s="59">
        <f t="shared" si="5"/>
        <v>6.782761746559089</v>
      </c>
      <c r="AL284" t="s">
        <v>2469</v>
      </c>
      <c r="AN284" t="s">
        <v>2470</v>
      </c>
    </row>
    <row r="285" spans="1:44">
      <c r="A285" s="71" t="s">
        <v>1937</v>
      </c>
      <c r="B285" s="73">
        <v>42828</v>
      </c>
      <c r="C285" s="74">
        <v>0.59856481481481483</v>
      </c>
      <c r="D285" s="73">
        <v>42828</v>
      </c>
      <c r="E285" s="73">
        <v>42828</v>
      </c>
      <c r="F285" s="73">
        <v>42832</v>
      </c>
      <c r="G285" s="71" t="s">
        <v>1936</v>
      </c>
      <c r="H285" s="71" t="s">
        <v>1917</v>
      </c>
      <c r="I285" s="71" t="s">
        <v>1918</v>
      </c>
      <c r="J285" s="71" t="s">
        <v>1919</v>
      </c>
      <c r="K285" s="71" t="s">
        <v>372</v>
      </c>
      <c r="L285" s="71" t="s">
        <v>1921</v>
      </c>
      <c r="M285" s="71" t="s">
        <v>231</v>
      </c>
      <c r="N285" s="71" t="s">
        <v>4409</v>
      </c>
      <c r="O285" s="71"/>
      <c r="P285" s="71" t="s">
        <v>1920</v>
      </c>
      <c r="Q285" s="71"/>
      <c r="R285" s="71">
        <v>12013</v>
      </c>
      <c r="S285" s="71" t="s">
        <v>2203</v>
      </c>
      <c r="T285" s="71">
        <v>1</v>
      </c>
      <c r="U285" s="71">
        <v>13.5</v>
      </c>
      <c r="V285" s="71">
        <v>13.5</v>
      </c>
      <c r="W285" s="57">
        <f>SUMIF('Wholesale Summary Input'!N:N,N285,'Wholesale Summary Input'!AC:AC)*-1</f>
        <v>-4.57721</v>
      </c>
      <c r="X285" s="57">
        <f>SUMIF('Wholesale Summary Input'!N:N,N285,'Wholesale Summary Input'!AD:AD)</f>
        <v>147.49</v>
      </c>
      <c r="Y285" s="59">
        <f t="shared" si="5"/>
        <v>13.081040511221099</v>
      </c>
      <c r="AL285" t="s">
        <v>2520</v>
      </c>
    </row>
    <row r="286" spans="1:44">
      <c r="A286" s="71" t="s">
        <v>1937</v>
      </c>
      <c r="B286" s="73">
        <v>42828</v>
      </c>
      <c r="C286" s="74">
        <v>0.59856481481481483</v>
      </c>
      <c r="D286" s="73">
        <v>42828</v>
      </c>
      <c r="E286" s="73">
        <v>42828</v>
      </c>
      <c r="F286" s="73">
        <v>42832</v>
      </c>
      <c r="G286" s="71" t="s">
        <v>1936</v>
      </c>
      <c r="H286" s="71" t="s">
        <v>1917</v>
      </c>
      <c r="I286" s="71" t="s">
        <v>1918</v>
      </c>
      <c r="J286" s="71" t="s">
        <v>1919</v>
      </c>
      <c r="K286" s="71" t="s">
        <v>372</v>
      </c>
      <c r="L286" s="71" t="s">
        <v>1921</v>
      </c>
      <c r="M286" s="71" t="s">
        <v>231</v>
      </c>
      <c r="N286" s="71" t="s">
        <v>4409</v>
      </c>
      <c r="O286" s="71"/>
      <c r="P286" s="71" t="s">
        <v>1920</v>
      </c>
      <c r="Q286" s="71"/>
      <c r="R286" s="71">
        <v>142</v>
      </c>
      <c r="S286" s="71" t="s">
        <v>3506</v>
      </c>
      <c r="T286" s="71">
        <v>1</v>
      </c>
      <c r="U286" s="71">
        <v>3.5</v>
      </c>
      <c r="V286" s="71">
        <v>3.5</v>
      </c>
      <c r="W286" s="57">
        <f>SUMIF('Wholesale Summary Input'!N:N,N286,'Wholesale Summary Input'!AC:AC)*-1</f>
        <v>-4.57721</v>
      </c>
      <c r="X286" s="57">
        <f>SUMIF('Wholesale Summary Input'!N:N,N286,'Wholesale Summary Input'!AD:AD)</f>
        <v>147.49</v>
      </c>
      <c r="Y286" s="59">
        <f t="shared" si="5"/>
        <v>3.3913808732795445</v>
      </c>
      <c r="AL286" t="s">
        <v>2521</v>
      </c>
      <c r="AN286" t="s">
        <v>2522</v>
      </c>
    </row>
    <row r="287" spans="1:44">
      <c r="A287" s="71" t="s">
        <v>1937</v>
      </c>
      <c r="B287" s="73">
        <v>42828</v>
      </c>
      <c r="C287" s="74">
        <v>0.59856481481481483</v>
      </c>
      <c r="D287" s="73">
        <v>42828</v>
      </c>
      <c r="E287" s="73">
        <v>42828</v>
      </c>
      <c r="F287" s="73">
        <v>42832</v>
      </c>
      <c r="G287" s="71" t="s">
        <v>1936</v>
      </c>
      <c r="H287" s="71" t="s">
        <v>1917</v>
      </c>
      <c r="I287" s="71" t="s">
        <v>1918</v>
      </c>
      <c r="J287" s="71" t="s">
        <v>1919</v>
      </c>
      <c r="K287" s="71" t="s">
        <v>372</v>
      </c>
      <c r="L287" s="71" t="s">
        <v>1921</v>
      </c>
      <c r="M287" s="71" t="s">
        <v>231</v>
      </c>
      <c r="N287" s="71" t="s">
        <v>4409</v>
      </c>
      <c r="O287" s="71"/>
      <c r="P287" s="71" t="s">
        <v>1920</v>
      </c>
      <c r="Q287" s="71"/>
      <c r="R287" s="71">
        <v>130</v>
      </c>
      <c r="S287" s="71" t="s">
        <v>208</v>
      </c>
      <c r="T287" s="71">
        <v>1</v>
      </c>
      <c r="U287" s="71">
        <v>3.5</v>
      </c>
      <c r="V287" s="71">
        <v>3.5</v>
      </c>
      <c r="W287" s="57">
        <f>SUMIF('Wholesale Summary Input'!N:N,N287,'Wholesale Summary Input'!AC:AC)*-1</f>
        <v>-4.57721</v>
      </c>
      <c r="X287" s="57">
        <f>SUMIF('Wholesale Summary Input'!N:N,N287,'Wholesale Summary Input'!AD:AD)</f>
        <v>147.49</v>
      </c>
      <c r="Y287" s="59">
        <f t="shared" si="5"/>
        <v>3.3913808732795445</v>
      </c>
      <c r="AP287" t="s">
        <v>1996</v>
      </c>
      <c r="AR287" t="s">
        <v>1996</v>
      </c>
    </row>
    <row r="288" spans="1:44">
      <c r="A288" s="71" t="s">
        <v>1937</v>
      </c>
      <c r="B288" s="73">
        <v>42828</v>
      </c>
      <c r="C288" s="74">
        <v>0.59856481481481483</v>
      </c>
      <c r="D288" s="73">
        <v>42828</v>
      </c>
      <c r="E288" s="73">
        <v>42828</v>
      </c>
      <c r="F288" s="73">
        <v>42832</v>
      </c>
      <c r="G288" s="71" t="s">
        <v>1936</v>
      </c>
      <c r="H288" s="71" t="s">
        <v>1917</v>
      </c>
      <c r="I288" s="71" t="s">
        <v>1918</v>
      </c>
      <c r="J288" s="71" t="s">
        <v>1919</v>
      </c>
      <c r="K288" s="71" t="s">
        <v>372</v>
      </c>
      <c r="L288" s="71" t="s">
        <v>1921</v>
      </c>
      <c r="M288" s="71" t="s">
        <v>231</v>
      </c>
      <c r="N288" s="71" t="s">
        <v>4409</v>
      </c>
      <c r="O288" s="71"/>
      <c r="P288" s="71" t="s">
        <v>1920</v>
      </c>
      <c r="Q288" s="71"/>
      <c r="R288" s="71">
        <v>114</v>
      </c>
      <c r="S288" s="71" t="s">
        <v>219</v>
      </c>
      <c r="T288" s="71">
        <v>1</v>
      </c>
      <c r="U288" s="71">
        <v>3.5</v>
      </c>
      <c r="V288" s="71">
        <v>3.5</v>
      </c>
      <c r="W288" s="57">
        <f>SUMIF('Wholesale Summary Input'!N:N,N288,'Wholesale Summary Input'!AC:AC)*-1</f>
        <v>-4.57721</v>
      </c>
      <c r="X288" s="57">
        <f>SUMIF('Wholesale Summary Input'!N:N,N288,'Wholesale Summary Input'!AD:AD)</f>
        <v>147.49</v>
      </c>
      <c r="Y288" s="59">
        <f t="shared" si="5"/>
        <v>3.3913808732795445</v>
      </c>
      <c r="AL288" t="s">
        <v>2523</v>
      </c>
    </row>
    <row r="289" spans="1:44">
      <c r="A289" s="71" t="s">
        <v>1937</v>
      </c>
      <c r="B289" s="73">
        <v>42828</v>
      </c>
      <c r="C289" s="74">
        <v>0.59856481481481483</v>
      </c>
      <c r="D289" s="73">
        <v>42828</v>
      </c>
      <c r="E289" s="73">
        <v>42828</v>
      </c>
      <c r="F289" s="73">
        <v>42832</v>
      </c>
      <c r="G289" s="71" t="s">
        <v>1936</v>
      </c>
      <c r="H289" s="71" t="s">
        <v>1917</v>
      </c>
      <c r="I289" s="71" t="s">
        <v>1918</v>
      </c>
      <c r="J289" s="71" t="s">
        <v>1919</v>
      </c>
      <c r="K289" s="71" t="s">
        <v>372</v>
      </c>
      <c r="L289" s="71" t="s">
        <v>1921</v>
      </c>
      <c r="M289" s="71" t="s">
        <v>231</v>
      </c>
      <c r="N289" s="71" t="s">
        <v>4409</v>
      </c>
      <c r="O289" s="71"/>
      <c r="P289" s="71" t="s">
        <v>1920</v>
      </c>
      <c r="Q289" s="71"/>
      <c r="R289" s="71">
        <v>141</v>
      </c>
      <c r="S289" s="71" t="s">
        <v>2668</v>
      </c>
      <c r="T289" s="71">
        <v>2</v>
      </c>
      <c r="U289" s="71">
        <v>3.5</v>
      </c>
      <c r="V289" s="71">
        <v>7</v>
      </c>
      <c r="W289" s="57">
        <f>SUMIF('Wholesale Summary Input'!N:N,N289,'Wholesale Summary Input'!AC:AC)*-1</f>
        <v>-4.57721</v>
      </c>
      <c r="X289" s="57">
        <f>SUMIF('Wholesale Summary Input'!N:N,N289,'Wholesale Summary Input'!AD:AD)</f>
        <v>147.49</v>
      </c>
      <c r="Y289" s="59">
        <f t="shared" si="5"/>
        <v>6.782761746559089</v>
      </c>
      <c r="AL289" t="s">
        <v>2524</v>
      </c>
      <c r="AN289" t="s">
        <v>2525</v>
      </c>
      <c r="AP289" t="s">
        <v>2526</v>
      </c>
      <c r="AR289" t="s">
        <v>2526</v>
      </c>
    </row>
    <row r="290" spans="1:44">
      <c r="A290" s="71" t="s">
        <v>1937</v>
      </c>
      <c r="B290" s="73">
        <v>42828</v>
      </c>
      <c r="C290" s="74">
        <v>0.59856481481481483</v>
      </c>
      <c r="D290" s="73">
        <v>42828</v>
      </c>
      <c r="E290" s="73">
        <v>42828</v>
      </c>
      <c r="F290" s="73">
        <v>42832</v>
      </c>
      <c r="G290" s="71" t="s">
        <v>1936</v>
      </c>
      <c r="H290" s="71" t="s">
        <v>1917</v>
      </c>
      <c r="I290" s="71" t="s">
        <v>1918</v>
      </c>
      <c r="J290" s="71" t="s">
        <v>1919</v>
      </c>
      <c r="K290" s="71" t="s">
        <v>372</v>
      </c>
      <c r="L290" s="71" t="s">
        <v>1921</v>
      </c>
      <c r="M290" s="71" t="s">
        <v>231</v>
      </c>
      <c r="N290" s="71" t="s">
        <v>4409</v>
      </c>
      <c r="O290" s="71"/>
      <c r="P290" s="71" t="s">
        <v>1920</v>
      </c>
      <c r="Q290" s="71"/>
      <c r="R290" s="71">
        <v>12012</v>
      </c>
      <c r="S290" s="71" t="s">
        <v>765</v>
      </c>
      <c r="T290" s="71">
        <v>1</v>
      </c>
      <c r="U290" s="71">
        <v>16</v>
      </c>
      <c r="V290" s="71">
        <v>16</v>
      </c>
      <c r="W290" s="57">
        <f>SUMIF('Wholesale Summary Input'!N:N,N290,'Wholesale Summary Input'!AC:AC)*-1</f>
        <v>-4.57721</v>
      </c>
      <c r="X290" s="57">
        <f>SUMIF('Wholesale Summary Input'!N:N,N290,'Wholesale Summary Input'!AD:AD)</f>
        <v>147.49</v>
      </c>
      <c r="Y290" s="59">
        <f t="shared" si="5"/>
        <v>15.503455420706489</v>
      </c>
      <c r="AP290" t="s">
        <v>2472</v>
      </c>
      <c r="AR290" t="s">
        <v>2472</v>
      </c>
    </row>
    <row r="291" spans="1:44">
      <c r="A291" s="71" t="s">
        <v>1937</v>
      </c>
      <c r="B291" s="73">
        <v>42828</v>
      </c>
      <c r="C291" s="74">
        <v>0.59856481481481483</v>
      </c>
      <c r="D291" s="73">
        <v>42828</v>
      </c>
      <c r="E291" s="73">
        <v>42828</v>
      </c>
      <c r="F291" s="73">
        <v>42832</v>
      </c>
      <c r="G291" s="71" t="s">
        <v>1936</v>
      </c>
      <c r="H291" s="71" t="s">
        <v>1917</v>
      </c>
      <c r="I291" s="71" t="s">
        <v>1918</v>
      </c>
      <c r="J291" s="71" t="s">
        <v>1919</v>
      </c>
      <c r="K291" s="71" t="s">
        <v>372</v>
      </c>
      <c r="L291" s="71" t="s">
        <v>1921</v>
      </c>
      <c r="M291" s="71" t="s">
        <v>231</v>
      </c>
      <c r="N291" s="71" t="s">
        <v>4409</v>
      </c>
      <c r="O291" s="71"/>
      <c r="P291" s="71" t="s">
        <v>1920</v>
      </c>
      <c r="Q291" s="71"/>
      <c r="R291" s="71">
        <v>128</v>
      </c>
      <c r="S291" s="71" t="s">
        <v>230</v>
      </c>
      <c r="T291" s="71">
        <v>1</v>
      </c>
      <c r="U291" s="71">
        <v>3.5</v>
      </c>
      <c r="V291" s="71">
        <v>3.5</v>
      </c>
      <c r="W291" s="57">
        <f>SUMIF('Wholesale Summary Input'!N:N,N291,'Wholesale Summary Input'!AC:AC)*-1</f>
        <v>-4.57721</v>
      </c>
      <c r="X291" s="57">
        <f>SUMIF('Wholesale Summary Input'!N:N,N291,'Wholesale Summary Input'!AD:AD)</f>
        <v>147.49</v>
      </c>
      <c r="Y291" s="59">
        <f t="shared" ref="Y291:Y354" si="6">V291+(W291*(V291/X291))</f>
        <v>3.3913808732795445</v>
      </c>
    </row>
    <row r="292" spans="1:44">
      <c r="A292" s="71" t="s">
        <v>1937</v>
      </c>
      <c r="B292" s="73">
        <v>42828</v>
      </c>
      <c r="C292" s="74">
        <v>0.59856481481481483</v>
      </c>
      <c r="D292" s="73">
        <v>42828</v>
      </c>
      <c r="E292" s="73">
        <v>42828</v>
      </c>
      <c r="F292" s="73">
        <v>42832</v>
      </c>
      <c r="G292" s="71" t="s">
        <v>1936</v>
      </c>
      <c r="H292" s="71" t="s">
        <v>1917</v>
      </c>
      <c r="I292" s="71" t="s">
        <v>1918</v>
      </c>
      <c r="J292" s="71" t="s">
        <v>1919</v>
      </c>
      <c r="K292" s="71" t="s">
        <v>372</v>
      </c>
      <c r="L292" s="71" t="s">
        <v>1921</v>
      </c>
      <c r="M292" s="71" t="s">
        <v>231</v>
      </c>
      <c r="N292" s="71" t="s">
        <v>4409</v>
      </c>
      <c r="O292" s="71"/>
      <c r="P292" s="71" t="s">
        <v>1920</v>
      </c>
      <c r="Q292" s="71"/>
      <c r="R292" s="71">
        <v>12014</v>
      </c>
      <c r="S292" s="71" t="s">
        <v>2679</v>
      </c>
      <c r="T292" s="71">
        <v>2</v>
      </c>
      <c r="U292" s="71">
        <v>7</v>
      </c>
      <c r="V292" s="71">
        <v>14</v>
      </c>
      <c r="W292" s="57">
        <f>SUMIF('Wholesale Summary Input'!N:N,N292,'Wholesale Summary Input'!AC:AC)*-1</f>
        <v>-4.57721</v>
      </c>
      <c r="X292" s="57">
        <f>SUMIF('Wholesale Summary Input'!N:N,N292,'Wholesale Summary Input'!AD:AD)</f>
        <v>147.49</v>
      </c>
      <c r="Y292" s="59">
        <f t="shared" si="6"/>
        <v>13.565523493118178</v>
      </c>
    </row>
    <row r="293" spans="1:44">
      <c r="A293" s="71" t="s">
        <v>1937</v>
      </c>
      <c r="B293" s="73">
        <v>42828</v>
      </c>
      <c r="C293" s="74">
        <v>0.59856481481481483</v>
      </c>
      <c r="D293" s="73">
        <v>42828</v>
      </c>
      <c r="E293" s="73">
        <v>42828</v>
      </c>
      <c r="F293" s="73">
        <v>42832</v>
      </c>
      <c r="G293" s="71" t="s">
        <v>1936</v>
      </c>
      <c r="H293" s="71" t="s">
        <v>1917</v>
      </c>
      <c r="I293" s="71" t="s">
        <v>1918</v>
      </c>
      <c r="J293" s="71" t="s">
        <v>1919</v>
      </c>
      <c r="K293" s="71" t="s">
        <v>372</v>
      </c>
      <c r="L293" s="71" t="s">
        <v>1921</v>
      </c>
      <c r="M293" s="71" t="s">
        <v>231</v>
      </c>
      <c r="N293" s="71" t="s">
        <v>4409</v>
      </c>
      <c r="O293" s="71"/>
      <c r="P293" s="71" t="s">
        <v>1920</v>
      </c>
      <c r="Q293" s="71"/>
      <c r="R293" s="71">
        <v>127</v>
      </c>
      <c r="S293" s="71" t="s">
        <v>229</v>
      </c>
      <c r="T293" s="71">
        <v>1</v>
      </c>
      <c r="U293" s="71">
        <v>3.5</v>
      </c>
      <c r="V293" s="71">
        <v>3.5</v>
      </c>
      <c r="W293" s="57">
        <f>SUMIF('Wholesale Summary Input'!N:N,N293,'Wholesale Summary Input'!AC:AC)*-1</f>
        <v>-4.57721</v>
      </c>
      <c r="X293" s="57">
        <f>SUMIF('Wholesale Summary Input'!N:N,N293,'Wholesale Summary Input'!AD:AD)</f>
        <v>147.49</v>
      </c>
      <c r="Y293" s="59">
        <f t="shared" si="6"/>
        <v>3.3913808732795445</v>
      </c>
    </row>
    <row r="294" spans="1:44">
      <c r="A294" s="71" t="s">
        <v>1937</v>
      </c>
      <c r="B294" s="73">
        <v>42828</v>
      </c>
      <c r="C294" s="74">
        <v>0.59856481481481483</v>
      </c>
      <c r="D294" s="73">
        <v>42828</v>
      </c>
      <c r="E294" s="73">
        <v>42828</v>
      </c>
      <c r="F294" s="73">
        <v>42832</v>
      </c>
      <c r="G294" s="71" t="s">
        <v>1936</v>
      </c>
      <c r="H294" s="71" t="s">
        <v>1917</v>
      </c>
      <c r="I294" s="71" t="s">
        <v>1918</v>
      </c>
      <c r="J294" s="71" t="s">
        <v>1919</v>
      </c>
      <c r="K294" s="71" t="s">
        <v>372</v>
      </c>
      <c r="L294" s="71" t="s">
        <v>1921</v>
      </c>
      <c r="M294" s="71" t="s">
        <v>231</v>
      </c>
      <c r="N294" s="71" t="s">
        <v>4409</v>
      </c>
      <c r="O294" s="71"/>
      <c r="P294" s="71" t="s">
        <v>1920</v>
      </c>
      <c r="Q294" s="71"/>
      <c r="R294" s="71">
        <v>133</v>
      </c>
      <c r="S294" s="71" t="s">
        <v>1298</v>
      </c>
      <c r="T294" s="71">
        <v>1</v>
      </c>
      <c r="U294" s="71">
        <v>3.5</v>
      </c>
      <c r="V294" s="71">
        <v>3.5</v>
      </c>
      <c r="W294" s="57">
        <f>SUMIF('Wholesale Summary Input'!N:N,N294,'Wholesale Summary Input'!AC:AC)*-1</f>
        <v>-4.57721</v>
      </c>
      <c r="X294" s="57">
        <f>SUMIF('Wholesale Summary Input'!N:N,N294,'Wholesale Summary Input'!AD:AD)</f>
        <v>147.49</v>
      </c>
      <c r="Y294" s="59">
        <f t="shared" si="6"/>
        <v>3.3913808732795445</v>
      </c>
    </row>
    <row r="295" spans="1:44">
      <c r="A295" s="71" t="s">
        <v>1937</v>
      </c>
      <c r="B295" s="73">
        <v>42828</v>
      </c>
      <c r="C295" s="74">
        <v>0.28563657407407406</v>
      </c>
      <c r="D295" s="73">
        <v>42828</v>
      </c>
      <c r="E295" s="73">
        <v>42828</v>
      </c>
      <c r="F295" s="73">
        <v>42836</v>
      </c>
      <c r="G295" s="71" t="s">
        <v>1936</v>
      </c>
      <c r="H295" s="71" t="s">
        <v>1917</v>
      </c>
      <c r="I295" s="71" t="s">
        <v>1918</v>
      </c>
      <c r="J295" s="71" t="s">
        <v>1919</v>
      </c>
      <c r="K295" s="71" t="s">
        <v>393</v>
      </c>
      <c r="L295" s="71"/>
      <c r="M295" s="71" t="s">
        <v>235</v>
      </c>
      <c r="N295" s="71" t="s">
        <v>4410</v>
      </c>
      <c r="O295" s="71"/>
      <c r="P295" s="71" t="s">
        <v>1920</v>
      </c>
      <c r="Q295" s="71"/>
      <c r="R295" s="71">
        <v>12013</v>
      </c>
      <c r="S295" s="71" t="s">
        <v>2203</v>
      </c>
      <c r="T295" s="71">
        <v>30</v>
      </c>
      <c r="U295" s="71">
        <v>13.5</v>
      </c>
      <c r="V295" s="71">
        <v>405</v>
      </c>
      <c r="W295" s="57">
        <f>SUMIF('Wholesale Summary Input'!N:N,N295,'Wholesale Summary Input'!AC:AC)*-1</f>
        <v>-13.06</v>
      </c>
      <c r="X295" s="57">
        <f>SUMIF('Wholesale Summary Input'!N:N,N295,'Wholesale Summary Input'!AD:AD)</f>
        <v>440</v>
      </c>
      <c r="Y295" s="59">
        <f t="shared" si="6"/>
        <v>392.97886363636366</v>
      </c>
    </row>
    <row r="296" spans="1:44">
      <c r="A296" s="71" t="s">
        <v>1937</v>
      </c>
      <c r="B296" s="73">
        <v>42828</v>
      </c>
      <c r="C296" s="74">
        <v>0.28563657407407406</v>
      </c>
      <c r="D296" s="73">
        <v>42828</v>
      </c>
      <c r="E296" s="73">
        <v>42828</v>
      </c>
      <c r="F296" s="73">
        <v>42836</v>
      </c>
      <c r="G296" s="71" t="s">
        <v>1936</v>
      </c>
      <c r="H296" s="71" t="s">
        <v>1917</v>
      </c>
      <c r="I296" s="71" t="s">
        <v>1918</v>
      </c>
      <c r="J296" s="71" t="s">
        <v>1919</v>
      </c>
      <c r="K296" s="71" t="s">
        <v>393</v>
      </c>
      <c r="L296" s="71"/>
      <c r="M296" s="71" t="s">
        <v>235</v>
      </c>
      <c r="N296" s="71" t="s">
        <v>4410</v>
      </c>
      <c r="O296" s="71"/>
      <c r="P296" s="71" t="s">
        <v>1920</v>
      </c>
      <c r="Q296" s="71"/>
      <c r="R296" s="71">
        <v>127</v>
      </c>
      <c r="S296" s="71" t="s">
        <v>229</v>
      </c>
      <c r="T296" s="71">
        <v>1</v>
      </c>
      <c r="U296" s="71">
        <v>3.5</v>
      </c>
      <c r="V296" s="71">
        <v>3.5</v>
      </c>
      <c r="W296" s="57">
        <f>SUMIF('Wholesale Summary Input'!N:N,N296,'Wholesale Summary Input'!AC:AC)*-1</f>
        <v>-13.06</v>
      </c>
      <c r="X296" s="57">
        <f>SUMIF('Wholesale Summary Input'!N:N,N296,'Wholesale Summary Input'!AD:AD)</f>
        <v>440</v>
      </c>
      <c r="Y296" s="59">
        <f t="shared" si="6"/>
        <v>3.3961136363636362</v>
      </c>
    </row>
    <row r="297" spans="1:44">
      <c r="A297" s="71" t="s">
        <v>1937</v>
      </c>
      <c r="B297" s="73">
        <v>42828</v>
      </c>
      <c r="C297" s="74">
        <v>0.28563657407407406</v>
      </c>
      <c r="D297" s="73">
        <v>42828</v>
      </c>
      <c r="E297" s="73">
        <v>42828</v>
      </c>
      <c r="F297" s="73">
        <v>42836</v>
      </c>
      <c r="G297" s="71" t="s">
        <v>1936</v>
      </c>
      <c r="H297" s="71" t="s">
        <v>1917</v>
      </c>
      <c r="I297" s="71" t="s">
        <v>1918</v>
      </c>
      <c r="J297" s="71" t="s">
        <v>1919</v>
      </c>
      <c r="K297" s="71" t="s">
        <v>393</v>
      </c>
      <c r="L297" s="71"/>
      <c r="M297" s="71" t="s">
        <v>235</v>
      </c>
      <c r="N297" s="71" t="s">
        <v>4410</v>
      </c>
      <c r="O297" s="71"/>
      <c r="P297" s="71" t="s">
        <v>1920</v>
      </c>
      <c r="Q297" s="71"/>
      <c r="R297" s="71">
        <v>121</v>
      </c>
      <c r="S297" s="71" t="s">
        <v>224</v>
      </c>
      <c r="T297" s="71">
        <v>1</v>
      </c>
      <c r="U297" s="71">
        <v>3.5</v>
      </c>
      <c r="V297" s="71">
        <v>3.5</v>
      </c>
      <c r="W297" s="57">
        <f>SUMIF('Wholesale Summary Input'!N:N,N297,'Wholesale Summary Input'!AC:AC)*-1</f>
        <v>-13.06</v>
      </c>
      <c r="X297" s="57">
        <f>SUMIF('Wholesale Summary Input'!N:N,N297,'Wholesale Summary Input'!AD:AD)</f>
        <v>440</v>
      </c>
      <c r="Y297" s="59">
        <f t="shared" si="6"/>
        <v>3.3961136363636362</v>
      </c>
    </row>
    <row r="298" spans="1:44">
      <c r="A298" s="71" t="s">
        <v>1937</v>
      </c>
      <c r="B298" s="73">
        <v>42828</v>
      </c>
      <c r="C298" s="74">
        <v>0.28563657407407406</v>
      </c>
      <c r="D298" s="73">
        <v>42828</v>
      </c>
      <c r="E298" s="73">
        <v>42828</v>
      </c>
      <c r="F298" s="73">
        <v>42836</v>
      </c>
      <c r="G298" s="71" t="s">
        <v>1936</v>
      </c>
      <c r="H298" s="71" t="s">
        <v>1917</v>
      </c>
      <c r="I298" s="71" t="s">
        <v>1918</v>
      </c>
      <c r="J298" s="71" t="s">
        <v>1919</v>
      </c>
      <c r="K298" s="71" t="s">
        <v>393</v>
      </c>
      <c r="L298" s="71"/>
      <c r="M298" s="71" t="s">
        <v>235</v>
      </c>
      <c r="N298" s="71" t="s">
        <v>4410</v>
      </c>
      <c r="O298" s="71"/>
      <c r="P298" s="71" t="s">
        <v>1920</v>
      </c>
      <c r="Q298" s="71"/>
      <c r="R298" s="71">
        <v>135</v>
      </c>
      <c r="S298" s="71" t="s">
        <v>1942</v>
      </c>
      <c r="T298" s="71">
        <v>5</v>
      </c>
      <c r="U298" s="71">
        <v>3.5</v>
      </c>
      <c r="V298" s="71">
        <v>17.5</v>
      </c>
      <c r="W298" s="57">
        <f>SUMIF('Wholesale Summary Input'!N:N,N298,'Wholesale Summary Input'!AC:AC)*-1</f>
        <v>-13.06</v>
      </c>
      <c r="X298" s="57">
        <f>SUMIF('Wholesale Summary Input'!N:N,N298,'Wholesale Summary Input'!AD:AD)</f>
        <v>440</v>
      </c>
      <c r="Y298" s="59">
        <f t="shared" si="6"/>
        <v>16.980568181818182</v>
      </c>
    </row>
    <row r="299" spans="1:44">
      <c r="A299" s="71" t="s">
        <v>1937</v>
      </c>
      <c r="B299" s="73">
        <v>42828</v>
      </c>
      <c r="C299" s="74">
        <v>0.28563657407407406</v>
      </c>
      <c r="D299" s="73">
        <v>42828</v>
      </c>
      <c r="E299" s="73">
        <v>42828</v>
      </c>
      <c r="F299" s="73">
        <v>42836</v>
      </c>
      <c r="G299" s="71" t="s">
        <v>1936</v>
      </c>
      <c r="H299" s="71" t="s">
        <v>1917</v>
      </c>
      <c r="I299" s="71" t="s">
        <v>1918</v>
      </c>
      <c r="J299" s="71" t="s">
        <v>1919</v>
      </c>
      <c r="K299" s="71" t="s">
        <v>393</v>
      </c>
      <c r="L299" s="71"/>
      <c r="M299" s="71" t="s">
        <v>235</v>
      </c>
      <c r="N299" s="71" t="s">
        <v>4410</v>
      </c>
      <c r="O299" s="71"/>
      <c r="P299" s="71" t="s">
        <v>1920</v>
      </c>
      <c r="Q299" s="71"/>
      <c r="R299" s="71">
        <v>113</v>
      </c>
      <c r="S299" s="71" t="s">
        <v>218</v>
      </c>
      <c r="T299" s="71">
        <v>3</v>
      </c>
      <c r="U299" s="71">
        <v>3.5</v>
      </c>
      <c r="V299" s="71">
        <v>10.5</v>
      </c>
      <c r="W299" s="57">
        <f>SUMIF('Wholesale Summary Input'!N:N,N299,'Wholesale Summary Input'!AC:AC)*-1</f>
        <v>-13.06</v>
      </c>
      <c r="X299" s="57">
        <f>SUMIF('Wholesale Summary Input'!N:N,N299,'Wholesale Summary Input'!AD:AD)</f>
        <v>440</v>
      </c>
      <c r="Y299" s="59">
        <f t="shared" si="6"/>
        <v>10.188340909090909</v>
      </c>
    </row>
    <row r="300" spans="1:44">
      <c r="A300" s="71" t="s">
        <v>1937</v>
      </c>
      <c r="B300" s="73">
        <v>42827</v>
      </c>
      <c r="C300" s="74">
        <v>0.52714120370370365</v>
      </c>
      <c r="D300" s="73">
        <v>42827</v>
      </c>
      <c r="E300" s="73">
        <v>42827</v>
      </c>
      <c r="F300" s="73">
        <v>42827</v>
      </c>
      <c r="G300" s="71" t="s">
        <v>1936</v>
      </c>
      <c r="H300" s="71" t="s">
        <v>1917</v>
      </c>
      <c r="I300" s="71" t="s">
        <v>1918</v>
      </c>
      <c r="J300" s="71" t="s">
        <v>1919</v>
      </c>
      <c r="K300" s="71" t="s">
        <v>1958</v>
      </c>
      <c r="L300" s="71"/>
      <c r="M300" s="71"/>
      <c r="N300" s="71" t="s">
        <v>4411</v>
      </c>
      <c r="O300" s="71"/>
      <c r="P300" s="71" t="s">
        <v>1920</v>
      </c>
      <c r="Q300" s="71"/>
      <c r="R300" s="71">
        <v>12012</v>
      </c>
      <c r="S300" s="71" t="s">
        <v>765</v>
      </c>
      <c r="T300" s="71">
        <v>1</v>
      </c>
      <c r="U300" s="71">
        <v>16</v>
      </c>
      <c r="V300" s="71">
        <v>16</v>
      </c>
      <c r="W300" s="57">
        <f>SUMIF('Wholesale Summary Input'!N:N,N300,'Wholesale Summary Input'!AC:AC)*-1</f>
        <v>-2.0110000000000001</v>
      </c>
      <c r="X300" s="57">
        <f>SUMIF('Wholesale Summary Input'!N:N,N300,'Wholesale Summary Input'!AD:AD)</f>
        <v>59</v>
      </c>
      <c r="Y300" s="59">
        <f t="shared" si="6"/>
        <v>15.454644067796611</v>
      </c>
    </row>
    <row r="301" spans="1:44">
      <c r="A301" s="71" t="s">
        <v>1937</v>
      </c>
      <c r="B301" s="73">
        <v>42827</v>
      </c>
      <c r="C301" s="74">
        <v>0.52714120370370365</v>
      </c>
      <c r="D301" s="73">
        <v>42827</v>
      </c>
      <c r="E301" s="73">
        <v>42827</v>
      </c>
      <c r="F301" s="73">
        <v>42827</v>
      </c>
      <c r="G301" s="71" t="s">
        <v>1936</v>
      </c>
      <c r="H301" s="71" t="s">
        <v>1917</v>
      </c>
      <c r="I301" s="71" t="s">
        <v>1918</v>
      </c>
      <c r="J301" s="71" t="s">
        <v>1919</v>
      </c>
      <c r="K301" s="71" t="s">
        <v>1958</v>
      </c>
      <c r="L301" s="71"/>
      <c r="M301" s="71"/>
      <c r="N301" s="71" t="s">
        <v>4411</v>
      </c>
      <c r="O301" s="71"/>
      <c r="P301" s="71" t="s">
        <v>1920</v>
      </c>
      <c r="Q301" s="71"/>
      <c r="R301" s="71">
        <v>12003</v>
      </c>
      <c r="S301" s="71" t="s">
        <v>204</v>
      </c>
      <c r="T301" s="71">
        <v>1</v>
      </c>
      <c r="U301" s="71">
        <v>10</v>
      </c>
      <c r="V301" s="71">
        <v>10</v>
      </c>
      <c r="W301" s="57">
        <f>SUMIF('Wholesale Summary Input'!N:N,N301,'Wholesale Summary Input'!AC:AC)*-1</f>
        <v>-2.0110000000000001</v>
      </c>
      <c r="X301" s="57">
        <f>SUMIF('Wholesale Summary Input'!N:N,N301,'Wholesale Summary Input'!AD:AD)</f>
        <v>59</v>
      </c>
      <c r="Y301" s="59">
        <f t="shared" si="6"/>
        <v>9.6591525423728815</v>
      </c>
    </row>
    <row r="302" spans="1:44">
      <c r="A302" s="71" t="s">
        <v>1937</v>
      </c>
      <c r="B302" s="73">
        <v>42827</v>
      </c>
      <c r="C302" s="74">
        <v>0.52714120370370365</v>
      </c>
      <c r="D302" s="73">
        <v>42827</v>
      </c>
      <c r="E302" s="73">
        <v>42827</v>
      </c>
      <c r="F302" s="73">
        <v>42827</v>
      </c>
      <c r="G302" s="71" t="s">
        <v>1936</v>
      </c>
      <c r="H302" s="71" t="s">
        <v>1917</v>
      </c>
      <c r="I302" s="71" t="s">
        <v>1918</v>
      </c>
      <c r="J302" s="71" t="s">
        <v>1919</v>
      </c>
      <c r="K302" s="71" t="s">
        <v>1958</v>
      </c>
      <c r="L302" s="71"/>
      <c r="M302" s="71"/>
      <c r="N302" s="71" t="s">
        <v>4411</v>
      </c>
      <c r="O302" s="71"/>
      <c r="P302" s="71" t="s">
        <v>1920</v>
      </c>
      <c r="Q302" s="71"/>
      <c r="R302" s="71">
        <v>12013</v>
      </c>
      <c r="S302" s="71" t="s">
        <v>2203</v>
      </c>
      <c r="T302" s="71">
        <v>2</v>
      </c>
      <c r="U302" s="71">
        <v>13.5</v>
      </c>
      <c r="V302" s="71">
        <v>27</v>
      </c>
      <c r="W302" s="57">
        <f>SUMIF('Wholesale Summary Input'!N:N,N302,'Wholesale Summary Input'!AC:AC)*-1</f>
        <v>-2.0110000000000001</v>
      </c>
      <c r="X302" s="57">
        <f>SUMIF('Wholesale Summary Input'!N:N,N302,'Wholesale Summary Input'!AD:AD)</f>
        <v>59</v>
      </c>
      <c r="Y302" s="59">
        <f t="shared" si="6"/>
        <v>26.079711864406779</v>
      </c>
    </row>
    <row r="303" spans="1:44">
      <c r="A303" s="71" t="s">
        <v>1937</v>
      </c>
      <c r="B303" s="73">
        <v>42804</v>
      </c>
      <c r="C303" s="74">
        <v>0.38931712962962961</v>
      </c>
      <c r="D303" s="73">
        <v>42807</v>
      </c>
      <c r="E303" s="73">
        <v>42807</v>
      </c>
      <c r="F303" s="73">
        <v>42856</v>
      </c>
      <c r="G303" s="71" t="s">
        <v>1936</v>
      </c>
      <c r="H303" s="71" t="s">
        <v>1917</v>
      </c>
      <c r="I303" s="71" t="s">
        <v>1918</v>
      </c>
      <c r="J303" s="71" t="s">
        <v>1919</v>
      </c>
      <c r="K303" s="71" t="s">
        <v>4368</v>
      </c>
      <c r="L303" s="71"/>
      <c r="M303" s="71"/>
      <c r="N303" s="71" t="s">
        <v>4412</v>
      </c>
      <c r="O303" s="71"/>
      <c r="P303" s="71" t="s">
        <v>1920</v>
      </c>
      <c r="Q303" s="71"/>
      <c r="R303" s="71">
        <v>12003</v>
      </c>
      <c r="S303" s="71" t="s">
        <v>204</v>
      </c>
      <c r="T303" s="71">
        <v>1</v>
      </c>
      <c r="U303" s="71">
        <v>10</v>
      </c>
      <c r="V303" s="71">
        <v>10</v>
      </c>
      <c r="W303" s="57">
        <f>SUMIF('Wholesale Summary Input'!N:N,N303,'Wholesale Summary Input'!AC:AC)*-1</f>
        <v>-4.0923300000000005</v>
      </c>
      <c r="X303" s="57">
        <f>SUMIF('Wholesale Summary Input'!N:N,N303,'Wholesale Summary Input'!AD:AD)</f>
        <v>130.77000000000001</v>
      </c>
      <c r="Y303" s="59">
        <f t="shared" si="6"/>
        <v>9.6870589584767153</v>
      </c>
    </row>
    <row r="304" spans="1:44">
      <c r="A304" s="71" t="s">
        <v>1937</v>
      </c>
      <c r="B304" s="73">
        <v>42804</v>
      </c>
      <c r="C304" s="74">
        <v>0.38931712962962961</v>
      </c>
      <c r="D304" s="73">
        <v>42807</v>
      </c>
      <c r="E304" s="73">
        <v>42807</v>
      </c>
      <c r="F304" s="73">
        <v>42856</v>
      </c>
      <c r="G304" s="71" t="s">
        <v>1936</v>
      </c>
      <c r="H304" s="71" t="s">
        <v>1917</v>
      </c>
      <c r="I304" s="71" t="s">
        <v>1918</v>
      </c>
      <c r="J304" s="71" t="s">
        <v>1919</v>
      </c>
      <c r="K304" s="71" t="s">
        <v>4368</v>
      </c>
      <c r="L304" s="71"/>
      <c r="M304" s="71"/>
      <c r="N304" s="71" t="s">
        <v>4412</v>
      </c>
      <c r="O304" s="71"/>
      <c r="P304" s="71" t="s">
        <v>1920</v>
      </c>
      <c r="Q304" s="71"/>
      <c r="R304" s="71">
        <v>12004</v>
      </c>
      <c r="S304" s="71" t="s">
        <v>402</v>
      </c>
      <c r="T304" s="71">
        <v>1</v>
      </c>
      <c r="U304" s="71">
        <v>13.5</v>
      </c>
      <c r="V304" s="71">
        <v>13.5</v>
      </c>
      <c r="W304" s="57">
        <f>SUMIF('Wholesale Summary Input'!N:N,N304,'Wholesale Summary Input'!AC:AC)*-1</f>
        <v>-4.0923300000000005</v>
      </c>
      <c r="X304" s="57">
        <f>SUMIF('Wholesale Summary Input'!N:N,N304,'Wholesale Summary Input'!AD:AD)</f>
        <v>130.77000000000001</v>
      </c>
      <c r="Y304" s="59">
        <f t="shared" si="6"/>
        <v>13.077529593943565</v>
      </c>
    </row>
    <row r="305" spans="1:25">
      <c r="A305" s="71" t="s">
        <v>1937</v>
      </c>
      <c r="B305" s="73">
        <v>42804</v>
      </c>
      <c r="C305" s="74">
        <v>0.38931712962962961</v>
      </c>
      <c r="D305" s="73">
        <v>42807</v>
      </c>
      <c r="E305" s="73">
        <v>42807</v>
      </c>
      <c r="F305" s="73">
        <v>42856</v>
      </c>
      <c r="G305" s="71" t="s">
        <v>1936</v>
      </c>
      <c r="H305" s="71" t="s">
        <v>1917</v>
      </c>
      <c r="I305" s="71" t="s">
        <v>1918</v>
      </c>
      <c r="J305" s="71" t="s">
        <v>1919</v>
      </c>
      <c r="K305" s="71" t="s">
        <v>4368</v>
      </c>
      <c r="L305" s="71"/>
      <c r="M305" s="71"/>
      <c r="N305" s="71" t="s">
        <v>4412</v>
      </c>
      <c r="O305" s="71"/>
      <c r="P305" s="71" t="s">
        <v>1920</v>
      </c>
      <c r="Q305" s="71"/>
      <c r="R305" s="71">
        <v>12012</v>
      </c>
      <c r="S305" s="71" t="s">
        <v>759</v>
      </c>
      <c r="T305" s="71">
        <v>1</v>
      </c>
      <c r="U305" s="71">
        <v>16</v>
      </c>
      <c r="V305" s="71">
        <v>16</v>
      </c>
      <c r="W305" s="57">
        <f>SUMIF('Wholesale Summary Input'!N:N,N305,'Wholesale Summary Input'!AC:AC)*-1</f>
        <v>-4.0923300000000005</v>
      </c>
      <c r="X305" s="57">
        <f>SUMIF('Wholesale Summary Input'!N:N,N305,'Wholesale Summary Input'!AD:AD)</f>
        <v>130.77000000000001</v>
      </c>
      <c r="Y305" s="59">
        <f t="shared" si="6"/>
        <v>15.499294333562744</v>
      </c>
    </row>
    <row r="306" spans="1:25">
      <c r="A306" s="71" t="s">
        <v>1937</v>
      </c>
      <c r="B306" s="73">
        <v>42804</v>
      </c>
      <c r="C306" s="74">
        <v>0.38931712962962961</v>
      </c>
      <c r="D306" s="73">
        <v>42807</v>
      </c>
      <c r="E306" s="73">
        <v>42807</v>
      </c>
      <c r="F306" s="73">
        <v>42856</v>
      </c>
      <c r="G306" s="71" t="s">
        <v>1936</v>
      </c>
      <c r="H306" s="71" t="s">
        <v>1917</v>
      </c>
      <c r="I306" s="71" t="s">
        <v>1918</v>
      </c>
      <c r="J306" s="71" t="s">
        <v>1919</v>
      </c>
      <c r="K306" s="71" t="s">
        <v>4368</v>
      </c>
      <c r="L306" s="71"/>
      <c r="M306" s="71"/>
      <c r="N306" s="71" t="s">
        <v>4412</v>
      </c>
      <c r="O306" s="71"/>
      <c r="P306" s="71" t="s">
        <v>1920</v>
      </c>
      <c r="Q306" s="71"/>
      <c r="R306" s="71">
        <v>12013</v>
      </c>
      <c r="S306" s="71" t="s">
        <v>2203</v>
      </c>
      <c r="T306" s="71">
        <v>3</v>
      </c>
      <c r="U306" s="71">
        <v>13.5</v>
      </c>
      <c r="V306" s="71">
        <v>40.5</v>
      </c>
      <c r="W306" s="57">
        <f>SUMIF('Wholesale Summary Input'!N:N,N306,'Wholesale Summary Input'!AC:AC)*-1</f>
        <v>-4.0923300000000005</v>
      </c>
      <c r="X306" s="57">
        <f>SUMIF('Wholesale Summary Input'!N:N,N306,'Wholesale Summary Input'!AD:AD)</f>
        <v>130.77000000000001</v>
      </c>
      <c r="Y306" s="59">
        <f t="shared" si="6"/>
        <v>39.232588781830692</v>
      </c>
    </row>
    <row r="307" spans="1:25">
      <c r="A307" s="71" t="s">
        <v>1937</v>
      </c>
      <c r="B307" s="73">
        <v>42804</v>
      </c>
      <c r="C307" s="74">
        <v>0.38931712962962961</v>
      </c>
      <c r="D307" s="73">
        <v>42807</v>
      </c>
      <c r="E307" s="73">
        <v>42807</v>
      </c>
      <c r="F307" s="73">
        <v>42856</v>
      </c>
      <c r="G307" s="71" t="s">
        <v>1936</v>
      </c>
      <c r="H307" s="71" t="s">
        <v>1917</v>
      </c>
      <c r="I307" s="71" t="s">
        <v>1918</v>
      </c>
      <c r="J307" s="71" t="s">
        <v>1919</v>
      </c>
      <c r="K307" s="71" t="s">
        <v>4368</v>
      </c>
      <c r="L307" s="71"/>
      <c r="M307" s="71"/>
      <c r="N307" s="71" t="s">
        <v>4412</v>
      </c>
      <c r="O307" s="71"/>
      <c r="P307" s="71" t="s">
        <v>1920</v>
      </c>
      <c r="Q307" s="71"/>
      <c r="R307" s="71">
        <v>119</v>
      </c>
      <c r="S307" s="71" t="s">
        <v>211</v>
      </c>
      <c r="T307" s="71">
        <v>1</v>
      </c>
      <c r="U307" s="71">
        <v>3.5</v>
      </c>
      <c r="V307" s="71">
        <v>3.5</v>
      </c>
      <c r="W307" s="57">
        <f>SUMIF('Wholesale Summary Input'!N:N,N307,'Wholesale Summary Input'!AC:AC)*-1</f>
        <v>-4.0923300000000005</v>
      </c>
      <c r="X307" s="57">
        <f>SUMIF('Wholesale Summary Input'!N:N,N307,'Wholesale Summary Input'!AD:AD)</f>
        <v>130.77000000000001</v>
      </c>
      <c r="Y307" s="59">
        <f t="shared" si="6"/>
        <v>3.3904706354668503</v>
      </c>
    </row>
    <row r="308" spans="1:25">
      <c r="A308" s="71" t="s">
        <v>1937</v>
      </c>
      <c r="B308" s="73">
        <v>42804</v>
      </c>
      <c r="C308" s="74">
        <v>0.38931712962962961</v>
      </c>
      <c r="D308" s="73">
        <v>42807</v>
      </c>
      <c r="E308" s="73">
        <v>42807</v>
      </c>
      <c r="F308" s="73">
        <v>42856</v>
      </c>
      <c r="G308" s="71" t="s">
        <v>1936</v>
      </c>
      <c r="H308" s="71" t="s">
        <v>1917</v>
      </c>
      <c r="I308" s="71" t="s">
        <v>1918</v>
      </c>
      <c r="J308" s="71" t="s">
        <v>1919</v>
      </c>
      <c r="K308" s="71" t="s">
        <v>4368</v>
      </c>
      <c r="L308" s="71"/>
      <c r="M308" s="71"/>
      <c r="N308" s="71" t="s">
        <v>4412</v>
      </c>
      <c r="O308" s="71"/>
      <c r="P308" s="71" t="s">
        <v>1920</v>
      </c>
      <c r="Q308" s="71"/>
      <c r="R308" s="71">
        <v>120</v>
      </c>
      <c r="S308" s="71" t="s">
        <v>223</v>
      </c>
      <c r="T308" s="71">
        <v>1</v>
      </c>
      <c r="U308" s="71">
        <v>3.5</v>
      </c>
      <c r="V308" s="71">
        <v>3.5</v>
      </c>
      <c r="W308" s="57">
        <f>SUMIF('Wholesale Summary Input'!N:N,N308,'Wholesale Summary Input'!AC:AC)*-1</f>
        <v>-4.0923300000000005</v>
      </c>
      <c r="X308" s="57">
        <f>SUMIF('Wholesale Summary Input'!N:N,N308,'Wholesale Summary Input'!AD:AD)</f>
        <v>130.77000000000001</v>
      </c>
      <c r="Y308" s="59">
        <f t="shared" si="6"/>
        <v>3.3904706354668503</v>
      </c>
    </row>
    <row r="309" spans="1:25">
      <c r="A309" s="71" t="s">
        <v>1937</v>
      </c>
      <c r="B309" s="73">
        <v>42804</v>
      </c>
      <c r="C309" s="74">
        <v>0.38931712962962961</v>
      </c>
      <c r="D309" s="73">
        <v>42807</v>
      </c>
      <c r="E309" s="73">
        <v>42807</v>
      </c>
      <c r="F309" s="73">
        <v>42856</v>
      </c>
      <c r="G309" s="71" t="s">
        <v>1936</v>
      </c>
      <c r="H309" s="71" t="s">
        <v>1917</v>
      </c>
      <c r="I309" s="71" t="s">
        <v>1918</v>
      </c>
      <c r="J309" s="71" t="s">
        <v>1919</v>
      </c>
      <c r="K309" s="71" t="s">
        <v>4368</v>
      </c>
      <c r="L309" s="71"/>
      <c r="M309" s="71"/>
      <c r="N309" s="71" t="s">
        <v>4412</v>
      </c>
      <c r="O309" s="71"/>
      <c r="P309" s="71" t="s">
        <v>1920</v>
      </c>
      <c r="Q309" s="71"/>
      <c r="R309" s="71">
        <v>124</v>
      </c>
      <c r="S309" s="71" t="s">
        <v>227</v>
      </c>
      <c r="T309" s="71">
        <v>1</v>
      </c>
      <c r="U309" s="71">
        <v>3.5</v>
      </c>
      <c r="V309" s="71">
        <v>3.5</v>
      </c>
      <c r="W309" s="57">
        <f>SUMIF('Wholesale Summary Input'!N:N,N309,'Wholesale Summary Input'!AC:AC)*-1</f>
        <v>-4.0923300000000005</v>
      </c>
      <c r="X309" s="57">
        <f>SUMIF('Wholesale Summary Input'!N:N,N309,'Wholesale Summary Input'!AD:AD)</f>
        <v>130.77000000000001</v>
      </c>
      <c r="Y309" s="59">
        <f t="shared" si="6"/>
        <v>3.3904706354668503</v>
      </c>
    </row>
    <row r="310" spans="1:25">
      <c r="A310" s="71" t="s">
        <v>1937</v>
      </c>
      <c r="B310" s="73">
        <v>42804</v>
      </c>
      <c r="C310" s="74">
        <v>0.38931712962962961</v>
      </c>
      <c r="D310" s="73">
        <v>42807</v>
      </c>
      <c r="E310" s="73">
        <v>42807</v>
      </c>
      <c r="F310" s="73">
        <v>42856</v>
      </c>
      <c r="G310" s="71" t="s">
        <v>1936</v>
      </c>
      <c r="H310" s="71" t="s">
        <v>1917</v>
      </c>
      <c r="I310" s="71" t="s">
        <v>1918</v>
      </c>
      <c r="J310" s="71" t="s">
        <v>1919</v>
      </c>
      <c r="K310" s="71" t="s">
        <v>4368</v>
      </c>
      <c r="L310" s="71"/>
      <c r="M310" s="71"/>
      <c r="N310" s="71" t="s">
        <v>4412</v>
      </c>
      <c r="O310" s="71"/>
      <c r="P310" s="71" t="s">
        <v>1920</v>
      </c>
      <c r="Q310" s="71"/>
      <c r="R310" s="71">
        <v>128</v>
      </c>
      <c r="S310" s="71" t="s">
        <v>230</v>
      </c>
      <c r="T310" s="71">
        <v>1</v>
      </c>
      <c r="U310" s="71">
        <v>3.5</v>
      </c>
      <c r="V310" s="71">
        <v>3.5</v>
      </c>
      <c r="W310" s="57">
        <f>SUMIF('Wholesale Summary Input'!N:N,N310,'Wholesale Summary Input'!AC:AC)*-1</f>
        <v>-4.0923300000000005</v>
      </c>
      <c r="X310" s="57">
        <f>SUMIF('Wholesale Summary Input'!N:N,N310,'Wholesale Summary Input'!AD:AD)</f>
        <v>130.77000000000001</v>
      </c>
      <c r="Y310" s="59">
        <f t="shared" si="6"/>
        <v>3.3904706354668503</v>
      </c>
    </row>
    <row r="311" spans="1:25">
      <c r="A311" s="71" t="s">
        <v>1937</v>
      </c>
      <c r="B311" s="73">
        <v>42804</v>
      </c>
      <c r="C311" s="74">
        <v>0.38931712962962961</v>
      </c>
      <c r="D311" s="73">
        <v>42807</v>
      </c>
      <c r="E311" s="73">
        <v>42807</v>
      </c>
      <c r="F311" s="73">
        <v>42856</v>
      </c>
      <c r="G311" s="71" t="s">
        <v>1936</v>
      </c>
      <c r="H311" s="71" t="s">
        <v>1917</v>
      </c>
      <c r="I311" s="71" t="s">
        <v>1918</v>
      </c>
      <c r="J311" s="71" t="s">
        <v>1919</v>
      </c>
      <c r="K311" s="71" t="s">
        <v>4368</v>
      </c>
      <c r="L311" s="71"/>
      <c r="M311" s="71"/>
      <c r="N311" s="71" t="s">
        <v>4412</v>
      </c>
      <c r="O311" s="71"/>
      <c r="P311" s="71" t="s">
        <v>1920</v>
      </c>
      <c r="Q311" s="71"/>
      <c r="R311" s="71">
        <v>130</v>
      </c>
      <c r="S311" s="71" t="s">
        <v>208</v>
      </c>
      <c r="T311" s="71">
        <v>1</v>
      </c>
      <c r="U311" s="71">
        <v>3.5</v>
      </c>
      <c r="V311" s="71">
        <v>3.5</v>
      </c>
      <c r="W311" s="57">
        <f>SUMIF('Wholesale Summary Input'!N:N,N311,'Wholesale Summary Input'!AC:AC)*-1</f>
        <v>-4.0923300000000005</v>
      </c>
      <c r="X311" s="57">
        <f>SUMIF('Wholesale Summary Input'!N:N,N311,'Wholesale Summary Input'!AD:AD)</f>
        <v>130.77000000000001</v>
      </c>
      <c r="Y311" s="59">
        <f t="shared" si="6"/>
        <v>3.3904706354668503</v>
      </c>
    </row>
    <row r="312" spans="1:25">
      <c r="A312" s="71" t="s">
        <v>1937</v>
      </c>
      <c r="B312" s="73">
        <v>42804</v>
      </c>
      <c r="C312" s="74">
        <v>0.38931712962962961</v>
      </c>
      <c r="D312" s="73">
        <v>42807</v>
      </c>
      <c r="E312" s="73">
        <v>42807</v>
      </c>
      <c r="F312" s="73">
        <v>42856</v>
      </c>
      <c r="G312" s="71" t="s">
        <v>1936</v>
      </c>
      <c r="H312" s="71" t="s">
        <v>1917</v>
      </c>
      <c r="I312" s="71" t="s">
        <v>1918</v>
      </c>
      <c r="J312" s="71" t="s">
        <v>1919</v>
      </c>
      <c r="K312" s="71" t="s">
        <v>4368</v>
      </c>
      <c r="L312" s="71"/>
      <c r="M312" s="71"/>
      <c r="N312" s="71" t="s">
        <v>4412</v>
      </c>
      <c r="O312" s="71"/>
      <c r="P312" s="71" t="s">
        <v>1920</v>
      </c>
      <c r="Q312" s="71"/>
      <c r="R312" s="71">
        <v>134</v>
      </c>
      <c r="S312" s="71" t="s">
        <v>1296</v>
      </c>
      <c r="T312" s="71">
        <v>1</v>
      </c>
      <c r="U312" s="71">
        <v>3.5</v>
      </c>
      <c r="V312" s="71">
        <v>3.5</v>
      </c>
      <c r="W312" s="57">
        <f>SUMIF('Wholesale Summary Input'!N:N,N312,'Wholesale Summary Input'!AC:AC)*-1</f>
        <v>-4.0923300000000005</v>
      </c>
      <c r="X312" s="57">
        <f>SUMIF('Wholesale Summary Input'!N:N,N312,'Wholesale Summary Input'!AD:AD)</f>
        <v>130.77000000000001</v>
      </c>
      <c r="Y312" s="59">
        <f t="shared" si="6"/>
        <v>3.3904706354668503</v>
      </c>
    </row>
    <row r="313" spans="1:25">
      <c r="A313" s="71" t="s">
        <v>1937</v>
      </c>
      <c r="B313" s="73">
        <v>42804</v>
      </c>
      <c r="C313" s="74">
        <v>0.38931712962962961</v>
      </c>
      <c r="D313" s="73">
        <v>42807</v>
      </c>
      <c r="E313" s="73">
        <v>42807</v>
      </c>
      <c r="F313" s="73">
        <v>42856</v>
      </c>
      <c r="G313" s="71" t="s">
        <v>1936</v>
      </c>
      <c r="H313" s="71" t="s">
        <v>1917</v>
      </c>
      <c r="I313" s="71" t="s">
        <v>1918</v>
      </c>
      <c r="J313" s="71" t="s">
        <v>1919</v>
      </c>
      <c r="K313" s="71" t="s">
        <v>4368</v>
      </c>
      <c r="L313" s="71"/>
      <c r="M313" s="71"/>
      <c r="N313" s="71" t="s">
        <v>4412</v>
      </c>
      <c r="O313" s="71"/>
      <c r="P313" s="71" t="s">
        <v>1920</v>
      </c>
      <c r="Q313" s="71"/>
      <c r="R313" s="71">
        <v>135</v>
      </c>
      <c r="S313" s="71" t="s">
        <v>1942</v>
      </c>
      <c r="T313" s="71">
        <v>1</v>
      </c>
      <c r="U313" s="71">
        <v>3.5</v>
      </c>
      <c r="V313" s="71">
        <v>3.5</v>
      </c>
      <c r="W313" s="57">
        <f>SUMIF('Wholesale Summary Input'!N:N,N313,'Wholesale Summary Input'!AC:AC)*-1</f>
        <v>-4.0923300000000005</v>
      </c>
      <c r="X313" s="57">
        <f>SUMIF('Wholesale Summary Input'!N:N,N313,'Wholesale Summary Input'!AD:AD)</f>
        <v>130.77000000000001</v>
      </c>
      <c r="Y313" s="59">
        <f t="shared" si="6"/>
        <v>3.3904706354668503</v>
      </c>
    </row>
    <row r="314" spans="1:25">
      <c r="A314" s="71" t="s">
        <v>1937</v>
      </c>
      <c r="B314" s="73">
        <v>42804</v>
      </c>
      <c r="C314" s="74">
        <v>0.38931712962962961</v>
      </c>
      <c r="D314" s="73">
        <v>42807</v>
      </c>
      <c r="E314" s="73">
        <v>42807</v>
      </c>
      <c r="F314" s="73">
        <v>42856</v>
      </c>
      <c r="G314" s="71" t="s">
        <v>1936</v>
      </c>
      <c r="H314" s="71" t="s">
        <v>1917</v>
      </c>
      <c r="I314" s="71" t="s">
        <v>1918</v>
      </c>
      <c r="J314" s="71" t="s">
        <v>1919</v>
      </c>
      <c r="K314" s="71" t="s">
        <v>4368</v>
      </c>
      <c r="L314" s="71"/>
      <c r="M314" s="71"/>
      <c r="N314" s="71" t="s">
        <v>4412</v>
      </c>
      <c r="O314" s="71"/>
      <c r="P314" s="71" t="s">
        <v>1920</v>
      </c>
      <c r="Q314" s="71"/>
      <c r="R314" s="71">
        <v>136</v>
      </c>
      <c r="S314" s="71" t="s">
        <v>1943</v>
      </c>
      <c r="T314" s="71">
        <v>1</v>
      </c>
      <c r="U314" s="71">
        <v>3.5</v>
      </c>
      <c r="V314" s="71">
        <v>3.5</v>
      </c>
      <c r="W314" s="57">
        <f>SUMIF('Wholesale Summary Input'!N:N,N314,'Wholesale Summary Input'!AC:AC)*-1</f>
        <v>-4.0923300000000005</v>
      </c>
      <c r="X314" s="57">
        <f>SUMIF('Wholesale Summary Input'!N:N,N314,'Wholesale Summary Input'!AD:AD)</f>
        <v>130.77000000000001</v>
      </c>
      <c r="Y314" s="59">
        <f t="shared" si="6"/>
        <v>3.3904706354668503</v>
      </c>
    </row>
    <row r="315" spans="1:25">
      <c r="A315" s="71" t="s">
        <v>1937</v>
      </c>
      <c r="B315" s="73">
        <v>42804</v>
      </c>
      <c r="C315" s="74">
        <v>0.38931712962962961</v>
      </c>
      <c r="D315" s="73">
        <v>42807</v>
      </c>
      <c r="E315" s="73">
        <v>42807</v>
      </c>
      <c r="F315" s="73">
        <v>42856</v>
      </c>
      <c r="G315" s="71" t="s">
        <v>1936</v>
      </c>
      <c r="H315" s="71" t="s">
        <v>1917</v>
      </c>
      <c r="I315" s="71" t="s">
        <v>1918</v>
      </c>
      <c r="J315" s="71" t="s">
        <v>1919</v>
      </c>
      <c r="K315" s="71" t="s">
        <v>4368</v>
      </c>
      <c r="L315" s="71"/>
      <c r="M315" s="71"/>
      <c r="N315" s="71" t="s">
        <v>4412</v>
      </c>
      <c r="O315" s="71"/>
      <c r="P315" s="71" t="s">
        <v>1920</v>
      </c>
      <c r="Q315" s="71"/>
      <c r="R315" s="71">
        <v>139</v>
      </c>
      <c r="S315" s="71" t="s">
        <v>2665</v>
      </c>
      <c r="T315" s="71">
        <v>1</v>
      </c>
      <c r="U315" s="71">
        <v>3.5</v>
      </c>
      <c r="V315" s="71">
        <v>3.5</v>
      </c>
      <c r="W315" s="57">
        <f>SUMIF('Wholesale Summary Input'!N:N,N315,'Wholesale Summary Input'!AC:AC)*-1</f>
        <v>-4.0923300000000005</v>
      </c>
      <c r="X315" s="57">
        <f>SUMIF('Wholesale Summary Input'!N:N,N315,'Wholesale Summary Input'!AD:AD)</f>
        <v>130.77000000000001</v>
      </c>
      <c r="Y315" s="59">
        <f t="shared" si="6"/>
        <v>3.3904706354668503</v>
      </c>
    </row>
    <row r="316" spans="1:25">
      <c r="A316" s="71" t="s">
        <v>1937</v>
      </c>
      <c r="B316" s="73">
        <v>42804</v>
      </c>
      <c r="C316" s="74">
        <v>0.38931712962962961</v>
      </c>
      <c r="D316" s="73">
        <v>42807</v>
      </c>
      <c r="E316" s="73">
        <v>42807</v>
      </c>
      <c r="F316" s="73">
        <v>42856</v>
      </c>
      <c r="G316" s="71" t="s">
        <v>1936</v>
      </c>
      <c r="H316" s="71" t="s">
        <v>1917</v>
      </c>
      <c r="I316" s="71" t="s">
        <v>1918</v>
      </c>
      <c r="J316" s="71" t="s">
        <v>1919</v>
      </c>
      <c r="K316" s="71" t="s">
        <v>4368</v>
      </c>
      <c r="L316" s="71"/>
      <c r="M316" s="71"/>
      <c r="N316" s="71" t="s">
        <v>4412</v>
      </c>
      <c r="O316" s="71"/>
      <c r="P316" s="71" t="s">
        <v>1920</v>
      </c>
      <c r="Q316" s="71"/>
      <c r="R316" s="71">
        <v>141</v>
      </c>
      <c r="S316" s="71" t="s">
        <v>2668</v>
      </c>
      <c r="T316" s="71">
        <v>1</v>
      </c>
      <c r="U316" s="71">
        <v>3.5</v>
      </c>
      <c r="V316" s="71">
        <v>3.5</v>
      </c>
      <c r="W316" s="57">
        <f>SUMIF('Wholesale Summary Input'!N:N,N316,'Wholesale Summary Input'!AC:AC)*-1</f>
        <v>-4.0923300000000005</v>
      </c>
      <c r="X316" s="57">
        <f>SUMIF('Wholesale Summary Input'!N:N,N316,'Wholesale Summary Input'!AD:AD)</f>
        <v>130.77000000000001</v>
      </c>
      <c r="Y316" s="59">
        <f t="shared" si="6"/>
        <v>3.3904706354668503</v>
      </c>
    </row>
    <row r="317" spans="1:25">
      <c r="A317" s="71" t="s">
        <v>1937</v>
      </c>
      <c r="B317" s="73">
        <v>42804</v>
      </c>
      <c r="C317" s="74">
        <v>0.38931712962962961</v>
      </c>
      <c r="D317" s="73">
        <v>42807</v>
      </c>
      <c r="E317" s="73">
        <v>42807</v>
      </c>
      <c r="F317" s="73">
        <v>42856</v>
      </c>
      <c r="G317" s="71" t="s">
        <v>1936</v>
      </c>
      <c r="H317" s="71" t="s">
        <v>1917</v>
      </c>
      <c r="I317" s="71" t="s">
        <v>1918</v>
      </c>
      <c r="J317" s="71" t="s">
        <v>1919</v>
      </c>
      <c r="K317" s="71" t="s">
        <v>4368</v>
      </c>
      <c r="L317" s="71"/>
      <c r="M317" s="71"/>
      <c r="N317" s="71" t="s">
        <v>4412</v>
      </c>
      <c r="O317" s="71"/>
      <c r="P317" s="71" t="s">
        <v>1920</v>
      </c>
      <c r="Q317" s="71"/>
      <c r="R317" s="71">
        <v>142</v>
      </c>
      <c r="S317" s="71" t="s">
        <v>3506</v>
      </c>
      <c r="T317" s="71">
        <v>1</v>
      </c>
      <c r="U317" s="71">
        <v>3.5</v>
      </c>
      <c r="V317" s="71">
        <v>3.5</v>
      </c>
      <c r="W317" s="57">
        <f>SUMIF('Wholesale Summary Input'!N:N,N317,'Wholesale Summary Input'!AC:AC)*-1</f>
        <v>-4.0923300000000005</v>
      </c>
      <c r="X317" s="57">
        <f>SUMIF('Wholesale Summary Input'!N:N,N317,'Wholesale Summary Input'!AD:AD)</f>
        <v>130.77000000000001</v>
      </c>
      <c r="Y317" s="59">
        <f t="shared" si="6"/>
        <v>3.3904706354668503</v>
      </c>
    </row>
    <row r="318" spans="1:25">
      <c r="A318" s="71" t="s">
        <v>1937</v>
      </c>
      <c r="B318" s="73">
        <v>42795</v>
      </c>
      <c r="C318" s="74">
        <v>0.63067129629629626</v>
      </c>
      <c r="D318" s="73">
        <v>42795</v>
      </c>
      <c r="E318" s="73">
        <v>42795</v>
      </c>
      <c r="F318" s="73">
        <v>42842</v>
      </c>
      <c r="G318" s="71" t="s">
        <v>1936</v>
      </c>
      <c r="H318" s="71" t="s">
        <v>1917</v>
      </c>
      <c r="I318" s="71" t="s">
        <v>1918</v>
      </c>
      <c r="J318" s="71" t="s">
        <v>1919</v>
      </c>
      <c r="K318" s="71" t="s">
        <v>4413</v>
      </c>
      <c r="L318" s="71"/>
      <c r="M318" s="71"/>
      <c r="N318" s="71" t="s">
        <v>4414</v>
      </c>
      <c r="O318" s="71"/>
      <c r="P318" s="71" t="s">
        <v>1920</v>
      </c>
      <c r="Q318" s="71"/>
      <c r="R318" s="71">
        <v>12013</v>
      </c>
      <c r="S318" s="71" t="s">
        <v>2203</v>
      </c>
      <c r="T318" s="71">
        <v>18</v>
      </c>
      <c r="U318" s="71">
        <v>13.5</v>
      </c>
      <c r="V318" s="71">
        <v>243</v>
      </c>
      <c r="W318" s="57">
        <f>SUMIF('Wholesale Summary Input'!N:N,N318,'Wholesale Summary Input'!AC:AC)*-1</f>
        <v>-11.407000000000002</v>
      </c>
      <c r="X318" s="57">
        <f>SUMIF('Wholesale Summary Input'!N:N,N318,'Wholesale Summary Input'!AD:AD)</f>
        <v>383</v>
      </c>
      <c r="Y318" s="59">
        <f t="shared" si="6"/>
        <v>235.76266057441254</v>
      </c>
    </row>
    <row r="319" spans="1:25">
      <c r="A319" s="71" t="s">
        <v>1937</v>
      </c>
      <c r="B319" s="73">
        <v>42795</v>
      </c>
      <c r="C319" s="74">
        <v>0.63067129629629626</v>
      </c>
      <c r="D319" s="73">
        <v>42795</v>
      </c>
      <c r="E319" s="73">
        <v>42795</v>
      </c>
      <c r="F319" s="73">
        <v>42842</v>
      </c>
      <c r="G319" s="71" t="s">
        <v>1936</v>
      </c>
      <c r="H319" s="71" t="s">
        <v>1917</v>
      </c>
      <c r="I319" s="71" t="s">
        <v>1918</v>
      </c>
      <c r="J319" s="71" t="s">
        <v>1919</v>
      </c>
      <c r="K319" s="71" t="s">
        <v>4413</v>
      </c>
      <c r="L319" s="71"/>
      <c r="M319" s="71"/>
      <c r="N319" s="71" t="s">
        <v>4414</v>
      </c>
      <c r="O319" s="71"/>
      <c r="P319" s="71" t="s">
        <v>1920</v>
      </c>
      <c r="Q319" s="71"/>
      <c r="R319" s="71" t="s">
        <v>4415</v>
      </c>
      <c r="S319" s="71" t="s">
        <v>1947</v>
      </c>
      <c r="T319" s="71">
        <v>20</v>
      </c>
      <c r="U319" s="71">
        <v>7</v>
      </c>
      <c r="V319" s="71">
        <v>140</v>
      </c>
      <c r="W319" s="57">
        <f>SUMIF('Wholesale Summary Input'!N:N,N319,'Wholesale Summary Input'!AC:AC)*-1</f>
        <v>-11.407000000000002</v>
      </c>
      <c r="X319" s="57">
        <f>SUMIF('Wholesale Summary Input'!N:N,N319,'Wholesale Summary Input'!AD:AD)</f>
        <v>383</v>
      </c>
      <c r="Y319" s="59">
        <f t="shared" si="6"/>
        <v>135.83033942558745</v>
      </c>
    </row>
    <row r="320" spans="1:25">
      <c r="A320" s="71" t="s">
        <v>1937</v>
      </c>
      <c r="B320" s="73">
        <v>42786</v>
      </c>
      <c r="C320" s="74">
        <v>0.50631944444444443</v>
      </c>
      <c r="D320" s="73">
        <v>42786</v>
      </c>
      <c r="E320" s="73">
        <v>42786</v>
      </c>
      <c r="F320" s="73">
        <v>42836</v>
      </c>
      <c r="G320" s="71" t="s">
        <v>1936</v>
      </c>
      <c r="H320" s="71" t="s">
        <v>1917</v>
      </c>
      <c r="I320" s="71" t="s">
        <v>1918</v>
      </c>
      <c r="J320" s="71" t="s">
        <v>1919</v>
      </c>
      <c r="K320" s="71" t="s">
        <v>4416</v>
      </c>
      <c r="L320" s="71"/>
      <c r="M320" s="71"/>
      <c r="N320" s="71" t="s">
        <v>4417</v>
      </c>
      <c r="O320" s="71"/>
      <c r="P320" s="71" t="s">
        <v>1920</v>
      </c>
      <c r="Q320" s="71"/>
      <c r="R320" s="71">
        <v>12013</v>
      </c>
      <c r="S320" s="71" t="s">
        <v>2203</v>
      </c>
      <c r="T320" s="71">
        <v>12</v>
      </c>
      <c r="U320" s="71">
        <v>13.5</v>
      </c>
      <c r="V320" s="71">
        <v>162</v>
      </c>
      <c r="W320" s="57">
        <f>SUMIF('Wholesale Summary Input'!N:N,N320,'Wholesale Summary Input'!AC:AC)*-1</f>
        <v>-6.0129999999999999</v>
      </c>
      <c r="X320" s="57">
        <f>SUMIF('Wholesale Summary Input'!N:N,N320,'Wholesale Summary Input'!AD:AD)</f>
        <v>197</v>
      </c>
      <c r="Y320" s="59">
        <f t="shared" si="6"/>
        <v>157.05529949238579</v>
      </c>
    </row>
    <row r="321" spans="1:25">
      <c r="A321" s="71" t="s">
        <v>1937</v>
      </c>
      <c r="B321" s="73">
        <v>42786</v>
      </c>
      <c r="C321" s="74">
        <v>0.50631944444444443</v>
      </c>
      <c r="D321" s="73">
        <v>42786</v>
      </c>
      <c r="E321" s="73">
        <v>42786</v>
      </c>
      <c r="F321" s="73">
        <v>42836</v>
      </c>
      <c r="G321" s="71" t="s">
        <v>1936</v>
      </c>
      <c r="H321" s="71" t="s">
        <v>1917</v>
      </c>
      <c r="I321" s="71" t="s">
        <v>1918</v>
      </c>
      <c r="J321" s="71" t="s">
        <v>1919</v>
      </c>
      <c r="K321" s="71" t="s">
        <v>4416</v>
      </c>
      <c r="L321" s="71"/>
      <c r="M321" s="71"/>
      <c r="N321" s="71" t="s">
        <v>4417</v>
      </c>
      <c r="O321" s="71"/>
      <c r="P321" s="71" t="s">
        <v>1920</v>
      </c>
      <c r="Q321" s="71"/>
      <c r="R321" s="71">
        <v>142</v>
      </c>
      <c r="S321" s="71" t="s">
        <v>3506</v>
      </c>
      <c r="T321" s="71">
        <v>10</v>
      </c>
      <c r="U321" s="71">
        <v>3.5</v>
      </c>
      <c r="V321" s="71">
        <v>35</v>
      </c>
      <c r="W321" s="57">
        <f>SUMIF('Wholesale Summary Input'!N:N,N321,'Wholesale Summary Input'!AC:AC)*-1</f>
        <v>-6.0129999999999999</v>
      </c>
      <c r="X321" s="57">
        <f>SUMIF('Wholesale Summary Input'!N:N,N321,'Wholesale Summary Input'!AD:AD)</f>
        <v>197</v>
      </c>
      <c r="Y321" s="59">
        <f t="shared" si="6"/>
        <v>33.93170050761421</v>
      </c>
    </row>
    <row r="322" spans="1:25">
      <c r="A322" s="71" t="s">
        <v>1937</v>
      </c>
      <c r="B322" s="73">
        <v>42761</v>
      </c>
      <c r="C322" s="74">
        <v>0.50689814814814815</v>
      </c>
      <c r="D322" s="73">
        <v>42781</v>
      </c>
      <c r="E322" s="73">
        <v>42781</v>
      </c>
      <c r="F322" s="73">
        <v>42894</v>
      </c>
      <c r="G322" s="71" t="s">
        <v>1936</v>
      </c>
      <c r="H322" s="71" t="s">
        <v>1917</v>
      </c>
      <c r="I322" s="71" t="s">
        <v>1918</v>
      </c>
      <c r="J322" s="71" t="s">
        <v>1919</v>
      </c>
      <c r="K322" s="71" t="s">
        <v>1145</v>
      </c>
      <c r="L322" s="71"/>
      <c r="M322" s="71"/>
      <c r="N322" s="71" t="s">
        <v>4418</v>
      </c>
      <c r="O322" s="71"/>
      <c r="P322" s="71" t="s">
        <v>1920</v>
      </c>
      <c r="Q322" s="71"/>
      <c r="R322" s="71">
        <v>141</v>
      </c>
      <c r="S322" s="71" t="s">
        <v>2668</v>
      </c>
      <c r="T322" s="71">
        <v>3</v>
      </c>
      <c r="U322" s="71">
        <v>3.5</v>
      </c>
      <c r="V322" s="71">
        <v>10.5</v>
      </c>
      <c r="W322" s="57">
        <f>SUMIF('Wholesale Summary Input'!N:N,N322,'Wholesale Summary Input'!AC:AC)*-1</f>
        <v>-1.9385000000000001</v>
      </c>
      <c r="X322" s="57">
        <f>SUMIF('Wholesale Summary Input'!N:N,N322,'Wholesale Summary Input'!AD:AD)</f>
        <v>56.5</v>
      </c>
      <c r="Y322" s="59">
        <f t="shared" si="6"/>
        <v>10.13974778761062</v>
      </c>
    </row>
    <row r="323" spans="1:25">
      <c r="A323" s="71" t="s">
        <v>1937</v>
      </c>
      <c r="B323" s="73">
        <v>42761</v>
      </c>
      <c r="C323" s="74">
        <v>0.50689814814814815</v>
      </c>
      <c r="D323" s="73">
        <v>42781</v>
      </c>
      <c r="E323" s="73">
        <v>42781</v>
      </c>
      <c r="F323" s="73">
        <v>42894</v>
      </c>
      <c r="G323" s="71" t="s">
        <v>1936</v>
      </c>
      <c r="H323" s="71" t="s">
        <v>1917</v>
      </c>
      <c r="I323" s="71" t="s">
        <v>1918</v>
      </c>
      <c r="J323" s="71" t="s">
        <v>1919</v>
      </c>
      <c r="K323" s="71" t="s">
        <v>1145</v>
      </c>
      <c r="L323" s="71"/>
      <c r="M323" s="71"/>
      <c r="N323" s="71" t="s">
        <v>4418</v>
      </c>
      <c r="O323" s="71"/>
      <c r="P323" s="71" t="s">
        <v>1920</v>
      </c>
      <c r="Q323" s="71"/>
      <c r="R323" s="71">
        <v>139</v>
      </c>
      <c r="S323" s="71" t="s">
        <v>2665</v>
      </c>
      <c r="T323" s="71">
        <v>3</v>
      </c>
      <c r="U323" s="71">
        <v>3.5</v>
      </c>
      <c r="V323" s="71">
        <v>10.5</v>
      </c>
      <c r="W323" s="57">
        <f>SUMIF('Wholesale Summary Input'!N:N,N323,'Wholesale Summary Input'!AC:AC)*-1</f>
        <v>-1.9385000000000001</v>
      </c>
      <c r="X323" s="57">
        <f>SUMIF('Wholesale Summary Input'!N:N,N323,'Wholesale Summary Input'!AD:AD)</f>
        <v>56.5</v>
      </c>
      <c r="Y323" s="59">
        <f t="shared" si="6"/>
        <v>10.13974778761062</v>
      </c>
    </row>
    <row r="324" spans="1:25">
      <c r="A324" s="71" t="s">
        <v>1937</v>
      </c>
      <c r="B324" s="73">
        <v>42761</v>
      </c>
      <c r="C324" s="74">
        <v>0.50689814814814815</v>
      </c>
      <c r="D324" s="73">
        <v>42781</v>
      </c>
      <c r="E324" s="73">
        <v>42781</v>
      </c>
      <c r="F324" s="73">
        <v>42894</v>
      </c>
      <c r="G324" s="71" t="s">
        <v>1936</v>
      </c>
      <c r="H324" s="71" t="s">
        <v>1917</v>
      </c>
      <c r="I324" s="71" t="s">
        <v>1918</v>
      </c>
      <c r="J324" s="71" t="s">
        <v>1919</v>
      </c>
      <c r="K324" s="71" t="s">
        <v>1145</v>
      </c>
      <c r="L324" s="71"/>
      <c r="M324" s="71"/>
      <c r="N324" s="71" t="s">
        <v>4418</v>
      </c>
      <c r="O324" s="71"/>
      <c r="P324" s="71" t="s">
        <v>1920</v>
      </c>
      <c r="Q324" s="71"/>
      <c r="R324" s="71">
        <v>12012</v>
      </c>
      <c r="S324" s="71" t="s">
        <v>759</v>
      </c>
      <c r="T324" s="71">
        <v>1</v>
      </c>
      <c r="U324" s="71">
        <v>16</v>
      </c>
      <c r="V324" s="71">
        <v>16</v>
      </c>
      <c r="W324" s="57">
        <f>SUMIF('Wholesale Summary Input'!N:N,N324,'Wholesale Summary Input'!AC:AC)*-1</f>
        <v>-1.9385000000000001</v>
      </c>
      <c r="X324" s="57">
        <f>SUMIF('Wholesale Summary Input'!N:N,N324,'Wholesale Summary Input'!AD:AD)</f>
        <v>56.5</v>
      </c>
      <c r="Y324" s="59">
        <f t="shared" si="6"/>
        <v>15.45104424778761</v>
      </c>
    </row>
    <row r="325" spans="1:25">
      <c r="A325" s="71" t="s">
        <v>1937</v>
      </c>
      <c r="B325" s="73">
        <v>42761</v>
      </c>
      <c r="C325" s="74">
        <v>0.50689814814814815</v>
      </c>
      <c r="D325" s="73">
        <v>42781</v>
      </c>
      <c r="E325" s="73">
        <v>42781</v>
      </c>
      <c r="F325" s="73">
        <v>42894</v>
      </c>
      <c r="G325" s="71" t="s">
        <v>1936</v>
      </c>
      <c r="H325" s="71" t="s">
        <v>1917</v>
      </c>
      <c r="I325" s="71" t="s">
        <v>1918</v>
      </c>
      <c r="J325" s="71" t="s">
        <v>1919</v>
      </c>
      <c r="K325" s="71" t="s">
        <v>1145</v>
      </c>
      <c r="L325" s="71"/>
      <c r="M325" s="71"/>
      <c r="N325" s="71" t="s">
        <v>4418</v>
      </c>
      <c r="O325" s="71"/>
      <c r="P325" s="71" t="s">
        <v>1920</v>
      </c>
      <c r="Q325" s="71"/>
      <c r="R325" s="71">
        <v>12004</v>
      </c>
      <c r="S325" s="71" t="s">
        <v>402</v>
      </c>
      <c r="T325" s="71">
        <v>1</v>
      </c>
      <c r="U325" s="71">
        <v>13.5</v>
      </c>
      <c r="V325" s="71">
        <v>13.5</v>
      </c>
      <c r="W325" s="57">
        <f>SUMIF('Wholesale Summary Input'!N:N,N325,'Wholesale Summary Input'!AC:AC)*-1</f>
        <v>-1.9385000000000001</v>
      </c>
      <c r="X325" s="57">
        <f>SUMIF('Wholesale Summary Input'!N:N,N325,'Wholesale Summary Input'!AD:AD)</f>
        <v>56.5</v>
      </c>
      <c r="Y325" s="59">
        <f t="shared" si="6"/>
        <v>13.036818584070797</v>
      </c>
    </row>
    <row r="326" spans="1:25">
      <c r="A326" s="71" t="s">
        <v>1937</v>
      </c>
      <c r="B326" s="73">
        <v>42751</v>
      </c>
      <c r="C326" s="74">
        <v>0.59821759259259266</v>
      </c>
      <c r="D326" s="73">
        <v>42751</v>
      </c>
      <c r="E326" s="73">
        <v>42751</v>
      </c>
      <c r="F326" s="73">
        <v>42836</v>
      </c>
      <c r="G326" s="71" t="s">
        <v>1936</v>
      </c>
      <c r="H326" s="71" t="s">
        <v>1917</v>
      </c>
      <c r="I326" s="71" t="s">
        <v>1918</v>
      </c>
      <c r="J326" s="71" t="s">
        <v>1919</v>
      </c>
      <c r="K326" s="71" t="s">
        <v>1560</v>
      </c>
      <c r="L326" s="71"/>
      <c r="M326" s="71"/>
      <c r="N326" s="71" t="s">
        <v>4419</v>
      </c>
      <c r="O326" s="71"/>
      <c r="P326" s="71" t="s">
        <v>1920</v>
      </c>
      <c r="Q326" s="71"/>
      <c r="R326" s="71">
        <v>12015</v>
      </c>
      <c r="S326" s="71" t="s">
        <v>2684</v>
      </c>
      <c r="T326" s="71">
        <v>3</v>
      </c>
      <c r="U326" s="71">
        <v>13.5</v>
      </c>
      <c r="V326" s="71">
        <v>40.5</v>
      </c>
      <c r="W326" s="57">
        <f>SUMIF('Wholesale Summary Input'!N:N,N326,'Wholesale Summary Input'!AC:AC)*-1</f>
        <v>-1.6050000000000002</v>
      </c>
      <c r="X326" s="57">
        <f>SUMIF('Wholesale Summary Input'!N:N,N326,'Wholesale Summary Input'!AD:AD)</f>
        <v>45</v>
      </c>
      <c r="Y326" s="59">
        <f t="shared" si="6"/>
        <v>39.055500000000002</v>
      </c>
    </row>
    <row r="327" spans="1:25">
      <c r="A327" s="71" t="s">
        <v>1937</v>
      </c>
      <c r="B327" s="73">
        <v>42738</v>
      </c>
      <c r="C327" s="74">
        <v>0.17766203703703706</v>
      </c>
      <c r="D327" s="73">
        <v>42739</v>
      </c>
      <c r="E327" s="73">
        <v>42739</v>
      </c>
      <c r="F327" s="73">
        <v>42836</v>
      </c>
      <c r="G327" s="71" t="s">
        <v>1936</v>
      </c>
      <c r="H327" s="71" t="s">
        <v>1917</v>
      </c>
      <c r="I327" s="71" t="s">
        <v>1918</v>
      </c>
      <c r="J327" s="71" t="s">
        <v>1919</v>
      </c>
      <c r="K327" s="71" t="s">
        <v>464</v>
      </c>
      <c r="L327" s="71"/>
      <c r="M327" s="71"/>
      <c r="N327" s="71" t="s">
        <v>4420</v>
      </c>
      <c r="O327" s="71"/>
      <c r="P327" s="71" t="s">
        <v>1920</v>
      </c>
      <c r="Q327" s="71"/>
      <c r="R327" s="71">
        <v>12015</v>
      </c>
      <c r="S327" s="71" t="s">
        <v>2684</v>
      </c>
      <c r="T327" s="71">
        <v>4</v>
      </c>
      <c r="U327" s="71">
        <v>13.5</v>
      </c>
      <c r="V327" s="71">
        <v>54</v>
      </c>
      <c r="W327" s="57">
        <f>SUMIF('Wholesale Summary Input'!N:N,N327,'Wholesale Summary Input'!AC:AC)*-1</f>
        <v>-4.07</v>
      </c>
      <c r="X327" s="57">
        <f>SUMIF('Wholesale Summary Input'!N:N,N327,'Wholesale Summary Input'!AD:AD)</f>
        <v>130</v>
      </c>
      <c r="Y327" s="59">
        <f t="shared" si="6"/>
        <v>52.309384615384616</v>
      </c>
    </row>
    <row r="328" spans="1:25">
      <c r="A328" s="71" t="s">
        <v>1937</v>
      </c>
      <c r="B328" s="73">
        <v>42738</v>
      </c>
      <c r="C328" s="74">
        <v>0.17766203703703706</v>
      </c>
      <c r="D328" s="73">
        <v>42739</v>
      </c>
      <c r="E328" s="73">
        <v>42739</v>
      </c>
      <c r="F328" s="73">
        <v>42836</v>
      </c>
      <c r="G328" s="71" t="s">
        <v>1936</v>
      </c>
      <c r="H328" s="71" t="s">
        <v>1917</v>
      </c>
      <c r="I328" s="71" t="s">
        <v>1918</v>
      </c>
      <c r="J328" s="71" t="s">
        <v>1919</v>
      </c>
      <c r="K328" s="71" t="s">
        <v>464</v>
      </c>
      <c r="L328" s="71"/>
      <c r="M328" s="71"/>
      <c r="N328" s="71" t="s">
        <v>4420</v>
      </c>
      <c r="O328" s="71"/>
      <c r="P328" s="71" t="s">
        <v>1920</v>
      </c>
      <c r="Q328" s="71"/>
      <c r="R328" s="71">
        <v>12004</v>
      </c>
      <c r="S328" s="71" t="s">
        <v>402</v>
      </c>
      <c r="T328" s="71">
        <v>4</v>
      </c>
      <c r="U328" s="71">
        <v>13.5</v>
      </c>
      <c r="V328" s="71">
        <v>54</v>
      </c>
      <c r="W328" s="57">
        <f>SUMIF('Wholesale Summary Input'!N:N,N328,'Wholesale Summary Input'!AC:AC)*-1</f>
        <v>-4.07</v>
      </c>
      <c r="X328" s="57">
        <f>SUMIF('Wholesale Summary Input'!N:N,N328,'Wholesale Summary Input'!AD:AD)</f>
        <v>130</v>
      </c>
      <c r="Y328" s="59">
        <f t="shared" si="6"/>
        <v>52.309384615384616</v>
      </c>
    </row>
    <row r="329" spans="1:25">
      <c r="A329" s="71" t="s">
        <v>1937</v>
      </c>
      <c r="B329" s="73">
        <v>42738</v>
      </c>
      <c r="C329" s="74">
        <v>0.17766203703703706</v>
      </c>
      <c r="D329" s="73">
        <v>42739</v>
      </c>
      <c r="E329" s="73">
        <v>42739</v>
      </c>
      <c r="F329" s="73">
        <v>42836</v>
      </c>
      <c r="G329" s="71" t="s">
        <v>1936</v>
      </c>
      <c r="H329" s="71" t="s">
        <v>1917</v>
      </c>
      <c r="I329" s="71" t="s">
        <v>1918</v>
      </c>
      <c r="J329" s="71" t="s">
        <v>1919</v>
      </c>
      <c r="K329" s="71" t="s">
        <v>464</v>
      </c>
      <c r="L329" s="71"/>
      <c r="M329" s="71"/>
      <c r="N329" s="71" t="s">
        <v>4420</v>
      </c>
      <c r="O329" s="71"/>
      <c r="P329" s="71" t="s">
        <v>1920</v>
      </c>
      <c r="Q329" s="71"/>
      <c r="R329" s="71">
        <v>139</v>
      </c>
      <c r="S329" s="71" t="s">
        <v>2665</v>
      </c>
      <c r="T329" s="71">
        <v>2</v>
      </c>
      <c r="U329" s="71">
        <v>3.5</v>
      </c>
      <c r="V329" s="71">
        <v>7</v>
      </c>
      <c r="W329" s="57">
        <f>SUMIF('Wholesale Summary Input'!N:N,N329,'Wholesale Summary Input'!AC:AC)*-1</f>
        <v>-4.07</v>
      </c>
      <c r="X329" s="57">
        <f>SUMIF('Wholesale Summary Input'!N:N,N329,'Wholesale Summary Input'!AD:AD)</f>
        <v>130</v>
      </c>
      <c r="Y329" s="59">
        <f t="shared" si="6"/>
        <v>6.780846153846154</v>
      </c>
    </row>
    <row r="330" spans="1:25">
      <c r="A330" s="71" t="s">
        <v>1937</v>
      </c>
      <c r="B330" s="73">
        <v>42738</v>
      </c>
      <c r="C330" s="74">
        <v>0.17766203703703706</v>
      </c>
      <c r="D330" s="73">
        <v>42739</v>
      </c>
      <c r="E330" s="73">
        <v>42739</v>
      </c>
      <c r="F330" s="73">
        <v>42836</v>
      </c>
      <c r="G330" s="71" t="s">
        <v>1936</v>
      </c>
      <c r="H330" s="71" t="s">
        <v>1917</v>
      </c>
      <c r="I330" s="71" t="s">
        <v>1918</v>
      </c>
      <c r="J330" s="71" t="s">
        <v>1919</v>
      </c>
      <c r="K330" s="71" t="s">
        <v>464</v>
      </c>
      <c r="L330" s="71"/>
      <c r="M330" s="71"/>
      <c r="N330" s="71" t="s">
        <v>4420</v>
      </c>
      <c r="O330" s="71"/>
      <c r="P330" s="71" t="s">
        <v>1920</v>
      </c>
      <c r="Q330" s="71"/>
      <c r="R330" s="71">
        <v>141</v>
      </c>
      <c r="S330" s="71" t="s">
        <v>2668</v>
      </c>
      <c r="T330" s="71">
        <v>2</v>
      </c>
      <c r="U330" s="71">
        <v>3.5</v>
      </c>
      <c r="V330" s="71">
        <v>7</v>
      </c>
      <c r="W330" s="57">
        <f>SUMIF('Wholesale Summary Input'!N:N,N330,'Wholesale Summary Input'!AC:AC)*-1</f>
        <v>-4.07</v>
      </c>
      <c r="X330" s="57">
        <f>SUMIF('Wholesale Summary Input'!N:N,N330,'Wholesale Summary Input'!AD:AD)</f>
        <v>130</v>
      </c>
      <c r="Y330" s="59">
        <f t="shared" si="6"/>
        <v>6.780846153846154</v>
      </c>
    </row>
    <row r="331" spans="1:25">
      <c r="A331" s="71"/>
      <c r="B331" s="73"/>
      <c r="C331" s="74"/>
      <c r="D331" s="73"/>
      <c r="E331" s="73"/>
      <c r="F331" s="73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57">
        <f>SUMIF('Wholesale Summary Input'!N:N,N331,'Wholesale Summary Input'!AC:AC)*-1</f>
        <v>0</v>
      </c>
      <c r="X331" s="57">
        <f>SUMIF('Wholesale Summary Input'!N:N,N331,'Wholesale Summary Input'!AD:AD)</f>
        <v>0</v>
      </c>
      <c r="Y331" s="59" t="e">
        <f t="shared" si="6"/>
        <v>#DIV/0!</v>
      </c>
    </row>
    <row r="332" spans="1:25">
      <c r="A332" s="71"/>
      <c r="B332" s="73"/>
      <c r="C332" s="74"/>
      <c r="D332" s="73"/>
      <c r="E332" s="73"/>
      <c r="F332" s="73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57">
        <f>SUMIF('Wholesale Summary Input'!N:N,N332,'Wholesale Summary Input'!AC:AC)*-1</f>
        <v>0</v>
      </c>
      <c r="X332" s="57">
        <f>SUMIF('Wholesale Summary Input'!N:N,N332,'Wholesale Summary Input'!AD:AD)</f>
        <v>0</v>
      </c>
      <c r="Y332" s="59" t="e">
        <f t="shared" si="6"/>
        <v>#DIV/0!</v>
      </c>
    </row>
    <row r="333" spans="1:25">
      <c r="A333" s="71"/>
      <c r="B333" s="73"/>
      <c r="C333" s="74"/>
      <c r="D333" s="73"/>
      <c r="E333" s="73"/>
      <c r="F333" s="73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57">
        <f>SUMIF('Wholesale Summary Input'!N:N,N333,'Wholesale Summary Input'!AC:AC)*-1</f>
        <v>0</v>
      </c>
      <c r="X333" s="57">
        <f>SUMIF('Wholesale Summary Input'!N:N,N333,'Wholesale Summary Input'!AD:AD)</f>
        <v>0</v>
      </c>
      <c r="Y333" s="59" t="e">
        <f t="shared" si="6"/>
        <v>#DIV/0!</v>
      </c>
    </row>
    <row r="334" spans="1:25">
      <c r="A334" s="71"/>
      <c r="B334" s="73"/>
      <c r="C334" s="74"/>
      <c r="D334" s="73"/>
      <c r="E334" s="73"/>
      <c r="F334" s="73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57">
        <f>SUMIF('Wholesale Summary Input'!N:N,N334,'Wholesale Summary Input'!AC:AC)*-1</f>
        <v>0</v>
      </c>
      <c r="X334" s="57">
        <f>SUMIF('Wholesale Summary Input'!N:N,N334,'Wholesale Summary Input'!AD:AD)</f>
        <v>0</v>
      </c>
      <c r="Y334" s="59" t="e">
        <f t="shared" si="6"/>
        <v>#DIV/0!</v>
      </c>
    </row>
    <row r="335" spans="1:25">
      <c r="A335" s="71"/>
      <c r="B335" s="73"/>
      <c r="C335" s="74"/>
      <c r="D335" s="73"/>
      <c r="E335" s="73"/>
      <c r="F335" s="73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57">
        <f>SUMIF('Wholesale Summary Input'!N:N,N335,'Wholesale Summary Input'!AC:AC)*-1</f>
        <v>0</v>
      </c>
      <c r="X335" s="57">
        <f>SUMIF('Wholesale Summary Input'!N:N,N335,'Wholesale Summary Input'!AD:AD)</f>
        <v>0</v>
      </c>
      <c r="Y335" s="59" t="e">
        <f t="shared" si="6"/>
        <v>#DIV/0!</v>
      </c>
    </row>
    <row r="336" spans="1:25">
      <c r="A336" s="71"/>
      <c r="B336" s="73"/>
      <c r="C336" s="74"/>
      <c r="D336" s="73"/>
      <c r="E336" s="73"/>
      <c r="F336" s="73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57">
        <f>SUMIF('Wholesale Summary Input'!N:N,N336,'Wholesale Summary Input'!AC:AC)*-1</f>
        <v>0</v>
      </c>
      <c r="X336" s="57">
        <f>SUMIF('Wholesale Summary Input'!N:N,N336,'Wholesale Summary Input'!AD:AD)</f>
        <v>0</v>
      </c>
      <c r="Y336" s="59" t="e">
        <f t="shared" si="6"/>
        <v>#DIV/0!</v>
      </c>
    </row>
    <row r="337" spans="1:25">
      <c r="A337" s="71"/>
      <c r="B337" s="73"/>
      <c r="C337" s="74"/>
      <c r="D337" s="73"/>
      <c r="E337" s="73"/>
      <c r="F337" s="73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57">
        <f>SUMIF('Wholesale Summary Input'!N:N,N337,'Wholesale Summary Input'!AC:AC)*-1</f>
        <v>0</v>
      </c>
      <c r="X337" s="57">
        <f>SUMIF('Wholesale Summary Input'!N:N,N337,'Wholesale Summary Input'!AD:AD)</f>
        <v>0</v>
      </c>
      <c r="Y337" s="59" t="e">
        <f t="shared" si="6"/>
        <v>#DIV/0!</v>
      </c>
    </row>
    <row r="338" spans="1:25">
      <c r="A338" s="71"/>
      <c r="B338" s="73"/>
      <c r="C338" s="74"/>
      <c r="D338" s="73"/>
      <c r="E338" s="73"/>
      <c r="F338" s="73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57">
        <f>SUMIF('Wholesale Summary Input'!N:N,N338,'Wholesale Summary Input'!AC:AC)*-1</f>
        <v>0</v>
      </c>
      <c r="X338" s="57">
        <f>SUMIF('Wholesale Summary Input'!N:N,N338,'Wholesale Summary Input'!AD:AD)</f>
        <v>0</v>
      </c>
      <c r="Y338" s="59" t="e">
        <f t="shared" si="6"/>
        <v>#DIV/0!</v>
      </c>
    </row>
    <row r="339" spans="1:25">
      <c r="A339" s="71"/>
      <c r="B339" s="73"/>
      <c r="C339" s="74"/>
      <c r="D339" s="73"/>
      <c r="E339" s="73"/>
      <c r="F339" s="73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57">
        <f>SUMIF('Wholesale Summary Input'!N:N,N339,'Wholesale Summary Input'!AC:AC)*-1</f>
        <v>0</v>
      </c>
      <c r="X339" s="57">
        <f>SUMIF('Wholesale Summary Input'!N:N,N339,'Wholesale Summary Input'!AD:AD)</f>
        <v>0</v>
      </c>
      <c r="Y339" s="59" t="e">
        <f t="shared" si="6"/>
        <v>#DIV/0!</v>
      </c>
    </row>
    <row r="340" spans="1:25">
      <c r="A340" s="71"/>
      <c r="B340" s="73"/>
      <c r="C340" s="74"/>
      <c r="D340" s="73"/>
      <c r="E340" s="73"/>
      <c r="F340" s="73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57">
        <f>SUMIF('Wholesale Summary Input'!N:N,N340,'Wholesale Summary Input'!AC:AC)*-1</f>
        <v>0</v>
      </c>
      <c r="X340" s="57">
        <f>SUMIF('Wholesale Summary Input'!N:N,N340,'Wholesale Summary Input'!AD:AD)</f>
        <v>0</v>
      </c>
      <c r="Y340" s="59" t="e">
        <f t="shared" si="6"/>
        <v>#DIV/0!</v>
      </c>
    </row>
    <row r="341" spans="1:25">
      <c r="A341" s="71"/>
      <c r="B341" s="73"/>
      <c r="C341" s="74"/>
      <c r="D341" s="73"/>
      <c r="E341" s="73"/>
      <c r="F341" s="73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57">
        <f>SUMIF('Wholesale Summary Input'!N:N,N341,'Wholesale Summary Input'!AC:AC)*-1</f>
        <v>0</v>
      </c>
      <c r="X341" s="57">
        <f>SUMIF('Wholesale Summary Input'!N:N,N341,'Wholesale Summary Input'!AD:AD)</f>
        <v>0</v>
      </c>
      <c r="Y341" s="59" t="e">
        <f t="shared" si="6"/>
        <v>#DIV/0!</v>
      </c>
    </row>
    <row r="342" spans="1:25">
      <c r="A342" s="71"/>
      <c r="B342" s="73"/>
      <c r="C342" s="74"/>
      <c r="D342" s="73"/>
      <c r="E342" s="73"/>
      <c r="F342" s="73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57">
        <f>SUMIF('Wholesale Summary Input'!N:N,N342,'Wholesale Summary Input'!AC:AC)*-1</f>
        <v>0</v>
      </c>
      <c r="X342" s="57">
        <f>SUMIF('Wholesale Summary Input'!N:N,N342,'Wholesale Summary Input'!AD:AD)</f>
        <v>0</v>
      </c>
      <c r="Y342" s="59" t="e">
        <f t="shared" si="6"/>
        <v>#DIV/0!</v>
      </c>
    </row>
    <row r="343" spans="1:25">
      <c r="A343" s="71"/>
      <c r="B343" s="73"/>
      <c r="C343" s="74"/>
      <c r="D343" s="73"/>
      <c r="E343" s="73"/>
      <c r="F343" s="73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57">
        <f>SUMIF('Wholesale Summary Input'!N:N,N343,'Wholesale Summary Input'!AC:AC)*-1</f>
        <v>0</v>
      </c>
      <c r="X343" s="57">
        <f>SUMIF('Wholesale Summary Input'!N:N,N343,'Wholesale Summary Input'!AD:AD)</f>
        <v>0</v>
      </c>
      <c r="Y343" s="59" t="e">
        <f t="shared" si="6"/>
        <v>#DIV/0!</v>
      </c>
    </row>
    <row r="344" spans="1:25">
      <c r="A344" s="71"/>
      <c r="B344" s="73"/>
      <c r="C344" s="74"/>
      <c r="D344" s="73"/>
      <c r="E344" s="73"/>
      <c r="F344" s="73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57">
        <f>SUMIF('Wholesale Summary Input'!N:N,N344,'Wholesale Summary Input'!AC:AC)*-1</f>
        <v>0</v>
      </c>
      <c r="X344" s="57">
        <f>SUMIF('Wholesale Summary Input'!N:N,N344,'Wholesale Summary Input'!AD:AD)</f>
        <v>0</v>
      </c>
      <c r="Y344" s="59" t="e">
        <f t="shared" si="6"/>
        <v>#DIV/0!</v>
      </c>
    </row>
    <row r="345" spans="1:25">
      <c r="A345" s="71"/>
      <c r="B345" s="73"/>
      <c r="C345" s="74"/>
      <c r="D345" s="73"/>
      <c r="E345" s="73"/>
      <c r="F345" s="73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57">
        <f>SUMIF('Wholesale Summary Input'!N:N,N345,'Wholesale Summary Input'!AC:AC)*-1</f>
        <v>0</v>
      </c>
      <c r="X345" s="57">
        <f>SUMIF('Wholesale Summary Input'!N:N,N345,'Wholesale Summary Input'!AD:AD)</f>
        <v>0</v>
      </c>
      <c r="Y345" s="59" t="e">
        <f t="shared" si="6"/>
        <v>#DIV/0!</v>
      </c>
    </row>
    <row r="346" spans="1:25">
      <c r="A346" s="71"/>
      <c r="B346" s="73"/>
      <c r="C346" s="74"/>
      <c r="D346" s="73"/>
      <c r="E346" s="73"/>
      <c r="F346" s="73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57">
        <f>SUMIF('Wholesale Summary Input'!N:N,N346,'Wholesale Summary Input'!AC:AC)*-1</f>
        <v>0</v>
      </c>
      <c r="X346" s="57">
        <f>SUMIF('Wholesale Summary Input'!N:N,N346,'Wholesale Summary Input'!AD:AD)</f>
        <v>0</v>
      </c>
      <c r="Y346" s="59" t="e">
        <f t="shared" si="6"/>
        <v>#DIV/0!</v>
      </c>
    </row>
    <row r="347" spans="1:25">
      <c r="A347" s="71"/>
      <c r="B347" s="73"/>
      <c r="C347" s="74"/>
      <c r="D347" s="73"/>
      <c r="E347" s="73"/>
      <c r="F347" s="73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57">
        <f>SUMIF('Wholesale Summary Input'!N:N,N347,'Wholesale Summary Input'!AC:AC)*-1</f>
        <v>0</v>
      </c>
      <c r="X347" s="57">
        <f>SUMIF('Wholesale Summary Input'!N:N,N347,'Wholesale Summary Input'!AD:AD)</f>
        <v>0</v>
      </c>
      <c r="Y347" s="59" t="e">
        <f t="shared" si="6"/>
        <v>#DIV/0!</v>
      </c>
    </row>
    <row r="348" spans="1:25">
      <c r="A348" s="71"/>
      <c r="B348" s="73"/>
      <c r="C348" s="74"/>
      <c r="D348" s="73"/>
      <c r="E348" s="73"/>
      <c r="F348" s="73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57">
        <f>SUMIF('Wholesale Summary Input'!N:N,N348,'Wholesale Summary Input'!AC:AC)*-1</f>
        <v>0</v>
      </c>
      <c r="X348" s="57">
        <f>SUMIF('Wholesale Summary Input'!N:N,N348,'Wholesale Summary Input'!AD:AD)</f>
        <v>0</v>
      </c>
      <c r="Y348" s="59" t="e">
        <f t="shared" si="6"/>
        <v>#DIV/0!</v>
      </c>
    </row>
    <row r="349" spans="1:25">
      <c r="A349" s="71"/>
      <c r="B349" s="73"/>
      <c r="C349" s="74"/>
      <c r="D349" s="73"/>
      <c r="E349" s="73"/>
      <c r="F349" s="73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57">
        <f>SUMIF('Wholesale Summary Input'!N:N,N349,'Wholesale Summary Input'!AC:AC)*-1</f>
        <v>0</v>
      </c>
      <c r="X349" s="57">
        <f>SUMIF('Wholesale Summary Input'!N:N,N349,'Wholesale Summary Input'!AD:AD)</f>
        <v>0</v>
      </c>
      <c r="Y349" s="59" t="e">
        <f t="shared" si="6"/>
        <v>#DIV/0!</v>
      </c>
    </row>
    <row r="350" spans="1:25">
      <c r="A350" s="71"/>
      <c r="B350" s="73"/>
      <c r="C350" s="74"/>
      <c r="D350" s="73"/>
      <c r="E350" s="73"/>
      <c r="F350" s="73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57">
        <f>SUMIF('Wholesale Summary Input'!N:N,N350,'Wholesale Summary Input'!AC:AC)*-1</f>
        <v>0</v>
      </c>
      <c r="X350" s="57">
        <f>SUMIF('Wholesale Summary Input'!N:N,N350,'Wholesale Summary Input'!AD:AD)</f>
        <v>0</v>
      </c>
      <c r="Y350" s="59" t="e">
        <f t="shared" si="6"/>
        <v>#DIV/0!</v>
      </c>
    </row>
    <row r="351" spans="1:25">
      <c r="A351" s="71"/>
      <c r="B351" s="73"/>
      <c r="C351" s="74"/>
      <c r="D351" s="73"/>
      <c r="E351" s="73"/>
      <c r="F351" s="73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57">
        <f>SUMIF('Wholesale Summary Input'!N:N,N351,'Wholesale Summary Input'!AC:AC)*-1</f>
        <v>0</v>
      </c>
      <c r="X351" s="57">
        <f>SUMIF('Wholesale Summary Input'!N:N,N351,'Wholesale Summary Input'!AD:AD)</f>
        <v>0</v>
      </c>
      <c r="Y351" s="59" t="e">
        <f t="shared" si="6"/>
        <v>#DIV/0!</v>
      </c>
    </row>
    <row r="352" spans="1:25">
      <c r="A352" s="71"/>
      <c r="B352" s="73"/>
      <c r="C352" s="74"/>
      <c r="D352" s="73"/>
      <c r="E352" s="73"/>
      <c r="F352" s="73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57">
        <f>SUMIF('Wholesale Summary Input'!N:N,N352,'Wholesale Summary Input'!AC:AC)*-1</f>
        <v>0</v>
      </c>
      <c r="X352" s="57">
        <f>SUMIF('Wholesale Summary Input'!N:N,N352,'Wholesale Summary Input'!AD:AD)</f>
        <v>0</v>
      </c>
      <c r="Y352" s="59" t="e">
        <f t="shared" si="6"/>
        <v>#DIV/0!</v>
      </c>
    </row>
    <row r="353" spans="1:25">
      <c r="A353" s="71"/>
      <c r="B353" s="73"/>
      <c r="C353" s="74"/>
      <c r="D353" s="73"/>
      <c r="E353" s="73"/>
      <c r="F353" s="73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57">
        <f>SUMIF('Wholesale Summary Input'!N:N,N353,'Wholesale Summary Input'!AC:AC)*-1</f>
        <v>0</v>
      </c>
      <c r="X353" s="57">
        <f>SUMIF('Wholesale Summary Input'!N:N,N353,'Wholesale Summary Input'!AD:AD)</f>
        <v>0</v>
      </c>
      <c r="Y353" s="59" t="e">
        <f t="shared" si="6"/>
        <v>#DIV/0!</v>
      </c>
    </row>
    <row r="354" spans="1:25">
      <c r="A354" s="71"/>
      <c r="B354" s="73"/>
      <c r="C354" s="74"/>
      <c r="D354" s="73"/>
      <c r="E354" s="73"/>
      <c r="F354" s="73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57">
        <f>SUMIF('Wholesale Summary Input'!N:N,N354,'Wholesale Summary Input'!AC:AC)*-1</f>
        <v>0</v>
      </c>
      <c r="X354" s="57">
        <f>SUMIF('Wholesale Summary Input'!N:N,N354,'Wholesale Summary Input'!AD:AD)</f>
        <v>0</v>
      </c>
      <c r="Y354" s="59" t="e">
        <f t="shared" si="6"/>
        <v>#DIV/0!</v>
      </c>
    </row>
    <row r="355" spans="1:25">
      <c r="A355" s="71"/>
      <c r="B355" s="73"/>
      <c r="C355" s="74"/>
      <c r="D355" s="73"/>
      <c r="E355" s="73"/>
      <c r="F355" s="73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57">
        <f>SUMIF('Wholesale Summary Input'!N:N,N355,'Wholesale Summary Input'!AC:AC)*-1</f>
        <v>0</v>
      </c>
      <c r="X355" s="57">
        <f>SUMIF('Wholesale Summary Input'!N:N,N355,'Wholesale Summary Input'!AD:AD)</f>
        <v>0</v>
      </c>
      <c r="Y355" s="59" t="e">
        <f t="shared" ref="Y355:Y368" si="7">V355+(W355*(V355/X355))</f>
        <v>#DIV/0!</v>
      </c>
    </row>
    <row r="356" spans="1:25">
      <c r="A356" s="71"/>
      <c r="B356" s="73"/>
      <c r="C356" s="74"/>
      <c r="D356" s="73"/>
      <c r="E356" s="73"/>
      <c r="F356" s="73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57">
        <f>SUMIF('Wholesale Summary Input'!N:N,N356,'Wholesale Summary Input'!AC:AC)*-1</f>
        <v>0</v>
      </c>
      <c r="X356" s="57">
        <f>SUMIF('Wholesale Summary Input'!N:N,N356,'Wholesale Summary Input'!AD:AD)</f>
        <v>0</v>
      </c>
      <c r="Y356" s="59" t="e">
        <f t="shared" si="7"/>
        <v>#DIV/0!</v>
      </c>
    </row>
    <row r="357" spans="1:25">
      <c r="A357" s="71"/>
      <c r="B357" s="73"/>
      <c r="C357" s="74"/>
      <c r="D357" s="73"/>
      <c r="E357" s="73"/>
      <c r="F357" s="73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57">
        <f>SUMIF('Wholesale Summary Input'!N:N,N357,'Wholesale Summary Input'!AC:AC)*-1</f>
        <v>0</v>
      </c>
      <c r="X357" s="57">
        <f>SUMIF('Wholesale Summary Input'!N:N,N357,'Wholesale Summary Input'!AD:AD)</f>
        <v>0</v>
      </c>
      <c r="Y357" s="59" t="e">
        <f t="shared" si="7"/>
        <v>#DIV/0!</v>
      </c>
    </row>
    <row r="358" spans="1:25">
      <c r="A358" s="71"/>
      <c r="B358" s="73"/>
      <c r="C358" s="74"/>
      <c r="D358" s="73"/>
      <c r="E358" s="73"/>
      <c r="F358" s="73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57">
        <f>SUMIF('Wholesale Summary Input'!N:N,N358,'Wholesale Summary Input'!AC:AC)*-1</f>
        <v>0</v>
      </c>
      <c r="X358" s="57">
        <f>SUMIF('Wholesale Summary Input'!N:N,N358,'Wholesale Summary Input'!AD:AD)</f>
        <v>0</v>
      </c>
      <c r="Y358" s="59" t="e">
        <f t="shared" si="7"/>
        <v>#DIV/0!</v>
      </c>
    </row>
    <row r="359" spans="1:25">
      <c r="A359" s="71"/>
      <c r="B359" s="73"/>
      <c r="C359" s="74"/>
      <c r="D359" s="73"/>
      <c r="E359" s="73"/>
      <c r="F359" s="73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57">
        <f>SUMIF('Wholesale Summary Input'!N:N,N359,'Wholesale Summary Input'!AC:AC)*-1</f>
        <v>0</v>
      </c>
      <c r="X359" s="57">
        <f>SUMIF('Wholesale Summary Input'!N:N,N359,'Wholesale Summary Input'!AD:AD)</f>
        <v>0</v>
      </c>
      <c r="Y359" s="59" t="e">
        <f t="shared" si="7"/>
        <v>#DIV/0!</v>
      </c>
    </row>
    <row r="360" spans="1:25">
      <c r="A360" s="71"/>
      <c r="B360" s="73"/>
      <c r="C360" s="74"/>
      <c r="D360" s="73"/>
      <c r="E360" s="73"/>
      <c r="F360" s="73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57">
        <f>SUMIF('Wholesale Summary Input'!N:N,N360,'Wholesale Summary Input'!AC:AC)*-1</f>
        <v>0</v>
      </c>
      <c r="X360" s="57">
        <f>SUMIF('Wholesale Summary Input'!N:N,N360,'Wholesale Summary Input'!AD:AD)</f>
        <v>0</v>
      </c>
      <c r="Y360" s="59" t="e">
        <f t="shared" si="7"/>
        <v>#DIV/0!</v>
      </c>
    </row>
    <row r="361" spans="1:25">
      <c r="A361" s="71"/>
      <c r="B361" s="73"/>
      <c r="C361" s="74"/>
      <c r="D361" s="73"/>
      <c r="E361" s="73"/>
      <c r="F361" s="73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57">
        <f>SUMIF('Wholesale Summary Input'!N:N,N361,'Wholesale Summary Input'!AC:AC)*-1</f>
        <v>0</v>
      </c>
      <c r="X361" s="57">
        <f>SUMIF('Wholesale Summary Input'!N:N,N361,'Wholesale Summary Input'!AD:AD)</f>
        <v>0</v>
      </c>
      <c r="Y361" s="59" t="e">
        <f t="shared" si="7"/>
        <v>#DIV/0!</v>
      </c>
    </row>
    <row r="362" spans="1:25">
      <c r="A362" s="71"/>
      <c r="B362" s="73"/>
      <c r="C362" s="74"/>
      <c r="D362" s="73"/>
      <c r="E362" s="73"/>
      <c r="F362" s="73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57">
        <f>SUMIF('Wholesale Summary Input'!N:N,N362,'Wholesale Summary Input'!AC:AC)*-1</f>
        <v>0</v>
      </c>
      <c r="X362" s="57">
        <f>SUMIF('Wholesale Summary Input'!N:N,N362,'Wholesale Summary Input'!AD:AD)</f>
        <v>0</v>
      </c>
      <c r="Y362" s="59" t="e">
        <f t="shared" si="7"/>
        <v>#DIV/0!</v>
      </c>
    </row>
    <row r="363" spans="1:25">
      <c r="A363" s="71"/>
      <c r="B363" s="73"/>
      <c r="C363" s="74"/>
      <c r="D363" s="73"/>
      <c r="E363" s="73"/>
      <c r="F363" s="73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57">
        <f>SUMIF('Wholesale Summary Input'!N:N,N363,'Wholesale Summary Input'!AC:AC)*-1</f>
        <v>0</v>
      </c>
      <c r="X363" s="57">
        <f>SUMIF('Wholesale Summary Input'!N:N,N363,'Wholesale Summary Input'!AD:AD)</f>
        <v>0</v>
      </c>
      <c r="Y363" s="59" t="e">
        <f t="shared" si="7"/>
        <v>#DIV/0!</v>
      </c>
    </row>
    <row r="364" spans="1:25">
      <c r="A364" s="71"/>
      <c r="B364" s="73"/>
      <c r="C364" s="74"/>
      <c r="D364" s="73"/>
      <c r="E364" s="73"/>
      <c r="F364" s="73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57">
        <f>SUMIF('Wholesale Summary Input'!N:N,N364,'Wholesale Summary Input'!AC:AC)*-1</f>
        <v>0</v>
      </c>
      <c r="X364" s="57">
        <f>SUMIF('Wholesale Summary Input'!N:N,N364,'Wholesale Summary Input'!AD:AD)</f>
        <v>0</v>
      </c>
      <c r="Y364" s="59" t="e">
        <f t="shared" si="7"/>
        <v>#DIV/0!</v>
      </c>
    </row>
    <row r="365" spans="1:25">
      <c r="A365" s="71"/>
      <c r="B365" s="73"/>
      <c r="C365" s="74"/>
      <c r="D365" s="73"/>
      <c r="E365" s="73"/>
      <c r="F365" s="73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57">
        <f>SUMIF('Wholesale Summary Input'!N:N,N365,'Wholesale Summary Input'!AC:AC)*-1</f>
        <v>0</v>
      </c>
      <c r="X365" s="57">
        <f>SUMIF('Wholesale Summary Input'!N:N,N365,'Wholesale Summary Input'!AD:AD)</f>
        <v>0</v>
      </c>
      <c r="Y365" s="59" t="e">
        <f t="shared" si="7"/>
        <v>#DIV/0!</v>
      </c>
    </row>
    <row r="366" spans="1:25">
      <c r="A366" s="71"/>
      <c r="B366" s="73"/>
      <c r="C366" s="74"/>
      <c r="D366" s="73"/>
      <c r="E366" s="73"/>
      <c r="F366" s="73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57">
        <f>SUMIF('Wholesale Summary Input'!N:N,N366,'Wholesale Summary Input'!AC:AC)*-1</f>
        <v>0</v>
      </c>
      <c r="X366" s="57">
        <f>SUMIF('Wholesale Summary Input'!N:N,N366,'Wholesale Summary Input'!AD:AD)</f>
        <v>0</v>
      </c>
      <c r="Y366" s="59" t="e">
        <f t="shared" si="7"/>
        <v>#DIV/0!</v>
      </c>
    </row>
    <row r="367" spans="1:25">
      <c r="A367" s="71"/>
      <c r="B367" s="73"/>
      <c r="C367" s="74"/>
      <c r="D367" s="73"/>
      <c r="E367" s="73"/>
      <c r="F367" s="73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57">
        <f>SUMIF('Wholesale Summary Input'!N:N,N367,'Wholesale Summary Input'!AC:AC)*-1</f>
        <v>0</v>
      </c>
      <c r="X367" s="57">
        <f>SUMIF('Wholesale Summary Input'!N:N,N367,'Wholesale Summary Input'!AD:AD)</f>
        <v>0</v>
      </c>
      <c r="Y367" s="59" t="e">
        <f t="shared" si="7"/>
        <v>#DIV/0!</v>
      </c>
    </row>
    <row r="368" spans="1:25">
      <c r="A368" s="71"/>
      <c r="B368" s="73"/>
      <c r="C368" s="74"/>
      <c r="D368" s="73"/>
      <c r="E368" s="73"/>
      <c r="F368" s="73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57">
        <f>SUMIF('Wholesale Summary Input'!N:N,N368,'Wholesale Summary Input'!AC:AC)*-1</f>
        <v>0</v>
      </c>
      <c r="X368" s="57">
        <f>SUMIF('Wholesale Summary Input'!N:N,N368,'Wholesale Summary Input'!AD:AD)</f>
        <v>0</v>
      </c>
      <c r="Y368" s="59" t="e">
        <f t="shared" si="7"/>
        <v>#DIV/0!</v>
      </c>
    </row>
    <row r="369" spans="1:25">
      <c r="A369" s="71"/>
      <c r="B369" s="73"/>
      <c r="C369" s="74"/>
      <c r="D369" s="73"/>
      <c r="E369" s="73"/>
      <c r="F369" s="73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57">
        <f>SUMIF('Wholesale Summary Input'!N:N,N369,'Wholesale Summary Input'!AC:AC)*-1</f>
        <v>0</v>
      </c>
      <c r="X369" s="57">
        <f>SUMIF('Wholesale Summary Input'!N:N,N369,'Wholesale Summary Input'!AD:AD)</f>
        <v>0</v>
      </c>
      <c r="Y369" s="59" t="e">
        <f t="shared" ref="Y369:Y432" si="8">V369+(W369*(V369/X369))</f>
        <v>#DIV/0!</v>
      </c>
    </row>
    <row r="370" spans="1:25">
      <c r="A370" s="71"/>
      <c r="B370" s="73"/>
      <c r="C370" s="74"/>
      <c r="D370" s="73"/>
      <c r="E370" s="73"/>
      <c r="F370" s="73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57">
        <f>SUMIF('Wholesale Summary Input'!N:N,N370,'Wholesale Summary Input'!AC:AC)*-1</f>
        <v>0</v>
      </c>
      <c r="X370" s="57">
        <f>SUMIF('Wholesale Summary Input'!N:N,N370,'Wholesale Summary Input'!AD:AD)</f>
        <v>0</v>
      </c>
      <c r="Y370" s="59" t="e">
        <f t="shared" si="8"/>
        <v>#DIV/0!</v>
      </c>
    </row>
    <row r="371" spans="1:25">
      <c r="A371" s="71"/>
      <c r="B371" s="73"/>
      <c r="C371" s="74"/>
      <c r="D371" s="73"/>
      <c r="E371" s="73"/>
      <c r="F371" s="73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57">
        <f>SUMIF('Wholesale Summary Input'!N:N,N371,'Wholesale Summary Input'!AC:AC)*-1</f>
        <v>0</v>
      </c>
      <c r="X371" s="57">
        <f>SUMIF('Wholesale Summary Input'!N:N,N371,'Wholesale Summary Input'!AD:AD)</f>
        <v>0</v>
      </c>
      <c r="Y371" s="59" t="e">
        <f t="shared" si="8"/>
        <v>#DIV/0!</v>
      </c>
    </row>
    <row r="372" spans="1:25">
      <c r="A372" s="71"/>
      <c r="B372" s="73"/>
      <c r="C372" s="74"/>
      <c r="D372" s="73"/>
      <c r="E372" s="73"/>
      <c r="F372" s="73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57">
        <f>SUMIF('Wholesale Summary Input'!N:N,N372,'Wholesale Summary Input'!AC:AC)*-1</f>
        <v>0</v>
      </c>
      <c r="X372" s="57">
        <f>SUMIF('Wholesale Summary Input'!N:N,N372,'Wholesale Summary Input'!AD:AD)</f>
        <v>0</v>
      </c>
      <c r="Y372" s="59" t="e">
        <f t="shared" si="8"/>
        <v>#DIV/0!</v>
      </c>
    </row>
    <row r="373" spans="1:25">
      <c r="A373" s="71"/>
      <c r="B373" s="73"/>
      <c r="C373" s="74"/>
      <c r="D373" s="73"/>
      <c r="E373" s="73"/>
      <c r="F373" s="73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57">
        <f>SUMIF('Wholesale Summary Input'!N:N,N373,'Wholesale Summary Input'!AC:AC)*-1</f>
        <v>0</v>
      </c>
      <c r="X373" s="57">
        <f>SUMIF('Wholesale Summary Input'!N:N,N373,'Wholesale Summary Input'!AD:AD)</f>
        <v>0</v>
      </c>
      <c r="Y373" s="59" t="e">
        <f t="shared" si="8"/>
        <v>#DIV/0!</v>
      </c>
    </row>
    <row r="374" spans="1:25">
      <c r="A374" s="71"/>
      <c r="B374" s="73"/>
      <c r="C374" s="74"/>
      <c r="D374" s="73"/>
      <c r="E374" s="73"/>
      <c r="F374" s="73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57">
        <f>SUMIF('Wholesale Summary Input'!N:N,N374,'Wholesale Summary Input'!AC:AC)*-1</f>
        <v>0</v>
      </c>
      <c r="X374" s="57">
        <f>SUMIF('Wholesale Summary Input'!N:N,N374,'Wholesale Summary Input'!AD:AD)</f>
        <v>0</v>
      </c>
      <c r="Y374" s="59" t="e">
        <f t="shared" si="8"/>
        <v>#DIV/0!</v>
      </c>
    </row>
    <row r="375" spans="1:25">
      <c r="A375" s="71"/>
      <c r="B375" s="73"/>
      <c r="C375" s="74"/>
      <c r="D375" s="73"/>
      <c r="E375" s="73"/>
      <c r="F375" s="73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57">
        <f>SUMIF('Wholesale Summary Input'!N:N,N375,'Wholesale Summary Input'!AC:AC)*-1</f>
        <v>0</v>
      </c>
      <c r="X375" s="57">
        <f>SUMIF('Wholesale Summary Input'!N:N,N375,'Wholesale Summary Input'!AD:AD)</f>
        <v>0</v>
      </c>
      <c r="Y375" s="59" t="e">
        <f t="shared" si="8"/>
        <v>#DIV/0!</v>
      </c>
    </row>
    <row r="376" spans="1:25">
      <c r="A376" s="71"/>
      <c r="B376" s="73"/>
      <c r="C376" s="74"/>
      <c r="D376" s="73"/>
      <c r="E376" s="73"/>
      <c r="F376" s="73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57">
        <f>SUMIF('Wholesale Summary Input'!N:N,N376,'Wholesale Summary Input'!AC:AC)*-1</f>
        <v>0</v>
      </c>
      <c r="X376" s="57">
        <f>SUMIF('Wholesale Summary Input'!N:N,N376,'Wholesale Summary Input'!AD:AD)</f>
        <v>0</v>
      </c>
      <c r="Y376" s="59" t="e">
        <f t="shared" si="8"/>
        <v>#DIV/0!</v>
      </c>
    </row>
    <row r="377" spans="1:25">
      <c r="A377" s="71"/>
      <c r="B377" s="73"/>
      <c r="C377" s="74"/>
      <c r="D377" s="73"/>
      <c r="E377" s="73"/>
      <c r="F377" s="73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57">
        <f>SUMIF('Wholesale Summary Input'!N:N,N377,'Wholesale Summary Input'!AC:AC)*-1</f>
        <v>0</v>
      </c>
      <c r="X377" s="57">
        <f>SUMIF('Wholesale Summary Input'!N:N,N377,'Wholesale Summary Input'!AD:AD)</f>
        <v>0</v>
      </c>
      <c r="Y377" s="59" t="e">
        <f t="shared" si="8"/>
        <v>#DIV/0!</v>
      </c>
    </row>
    <row r="378" spans="1:25">
      <c r="A378" s="71"/>
      <c r="B378" s="73"/>
      <c r="C378" s="74"/>
      <c r="D378" s="73"/>
      <c r="E378" s="73"/>
      <c r="F378" s="73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57">
        <f>SUMIF('Wholesale Summary Input'!N:N,N378,'Wholesale Summary Input'!AC:AC)*-1</f>
        <v>0</v>
      </c>
      <c r="X378" s="57">
        <f>SUMIF('Wholesale Summary Input'!N:N,N378,'Wholesale Summary Input'!AD:AD)</f>
        <v>0</v>
      </c>
      <c r="Y378" s="59" t="e">
        <f t="shared" si="8"/>
        <v>#DIV/0!</v>
      </c>
    </row>
    <row r="379" spans="1:25">
      <c r="A379" s="71"/>
      <c r="B379" s="73"/>
      <c r="C379" s="74"/>
      <c r="D379" s="73"/>
      <c r="E379" s="73"/>
      <c r="F379" s="73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57">
        <f>SUMIF('Wholesale Summary Input'!N:N,N379,'Wholesale Summary Input'!AC:AC)*-1</f>
        <v>0</v>
      </c>
      <c r="X379" s="57">
        <f>SUMIF('Wholesale Summary Input'!N:N,N379,'Wholesale Summary Input'!AD:AD)</f>
        <v>0</v>
      </c>
      <c r="Y379" s="59" t="e">
        <f t="shared" si="8"/>
        <v>#DIV/0!</v>
      </c>
    </row>
    <row r="380" spans="1:25">
      <c r="A380" s="71"/>
      <c r="B380" s="73"/>
      <c r="C380" s="74"/>
      <c r="D380" s="73"/>
      <c r="E380" s="73"/>
      <c r="F380" s="73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57">
        <f>SUMIF('Wholesale Summary Input'!N:N,N380,'Wholesale Summary Input'!AC:AC)*-1</f>
        <v>0</v>
      </c>
      <c r="X380" s="57">
        <f>SUMIF('Wholesale Summary Input'!N:N,N380,'Wholesale Summary Input'!AD:AD)</f>
        <v>0</v>
      </c>
      <c r="Y380" s="59" t="e">
        <f t="shared" si="8"/>
        <v>#DIV/0!</v>
      </c>
    </row>
    <row r="381" spans="1:25">
      <c r="A381" s="71"/>
      <c r="B381" s="73"/>
      <c r="C381" s="74"/>
      <c r="D381" s="73"/>
      <c r="E381" s="73"/>
      <c r="F381" s="73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57">
        <f>SUMIF('Wholesale Summary Input'!N:N,N381,'Wholesale Summary Input'!AC:AC)*-1</f>
        <v>0</v>
      </c>
      <c r="X381" s="57">
        <f>SUMIF('Wholesale Summary Input'!N:N,N381,'Wholesale Summary Input'!AD:AD)</f>
        <v>0</v>
      </c>
      <c r="Y381" s="59" t="e">
        <f t="shared" si="8"/>
        <v>#DIV/0!</v>
      </c>
    </row>
    <row r="382" spans="1:25">
      <c r="A382" s="71"/>
      <c r="B382" s="73"/>
      <c r="C382" s="74"/>
      <c r="D382" s="73"/>
      <c r="E382" s="73"/>
      <c r="F382" s="73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57">
        <f>SUMIF('Wholesale Summary Input'!N:N,N382,'Wholesale Summary Input'!AC:AC)*-1</f>
        <v>0</v>
      </c>
      <c r="X382" s="57">
        <f>SUMIF('Wholesale Summary Input'!N:N,N382,'Wholesale Summary Input'!AD:AD)</f>
        <v>0</v>
      </c>
      <c r="Y382" s="59" t="e">
        <f t="shared" si="8"/>
        <v>#DIV/0!</v>
      </c>
    </row>
    <row r="383" spans="1:25">
      <c r="A383" s="71"/>
      <c r="B383" s="73"/>
      <c r="C383" s="74"/>
      <c r="D383" s="73"/>
      <c r="E383" s="73"/>
      <c r="F383" s="73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57">
        <f>SUMIF('Wholesale Summary Input'!N:N,N383,'Wholesale Summary Input'!AC:AC)*-1</f>
        <v>0</v>
      </c>
      <c r="X383" s="57">
        <f>SUMIF('Wholesale Summary Input'!N:N,N383,'Wholesale Summary Input'!AD:AD)</f>
        <v>0</v>
      </c>
      <c r="Y383" s="59" t="e">
        <f t="shared" si="8"/>
        <v>#DIV/0!</v>
      </c>
    </row>
    <row r="384" spans="1:25">
      <c r="A384" s="71"/>
      <c r="B384" s="73"/>
      <c r="C384" s="74"/>
      <c r="D384" s="73"/>
      <c r="E384" s="73"/>
      <c r="F384" s="73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57">
        <f>SUMIF('Wholesale Summary Input'!N:N,N384,'Wholesale Summary Input'!AC:AC)*-1</f>
        <v>0</v>
      </c>
      <c r="X384" s="57">
        <f>SUMIF('Wholesale Summary Input'!N:N,N384,'Wholesale Summary Input'!AD:AD)</f>
        <v>0</v>
      </c>
      <c r="Y384" s="59" t="e">
        <f t="shared" si="8"/>
        <v>#DIV/0!</v>
      </c>
    </row>
    <row r="385" spans="1:25">
      <c r="A385" s="71"/>
      <c r="B385" s="73"/>
      <c r="C385" s="74"/>
      <c r="D385" s="73"/>
      <c r="E385" s="73"/>
      <c r="F385" s="73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57">
        <f>SUMIF('Wholesale Summary Input'!N:N,N385,'Wholesale Summary Input'!AC:AC)*-1</f>
        <v>0</v>
      </c>
      <c r="X385" s="57">
        <f>SUMIF('Wholesale Summary Input'!N:N,N385,'Wholesale Summary Input'!AD:AD)</f>
        <v>0</v>
      </c>
      <c r="Y385" s="59" t="e">
        <f t="shared" si="8"/>
        <v>#DIV/0!</v>
      </c>
    </row>
    <row r="386" spans="1:25">
      <c r="A386" s="71"/>
      <c r="B386" s="73"/>
      <c r="C386" s="74"/>
      <c r="D386" s="73"/>
      <c r="E386" s="73"/>
      <c r="F386" s="73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57">
        <f>SUMIF('Wholesale Summary Input'!N:N,N386,'Wholesale Summary Input'!AC:AC)*-1</f>
        <v>0</v>
      </c>
      <c r="X386" s="57">
        <f>SUMIF('Wholesale Summary Input'!N:N,N386,'Wholesale Summary Input'!AD:AD)</f>
        <v>0</v>
      </c>
      <c r="Y386" s="59" t="e">
        <f t="shared" si="8"/>
        <v>#DIV/0!</v>
      </c>
    </row>
    <row r="387" spans="1:25">
      <c r="A387" s="71"/>
      <c r="B387" s="73"/>
      <c r="C387" s="74"/>
      <c r="D387" s="73"/>
      <c r="E387" s="73"/>
      <c r="F387" s="73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57">
        <f>SUMIF('Wholesale Summary Input'!N:N,N387,'Wholesale Summary Input'!AC:AC)*-1</f>
        <v>0</v>
      </c>
      <c r="X387" s="57">
        <f>SUMIF('Wholesale Summary Input'!N:N,N387,'Wholesale Summary Input'!AD:AD)</f>
        <v>0</v>
      </c>
      <c r="Y387" s="59" t="e">
        <f t="shared" si="8"/>
        <v>#DIV/0!</v>
      </c>
    </row>
    <row r="388" spans="1:25">
      <c r="A388" s="71"/>
      <c r="B388" s="73"/>
      <c r="C388" s="74"/>
      <c r="D388" s="73"/>
      <c r="E388" s="73"/>
      <c r="F388" s="73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57">
        <f>SUMIF('Wholesale Summary Input'!N:N,N388,'Wholesale Summary Input'!AC:AC)*-1</f>
        <v>0</v>
      </c>
      <c r="X388" s="57">
        <f>SUMIF('Wholesale Summary Input'!N:N,N388,'Wholesale Summary Input'!AD:AD)</f>
        <v>0</v>
      </c>
      <c r="Y388" s="59" t="e">
        <f t="shared" si="8"/>
        <v>#DIV/0!</v>
      </c>
    </row>
    <row r="389" spans="1:25">
      <c r="A389" s="71"/>
      <c r="B389" s="73"/>
      <c r="C389" s="74"/>
      <c r="D389" s="73"/>
      <c r="E389" s="73"/>
      <c r="F389" s="73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57">
        <f>SUMIF('Wholesale Summary Input'!N:N,N389,'Wholesale Summary Input'!AC:AC)*-1</f>
        <v>0</v>
      </c>
      <c r="X389" s="57">
        <f>SUMIF('Wholesale Summary Input'!N:N,N389,'Wholesale Summary Input'!AD:AD)</f>
        <v>0</v>
      </c>
      <c r="Y389" s="59" t="e">
        <f t="shared" si="8"/>
        <v>#DIV/0!</v>
      </c>
    </row>
    <row r="390" spans="1:25">
      <c r="A390" s="71"/>
      <c r="B390" s="73"/>
      <c r="C390" s="74"/>
      <c r="D390" s="73"/>
      <c r="E390" s="73"/>
      <c r="F390" s="73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57">
        <f>SUMIF('Wholesale Summary Input'!N:N,N390,'Wholesale Summary Input'!AC:AC)*-1</f>
        <v>0</v>
      </c>
      <c r="X390" s="57">
        <f>SUMIF('Wholesale Summary Input'!N:N,N390,'Wholesale Summary Input'!AD:AD)</f>
        <v>0</v>
      </c>
      <c r="Y390" s="59" t="e">
        <f t="shared" si="8"/>
        <v>#DIV/0!</v>
      </c>
    </row>
    <row r="391" spans="1:25">
      <c r="A391" s="71"/>
      <c r="B391" s="73"/>
      <c r="C391" s="74"/>
      <c r="D391" s="73"/>
      <c r="E391" s="73"/>
      <c r="F391" s="73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57">
        <f>SUMIF('Wholesale Summary Input'!N:N,N391,'Wholesale Summary Input'!AC:AC)*-1</f>
        <v>0</v>
      </c>
      <c r="X391" s="57">
        <f>SUMIF('Wholesale Summary Input'!N:N,N391,'Wholesale Summary Input'!AD:AD)</f>
        <v>0</v>
      </c>
      <c r="Y391" s="59" t="e">
        <f t="shared" si="8"/>
        <v>#DIV/0!</v>
      </c>
    </row>
    <row r="392" spans="1:25">
      <c r="A392" s="71"/>
      <c r="B392" s="73"/>
      <c r="C392" s="74"/>
      <c r="D392" s="73"/>
      <c r="E392" s="73"/>
      <c r="F392" s="73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57">
        <f>SUMIF('Wholesale Summary Input'!N:N,N392,'Wholesale Summary Input'!AC:AC)*-1</f>
        <v>0</v>
      </c>
      <c r="X392" s="57">
        <f>SUMIF('Wholesale Summary Input'!N:N,N392,'Wholesale Summary Input'!AD:AD)</f>
        <v>0</v>
      </c>
      <c r="Y392" s="59" t="e">
        <f t="shared" si="8"/>
        <v>#DIV/0!</v>
      </c>
    </row>
    <row r="393" spans="1:25">
      <c r="A393" s="71"/>
      <c r="B393" s="73"/>
      <c r="C393" s="74"/>
      <c r="D393" s="73"/>
      <c r="E393" s="73"/>
      <c r="F393" s="73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57">
        <f>SUMIF('Wholesale Summary Input'!N:N,N393,'Wholesale Summary Input'!AC:AC)*-1</f>
        <v>0</v>
      </c>
      <c r="X393" s="57">
        <f>SUMIF('Wholesale Summary Input'!N:N,N393,'Wholesale Summary Input'!AD:AD)</f>
        <v>0</v>
      </c>
      <c r="Y393" s="59" t="e">
        <f t="shared" si="8"/>
        <v>#DIV/0!</v>
      </c>
    </row>
    <row r="394" spans="1:25">
      <c r="A394" s="71"/>
      <c r="B394" s="73"/>
      <c r="C394" s="74"/>
      <c r="D394" s="73"/>
      <c r="E394" s="73"/>
      <c r="F394" s="73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57">
        <f>SUMIF('Wholesale Summary Input'!N:N,N394,'Wholesale Summary Input'!AC:AC)*-1</f>
        <v>0</v>
      </c>
      <c r="X394" s="57">
        <f>SUMIF('Wholesale Summary Input'!N:N,N394,'Wholesale Summary Input'!AD:AD)</f>
        <v>0</v>
      </c>
      <c r="Y394" s="59" t="e">
        <f t="shared" si="8"/>
        <v>#DIV/0!</v>
      </c>
    </row>
    <row r="395" spans="1:25">
      <c r="A395" s="71"/>
      <c r="B395" s="73"/>
      <c r="C395" s="74"/>
      <c r="D395" s="73"/>
      <c r="E395" s="73"/>
      <c r="F395" s="73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57">
        <f>SUMIF('Wholesale Summary Input'!N:N,N395,'Wholesale Summary Input'!AC:AC)*-1</f>
        <v>0</v>
      </c>
      <c r="X395" s="57">
        <f>SUMIF('Wholesale Summary Input'!N:N,N395,'Wholesale Summary Input'!AD:AD)</f>
        <v>0</v>
      </c>
      <c r="Y395" s="59" t="e">
        <f t="shared" si="8"/>
        <v>#DIV/0!</v>
      </c>
    </row>
    <row r="396" spans="1:25">
      <c r="A396" s="71"/>
      <c r="B396" s="73"/>
      <c r="C396" s="74"/>
      <c r="D396" s="73"/>
      <c r="E396" s="73"/>
      <c r="F396" s="73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57">
        <f>SUMIF('Wholesale Summary Input'!N:N,N396,'Wholesale Summary Input'!AC:AC)*-1</f>
        <v>0</v>
      </c>
      <c r="X396" s="57">
        <f>SUMIF('Wholesale Summary Input'!N:N,N396,'Wholesale Summary Input'!AD:AD)</f>
        <v>0</v>
      </c>
      <c r="Y396" s="59" t="e">
        <f t="shared" si="8"/>
        <v>#DIV/0!</v>
      </c>
    </row>
    <row r="397" spans="1:25">
      <c r="A397" s="71"/>
      <c r="B397" s="73"/>
      <c r="C397" s="74"/>
      <c r="D397" s="73"/>
      <c r="E397" s="73"/>
      <c r="F397" s="73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57">
        <f>SUMIF('Wholesale Summary Input'!N:N,N397,'Wholesale Summary Input'!AC:AC)*-1</f>
        <v>0</v>
      </c>
      <c r="X397" s="57">
        <f>SUMIF('Wholesale Summary Input'!N:N,N397,'Wholesale Summary Input'!AD:AD)</f>
        <v>0</v>
      </c>
      <c r="Y397" s="59" t="e">
        <f t="shared" si="8"/>
        <v>#DIV/0!</v>
      </c>
    </row>
    <row r="398" spans="1:25">
      <c r="A398" s="71"/>
      <c r="B398" s="73"/>
      <c r="C398" s="74"/>
      <c r="D398" s="73"/>
      <c r="E398" s="73"/>
      <c r="F398" s="73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57">
        <f>SUMIF('Wholesale Summary Input'!N:N,N398,'Wholesale Summary Input'!AC:AC)*-1</f>
        <v>0</v>
      </c>
      <c r="X398" s="57">
        <f>SUMIF('Wholesale Summary Input'!N:N,N398,'Wholesale Summary Input'!AD:AD)</f>
        <v>0</v>
      </c>
      <c r="Y398" s="59" t="e">
        <f t="shared" si="8"/>
        <v>#DIV/0!</v>
      </c>
    </row>
    <row r="399" spans="1:25">
      <c r="A399" s="71"/>
      <c r="B399" s="73"/>
      <c r="C399" s="74"/>
      <c r="D399" s="73"/>
      <c r="E399" s="73"/>
      <c r="F399" s="73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57">
        <f>SUMIF('Wholesale Summary Input'!N:N,N399,'Wholesale Summary Input'!AC:AC)*-1</f>
        <v>0</v>
      </c>
      <c r="X399" s="57">
        <f>SUMIF('Wholesale Summary Input'!N:N,N399,'Wholesale Summary Input'!AD:AD)</f>
        <v>0</v>
      </c>
      <c r="Y399" s="59" t="e">
        <f t="shared" si="8"/>
        <v>#DIV/0!</v>
      </c>
    </row>
    <row r="400" spans="1:25">
      <c r="A400" s="71"/>
      <c r="B400" s="73"/>
      <c r="C400" s="74"/>
      <c r="D400" s="73"/>
      <c r="E400" s="73"/>
      <c r="F400" s="73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57">
        <f>SUMIF('Wholesale Summary Input'!N:N,N400,'Wholesale Summary Input'!AC:AC)*-1</f>
        <v>0</v>
      </c>
      <c r="X400" s="57">
        <f>SUMIF('Wholesale Summary Input'!N:N,N400,'Wholesale Summary Input'!AD:AD)</f>
        <v>0</v>
      </c>
      <c r="Y400" s="59" t="e">
        <f t="shared" si="8"/>
        <v>#DIV/0!</v>
      </c>
    </row>
    <row r="401" spans="1:25">
      <c r="A401" s="71"/>
      <c r="B401" s="73"/>
      <c r="C401" s="74"/>
      <c r="D401" s="73"/>
      <c r="E401" s="73"/>
      <c r="F401" s="73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57">
        <f>SUMIF('Wholesale Summary Input'!N:N,N401,'Wholesale Summary Input'!AC:AC)*-1</f>
        <v>0</v>
      </c>
      <c r="X401" s="57">
        <f>SUMIF('Wholesale Summary Input'!N:N,N401,'Wholesale Summary Input'!AD:AD)</f>
        <v>0</v>
      </c>
      <c r="Y401" s="59" t="e">
        <f t="shared" si="8"/>
        <v>#DIV/0!</v>
      </c>
    </row>
    <row r="402" spans="1:25">
      <c r="A402" s="71"/>
      <c r="B402" s="73"/>
      <c r="C402" s="74"/>
      <c r="D402" s="73"/>
      <c r="E402" s="73"/>
      <c r="F402" s="73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57">
        <f>SUMIF('Wholesale Summary Input'!N:N,N402,'Wholesale Summary Input'!AC:AC)*-1</f>
        <v>0</v>
      </c>
      <c r="X402" s="57">
        <f>SUMIF('Wholesale Summary Input'!N:N,N402,'Wholesale Summary Input'!AD:AD)</f>
        <v>0</v>
      </c>
      <c r="Y402" s="59" t="e">
        <f t="shared" si="8"/>
        <v>#DIV/0!</v>
      </c>
    </row>
    <row r="403" spans="1:25">
      <c r="A403" s="71"/>
      <c r="B403" s="73"/>
      <c r="C403" s="74"/>
      <c r="D403" s="73"/>
      <c r="E403" s="73"/>
      <c r="F403" s="73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57">
        <f>SUMIF('Wholesale Summary Input'!N:N,N403,'Wholesale Summary Input'!AC:AC)*-1</f>
        <v>0</v>
      </c>
      <c r="X403" s="57">
        <f>SUMIF('Wholesale Summary Input'!N:N,N403,'Wholesale Summary Input'!AD:AD)</f>
        <v>0</v>
      </c>
      <c r="Y403" s="59" t="e">
        <f t="shared" si="8"/>
        <v>#DIV/0!</v>
      </c>
    </row>
    <row r="404" spans="1:25">
      <c r="A404" s="71"/>
      <c r="B404" s="73"/>
      <c r="C404" s="74"/>
      <c r="D404" s="73"/>
      <c r="E404" s="73"/>
      <c r="F404" s="73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57">
        <f>SUMIF('Wholesale Summary Input'!N:N,N404,'Wholesale Summary Input'!AC:AC)*-1</f>
        <v>0</v>
      </c>
      <c r="X404" s="57">
        <f>SUMIF('Wholesale Summary Input'!N:N,N404,'Wholesale Summary Input'!AD:AD)</f>
        <v>0</v>
      </c>
      <c r="Y404" s="59" t="e">
        <f t="shared" si="8"/>
        <v>#DIV/0!</v>
      </c>
    </row>
    <row r="405" spans="1:25">
      <c r="A405" s="71"/>
      <c r="B405" s="73"/>
      <c r="C405" s="74"/>
      <c r="D405" s="73"/>
      <c r="E405" s="73"/>
      <c r="F405" s="73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57">
        <f>SUMIF('Wholesale Summary Input'!N:N,N405,'Wholesale Summary Input'!AC:AC)*-1</f>
        <v>0</v>
      </c>
      <c r="X405" s="57">
        <f>SUMIF('Wholesale Summary Input'!N:N,N405,'Wholesale Summary Input'!AD:AD)</f>
        <v>0</v>
      </c>
      <c r="Y405" s="59" t="e">
        <f t="shared" si="8"/>
        <v>#DIV/0!</v>
      </c>
    </row>
    <row r="406" spans="1:25">
      <c r="A406" s="71"/>
      <c r="B406" s="73"/>
      <c r="C406" s="74"/>
      <c r="D406" s="73"/>
      <c r="E406" s="73"/>
      <c r="F406" s="73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57">
        <f>SUMIF('Wholesale Summary Input'!N:N,N406,'Wholesale Summary Input'!AC:AC)*-1</f>
        <v>0</v>
      </c>
      <c r="X406" s="57">
        <f>SUMIF('Wholesale Summary Input'!N:N,N406,'Wholesale Summary Input'!AD:AD)</f>
        <v>0</v>
      </c>
      <c r="Y406" s="59" t="e">
        <f t="shared" si="8"/>
        <v>#DIV/0!</v>
      </c>
    </row>
    <row r="407" spans="1:25">
      <c r="A407" s="71"/>
      <c r="B407" s="73"/>
      <c r="C407" s="74"/>
      <c r="D407" s="73"/>
      <c r="E407" s="73"/>
      <c r="F407" s="73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57">
        <f>SUMIF('Wholesale Summary Input'!N:N,N407,'Wholesale Summary Input'!AC:AC)*-1</f>
        <v>0</v>
      </c>
      <c r="X407" s="57">
        <f>SUMIF('Wholesale Summary Input'!N:N,N407,'Wholesale Summary Input'!AD:AD)</f>
        <v>0</v>
      </c>
      <c r="Y407" s="59" t="e">
        <f t="shared" si="8"/>
        <v>#DIV/0!</v>
      </c>
    </row>
    <row r="408" spans="1:25">
      <c r="A408" s="71"/>
      <c r="B408" s="73"/>
      <c r="C408" s="74"/>
      <c r="D408" s="73"/>
      <c r="E408" s="73"/>
      <c r="F408" s="73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57">
        <f>SUMIF('Wholesale Summary Input'!N:N,N408,'Wholesale Summary Input'!AC:AC)*-1</f>
        <v>0</v>
      </c>
      <c r="X408" s="57">
        <f>SUMIF('Wholesale Summary Input'!N:N,N408,'Wholesale Summary Input'!AD:AD)</f>
        <v>0</v>
      </c>
      <c r="Y408" s="59" t="e">
        <f t="shared" si="8"/>
        <v>#DIV/0!</v>
      </c>
    </row>
    <row r="409" spans="1:25">
      <c r="A409" s="71"/>
      <c r="B409" s="73"/>
      <c r="C409" s="74"/>
      <c r="D409" s="73"/>
      <c r="E409" s="73"/>
      <c r="F409" s="73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57">
        <f>SUMIF('Wholesale Summary Input'!N:N,N409,'Wholesale Summary Input'!AC:AC)*-1</f>
        <v>0</v>
      </c>
      <c r="X409" s="57">
        <f>SUMIF('Wholesale Summary Input'!N:N,N409,'Wholesale Summary Input'!AD:AD)</f>
        <v>0</v>
      </c>
      <c r="Y409" s="59" t="e">
        <f t="shared" si="8"/>
        <v>#DIV/0!</v>
      </c>
    </row>
    <row r="410" spans="1:25">
      <c r="A410" s="71"/>
      <c r="B410" s="73"/>
      <c r="C410" s="74"/>
      <c r="D410" s="73"/>
      <c r="E410" s="73"/>
      <c r="F410" s="73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57">
        <f>SUMIF('Wholesale Summary Input'!N:N,N410,'Wholesale Summary Input'!AC:AC)*-1</f>
        <v>0</v>
      </c>
      <c r="X410" s="57">
        <f>SUMIF('Wholesale Summary Input'!N:N,N410,'Wholesale Summary Input'!AD:AD)</f>
        <v>0</v>
      </c>
      <c r="Y410" s="59" t="e">
        <f t="shared" si="8"/>
        <v>#DIV/0!</v>
      </c>
    </row>
    <row r="411" spans="1:25">
      <c r="A411" s="71"/>
      <c r="B411" s="73"/>
      <c r="C411" s="74"/>
      <c r="D411" s="73"/>
      <c r="E411" s="73"/>
      <c r="F411" s="73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57">
        <f>SUMIF('Wholesale Summary Input'!N:N,N411,'Wholesale Summary Input'!AC:AC)*-1</f>
        <v>0</v>
      </c>
      <c r="X411" s="57">
        <f>SUMIF('Wholesale Summary Input'!N:N,N411,'Wholesale Summary Input'!AD:AD)</f>
        <v>0</v>
      </c>
      <c r="Y411" s="59" t="e">
        <f t="shared" si="8"/>
        <v>#DIV/0!</v>
      </c>
    </row>
    <row r="412" spans="1:25">
      <c r="A412" s="71"/>
      <c r="B412" s="73"/>
      <c r="C412" s="74"/>
      <c r="D412" s="73"/>
      <c r="E412" s="73"/>
      <c r="F412" s="73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57">
        <f>SUMIF('Wholesale Summary Input'!N:N,N412,'Wholesale Summary Input'!AC:AC)*-1</f>
        <v>0</v>
      </c>
      <c r="X412" s="57">
        <f>SUMIF('Wholesale Summary Input'!N:N,N412,'Wholesale Summary Input'!AD:AD)</f>
        <v>0</v>
      </c>
      <c r="Y412" s="59" t="e">
        <f t="shared" si="8"/>
        <v>#DIV/0!</v>
      </c>
    </row>
    <row r="413" spans="1:25">
      <c r="A413" s="71"/>
      <c r="B413" s="73"/>
      <c r="C413" s="74"/>
      <c r="D413" s="73"/>
      <c r="E413" s="73"/>
      <c r="F413" s="73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57">
        <f>SUMIF('Wholesale Summary Input'!N:N,N413,'Wholesale Summary Input'!AC:AC)*-1</f>
        <v>0</v>
      </c>
      <c r="X413" s="57">
        <f>SUMIF('Wholesale Summary Input'!N:N,N413,'Wholesale Summary Input'!AD:AD)</f>
        <v>0</v>
      </c>
      <c r="Y413" s="59" t="e">
        <f t="shared" si="8"/>
        <v>#DIV/0!</v>
      </c>
    </row>
    <row r="414" spans="1:25">
      <c r="A414" s="71"/>
      <c r="B414" s="73"/>
      <c r="C414" s="74"/>
      <c r="D414" s="73"/>
      <c r="E414" s="73"/>
      <c r="F414" s="73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57">
        <f>SUMIF('Wholesale Summary Input'!N:N,N414,'Wholesale Summary Input'!AC:AC)*-1</f>
        <v>0</v>
      </c>
      <c r="X414" s="57">
        <f>SUMIF('Wholesale Summary Input'!N:N,N414,'Wholesale Summary Input'!AD:AD)</f>
        <v>0</v>
      </c>
      <c r="Y414" s="59" t="e">
        <f t="shared" si="8"/>
        <v>#DIV/0!</v>
      </c>
    </row>
    <row r="415" spans="1:25">
      <c r="A415" s="71"/>
      <c r="B415" s="73"/>
      <c r="C415" s="74"/>
      <c r="D415" s="73"/>
      <c r="E415" s="73"/>
      <c r="F415" s="73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57">
        <f>SUMIF('Wholesale Summary Input'!N:N,N415,'Wholesale Summary Input'!AC:AC)*-1</f>
        <v>0</v>
      </c>
      <c r="X415" s="57">
        <f>SUMIF('Wholesale Summary Input'!N:N,N415,'Wholesale Summary Input'!AD:AD)</f>
        <v>0</v>
      </c>
      <c r="Y415" s="59" t="e">
        <f t="shared" si="8"/>
        <v>#DIV/0!</v>
      </c>
    </row>
    <row r="416" spans="1:25">
      <c r="A416" s="71"/>
      <c r="B416" s="73"/>
      <c r="C416" s="74"/>
      <c r="D416" s="73"/>
      <c r="E416" s="73"/>
      <c r="F416" s="73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57">
        <f>SUMIF('Wholesale Summary Input'!N:N,N416,'Wholesale Summary Input'!AC:AC)*-1</f>
        <v>0</v>
      </c>
      <c r="X416" s="57">
        <f>SUMIF('Wholesale Summary Input'!N:N,N416,'Wholesale Summary Input'!AD:AD)</f>
        <v>0</v>
      </c>
      <c r="Y416" s="59" t="e">
        <f t="shared" si="8"/>
        <v>#DIV/0!</v>
      </c>
    </row>
    <row r="417" spans="1:25">
      <c r="A417" s="71"/>
      <c r="B417" s="73"/>
      <c r="C417" s="74"/>
      <c r="D417" s="73"/>
      <c r="E417" s="73"/>
      <c r="F417" s="73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57">
        <f>SUMIF('Wholesale Summary Input'!N:N,N417,'Wholesale Summary Input'!AC:AC)*-1</f>
        <v>0</v>
      </c>
      <c r="X417" s="57">
        <f>SUMIF('Wholesale Summary Input'!N:N,N417,'Wholesale Summary Input'!AD:AD)</f>
        <v>0</v>
      </c>
      <c r="Y417" s="59" t="e">
        <f t="shared" si="8"/>
        <v>#DIV/0!</v>
      </c>
    </row>
    <row r="418" spans="1:25">
      <c r="A418" s="71"/>
      <c r="B418" s="73"/>
      <c r="C418" s="74"/>
      <c r="D418" s="73"/>
      <c r="E418" s="73"/>
      <c r="F418" s="73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57">
        <f>SUMIF('Wholesale Summary Input'!N:N,N418,'Wholesale Summary Input'!AC:AC)*-1</f>
        <v>0</v>
      </c>
      <c r="X418" s="57">
        <f>SUMIF('Wholesale Summary Input'!N:N,N418,'Wholesale Summary Input'!AD:AD)</f>
        <v>0</v>
      </c>
      <c r="Y418" s="59" t="e">
        <f t="shared" si="8"/>
        <v>#DIV/0!</v>
      </c>
    </row>
    <row r="419" spans="1:25">
      <c r="A419" s="71"/>
      <c r="B419" s="73"/>
      <c r="C419" s="74"/>
      <c r="D419" s="73"/>
      <c r="E419" s="73"/>
      <c r="F419" s="73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57">
        <f>SUMIF('Wholesale Summary Input'!N:N,N419,'Wholesale Summary Input'!AC:AC)*-1</f>
        <v>0</v>
      </c>
      <c r="X419" s="57">
        <f>SUMIF('Wholesale Summary Input'!N:N,N419,'Wholesale Summary Input'!AD:AD)</f>
        <v>0</v>
      </c>
      <c r="Y419" s="59" t="e">
        <f t="shared" si="8"/>
        <v>#DIV/0!</v>
      </c>
    </row>
    <row r="420" spans="1:25">
      <c r="A420" s="71"/>
      <c r="B420" s="73"/>
      <c r="C420" s="74"/>
      <c r="D420" s="73"/>
      <c r="E420" s="73"/>
      <c r="F420" s="73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57">
        <f>SUMIF('Wholesale Summary Input'!N:N,N420,'Wholesale Summary Input'!AC:AC)*-1</f>
        <v>0</v>
      </c>
      <c r="X420" s="57">
        <f>SUMIF('Wholesale Summary Input'!N:N,N420,'Wholesale Summary Input'!AD:AD)</f>
        <v>0</v>
      </c>
      <c r="Y420" s="59" t="e">
        <f t="shared" si="8"/>
        <v>#DIV/0!</v>
      </c>
    </row>
    <row r="421" spans="1:25">
      <c r="A421" s="71"/>
      <c r="B421" s="73"/>
      <c r="C421" s="74"/>
      <c r="D421" s="73"/>
      <c r="E421" s="73"/>
      <c r="F421" s="73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57">
        <f>SUMIF('Wholesale Summary Input'!N:N,N421,'Wholesale Summary Input'!AC:AC)*-1</f>
        <v>0</v>
      </c>
      <c r="X421" s="57">
        <f>SUMIF('Wholesale Summary Input'!N:N,N421,'Wholesale Summary Input'!AD:AD)</f>
        <v>0</v>
      </c>
      <c r="Y421" s="59" t="e">
        <f t="shared" si="8"/>
        <v>#DIV/0!</v>
      </c>
    </row>
    <row r="422" spans="1:25">
      <c r="A422" s="71"/>
      <c r="B422" s="73"/>
      <c r="C422" s="74"/>
      <c r="D422" s="73"/>
      <c r="E422" s="73"/>
      <c r="F422" s="73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57">
        <f>SUMIF('Wholesale Summary Input'!N:N,N422,'Wholesale Summary Input'!AC:AC)*-1</f>
        <v>0</v>
      </c>
      <c r="X422" s="57">
        <f>SUMIF('Wholesale Summary Input'!N:N,N422,'Wholesale Summary Input'!AD:AD)</f>
        <v>0</v>
      </c>
      <c r="Y422" s="59" t="e">
        <f t="shared" si="8"/>
        <v>#DIV/0!</v>
      </c>
    </row>
    <row r="423" spans="1:25">
      <c r="A423" s="71"/>
      <c r="B423" s="73"/>
      <c r="C423" s="74"/>
      <c r="D423" s="73"/>
      <c r="E423" s="73"/>
      <c r="F423" s="73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57">
        <f>SUMIF('Wholesale Summary Input'!N:N,N423,'Wholesale Summary Input'!AC:AC)*-1</f>
        <v>0</v>
      </c>
      <c r="X423" s="57">
        <f>SUMIF('Wholesale Summary Input'!N:N,N423,'Wholesale Summary Input'!AD:AD)</f>
        <v>0</v>
      </c>
      <c r="Y423" s="59" t="e">
        <f t="shared" si="8"/>
        <v>#DIV/0!</v>
      </c>
    </row>
    <row r="424" spans="1:25">
      <c r="A424" s="71"/>
      <c r="B424" s="73"/>
      <c r="C424" s="74"/>
      <c r="D424" s="73"/>
      <c r="E424" s="73"/>
      <c r="F424" s="73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57">
        <f>SUMIF('Wholesale Summary Input'!N:N,N424,'Wholesale Summary Input'!AC:AC)*-1</f>
        <v>0</v>
      </c>
      <c r="X424" s="57">
        <f>SUMIF('Wholesale Summary Input'!N:N,N424,'Wholesale Summary Input'!AD:AD)</f>
        <v>0</v>
      </c>
      <c r="Y424" s="59" t="e">
        <f t="shared" si="8"/>
        <v>#DIV/0!</v>
      </c>
    </row>
    <row r="425" spans="1:25">
      <c r="A425" s="71"/>
      <c r="B425" s="73"/>
      <c r="C425" s="74"/>
      <c r="D425" s="73"/>
      <c r="E425" s="73"/>
      <c r="F425" s="73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57">
        <f>SUMIF('Wholesale Summary Input'!N:N,N425,'Wholesale Summary Input'!AC:AC)*-1</f>
        <v>0</v>
      </c>
      <c r="X425" s="57">
        <f>SUMIF('Wholesale Summary Input'!N:N,N425,'Wholesale Summary Input'!AD:AD)</f>
        <v>0</v>
      </c>
      <c r="Y425" s="59" t="e">
        <f t="shared" si="8"/>
        <v>#DIV/0!</v>
      </c>
    </row>
    <row r="426" spans="1:25">
      <c r="A426" s="71"/>
      <c r="B426" s="73"/>
      <c r="C426" s="74"/>
      <c r="D426" s="73"/>
      <c r="E426" s="73"/>
      <c r="F426" s="73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57">
        <f>SUMIF('Wholesale Summary Input'!N:N,N426,'Wholesale Summary Input'!AC:AC)*-1</f>
        <v>0</v>
      </c>
      <c r="X426" s="57">
        <f>SUMIF('Wholesale Summary Input'!N:N,N426,'Wholesale Summary Input'!AD:AD)</f>
        <v>0</v>
      </c>
      <c r="Y426" s="59" t="e">
        <f t="shared" si="8"/>
        <v>#DIV/0!</v>
      </c>
    </row>
    <row r="427" spans="1:25">
      <c r="A427" s="71"/>
      <c r="B427" s="73"/>
      <c r="C427" s="74"/>
      <c r="D427" s="73"/>
      <c r="E427" s="73"/>
      <c r="F427" s="73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57">
        <f>SUMIF('Wholesale Summary Input'!N:N,N427,'Wholesale Summary Input'!AC:AC)*-1</f>
        <v>0</v>
      </c>
      <c r="X427" s="57">
        <f>SUMIF('Wholesale Summary Input'!N:N,N427,'Wholesale Summary Input'!AD:AD)</f>
        <v>0</v>
      </c>
      <c r="Y427" s="59" t="e">
        <f t="shared" si="8"/>
        <v>#DIV/0!</v>
      </c>
    </row>
    <row r="428" spans="1:25">
      <c r="A428" s="71"/>
      <c r="B428" s="73"/>
      <c r="C428" s="74"/>
      <c r="D428" s="73"/>
      <c r="E428" s="73"/>
      <c r="F428" s="73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57">
        <f>SUMIF('Wholesale Summary Input'!N:N,N428,'Wholesale Summary Input'!AC:AC)*-1</f>
        <v>0</v>
      </c>
      <c r="X428" s="57">
        <f>SUMIF('Wholesale Summary Input'!N:N,N428,'Wholesale Summary Input'!AD:AD)</f>
        <v>0</v>
      </c>
      <c r="Y428" s="59" t="e">
        <f t="shared" si="8"/>
        <v>#DIV/0!</v>
      </c>
    </row>
    <row r="429" spans="1:25">
      <c r="A429" s="71"/>
      <c r="B429" s="73"/>
      <c r="C429" s="74"/>
      <c r="D429" s="73"/>
      <c r="E429" s="73"/>
      <c r="F429" s="73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57">
        <f>SUMIF('Wholesale Summary Input'!N:N,N429,'Wholesale Summary Input'!AC:AC)*-1</f>
        <v>0</v>
      </c>
      <c r="X429" s="57">
        <f>SUMIF('Wholesale Summary Input'!N:N,N429,'Wholesale Summary Input'!AD:AD)</f>
        <v>0</v>
      </c>
      <c r="Y429" s="59" t="e">
        <f t="shared" si="8"/>
        <v>#DIV/0!</v>
      </c>
    </row>
    <row r="430" spans="1:25">
      <c r="A430" s="71"/>
      <c r="B430" s="73"/>
      <c r="C430" s="74"/>
      <c r="D430" s="73"/>
      <c r="E430" s="73"/>
      <c r="F430" s="73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57">
        <f>SUMIF('Wholesale Summary Input'!N:N,N430,'Wholesale Summary Input'!AC:AC)*-1</f>
        <v>0</v>
      </c>
      <c r="X430" s="57">
        <f>SUMIF('Wholesale Summary Input'!N:N,N430,'Wholesale Summary Input'!AD:AD)</f>
        <v>0</v>
      </c>
      <c r="Y430" s="59" t="e">
        <f t="shared" si="8"/>
        <v>#DIV/0!</v>
      </c>
    </row>
    <row r="431" spans="1:25">
      <c r="A431" s="71"/>
      <c r="B431" s="73"/>
      <c r="C431" s="74"/>
      <c r="D431" s="73"/>
      <c r="E431" s="73"/>
      <c r="F431" s="73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57">
        <f>SUMIF('Wholesale Summary Input'!N:N,N431,'Wholesale Summary Input'!AC:AC)*-1</f>
        <v>0</v>
      </c>
      <c r="X431" s="57">
        <f>SUMIF('Wholesale Summary Input'!N:N,N431,'Wholesale Summary Input'!AD:AD)</f>
        <v>0</v>
      </c>
      <c r="Y431" s="59" t="e">
        <f t="shared" si="8"/>
        <v>#DIV/0!</v>
      </c>
    </row>
    <row r="432" spans="1:25">
      <c r="A432" s="71"/>
      <c r="B432" s="73"/>
      <c r="C432" s="74"/>
      <c r="D432" s="73"/>
      <c r="E432" s="73"/>
      <c r="F432" s="73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57">
        <f>SUMIF('Wholesale Summary Input'!N:N,N432,'Wholesale Summary Input'!AC:AC)*-1</f>
        <v>0</v>
      </c>
      <c r="X432" s="57">
        <f>SUMIF('Wholesale Summary Input'!N:N,N432,'Wholesale Summary Input'!AD:AD)</f>
        <v>0</v>
      </c>
      <c r="Y432" s="59" t="e">
        <f t="shared" si="8"/>
        <v>#DIV/0!</v>
      </c>
    </row>
    <row r="433" spans="1:25">
      <c r="A433" s="71"/>
      <c r="B433" s="73"/>
      <c r="C433" s="74"/>
      <c r="D433" s="73"/>
      <c r="E433" s="73"/>
      <c r="F433" s="73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57">
        <f>SUMIF('Wholesale Summary Input'!N:N,N433,'Wholesale Summary Input'!AC:AC)*-1</f>
        <v>0</v>
      </c>
      <c r="X433" s="57">
        <f>SUMIF('Wholesale Summary Input'!N:N,N433,'Wholesale Summary Input'!AD:AD)</f>
        <v>0</v>
      </c>
      <c r="Y433" s="59" t="e">
        <f t="shared" ref="Y433:Y496" si="9">V433+(W433*(V433/X433))</f>
        <v>#DIV/0!</v>
      </c>
    </row>
    <row r="434" spans="1:25">
      <c r="A434" s="71"/>
      <c r="B434" s="73"/>
      <c r="C434" s="74"/>
      <c r="D434" s="73"/>
      <c r="E434" s="73"/>
      <c r="F434" s="73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57">
        <f>SUMIF('Wholesale Summary Input'!N:N,N434,'Wholesale Summary Input'!AC:AC)*-1</f>
        <v>0</v>
      </c>
      <c r="X434" s="57">
        <f>SUMIF('Wholesale Summary Input'!N:N,N434,'Wholesale Summary Input'!AD:AD)</f>
        <v>0</v>
      </c>
      <c r="Y434" s="59" t="e">
        <f t="shared" si="9"/>
        <v>#DIV/0!</v>
      </c>
    </row>
    <row r="435" spans="1:25">
      <c r="A435" s="71"/>
      <c r="B435" s="73"/>
      <c r="C435" s="74"/>
      <c r="D435" s="73"/>
      <c r="E435" s="73"/>
      <c r="F435" s="73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57">
        <f>SUMIF('Wholesale Summary Input'!N:N,N435,'Wholesale Summary Input'!AC:AC)*-1</f>
        <v>0</v>
      </c>
      <c r="X435" s="57">
        <f>SUMIF('Wholesale Summary Input'!N:N,N435,'Wholesale Summary Input'!AD:AD)</f>
        <v>0</v>
      </c>
      <c r="Y435" s="59" t="e">
        <f t="shared" si="9"/>
        <v>#DIV/0!</v>
      </c>
    </row>
    <row r="436" spans="1:25">
      <c r="A436" s="71"/>
      <c r="B436" s="73"/>
      <c r="C436" s="74"/>
      <c r="D436" s="73"/>
      <c r="E436" s="73"/>
      <c r="F436" s="73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57">
        <f>SUMIF('Wholesale Summary Input'!N:N,N436,'Wholesale Summary Input'!AC:AC)*-1</f>
        <v>0</v>
      </c>
      <c r="X436" s="57">
        <f>SUMIF('Wholesale Summary Input'!N:N,N436,'Wholesale Summary Input'!AD:AD)</f>
        <v>0</v>
      </c>
      <c r="Y436" s="59" t="e">
        <f t="shared" si="9"/>
        <v>#DIV/0!</v>
      </c>
    </row>
    <row r="437" spans="1:25">
      <c r="A437" s="71"/>
      <c r="B437" s="73"/>
      <c r="C437" s="74"/>
      <c r="D437" s="73"/>
      <c r="E437" s="73"/>
      <c r="F437" s="73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57">
        <f>SUMIF('Wholesale Summary Input'!N:N,N437,'Wholesale Summary Input'!AC:AC)*-1</f>
        <v>0</v>
      </c>
      <c r="X437" s="57">
        <f>SUMIF('Wholesale Summary Input'!N:N,N437,'Wholesale Summary Input'!AD:AD)</f>
        <v>0</v>
      </c>
      <c r="Y437" s="59" t="e">
        <f t="shared" si="9"/>
        <v>#DIV/0!</v>
      </c>
    </row>
    <row r="438" spans="1:25">
      <c r="A438" s="71"/>
      <c r="B438" s="73"/>
      <c r="C438" s="74"/>
      <c r="D438" s="73"/>
      <c r="E438" s="73"/>
      <c r="F438" s="73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57">
        <f>SUMIF('Wholesale Summary Input'!N:N,N438,'Wholesale Summary Input'!AC:AC)*-1</f>
        <v>0</v>
      </c>
      <c r="X438" s="57">
        <f>SUMIF('Wholesale Summary Input'!N:N,N438,'Wholesale Summary Input'!AD:AD)</f>
        <v>0</v>
      </c>
      <c r="Y438" s="59" t="e">
        <f t="shared" si="9"/>
        <v>#DIV/0!</v>
      </c>
    </row>
    <row r="439" spans="1:25">
      <c r="A439" s="71"/>
      <c r="B439" s="73"/>
      <c r="C439" s="74"/>
      <c r="D439" s="73"/>
      <c r="E439" s="73"/>
      <c r="F439" s="73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57">
        <f>SUMIF('Wholesale Summary Input'!N:N,N439,'Wholesale Summary Input'!AC:AC)*-1</f>
        <v>0</v>
      </c>
      <c r="X439" s="57">
        <f>SUMIF('Wholesale Summary Input'!N:N,N439,'Wholesale Summary Input'!AD:AD)</f>
        <v>0</v>
      </c>
      <c r="Y439" s="59" t="e">
        <f t="shared" si="9"/>
        <v>#DIV/0!</v>
      </c>
    </row>
    <row r="440" spans="1:25">
      <c r="A440" s="71"/>
      <c r="B440" s="73"/>
      <c r="C440" s="74"/>
      <c r="D440" s="73"/>
      <c r="E440" s="73"/>
      <c r="F440" s="73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57">
        <f>SUMIF('Wholesale Summary Input'!N:N,N440,'Wholesale Summary Input'!AC:AC)*-1</f>
        <v>0</v>
      </c>
      <c r="X440" s="57">
        <f>SUMIF('Wholesale Summary Input'!N:N,N440,'Wholesale Summary Input'!AD:AD)</f>
        <v>0</v>
      </c>
      <c r="Y440" s="59" t="e">
        <f t="shared" si="9"/>
        <v>#DIV/0!</v>
      </c>
    </row>
    <row r="441" spans="1:25">
      <c r="A441" s="71"/>
      <c r="B441" s="73"/>
      <c r="C441" s="74"/>
      <c r="D441" s="73"/>
      <c r="E441" s="73"/>
      <c r="F441" s="73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57">
        <f>SUMIF('Wholesale Summary Input'!N:N,N441,'Wholesale Summary Input'!AC:AC)*-1</f>
        <v>0</v>
      </c>
      <c r="X441" s="57">
        <f>SUMIF('Wholesale Summary Input'!N:N,N441,'Wholesale Summary Input'!AD:AD)</f>
        <v>0</v>
      </c>
      <c r="Y441" s="59" t="e">
        <f t="shared" si="9"/>
        <v>#DIV/0!</v>
      </c>
    </row>
    <row r="442" spans="1:25">
      <c r="A442" s="71"/>
      <c r="B442" s="73"/>
      <c r="C442" s="74"/>
      <c r="D442" s="73"/>
      <c r="E442" s="73"/>
      <c r="F442" s="73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57">
        <f>SUMIF('Wholesale Summary Input'!N:N,N442,'Wholesale Summary Input'!AC:AC)*-1</f>
        <v>0</v>
      </c>
      <c r="X442" s="57">
        <f>SUMIF('Wholesale Summary Input'!N:N,N442,'Wholesale Summary Input'!AD:AD)</f>
        <v>0</v>
      </c>
      <c r="Y442" s="59" t="e">
        <f t="shared" si="9"/>
        <v>#DIV/0!</v>
      </c>
    </row>
    <row r="443" spans="1:25">
      <c r="A443" s="71"/>
      <c r="B443" s="73"/>
      <c r="C443" s="74"/>
      <c r="D443" s="73"/>
      <c r="E443" s="73"/>
      <c r="F443" s="73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57">
        <f>SUMIF('Wholesale Summary Input'!N:N,N443,'Wholesale Summary Input'!AC:AC)*-1</f>
        <v>0</v>
      </c>
      <c r="X443" s="57">
        <f>SUMIF('Wholesale Summary Input'!N:N,N443,'Wholesale Summary Input'!AD:AD)</f>
        <v>0</v>
      </c>
      <c r="Y443" s="59" t="e">
        <f t="shared" si="9"/>
        <v>#DIV/0!</v>
      </c>
    </row>
    <row r="444" spans="1:25">
      <c r="A444" s="71"/>
      <c r="B444" s="73"/>
      <c r="C444" s="74"/>
      <c r="D444" s="73"/>
      <c r="E444" s="73"/>
      <c r="F444" s="73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57">
        <f>SUMIF('Wholesale Summary Input'!N:N,N444,'Wholesale Summary Input'!AC:AC)*-1</f>
        <v>0</v>
      </c>
      <c r="X444" s="57">
        <f>SUMIF('Wholesale Summary Input'!N:N,N444,'Wholesale Summary Input'!AD:AD)</f>
        <v>0</v>
      </c>
      <c r="Y444" s="59" t="e">
        <f t="shared" si="9"/>
        <v>#DIV/0!</v>
      </c>
    </row>
    <row r="445" spans="1:25">
      <c r="A445" s="71"/>
      <c r="B445" s="73"/>
      <c r="C445" s="74"/>
      <c r="D445" s="73"/>
      <c r="E445" s="73"/>
      <c r="F445" s="73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57">
        <f>SUMIF('Wholesale Summary Input'!N:N,N445,'Wholesale Summary Input'!AC:AC)*-1</f>
        <v>0</v>
      </c>
      <c r="X445" s="57">
        <f>SUMIF('Wholesale Summary Input'!N:N,N445,'Wholesale Summary Input'!AD:AD)</f>
        <v>0</v>
      </c>
      <c r="Y445" s="59" t="e">
        <f t="shared" si="9"/>
        <v>#DIV/0!</v>
      </c>
    </row>
    <row r="446" spans="1:25">
      <c r="A446" s="71"/>
      <c r="B446" s="73"/>
      <c r="C446" s="74"/>
      <c r="D446" s="73"/>
      <c r="E446" s="73"/>
      <c r="F446" s="73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57">
        <f>SUMIF('Wholesale Summary Input'!N:N,N446,'Wholesale Summary Input'!AC:AC)*-1</f>
        <v>0</v>
      </c>
      <c r="X446" s="57">
        <f>SUMIF('Wholesale Summary Input'!N:N,N446,'Wholesale Summary Input'!AD:AD)</f>
        <v>0</v>
      </c>
      <c r="Y446" s="59" t="e">
        <f t="shared" si="9"/>
        <v>#DIV/0!</v>
      </c>
    </row>
    <row r="447" spans="1:25">
      <c r="A447" s="71"/>
      <c r="B447" s="73"/>
      <c r="C447" s="74"/>
      <c r="D447" s="73"/>
      <c r="E447" s="73"/>
      <c r="F447" s="73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57">
        <f>SUMIF('Wholesale Summary Input'!N:N,N447,'Wholesale Summary Input'!AC:AC)*-1</f>
        <v>0</v>
      </c>
      <c r="X447" s="57">
        <f>SUMIF('Wholesale Summary Input'!N:N,N447,'Wholesale Summary Input'!AD:AD)</f>
        <v>0</v>
      </c>
      <c r="Y447" s="59" t="e">
        <f t="shared" si="9"/>
        <v>#DIV/0!</v>
      </c>
    </row>
    <row r="448" spans="1:25">
      <c r="A448" s="71"/>
      <c r="B448" s="73"/>
      <c r="C448" s="74"/>
      <c r="D448" s="73"/>
      <c r="E448" s="73"/>
      <c r="F448" s="73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57">
        <f>SUMIF('Wholesale Summary Input'!N:N,N448,'Wholesale Summary Input'!AC:AC)*-1</f>
        <v>0</v>
      </c>
      <c r="X448" s="57">
        <f>SUMIF('Wholesale Summary Input'!N:N,N448,'Wholesale Summary Input'!AD:AD)</f>
        <v>0</v>
      </c>
      <c r="Y448" s="59" t="e">
        <f t="shared" si="9"/>
        <v>#DIV/0!</v>
      </c>
    </row>
    <row r="449" spans="1:25">
      <c r="A449" s="71"/>
      <c r="B449" s="73"/>
      <c r="C449" s="74"/>
      <c r="D449" s="73"/>
      <c r="E449" s="73"/>
      <c r="F449" s="73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57">
        <f>SUMIF('Wholesale Summary Input'!N:N,N449,'Wholesale Summary Input'!AC:AC)*-1</f>
        <v>0</v>
      </c>
      <c r="X449" s="57">
        <f>SUMIF('Wholesale Summary Input'!N:N,N449,'Wholesale Summary Input'!AD:AD)</f>
        <v>0</v>
      </c>
      <c r="Y449" s="59" t="e">
        <f t="shared" si="9"/>
        <v>#DIV/0!</v>
      </c>
    </row>
    <row r="450" spans="1:25">
      <c r="A450" s="71"/>
      <c r="B450" s="73"/>
      <c r="C450" s="74"/>
      <c r="D450" s="73"/>
      <c r="E450" s="73"/>
      <c r="F450" s="73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57">
        <f>SUMIF('Wholesale Summary Input'!N:N,N450,'Wholesale Summary Input'!AC:AC)*-1</f>
        <v>0</v>
      </c>
      <c r="X450" s="57">
        <f>SUMIF('Wholesale Summary Input'!N:N,N450,'Wholesale Summary Input'!AD:AD)</f>
        <v>0</v>
      </c>
      <c r="Y450" s="59" t="e">
        <f t="shared" si="9"/>
        <v>#DIV/0!</v>
      </c>
    </row>
    <row r="451" spans="1:25">
      <c r="A451" s="71"/>
      <c r="B451" s="73"/>
      <c r="C451" s="74"/>
      <c r="D451" s="73"/>
      <c r="E451" s="73"/>
      <c r="F451" s="73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57">
        <f>SUMIF('Wholesale Summary Input'!N:N,N451,'Wholesale Summary Input'!AC:AC)*-1</f>
        <v>0</v>
      </c>
      <c r="X451" s="57">
        <f>SUMIF('Wholesale Summary Input'!N:N,N451,'Wholesale Summary Input'!AD:AD)</f>
        <v>0</v>
      </c>
      <c r="Y451" s="59" t="e">
        <f t="shared" si="9"/>
        <v>#DIV/0!</v>
      </c>
    </row>
    <row r="452" spans="1:25">
      <c r="A452" s="71"/>
      <c r="B452" s="73"/>
      <c r="C452" s="74"/>
      <c r="D452" s="73"/>
      <c r="E452" s="73"/>
      <c r="F452" s="73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57">
        <f>SUMIF('Wholesale Summary Input'!N:N,N452,'Wholesale Summary Input'!AC:AC)*-1</f>
        <v>0</v>
      </c>
      <c r="X452" s="57">
        <f>SUMIF('Wholesale Summary Input'!N:N,N452,'Wholesale Summary Input'!AD:AD)</f>
        <v>0</v>
      </c>
      <c r="Y452" s="59" t="e">
        <f t="shared" si="9"/>
        <v>#DIV/0!</v>
      </c>
    </row>
    <row r="453" spans="1:25">
      <c r="A453" s="71"/>
      <c r="B453" s="73"/>
      <c r="C453" s="74"/>
      <c r="D453" s="73"/>
      <c r="E453" s="73"/>
      <c r="F453" s="73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57">
        <f>SUMIF('Wholesale Summary Input'!N:N,N453,'Wholesale Summary Input'!AC:AC)*-1</f>
        <v>0</v>
      </c>
      <c r="X453" s="57">
        <f>SUMIF('Wholesale Summary Input'!N:N,N453,'Wholesale Summary Input'!AD:AD)</f>
        <v>0</v>
      </c>
      <c r="Y453" s="59" t="e">
        <f t="shared" si="9"/>
        <v>#DIV/0!</v>
      </c>
    </row>
    <row r="454" spans="1:25">
      <c r="A454" s="71"/>
      <c r="B454" s="73"/>
      <c r="C454" s="74"/>
      <c r="D454" s="73"/>
      <c r="E454" s="73"/>
      <c r="F454" s="73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57">
        <f>SUMIF('Wholesale Summary Input'!N:N,N454,'Wholesale Summary Input'!AC:AC)*-1</f>
        <v>0</v>
      </c>
      <c r="X454" s="57">
        <f>SUMIF('Wholesale Summary Input'!N:N,N454,'Wholesale Summary Input'!AD:AD)</f>
        <v>0</v>
      </c>
      <c r="Y454" s="59" t="e">
        <f t="shared" si="9"/>
        <v>#DIV/0!</v>
      </c>
    </row>
    <row r="455" spans="1:25">
      <c r="A455" s="71"/>
      <c r="B455" s="73"/>
      <c r="C455" s="74"/>
      <c r="D455" s="73"/>
      <c r="E455" s="73"/>
      <c r="F455" s="73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57">
        <f>SUMIF('Wholesale Summary Input'!N:N,N455,'Wholesale Summary Input'!AC:AC)*-1</f>
        <v>0</v>
      </c>
      <c r="X455" s="57">
        <f>SUMIF('Wholesale Summary Input'!N:N,N455,'Wholesale Summary Input'!AD:AD)</f>
        <v>0</v>
      </c>
      <c r="Y455" s="59" t="e">
        <f t="shared" si="9"/>
        <v>#DIV/0!</v>
      </c>
    </row>
    <row r="456" spans="1:25">
      <c r="A456" s="71"/>
      <c r="B456" s="73"/>
      <c r="C456" s="74"/>
      <c r="D456" s="73"/>
      <c r="E456" s="73"/>
      <c r="F456" s="73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57">
        <f>SUMIF('Wholesale Summary Input'!N:N,N456,'Wholesale Summary Input'!AC:AC)*-1</f>
        <v>0</v>
      </c>
      <c r="X456" s="57">
        <f>SUMIF('Wholesale Summary Input'!N:N,N456,'Wholesale Summary Input'!AD:AD)</f>
        <v>0</v>
      </c>
      <c r="Y456" s="59" t="e">
        <f t="shared" si="9"/>
        <v>#DIV/0!</v>
      </c>
    </row>
    <row r="457" spans="1:25">
      <c r="A457" s="71"/>
      <c r="B457" s="73"/>
      <c r="C457" s="74"/>
      <c r="D457" s="73"/>
      <c r="E457" s="73"/>
      <c r="F457" s="73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57">
        <f>SUMIF('Wholesale Summary Input'!N:N,N457,'Wholesale Summary Input'!AC:AC)*-1</f>
        <v>0</v>
      </c>
      <c r="X457" s="57">
        <f>SUMIF('Wholesale Summary Input'!N:N,N457,'Wholesale Summary Input'!AD:AD)</f>
        <v>0</v>
      </c>
      <c r="Y457" s="59" t="e">
        <f t="shared" si="9"/>
        <v>#DIV/0!</v>
      </c>
    </row>
    <row r="458" spans="1:25">
      <c r="A458" s="71"/>
      <c r="B458" s="73"/>
      <c r="C458" s="74"/>
      <c r="D458" s="73"/>
      <c r="E458" s="73"/>
      <c r="F458" s="73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57">
        <f>SUMIF('Wholesale Summary Input'!N:N,N458,'Wholesale Summary Input'!AC:AC)*-1</f>
        <v>0</v>
      </c>
      <c r="X458" s="57">
        <f>SUMIF('Wholesale Summary Input'!N:N,N458,'Wholesale Summary Input'!AD:AD)</f>
        <v>0</v>
      </c>
      <c r="Y458" s="59" t="e">
        <f t="shared" si="9"/>
        <v>#DIV/0!</v>
      </c>
    </row>
    <row r="459" spans="1:25">
      <c r="A459" s="71"/>
      <c r="B459" s="73"/>
      <c r="C459" s="74"/>
      <c r="D459" s="73"/>
      <c r="E459" s="73"/>
      <c r="F459" s="73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57">
        <f>SUMIF('Wholesale Summary Input'!N:N,N459,'Wholesale Summary Input'!AC:AC)*-1</f>
        <v>0</v>
      </c>
      <c r="X459" s="57">
        <f>SUMIF('Wholesale Summary Input'!N:N,N459,'Wholesale Summary Input'!AD:AD)</f>
        <v>0</v>
      </c>
      <c r="Y459" s="59" t="e">
        <f t="shared" si="9"/>
        <v>#DIV/0!</v>
      </c>
    </row>
    <row r="460" spans="1:25">
      <c r="A460" s="71"/>
      <c r="B460" s="73"/>
      <c r="C460" s="74"/>
      <c r="D460" s="73"/>
      <c r="E460" s="73"/>
      <c r="F460" s="73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57">
        <f>SUMIF('Wholesale Summary Input'!N:N,N460,'Wholesale Summary Input'!AC:AC)*-1</f>
        <v>0</v>
      </c>
      <c r="X460" s="57">
        <f>SUMIF('Wholesale Summary Input'!N:N,N460,'Wholesale Summary Input'!AD:AD)</f>
        <v>0</v>
      </c>
      <c r="Y460" s="59" t="e">
        <f t="shared" si="9"/>
        <v>#DIV/0!</v>
      </c>
    </row>
    <row r="461" spans="1:25">
      <c r="A461" s="71"/>
      <c r="B461" s="73"/>
      <c r="C461" s="74"/>
      <c r="D461" s="73"/>
      <c r="E461" s="73"/>
      <c r="F461" s="73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57">
        <f>SUMIF('Wholesale Summary Input'!N:N,N461,'Wholesale Summary Input'!AC:AC)*-1</f>
        <v>0</v>
      </c>
      <c r="X461" s="57">
        <f>SUMIF('Wholesale Summary Input'!N:N,N461,'Wholesale Summary Input'!AD:AD)</f>
        <v>0</v>
      </c>
      <c r="Y461" s="59" t="e">
        <f t="shared" si="9"/>
        <v>#DIV/0!</v>
      </c>
    </row>
    <row r="462" spans="1:25">
      <c r="A462" s="71"/>
      <c r="B462" s="73"/>
      <c r="C462" s="74"/>
      <c r="D462" s="73"/>
      <c r="E462" s="73"/>
      <c r="F462" s="73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57">
        <f>SUMIF('Wholesale Summary Input'!N:N,N462,'Wholesale Summary Input'!AC:AC)*-1</f>
        <v>0</v>
      </c>
      <c r="X462" s="57">
        <f>SUMIF('Wholesale Summary Input'!N:N,N462,'Wholesale Summary Input'!AD:AD)</f>
        <v>0</v>
      </c>
      <c r="Y462" s="59" t="e">
        <f t="shared" si="9"/>
        <v>#DIV/0!</v>
      </c>
    </row>
    <row r="463" spans="1:25">
      <c r="A463" s="71"/>
      <c r="B463" s="73"/>
      <c r="C463" s="74"/>
      <c r="D463" s="73"/>
      <c r="E463" s="73"/>
      <c r="F463" s="73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57">
        <f>SUMIF('Wholesale Summary Input'!N:N,N463,'Wholesale Summary Input'!AC:AC)*-1</f>
        <v>0</v>
      </c>
      <c r="X463" s="57">
        <f>SUMIF('Wholesale Summary Input'!N:N,N463,'Wholesale Summary Input'!AD:AD)</f>
        <v>0</v>
      </c>
      <c r="Y463" s="59" t="e">
        <f t="shared" si="9"/>
        <v>#DIV/0!</v>
      </c>
    </row>
    <row r="464" spans="1:25">
      <c r="A464" s="71"/>
      <c r="B464" s="73"/>
      <c r="C464" s="74"/>
      <c r="D464" s="73"/>
      <c r="E464" s="73"/>
      <c r="F464" s="73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57">
        <f>SUMIF('Wholesale Summary Input'!N:N,N464,'Wholesale Summary Input'!AC:AC)*-1</f>
        <v>0</v>
      </c>
      <c r="X464" s="57">
        <f>SUMIF('Wholesale Summary Input'!N:N,N464,'Wholesale Summary Input'!AD:AD)</f>
        <v>0</v>
      </c>
      <c r="Y464" s="59" t="e">
        <f t="shared" si="9"/>
        <v>#DIV/0!</v>
      </c>
    </row>
    <row r="465" spans="1:25">
      <c r="A465" s="71"/>
      <c r="B465" s="73"/>
      <c r="C465" s="74"/>
      <c r="D465" s="73"/>
      <c r="E465" s="73"/>
      <c r="F465" s="73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57">
        <f>SUMIF('Wholesale Summary Input'!N:N,N465,'Wholesale Summary Input'!AC:AC)*-1</f>
        <v>0</v>
      </c>
      <c r="X465" s="57">
        <f>SUMIF('Wholesale Summary Input'!N:N,N465,'Wholesale Summary Input'!AD:AD)</f>
        <v>0</v>
      </c>
      <c r="Y465" s="59" t="e">
        <f t="shared" si="9"/>
        <v>#DIV/0!</v>
      </c>
    </row>
    <row r="466" spans="1:25">
      <c r="A466" s="71"/>
      <c r="B466" s="73"/>
      <c r="C466" s="74"/>
      <c r="D466" s="73"/>
      <c r="E466" s="73"/>
      <c r="F466" s="73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57">
        <f>SUMIF('Wholesale Summary Input'!N:N,N466,'Wholesale Summary Input'!AC:AC)*-1</f>
        <v>0</v>
      </c>
      <c r="X466" s="57">
        <f>SUMIF('Wholesale Summary Input'!N:N,N466,'Wholesale Summary Input'!AD:AD)</f>
        <v>0</v>
      </c>
      <c r="Y466" s="59" t="e">
        <f t="shared" si="9"/>
        <v>#DIV/0!</v>
      </c>
    </row>
    <row r="467" spans="1:25">
      <c r="A467" s="71"/>
      <c r="B467" s="73"/>
      <c r="C467" s="74"/>
      <c r="D467" s="73"/>
      <c r="E467" s="73"/>
      <c r="F467" s="73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57">
        <f>SUMIF('Wholesale Summary Input'!N:N,N467,'Wholesale Summary Input'!AC:AC)*-1</f>
        <v>0</v>
      </c>
      <c r="X467" s="57">
        <f>SUMIF('Wholesale Summary Input'!N:N,N467,'Wholesale Summary Input'!AD:AD)</f>
        <v>0</v>
      </c>
      <c r="Y467" s="59" t="e">
        <f t="shared" si="9"/>
        <v>#DIV/0!</v>
      </c>
    </row>
    <row r="468" spans="1:25">
      <c r="A468" s="71"/>
      <c r="B468" s="73"/>
      <c r="C468" s="74"/>
      <c r="D468" s="73"/>
      <c r="E468" s="73"/>
      <c r="F468" s="73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57">
        <f>SUMIF('Wholesale Summary Input'!N:N,N468,'Wholesale Summary Input'!AC:AC)*-1</f>
        <v>0</v>
      </c>
      <c r="X468" s="57">
        <f>SUMIF('Wholesale Summary Input'!N:N,N468,'Wholesale Summary Input'!AD:AD)</f>
        <v>0</v>
      </c>
      <c r="Y468" s="59" t="e">
        <f t="shared" si="9"/>
        <v>#DIV/0!</v>
      </c>
    </row>
    <row r="469" spans="1:25">
      <c r="A469" s="71"/>
      <c r="B469" s="73"/>
      <c r="C469" s="74"/>
      <c r="D469" s="73"/>
      <c r="E469" s="73"/>
      <c r="F469" s="73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57">
        <f>SUMIF('Wholesale Summary Input'!N:N,N469,'Wholesale Summary Input'!AC:AC)*-1</f>
        <v>0</v>
      </c>
      <c r="X469" s="57">
        <f>SUMIF('Wholesale Summary Input'!N:N,N469,'Wholesale Summary Input'!AD:AD)</f>
        <v>0</v>
      </c>
      <c r="Y469" s="59" t="e">
        <f t="shared" si="9"/>
        <v>#DIV/0!</v>
      </c>
    </row>
    <row r="470" spans="1:25">
      <c r="A470" s="71"/>
      <c r="B470" s="73"/>
      <c r="C470" s="74"/>
      <c r="D470" s="73"/>
      <c r="E470" s="73"/>
      <c r="F470" s="73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57">
        <f>SUMIF('Wholesale Summary Input'!N:N,N470,'Wholesale Summary Input'!AC:AC)*-1</f>
        <v>0</v>
      </c>
      <c r="X470" s="57">
        <f>SUMIF('Wholesale Summary Input'!N:N,N470,'Wholesale Summary Input'!AD:AD)</f>
        <v>0</v>
      </c>
      <c r="Y470" s="59" t="e">
        <f t="shared" si="9"/>
        <v>#DIV/0!</v>
      </c>
    </row>
    <row r="471" spans="1:25">
      <c r="A471" s="71"/>
      <c r="B471" s="73"/>
      <c r="C471" s="74"/>
      <c r="D471" s="73"/>
      <c r="E471" s="73"/>
      <c r="F471" s="73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57">
        <f>SUMIF('Wholesale Summary Input'!N:N,N471,'Wholesale Summary Input'!AC:AC)*-1</f>
        <v>0</v>
      </c>
      <c r="X471" s="57">
        <f>SUMIF('Wholesale Summary Input'!N:N,N471,'Wholesale Summary Input'!AD:AD)</f>
        <v>0</v>
      </c>
      <c r="Y471" s="59" t="e">
        <f t="shared" si="9"/>
        <v>#DIV/0!</v>
      </c>
    </row>
    <row r="472" spans="1:25">
      <c r="A472" s="71"/>
      <c r="B472" s="73"/>
      <c r="C472" s="74"/>
      <c r="D472" s="73"/>
      <c r="E472" s="73"/>
      <c r="F472" s="73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57">
        <f>SUMIF('Wholesale Summary Input'!N:N,N472,'Wholesale Summary Input'!AC:AC)*-1</f>
        <v>0</v>
      </c>
      <c r="X472" s="57">
        <f>SUMIF('Wholesale Summary Input'!N:N,N472,'Wholesale Summary Input'!AD:AD)</f>
        <v>0</v>
      </c>
      <c r="Y472" s="59" t="e">
        <f t="shared" si="9"/>
        <v>#DIV/0!</v>
      </c>
    </row>
    <row r="473" spans="1:25">
      <c r="A473" s="71"/>
      <c r="B473" s="73"/>
      <c r="C473" s="74"/>
      <c r="D473" s="73"/>
      <c r="E473" s="73"/>
      <c r="F473" s="73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57">
        <f>SUMIF('Wholesale Summary Input'!N:N,N473,'Wholesale Summary Input'!AC:AC)*-1</f>
        <v>0</v>
      </c>
      <c r="X473" s="57">
        <f>SUMIF('Wholesale Summary Input'!N:N,N473,'Wholesale Summary Input'!AD:AD)</f>
        <v>0</v>
      </c>
      <c r="Y473" s="59" t="e">
        <f t="shared" si="9"/>
        <v>#DIV/0!</v>
      </c>
    </row>
    <row r="474" spans="1:25">
      <c r="A474" s="71"/>
      <c r="B474" s="73"/>
      <c r="C474" s="74"/>
      <c r="D474" s="73"/>
      <c r="E474" s="73"/>
      <c r="F474" s="73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57">
        <f>SUMIF('Wholesale Summary Input'!N:N,N474,'Wholesale Summary Input'!AC:AC)*-1</f>
        <v>0</v>
      </c>
      <c r="X474" s="57">
        <f>SUMIF('Wholesale Summary Input'!N:N,N474,'Wholesale Summary Input'!AD:AD)</f>
        <v>0</v>
      </c>
      <c r="Y474" s="59" t="e">
        <f t="shared" si="9"/>
        <v>#DIV/0!</v>
      </c>
    </row>
    <row r="475" spans="1:25">
      <c r="A475" s="71"/>
      <c r="B475" s="73"/>
      <c r="C475" s="74"/>
      <c r="D475" s="73"/>
      <c r="E475" s="73"/>
      <c r="F475" s="73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57">
        <f>SUMIF('Wholesale Summary Input'!N:N,N475,'Wholesale Summary Input'!AC:AC)*-1</f>
        <v>0</v>
      </c>
      <c r="X475" s="57">
        <f>SUMIF('Wholesale Summary Input'!N:N,N475,'Wholesale Summary Input'!AD:AD)</f>
        <v>0</v>
      </c>
      <c r="Y475" s="59" t="e">
        <f t="shared" si="9"/>
        <v>#DIV/0!</v>
      </c>
    </row>
    <row r="476" spans="1:25">
      <c r="A476" s="71"/>
      <c r="B476" s="73"/>
      <c r="C476" s="74"/>
      <c r="D476" s="73"/>
      <c r="E476" s="73"/>
      <c r="F476" s="73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57">
        <f>SUMIF('Wholesale Summary Input'!N:N,N476,'Wholesale Summary Input'!AC:AC)*-1</f>
        <v>0</v>
      </c>
      <c r="X476" s="57">
        <f>SUMIF('Wholesale Summary Input'!N:N,N476,'Wholesale Summary Input'!AD:AD)</f>
        <v>0</v>
      </c>
      <c r="Y476" s="59" t="e">
        <f t="shared" si="9"/>
        <v>#DIV/0!</v>
      </c>
    </row>
    <row r="477" spans="1:25">
      <c r="A477" s="71"/>
      <c r="B477" s="73"/>
      <c r="C477" s="74"/>
      <c r="D477" s="73"/>
      <c r="E477" s="73"/>
      <c r="F477" s="73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57">
        <f>SUMIF('Wholesale Summary Input'!N:N,N477,'Wholesale Summary Input'!AC:AC)*-1</f>
        <v>0</v>
      </c>
      <c r="X477" s="57">
        <f>SUMIF('Wholesale Summary Input'!N:N,N477,'Wholesale Summary Input'!AD:AD)</f>
        <v>0</v>
      </c>
      <c r="Y477" s="59" t="e">
        <f t="shared" si="9"/>
        <v>#DIV/0!</v>
      </c>
    </row>
    <row r="478" spans="1:25">
      <c r="A478" s="71"/>
      <c r="B478" s="73"/>
      <c r="C478" s="74"/>
      <c r="D478" s="73"/>
      <c r="E478" s="73"/>
      <c r="F478" s="73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57">
        <f>SUMIF('Wholesale Summary Input'!N:N,N478,'Wholesale Summary Input'!AC:AC)*-1</f>
        <v>0</v>
      </c>
      <c r="X478" s="57">
        <f>SUMIF('Wholesale Summary Input'!N:N,N478,'Wholesale Summary Input'!AD:AD)</f>
        <v>0</v>
      </c>
      <c r="Y478" s="59" t="e">
        <f t="shared" si="9"/>
        <v>#DIV/0!</v>
      </c>
    </row>
    <row r="479" spans="1:25">
      <c r="A479" s="71"/>
      <c r="B479" s="73"/>
      <c r="C479" s="74"/>
      <c r="D479" s="73"/>
      <c r="E479" s="73"/>
      <c r="F479" s="73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57">
        <f>SUMIF('Wholesale Summary Input'!N:N,N479,'Wholesale Summary Input'!AC:AC)*-1</f>
        <v>0</v>
      </c>
      <c r="X479" s="57">
        <f>SUMIF('Wholesale Summary Input'!N:N,N479,'Wholesale Summary Input'!AD:AD)</f>
        <v>0</v>
      </c>
      <c r="Y479" s="59" t="e">
        <f t="shared" si="9"/>
        <v>#DIV/0!</v>
      </c>
    </row>
    <row r="480" spans="1:25">
      <c r="A480" s="71"/>
      <c r="B480" s="73"/>
      <c r="C480" s="74"/>
      <c r="D480" s="73"/>
      <c r="E480" s="73"/>
      <c r="F480" s="73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57">
        <f>SUMIF('Wholesale Summary Input'!N:N,N480,'Wholesale Summary Input'!AC:AC)*-1</f>
        <v>0</v>
      </c>
      <c r="X480" s="57">
        <f>SUMIF('Wholesale Summary Input'!N:N,N480,'Wholesale Summary Input'!AD:AD)</f>
        <v>0</v>
      </c>
      <c r="Y480" s="59" t="e">
        <f t="shared" si="9"/>
        <v>#DIV/0!</v>
      </c>
    </row>
    <row r="481" spans="1:25">
      <c r="A481" s="71"/>
      <c r="B481" s="73"/>
      <c r="C481" s="74"/>
      <c r="D481" s="73"/>
      <c r="E481" s="73"/>
      <c r="F481" s="73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57">
        <f>SUMIF('Wholesale Summary Input'!N:N,N481,'Wholesale Summary Input'!AC:AC)*-1</f>
        <v>0</v>
      </c>
      <c r="X481" s="57">
        <f>SUMIF('Wholesale Summary Input'!N:N,N481,'Wholesale Summary Input'!AD:AD)</f>
        <v>0</v>
      </c>
      <c r="Y481" s="59" t="e">
        <f t="shared" si="9"/>
        <v>#DIV/0!</v>
      </c>
    </row>
    <row r="482" spans="1:25">
      <c r="A482" s="71"/>
      <c r="B482" s="73"/>
      <c r="C482" s="74"/>
      <c r="D482" s="73"/>
      <c r="E482" s="73"/>
      <c r="F482" s="73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57">
        <f>SUMIF('Wholesale Summary Input'!N:N,N482,'Wholesale Summary Input'!AC:AC)*-1</f>
        <v>0</v>
      </c>
      <c r="X482" s="57">
        <f>SUMIF('Wholesale Summary Input'!N:N,N482,'Wholesale Summary Input'!AD:AD)</f>
        <v>0</v>
      </c>
      <c r="Y482" s="59" t="e">
        <f t="shared" si="9"/>
        <v>#DIV/0!</v>
      </c>
    </row>
    <row r="483" spans="1:25">
      <c r="A483" s="71"/>
      <c r="B483" s="73"/>
      <c r="C483" s="74"/>
      <c r="D483" s="73"/>
      <c r="E483" s="73"/>
      <c r="F483" s="73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57">
        <f>SUMIF('Wholesale Summary Input'!N:N,N483,'Wholesale Summary Input'!AC:AC)*-1</f>
        <v>0</v>
      </c>
      <c r="X483" s="57">
        <f>SUMIF('Wholesale Summary Input'!N:N,N483,'Wholesale Summary Input'!AD:AD)</f>
        <v>0</v>
      </c>
      <c r="Y483" s="59" t="e">
        <f t="shared" si="9"/>
        <v>#DIV/0!</v>
      </c>
    </row>
    <row r="484" spans="1:25">
      <c r="A484" s="71"/>
      <c r="B484" s="73"/>
      <c r="C484" s="74"/>
      <c r="D484" s="73"/>
      <c r="E484" s="73"/>
      <c r="F484" s="73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57">
        <f>SUMIF('Wholesale Summary Input'!N:N,N484,'Wholesale Summary Input'!AC:AC)*-1</f>
        <v>0</v>
      </c>
      <c r="X484" s="57">
        <f>SUMIF('Wholesale Summary Input'!N:N,N484,'Wholesale Summary Input'!AD:AD)</f>
        <v>0</v>
      </c>
      <c r="Y484" s="59" t="e">
        <f t="shared" si="9"/>
        <v>#DIV/0!</v>
      </c>
    </row>
    <row r="485" spans="1:25">
      <c r="A485" s="71"/>
      <c r="B485" s="73"/>
      <c r="C485" s="74"/>
      <c r="D485" s="73"/>
      <c r="E485" s="73"/>
      <c r="F485" s="73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57">
        <f>SUMIF('Wholesale Summary Input'!N:N,N485,'Wholesale Summary Input'!AC:AC)*-1</f>
        <v>0</v>
      </c>
      <c r="X485" s="57">
        <f>SUMIF('Wholesale Summary Input'!N:N,N485,'Wholesale Summary Input'!AD:AD)</f>
        <v>0</v>
      </c>
      <c r="Y485" s="59" t="e">
        <f t="shared" si="9"/>
        <v>#DIV/0!</v>
      </c>
    </row>
    <row r="486" spans="1:25">
      <c r="A486" s="71"/>
      <c r="B486" s="73"/>
      <c r="C486" s="74"/>
      <c r="D486" s="73"/>
      <c r="E486" s="73"/>
      <c r="F486" s="73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57">
        <f>SUMIF('Wholesale Summary Input'!N:N,N486,'Wholesale Summary Input'!AC:AC)*-1</f>
        <v>0</v>
      </c>
      <c r="X486" s="57">
        <f>SUMIF('Wholesale Summary Input'!N:N,N486,'Wholesale Summary Input'!AD:AD)</f>
        <v>0</v>
      </c>
      <c r="Y486" s="59" t="e">
        <f t="shared" si="9"/>
        <v>#DIV/0!</v>
      </c>
    </row>
    <row r="487" spans="1:25">
      <c r="A487" s="71"/>
      <c r="B487" s="73"/>
      <c r="C487" s="74"/>
      <c r="D487" s="73"/>
      <c r="E487" s="73"/>
      <c r="F487" s="73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57">
        <f>SUMIF('Wholesale Summary Input'!N:N,N487,'Wholesale Summary Input'!AC:AC)*-1</f>
        <v>0</v>
      </c>
      <c r="X487" s="57">
        <f>SUMIF('Wholesale Summary Input'!N:N,N487,'Wholesale Summary Input'!AD:AD)</f>
        <v>0</v>
      </c>
      <c r="Y487" s="59" t="e">
        <f t="shared" si="9"/>
        <v>#DIV/0!</v>
      </c>
    </row>
    <row r="488" spans="1:25">
      <c r="A488" s="71"/>
      <c r="B488" s="73"/>
      <c r="C488" s="74"/>
      <c r="D488" s="73"/>
      <c r="E488" s="73"/>
      <c r="F488" s="73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57">
        <f>SUMIF('Wholesale Summary Input'!N:N,N488,'Wholesale Summary Input'!AC:AC)*-1</f>
        <v>0</v>
      </c>
      <c r="X488" s="57">
        <f>SUMIF('Wholesale Summary Input'!N:N,N488,'Wholesale Summary Input'!AD:AD)</f>
        <v>0</v>
      </c>
      <c r="Y488" s="59" t="e">
        <f t="shared" si="9"/>
        <v>#DIV/0!</v>
      </c>
    </row>
    <row r="489" spans="1:25">
      <c r="A489" s="71"/>
      <c r="B489" s="73"/>
      <c r="C489" s="74"/>
      <c r="D489" s="73"/>
      <c r="E489" s="73"/>
      <c r="F489" s="73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57">
        <f>SUMIF('Wholesale Summary Input'!N:N,N489,'Wholesale Summary Input'!AC:AC)*-1</f>
        <v>0</v>
      </c>
      <c r="X489" s="57">
        <f>SUMIF('Wholesale Summary Input'!N:N,N489,'Wholesale Summary Input'!AD:AD)</f>
        <v>0</v>
      </c>
      <c r="Y489" s="59" t="e">
        <f t="shared" si="9"/>
        <v>#DIV/0!</v>
      </c>
    </row>
    <row r="490" spans="1:25">
      <c r="A490" s="71"/>
      <c r="B490" s="73"/>
      <c r="C490" s="74"/>
      <c r="D490" s="73"/>
      <c r="E490" s="73"/>
      <c r="F490" s="73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57">
        <f>SUMIF('Wholesale Summary Input'!N:N,N490,'Wholesale Summary Input'!AC:AC)*-1</f>
        <v>0</v>
      </c>
      <c r="X490" s="57">
        <f>SUMIF('Wholesale Summary Input'!N:N,N490,'Wholesale Summary Input'!AD:AD)</f>
        <v>0</v>
      </c>
      <c r="Y490" s="59" t="e">
        <f t="shared" si="9"/>
        <v>#DIV/0!</v>
      </c>
    </row>
    <row r="491" spans="1:25">
      <c r="A491" s="71"/>
      <c r="B491" s="73"/>
      <c r="C491" s="74"/>
      <c r="D491" s="73"/>
      <c r="E491" s="73"/>
      <c r="F491" s="73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57">
        <f>SUMIF('Wholesale Summary Input'!N:N,N491,'Wholesale Summary Input'!AC:AC)*-1</f>
        <v>0</v>
      </c>
      <c r="X491" s="57">
        <f>SUMIF('Wholesale Summary Input'!N:N,N491,'Wholesale Summary Input'!AD:AD)</f>
        <v>0</v>
      </c>
      <c r="Y491" s="59" t="e">
        <f t="shared" si="9"/>
        <v>#DIV/0!</v>
      </c>
    </row>
    <row r="492" spans="1:25">
      <c r="A492" s="71"/>
      <c r="B492" s="73"/>
      <c r="C492" s="74"/>
      <c r="D492" s="73"/>
      <c r="E492" s="73"/>
      <c r="F492" s="73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57">
        <f>SUMIF('Wholesale Summary Input'!N:N,N492,'Wholesale Summary Input'!AC:AC)*-1</f>
        <v>0</v>
      </c>
      <c r="X492" s="57">
        <f>SUMIF('Wholesale Summary Input'!N:N,N492,'Wholesale Summary Input'!AD:AD)</f>
        <v>0</v>
      </c>
      <c r="Y492" s="59" t="e">
        <f t="shared" si="9"/>
        <v>#DIV/0!</v>
      </c>
    </row>
    <row r="493" spans="1:25">
      <c r="A493" s="71"/>
      <c r="B493" s="73"/>
      <c r="C493" s="74"/>
      <c r="D493" s="73"/>
      <c r="E493" s="73"/>
      <c r="F493" s="73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57">
        <f>SUMIF('Wholesale Summary Input'!N:N,N493,'Wholesale Summary Input'!AC:AC)*-1</f>
        <v>0</v>
      </c>
      <c r="X493" s="57">
        <f>SUMIF('Wholesale Summary Input'!N:N,N493,'Wholesale Summary Input'!AD:AD)</f>
        <v>0</v>
      </c>
      <c r="Y493" s="59" t="e">
        <f t="shared" si="9"/>
        <v>#DIV/0!</v>
      </c>
    </row>
    <row r="494" spans="1:25">
      <c r="A494" s="71"/>
      <c r="B494" s="73"/>
      <c r="C494" s="74"/>
      <c r="D494" s="73"/>
      <c r="E494" s="73"/>
      <c r="F494" s="73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57">
        <f>SUMIF('Wholesale Summary Input'!N:N,N494,'Wholesale Summary Input'!AC:AC)*-1</f>
        <v>0</v>
      </c>
      <c r="X494" s="57">
        <f>SUMIF('Wholesale Summary Input'!N:N,N494,'Wholesale Summary Input'!AD:AD)</f>
        <v>0</v>
      </c>
      <c r="Y494" s="59" t="e">
        <f t="shared" si="9"/>
        <v>#DIV/0!</v>
      </c>
    </row>
    <row r="495" spans="1:25">
      <c r="A495" s="71"/>
      <c r="B495" s="73"/>
      <c r="C495" s="74"/>
      <c r="D495" s="73"/>
      <c r="E495" s="73"/>
      <c r="F495" s="73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57">
        <f>SUMIF('Wholesale Summary Input'!N:N,N495,'Wholesale Summary Input'!AC:AC)*-1</f>
        <v>0</v>
      </c>
      <c r="X495" s="57">
        <f>SUMIF('Wholesale Summary Input'!N:N,N495,'Wholesale Summary Input'!AD:AD)</f>
        <v>0</v>
      </c>
      <c r="Y495" s="59" t="e">
        <f t="shared" si="9"/>
        <v>#DIV/0!</v>
      </c>
    </row>
    <row r="496" spans="1:25">
      <c r="A496" s="71"/>
      <c r="B496" s="73"/>
      <c r="C496" s="74"/>
      <c r="D496" s="73"/>
      <c r="E496" s="73"/>
      <c r="F496" s="73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57">
        <f>SUMIF('Wholesale Summary Input'!N:N,N496,'Wholesale Summary Input'!AC:AC)*-1</f>
        <v>0</v>
      </c>
      <c r="X496" s="57">
        <f>SUMIF('Wholesale Summary Input'!N:N,N496,'Wholesale Summary Input'!AD:AD)</f>
        <v>0</v>
      </c>
      <c r="Y496" s="59" t="e">
        <f t="shared" si="9"/>
        <v>#DIV/0!</v>
      </c>
    </row>
    <row r="497" spans="1:25">
      <c r="A497" s="71"/>
      <c r="B497" s="73"/>
      <c r="C497" s="74"/>
      <c r="D497" s="73"/>
      <c r="E497" s="73"/>
      <c r="F497" s="73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57">
        <f>SUMIF('Wholesale Summary Input'!N:N,N497,'Wholesale Summary Input'!AC:AC)*-1</f>
        <v>0</v>
      </c>
      <c r="X497" s="57">
        <f>SUMIF('Wholesale Summary Input'!N:N,N497,'Wholesale Summary Input'!AD:AD)</f>
        <v>0</v>
      </c>
      <c r="Y497" s="59" t="e">
        <f t="shared" ref="Y497:Y560" si="10">V497+(W497*(V497/X497))</f>
        <v>#DIV/0!</v>
      </c>
    </row>
    <row r="498" spans="1:25">
      <c r="A498" s="71"/>
      <c r="B498" s="73"/>
      <c r="C498" s="74"/>
      <c r="D498" s="73"/>
      <c r="E498" s="73"/>
      <c r="F498" s="73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57">
        <f>SUMIF('Wholesale Summary Input'!N:N,N498,'Wholesale Summary Input'!AC:AC)*-1</f>
        <v>0</v>
      </c>
      <c r="X498" s="57">
        <f>SUMIF('Wholesale Summary Input'!N:N,N498,'Wholesale Summary Input'!AD:AD)</f>
        <v>0</v>
      </c>
      <c r="Y498" s="59" t="e">
        <f t="shared" si="10"/>
        <v>#DIV/0!</v>
      </c>
    </row>
    <row r="499" spans="1:25">
      <c r="A499" s="71"/>
      <c r="B499" s="73"/>
      <c r="C499" s="74"/>
      <c r="D499" s="73"/>
      <c r="E499" s="73"/>
      <c r="F499" s="73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57">
        <f>SUMIF('Wholesale Summary Input'!N:N,N499,'Wholesale Summary Input'!AC:AC)*-1</f>
        <v>0</v>
      </c>
      <c r="X499" s="57">
        <f>SUMIF('Wholesale Summary Input'!N:N,N499,'Wholesale Summary Input'!AD:AD)</f>
        <v>0</v>
      </c>
      <c r="Y499" s="59" t="e">
        <f t="shared" si="10"/>
        <v>#DIV/0!</v>
      </c>
    </row>
    <row r="500" spans="1:25">
      <c r="A500" s="71"/>
      <c r="B500" s="73"/>
      <c r="C500" s="74"/>
      <c r="D500" s="73"/>
      <c r="E500" s="73"/>
      <c r="F500" s="73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57">
        <f>SUMIF('Wholesale Summary Input'!N:N,N500,'Wholesale Summary Input'!AC:AC)*-1</f>
        <v>0</v>
      </c>
      <c r="X500" s="57">
        <f>SUMIF('Wholesale Summary Input'!N:N,N500,'Wholesale Summary Input'!AD:AD)</f>
        <v>0</v>
      </c>
      <c r="Y500" s="59" t="e">
        <f t="shared" si="10"/>
        <v>#DIV/0!</v>
      </c>
    </row>
    <row r="501" spans="1:25">
      <c r="A501" s="71"/>
      <c r="B501" s="73"/>
      <c r="C501" s="74"/>
      <c r="D501" s="73"/>
      <c r="E501" s="73"/>
      <c r="F501" s="73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57">
        <f>SUMIF('Wholesale Summary Input'!N:N,N501,'Wholesale Summary Input'!AC:AC)*-1</f>
        <v>0</v>
      </c>
      <c r="X501" s="57">
        <f>SUMIF('Wholesale Summary Input'!N:N,N501,'Wholesale Summary Input'!AD:AD)</f>
        <v>0</v>
      </c>
      <c r="Y501" s="59" t="e">
        <f t="shared" si="10"/>
        <v>#DIV/0!</v>
      </c>
    </row>
    <row r="502" spans="1:25">
      <c r="A502" s="71"/>
      <c r="B502" s="73"/>
      <c r="C502" s="74"/>
      <c r="D502" s="73"/>
      <c r="E502" s="73"/>
      <c r="F502" s="73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57">
        <f>SUMIF('Wholesale Summary Input'!N:N,N502,'Wholesale Summary Input'!AC:AC)*-1</f>
        <v>0</v>
      </c>
      <c r="X502" s="57">
        <f>SUMIF('Wholesale Summary Input'!N:N,N502,'Wholesale Summary Input'!AD:AD)</f>
        <v>0</v>
      </c>
      <c r="Y502" s="59" t="e">
        <f t="shared" si="10"/>
        <v>#DIV/0!</v>
      </c>
    </row>
    <row r="503" spans="1:25">
      <c r="A503" s="71"/>
      <c r="B503" s="73"/>
      <c r="C503" s="74"/>
      <c r="D503" s="73"/>
      <c r="E503" s="73"/>
      <c r="F503" s="73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57">
        <f>SUMIF('Wholesale Summary Input'!N:N,N503,'Wholesale Summary Input'!AC:AC)*-1</f>
        <v>0</v>
      </c>
      <c r="X503" s="57">
        <f>SUMIF('Wholesale Summary Input'!N:N,N503,'Wholesale Summary Input'!AD:AD)</f>
        <v>0</v>
      </c>
      <c r="Y503" s="59" t="e">
        <f t="shared" si="10"/>
        <v>#DIV/0!</v>
      </c>
    </row>
    <row r="504" spans="1:25">
      <c r="A504" s="71"/>
      <c r="B504" s="73"/>
      <c r="C504" s="74"/>
      <c r="D504" s="73"/>
      <c r="E504" s="73"/>
      <c r="F504" s="73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57">
        <f>SUMIF('Wholesale Summary Input'!N:N,N504,'Wholesale Summary Input'!AC:AC)*-1</f>
        <v>0</v>
      </c>
      <c r="X504" s="57">
        <f>SUMIF('Wholesale Summary Input'!N:N,N504,'Wholesale Summary Input'!AD:AD)</f>
        <v>0</v>
      </c>
      <c r="Y504" s="59" t="e">
        <f t="shared" si="10"/>
        <v>#DIV/0!</v>
      </c>
    </row>
    <row r="505" spans="1:25">
      <c r="A505" s="71"/>
      <c r="B505" s="73"/>
      <c r="C505" s="74"/>
      <c r="D505" s="73"/>
      <c r="E505" s="73"/>
      <c r="F505" s="73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57">
        <f>SUMIF('Wholesale Summary Input'!N:N,N505,'Wholesale Summary Input'!AC:AC)*-1</f>
        <v>0</v>
      </c>
      <c r="X505" s="57">
        <f>SUMIF('Wholesale Summary Input'!N:N,N505,'Wholesale Summary Input'!AD:AD)</f>
        <v>0</v>
      </c>
      <c r="Y505" s="59" t="e">
        <f t="shared" si="10"/>
        <v>#DIV/0!</v>
      </c>
    </row>
    <row r="506" spans="1:25">
      <c r="A506" s="71"/>
      <c r="B506" s="73"/>
      <c r="C506" s="74"/>
      <c r="D506" s="73"/>
      <c r="E506" s="73"/>
      <c r="F506" s="73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57">
        <f>SUMIF('Wholesale Summary Input'!N:N,N506,'Wholesale Summary Input'!AC:AC)*-1</f>
        <v>0</v>
      </c>
      <c r="X506" s="57">
        <f>SUMIF('Wholesale Summary Input'!N:N,N506,'Wholesale Summary Input'!AD:AD)</f>
        <v>0</v>
      </c>
      <c r="Y506" s="59" t="e">
        <f t="shared" si="10"/>
        <v>#DIV/0!</v>
      </c>
    </row>
    <row r="507" spans="1:25">
      <c r="A507" s="71"/>
      <c r="B507" s="73"/>
      <c r="C507" s="74"/>
      <c r="D507" s="73"/>
      <c r="E507" s="73"/>
      <c r="F507" s="73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57">
        <f>SUMIF('Wholesale Summary Input'!N:N,N507,'Wholesale Summary Input'!AC:AC)*-1</f>
        <v>0</v>
      </c>
      <c r="X507" s="57">
        <f>SUMIF('Wholesale Summary Input'!N:N,N507,'Wholesale Summary Input'!AD:AD)</f>
        <v>0</v>
      </c>
      <c r="Y507" s="59" t="e">
        <f t="shared" si="10"/>
        <v>#DIV/0!</v>
      </c>
    </row>
    <row r="508" spans="1:25">
      <c r="A508" s="71"/>
      <c r="B508" s="73"/>
      <c r="C508" s="74"/>
      <c r="D508" s="73"/>
      <c r="E508" s="73"/>
      <c r="F508" s="73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57">
        <f>SUMIF('Wholesale Summary Input'!N:N,N508,'Wholesale Summary Input'!AC:AC)*-1</f>
        <v>0</v>
      </c>
      <c r="X508" s="57">
        <f>SUMIF('Wholesale Summary Input'!N:N,N508,'Wholesale Summary Input'!AD:AD)</f>
        <v>0</v>
      </c>
      <c r="Y508" s="59" t="e">
        <f t="shared" si="10"/>
        <v>#DIV/0!</v>
      </c>
    </row>
    <row r="509" spans="1:25">
      <c r="A509" s="71"/>
      <c r="B509" s="73"/>
      <c r="C509" s="74"/>
      <c r="D509" s="73"/>
      <c r="E509" s="73"/>
      <c r="F509" s="73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57">
        <f>SUMIF('Wholesale Summary Input'!N:N,N509,'Wholesale Summary Input'!AC:AC)*-1</f>
        <v>0</v>
      </c>
      <c r="X509" s="57">
        <f>SUMIF('Wholesale Summary Input'!N:N,N509,'Wholesale Summary Input'!AD:AD)</f>
        <v>0</v>
      </c>
      <c r="Y509" s="59" t="e">
        <f t="shared" si="10"/>
        <v>#DIV/0!</v>
      </c>
    </row>
    <row r="510" spans="1:25">
      <c r="A510" s="71"/>
      <c r="B510" s="73"/>
      <c r="C510" s="74"/>
      <c r="D510" s="73"/>
      <c r="E510" s="73"/>
      <c r="F510" s="73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57">
        <f>SUMIF('Wholesale Summary Input'!N:N,N510,'Wholesale Summary Input'!AC:AC)*-1</f>
        <v>0</v>
      </c>
      <c r="X510" s="57">
        <f>SUMIF('Wholesale Summary Input'!N:N,N510,'Wholesale Summary Input'!AD:AD)</f>
        <v>0</v>
      </c>
      <c r="Y510" s="59" t="e">
        <f t="shared" si="10"/>
        <v>#DIV/0!</v>
      </c>
    </row>
    <row r="511" spans="1:25">
      <c r="A511" s="71"/>
      <c r="B511" s="73"/>
      <c r="C511" s="74"/>
      <c r="D511" s="73"/>
      <c r="E511" s="73"/>
      <c r="F511" s="73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57">
        <f>SUMIF('Wholesale Summary Input'!N:N,N511,'Wholesale Summary Input'!AC:AC)*-1</f>
        <v>0</v>
      </c>
      <c r="X511" s="57">
        <f>SUMIF('Wholesale Summary Input'!N:N,N511,'Wholesale Summary Input'!AD:AD)</f>
        <v>0</v>
      </c>
      <c r="Y511" s="59" t="e">
        <f t="shared" si="10"/>
        <v>#DIV/0!</v>
      </c>
    </row>
    <row r="512" spans="1:25">
      <c r="A512" s="71"/>
      <c r="B512" s="73"/>
      <c r="C512" s="74"/>
      <c r="D512" s="73"/>
      <c r="E512" s="73"/>
      <c r="F512" s="73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57">
        <f>SUMIF('Wholesale Summary Input'!N:N,N512,'Wholesale Summary Input'!AC:AC)*-1</f>
        <v>0</v>
      </c>
      <c r="X512" s="57">
        <f>SUMIF('Wholesale Summary Input'!N:N,N512,'Wholesale Summary Input'!AD:AD)</f>
        <v>0</v>
      </c>
      <c r="Y512" s="59" t="e">
        <f t="shared" si="10"/>
        <v>#DIV/0!</v>
      </c>
    </row>
    <row r="513" spans="1:25">
      <c r="A513" s="71"/>
      <c r="B513" s="73"/>
      <c r="C513" s="74"/>
      <c r="D513" s="73"/>
      <c r="E513" s="73"/>
      <c r="F513" s="73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57">
        <f>SUMIF('Wholesale Summary Input'!N:N,N513,'Wholesale Summary Input'!AC:AC)*-1</f>
        <v>0</v>
      </c>
      <c r="X513" s="57">
        <f>SUMIF('Wholesale Summary Input'!N:N,N513,'Wholesale Summary Input'!AD:AD)</f>
        <v>0</v>
      </c>
      <c r="Y513" s="59" t="e">
        <f t="shared" si="10"/>
        <v>#DIV/0!</v>
      </c>
    </row>
    <row r="514" spans="1:25">
      <c r="A514" s="71"/>
      <c r="B514" s="73"/>
      <c r="C514" s="74"/>
      <c r="D514" s="73"/>
      <c r="E514" s="73"/>
      <c r="F514" s="73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57">
        <f>SUMIF('Wholesale Summary Input'!N:N,N514,'Wholesale Summary Input'!AC:AC)*-1</f>
        <v>0</v>
      </c>
      <c r="X514" s="57">
        <f>SUMIF('Wholesale Summary Input'!N:N,N514,'Wholesale Summary Input'!AD:AD)</f>
        <v>0</v>
      </c>
      <c r="Y514" s="59" t="e">
        <f t="shared" si="10"/>
        <v>#DIV/0!</v>
      </c>
    </row>
    <row r="515" spans="1:25">
      <c r="A515" s="71"/>
      <c r="B515" s="73"/>
      <c r="C515" s="74"/>
      <c r="D515" s="73"/>
      <c r="E515" s="73"/>
      <c r="F515" s="73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57">
        <f>SUMIF('Wholesale Summary Input'!N:N,N515,'Wholesale Summary Input'!AC:AC)*-1</f>
        <v>0</v>
      </c>
      <c r="X515" s="57">
        <f>SUMIF('Wholesale Summary Input'!N:N,N515,'Wholesale Summary Input'!AD:AD)</f>
        <v>0</v>
      </c>
      <c r="Y515" s="59" t="e">
        <f t="shared" si="10"/>
        <v>#DIV/0!</v>
      </c>
    </row>
    <row r="516" spans="1:25">
      <c r="A516" s="71"/>
      <c r="B516" s="73"/>
      <c r="C516" s="74"/>
      <c r="D516" s="73"/>
      <c r="E516" s="73"/>
      <c r="F516" s="73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57">
        <f>SUMIF('Wholesale Summary Input'!N:N,N516,'Wholesale Summary Input'!AC:AC)*-1</f>
        <v>0</v>
      </c>
      <c r="X516" s="57">
        <f>SUMIF('Wholesale Summary Input'!N:N,N516,'Wholesale Summary Input'!AD:AD)</f>
        <v>0</v>
      </c>
      <c r="Y516" s="59" t="e">
        <f t="shared" si="10"/>
        <v>#DIV/0!</v>
      </c>
    </row>
    <row r="517" spans="1:25">
      <c r="A517" s="71"/>
      <c r="B517" s="73"/>
      <c r="C517" s="74"/>
      <c r="D517" s="73"/>
      <c r="E517" s="73"/>
      <c r="F517" s="73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57">
        <f>SUMIF('Wholesale Summary Input'!N:N,N517,'Wholesale Summary Input'!AC:AC)*-1</f>
        <v>0</v>
      </c>
      <c r="X517" s="57">
        <f>SUMIF('Wholesale Summary Input'!N:N,N517,'Wholesale Summary Input'!AD:AD)</f>
        <v>0</v>
      </c>
      <c r="Y517" s="59" t="e">
        <f t="shared" si="10"/>
        <v>#DIV/0!</v>
      </c>
    </row>
    <row r="518" spans="1:25">
      <c r="A518" s="71"/>
      <c r="B518" s="73"/>
      <c r="C518" s="74"/>
      <c r="D518" s="73"/>
      <c r="E518" s="73"/>
      <c r="F518" s="73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57">
        <f>SUMIF('Wholesale Summary Input'!N:N,N518,'Wholesale Summary Input'!AC:AC)*-1</f>
        <v>0</v>
      </c>
      <c r="X518" s="57">
        <f>SUMIF('Wholesale Summary Input'!N:N,N518,'Wholesale Summary Input'!AD:AD)</f>
        <v>0</v>
      </c>
      <c r="Y518" s="59" t="e">
        <f t="shared" si="10"/>
        <v>#DIV/0!</v>
      </c>
    </row>
    <row r="519" spans="1:25">
      <c r="A519" s="71"/>
      <c r="B519" s="73"/>
      <c r="C519" s="74"/>
      <c r="D519" s="73"/>
      <c r="E519" s="73"/>
      <c r="F519" s="73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57">
        <f>SUMIF('Wholesale Summary Input'!N:N,N519,'Wholesale Summary Input'!AC:AC)*-1</f>
        <v>0</v>
      </c>
      <c r="X519" s="57">
        <f>SUMIF('Wholesale Summary Input'!N:N,N519,'Wholesale Summary Input'!AD:AD)</f>
        <v>0</v>
      </c>
      <c r="Y519" s="59" t="e">
        <f t="shared" si="10"/>
        <v>#DIV/0!</v>
      </c>
    </row>
    <row r="520" spans="1:25">
      <c r="A520" s="71"/>
      <c r="B520" s="73"/>
      <c r="C520" s="74"/>
      <c r="D520" s="73"/>
      <c r="E520" s="73"/>
      <c r="F520" s="73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57">
        <f>SUMIF('Wholesale Summary Input'!N:N,N520,'Wholesale Summary Input'!AC:AC)*-1</f>
        <v>0</v>
      </c>
      <c r="X520" s="57">
        <f>SUMIF('Wholesale Summary Input'!N:N,N520,'Wholesale Summary Input'!AD:AD)</f>
        <v>0</v>
      </c>
      <c r="Y520" s="59" t="e">
        <f t="shared" si="10"/>
        <v>#DIV/0!</v>
      </c>
    </row>
    <row r="521" spans="1:25">
      <c r="A521" s="71"/>
      <c r="B521" s="73"/>
      <c r="C521" s="74"/>
      <c r="D521" s="73"/>
      <c r="E521" s="73"/>
      <c r="F521" s="73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57">
        <f>SUMIF('Wholesale Summary Input'!N:N,N521,'Wholesale Summary Input'!AC:AC)*-1</f>
        <v>0</v>
      </c>
      <c r="X521" s="57">
        <f>SUMIF('Wholesale Summary Input'!N:N,N521,'Wholesale Summary Input'!AD:AD)</f>
        <v>0</v>
      </c>
      <c r="Y521" s="59" t="e">
        <f t="shared" si="10"/>
        <v>#DIV/0!</v>
      </c>
    </row>
    <row r="522" spans="1:25">
      <c r="A522" s="71"/>
      <c r="B522" s="73"/>
      <c r="C522" s="74"/>
      <c r="D522" s="73"/>
      <c r="E522" s="73"/>
      <c r="F522" s="73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57">
        <f>SUMIF('Wholesale Summary Input'!N:N,N522,'Wholesale Summary Input'!AC:AC)*-1</f>
        <v>0</v>
      </c>
      <c r="X522" s="57">
        <f>SUMIF('Wholesale Summary Input'!N:N,N522,'Wholesale Summary Input'!AD:AD)</f>
        <v>0</v>
      </c>
      <c r="Y522" s="59" t="e">
        <f t="shared" si="10"/>
        <v>#DIV/0!</v>
      </c>
    </row>
    <row r="523" spans="1:25">
      <c r="A523" s="71"/>
      <c r="B523" s="73"/>
      <c r="C523" s="74"/>
      <c r="D523" s="73"/>
      <c r="E523" s="73"/>
      <c r="F523" s="73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57">
        <f>SUMIF('Wholesale Summary Input'!N:N,N523,'Wholesale Summary Input'!AC:AC)*-1</f>
        <v>0</v>
      </c>
      <c r="X523" s="57">
        <f>SUMIF('Wholesale Summary Input'!N:N,N523,'Wholesale Summary Input'!AD:AD)</f>
        <v>0</v>
      </c>
      <c r="Y523" s="59" t="e">
        <f t="shared" si="10"/>
        <v>#DIV/0!</v>
      </c>
    </row>
    <row r="524" spans="1:25">
      <c r="A524" s="71"/>
      <c r="B524" s="73"/>
      <c r="C524" s="74"/>
      <c r="D524" s="73"/>
      <c r="E524" s="73"/>
      <c r="F524" s="73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57">
        <f>SUMIF('Wholesale Summary Input'!N:N,N524,'Wholesale Summary Input'!AC:AC)*-1</f>
        <v>0</v>
      </c>
      <c r="X524" s="57">
        <f>SUMIF('Wholesale Summary Input'!N:N,N524,'Wholesale Summary Input'!AD:AD)</f>
        <v>0</v>
      </c>
      <c r="Y524" s="59" t="e">
        <f t="shared" si="10"/>
        <v>#DIV/0!</v>
      </c>
    </row>
    <row r="525" spans="1:25">
      <c r="A525" s="71"/>
      <c r="B525" s="73"/>
      <c r="C525" s="74"/>
      <c r="D525" s="73"/>
      <c r="E525" s="73"/>
      <c r="F525" s="73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57">
        <f>SUMIF('Wholesale Summary Input'!N:N,N525,'Wholesale Summary Input'!AC:AC)*-1</f>
        <v>0</v>
      </c>
      <c r="X525" s="57">
        <f>SUMIF('Wholesale Summary Input'!N:N,N525,'Wholesale Summary Input'!AD:AD)</f>
        <v>0</v>
      </c>
      <c r="Y525" s="59" t="e">
        <f t="shared" si="10"/>
        <v>#DIV/0!</v>
      </c>
    </row>
    <row r="526" spans="1:25">
      <c r="A526" s="71"/>
      <c r="B526" s="73"/>
      <c r="C526" s="74"/>
      <c r="D526" s="73"/>
      <c r="E526" s="73"/>
      <c r="F526" s="73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57">
        <f>SUMIF('Wholesale Summary Input'!N:N,N526,'Wholesale Summary Input'!AC:AC)*-1</f>
        <v>0</v>
      </c>
      <c r="X526" s="57">
        <f>SUMIF('Wholesale Summary Input'!N:N,N526,'Wholesale Summary Input'!AD:AD)</f>
        <v>0</v>
      </c>
      <c r="Y526" s="59" t="e">
        <f t="shared" si="10"/>
        <v>#DIV/0!</v>
      </c>
    </row>
    <row r="527" spans="1:25">
      <c r="A527" s="71"/>
      <c r="B527" s="73"/>
      <c r="C527" s="74"/>
      <c r="D527" s="73"/>
      <c r="E527" s="73"/>
      <c r="F527" s="73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57">
        <f>SUMIF('Wholesale Summary Input'!N:N,N527,'Wholesale Summary Input'!AC:AC)*-1</f>
        <v>0</v>
      </c>
      <c r="X527" s="57">
        <f>SUMIF('Wholesale Summary Input'!N:N,N527,'Wholesale Summary Input'!AD:AD)</f>
        <v>0</v>
      </c>
      <c r="Y527" s="59" t="e">
        <f t="shared" si="10"/>
        <v>#DIV/0!</v>
      </c>
    </row>
    <row r="528" spans="1:25">
      <c r="A528" s="71"/>
      <c r="B528" s="73"/>
      <c r="C528" s="74"/>
      <c r="D528" s="73"/>
      <c r="E528" s="73"/>
      <c r="F528" s="73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57">
        <f>SUMIF('Wholesale Summary Input'!N:N,N528,'Wholesale Summary Input'!AC:AC)*-1</f>
        <v>0</v>
      </c>
      <c r="X528" s="57">
        <f>SUMIF('Wholesale Summary Input'!N:N,N528,'Wholesale Summary Input'!AD:AD)</f>
        <v>0</v>
      </c>
      <c r="Y528" s="59" t="e">
        <f t="shared" si="10"/>
        <v>#DIV/0!</v>
      </c>
    </row>
    <row r="529" spans="1:25">
      <c r="A529" s="71"/>
      <c r="B529" s="73"/>
      <c r="C529" s="74"/>
      <c r="D529" s="73"/>
      <c r="E529" s="73"/>
      <c r="F529" s="73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57">
        <f>SUMIF('Wholesale Summary Input'!N:N,N529,'Wholesale Summary Input'!AC:AC)*-1</f>
        <v>0</v>
      </c>
      <c r="X529" s="57">
        <f>SUMIF('Wholesale Summary Input'!N:N,N529,'Wholesale Summary Input'!AD:AD)</f>
        <v>0</v>
      </c>
      <c r="Y529" s="59" t="e">
        <f t="shared" si="10"/>
        <v>#DIV/0!</v>
      </c>
    </row>
    <row r="530" spans="1:25">
      <c r="A530" s="71"/>
      <c r="B530" s="73"/>
      <c r="C530" s="74"/>
      <c r="D530" s="73"/>
      <c r="E530" s="73"/>
      <c r="F530" s="73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57">
        <f>SUMIF('Wholesale Summary Input'!N:N,N530,'Wholesale Summary Input'!AC:AC)*-1</f>
        <v>0</v>
      </c>
      <c r="X530" s="57">
        <f>SUMIF('Wholesale Summary Input'!N:N,N530,'Wholesale Summary Input'!AD:AD)</f>
        <v>0</v>
      </c>
      <c r="Y530" s="59" t="e">
        <f t="shared" si="10"/>
        <v>#DIV/0!</v>
      </c>
    </row>
    <row r="531" spans="1:25">
      <c r="A531" s="71"/>
      <c r="B531" s="73"/>
      <c r="C531" s="74"/>
      <c r="D531" s="73"/>
      <c r="E531" s="73"/>
      <c r="F531" s="73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57">
        <f>SUMIF('Wholesale Summary Input'!N:N,N531,'Wholesale Summary Input'!AC:AC)*-1</f>
        <v>0</v>
      </c>
      <c r="X531" s="57">
        <f>SUMIF('Wholesale Summary Input'!N:N,N531,'Wholesale Summary Input'!AD:AD)</f>
        <v>0</v>
      </c>
      <c r="Y531" s="59" t="e">
        <f t="shared" si="10"/>
        <v>#DIV/0!</v>
      </c>
    </row>
    <row r="532" spans="1:25">
      <c r="A532" s="71"/>
      <c r="B532" s="73"/>
      <c r="C532" s="74"/>
      <c r="D532" s="73"/>
      <c r="E532" s="73"/>
      <c r="F532" s="73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57">
        <f>SUMIF('Wholesale Summary Input'!N:N,N532,'Wholesale Summary Input'!AC:AC)*-1</f>
        <v>0</v>
      </c>
      <c r="X532" s="57">
        <f>SUMIF('Wholesale Summary Input'!N:N,N532,'Wholesale Summary Input'!AD:AD)</f>
        <v>0</v>
      </c>
      <c r="Y532" s="59" t="e">
        <f t="shared" si="10"/>
        <v>#DIV/0!</v>
      </c>
    </row>
    <row r="533" spans="1:25">
      <c r="A533" s="71"/>
      <c r="B533" s="73"/>
      <c r="C533" s="74"/>
      <c r="D533" s="73"/>
      <c r="E533" s="73"/>
      <c r="F533" s="73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57">
        <f>SUMIF('Wholesale Summary Input'!N:N,N533,'Wholesale Summary Input'!AC:AC)*-1</f>
        <v>0</v>
      </c>
      <c r="X533" s="57">
        <f>SUMIF('Wholesale Summary Input'!N:N,N533,'Wholesale Summary Input'!AD:AD)</f>
        <v>0</v>
      </c>
      <c r="Y533" s="59" t="e">
        <f t="shared" si="10"/>
        <v>#DIV/0!</v>
      </c>
    </row>
    <row r="534" spans="1:25">
      <c r="A534" s="71"/>
      <c r="B534" s="73"/>
      <c r="C534" s="74"/>
      <c r="D534" s="73"/>
      <c r="E534" s="73"/>
      <c r="F534" s="73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57">
        <f>SUMIF('Wholesale Summary Input'!N:N,N534,'Wholesale Summary Input'!AC:AC)*-1</f>
        <v>0</v>
      </c>
      <c r="X534" s="57">
        <f>SUMIF('Wholesale Summary Input'!N:N,N534,'Wholesale Summary Input'!AD:AD)</f>
        <v>0</v>
      </c>
      <c r="Y534" s="59" t="e">
        <f t="shared" si="10"/>
        <v>#DIV/0!</v>
      </c>
    </row>
    <row r="535" spans="1:25">
      <c r="A535" s="71"/>
      <c r="B535" s="73"/>
      <c r="C535" s="74"/>
      <c r="D535" s="73"/>
      <c r="E535" s="73"/>
      <c r="F535" s="73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57">
        <f>SUMIF('Wholesale Summary Input'!N:N,N535,'Wholesale Summary Input'!AC:AC)*-1</f>
        <v>0</v>
      </c>
      <c r="X535" s="57">
        <f>SUMIF('Wholesale Summary Input'!N:N,N535,'Wholesale Summary Input'!AD:AD)</f>
        <v>0</v>
      </c>
      <c r="Y535" s="59" t="e">
        <f t="shared" si="10"/>
        <v>#DIV/0!</v>
      </c>
    </row>
    <row r="536" spans="1:25">
      <c r="A536" s="71"/>
      <c r="B536" s="73"/>
      <c r="C536" s="74"/>
      <c r="D536" s="73"/>
      <c r="E536" s="73"/>
      <c r="F536" s="73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57">
        <f>SUMIF('Wholesale Summary Input'!N:N,N536,'Wholesale Summary Input'!AC:AC)*-1</f>
        <v>0</v>
      </c>
      <c r="X536" s="57">
        <f>SUMIF('Wholesale Summary Input'!N:N,N536,'Wholesale Summary Input'!AD:AD)</f>
        <v>0</v>
      </c>
      <c r="Y536" s="59" t="e">
        <f t="shared" si="10"/>
        <v>#DIV/0!</v>
      </c>
    </row>
    <row r="537" spans="1:25">
      <c r="A537" s="71"/>
      <c r="B537" s="73"/>
      <c r="C537" s="74"/>
      <c r="D537" s="73"/>
      <c r="E537" s="73"/>
      <c r="F537" s="73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57">
        <f>SUMIF('Wholesale Summary Input'!N:N,N537,'Wholesale Summary Input'!AC:AC)*-1</f>
        <v>0</v>
      </c>
      <c r="X537" s="57">
        <f>SUMIF('Wholesale Summary Input'!N:N,N537,'Wholesale Summary Input'!AD:AD)</f>
        <v>0</v>
      </c>
      <c r="Y537" s="59" t="e">
        <f t="shared" si="10"/>
        <v>#DIV/0!</v>
      </c>
    </row>
    <row r="538" spans="1:25">
      <c r="A538" s="71"/>
      <c r="B538" s="73"/>
      <c r="C538" s="74"/>
      <c r="D538" s="73"/>
      <c r="E538" s="73"/>
      <c r="F538" s="73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57">
        <f>SUMIF('Wholesale Summary Input'!N:N,N538,'Wholesale Summary Input'!AC:AC)*-1</f>
        <v>0</v>
      </c>
      <c r="X538" s="57">
        <f>SUMIF('Wholesale Summary Input'!N:N,N538,'Wholesale Summary Input'!AD:AD)</f>
        <v>0</v>
      </c>
      <c r="Y538" s="59" t="e">
        <f t="shared" si="10"/>
        <v>#DIV/0!</v>
      </c>
    </row>
    <row r="539" spans="1:25">
      <c r="A539" s="71"/>
      <c r="B539" s="73"/>
      <c r="C539" s="74"/>
      <c r="D539" s="73"/>
      <c r="E539" s="73"/>
      <c r="F539" s="73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57">
        <f>SUMIF('Wholesale Summary Input'!N:N,N539,'Wholesale Summary Input'!AC:AC)*-1</f>
        <v>0</v>
      </c>
      <c r="X539" s="57">
        <f>SUMIF('Wholesale Summary Input'!N:N,N539,'Wholesale Summary Input'!AD:AD)</f>
        <v>0</v>
      </c>
      <c r="Y539" s="59" t="e">
        <f t="shared" si="10"/>
        <v>#DIV/0!</v>
      </c>
    </row>
    <row r="540" spans="1:25">
      <c r="A540" s="71"/>
      <c r="B540" s="73"/>
      <c r="C540" s="74"/>
      <c r="D540" s="73"/>
      <c r="E540" s="73"/>
      <c r="F540" s="73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57">
        <f>SUMIF('Wholesale Summary Input'!N:N,N540,'Wholesale Summary Input'!AC:AC)*-1</f>
        <v>0</v>
      </c>
      <c r="X540" s="57">
        <f>SUMIF('Wholesale Summary Input'!N:N,N540,'Wholesale Summary Input'!AD:AD)</f>
        <v>0</v>
      </c>
      <c r="Y540" s="59" t="e">
        <f t="shared" si="10"/>
        <v>#DIV/0!</v>
      </c>
    </row>
    <row r="541" spans="1:25">
      <c r="A541" s="71"/>
      <c r="B541" s="73"/>
      <c r="C541" s="74"/>
      <c r="D541" s="73"/>
      <c r="E541" s="73"/>
      <c r="F541" s="73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57">
        <f>SUMIF('Wholesale Summary Input'!N:N,N541,'Wholesale Summary Input'!AC:AC)*-1</f>
        <v>0</v>
      </c>
      <c r="X541" s="57">
        <f>SUMIF('Wholesale Summary Input'!N:N,N541,'Wholesale Summary Input'!AD:AD)</f>
        <v>0</v>
      </c>
      <c r="Y541" s="59" t="e">
        <f t="shared" si="10"/>
        <v>#DIV/0!</v>
      </c>
    </row>
    <row r="542" spans="1:25">
      <c r="A542" s="71"/>
      <c r="B542" s="73"/>
      <c r="C542" s="74"/>
      <c r="D542" s="73"/>
      <c r="E542" s="73"/>
      <c r="F542" s="73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57">
        <f>SUMIF('Wholesale Summary Input'!N:N,N542,'Wholesale Summary Input'!AC:AC)*-1</f>
        <v>0</v>
      </c>
      <c r="X542" s="57">
        <f>SUMIF('Wholesale Summary Input'!N:N,N542,'Wholesale Summary Input'!AD:AD)</f>
        <v>0</v>
      </c>
      <c r="Y542" s="59" t="e">
        <f t="shared" si="10"/>
        <v>#DIV/0!</v>
      </c>
    </row>
    <row r="543" spans="1:25">
      <c r="A543" s="71"/>
      <c r="B543" s="73"/>
      <c r="C543" s="74"/>
      <c r="D543" s="73"/>
      <c r="E543" s="73"/>
      <c r="F543" s="73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57">
        <f>SUMIF('Wholesale Summary Input'!N:N,N543,'Wholesale Summary Input'!AC:AC)*-1</f>
        <v>0</v>
      </c>
      <c r="X543" s="57">
        <f>SUMIF('Wholesale Summary Input'!N:N,N543,'Wholesale Summary Input'!AD:AD)</f>
        <v>0</v>
      </c>
      <c r="Y543" s="59" t="e">
        <f t="shared" si="10"/>
        <v>#DIV/0!</v>
      </c>
    </row>
    <row r="544" spans="1:25">
      <c r="A544" s="71"/>
      <c r="B544" s="73"/>
      <c r="C544" s="74"/>
      <c r="D544" s="73"/>
      <c r="E544" s="73"/>
      <c r="F544" s="73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57">
        <f>SUMIF('Wholesale Summary Input'!N:N,N544,'Wholesale Summary Input'!AC:AC)*-1</f>
        <v>0</v>
      </c>
      <c r="X544" s="57">
        <f>SUMIF('Wholesale Summary Input'!N:N,N544,'Wholesale Summary Input'!AD:AD)</f>
        <v>0</v>
      </c>
      <c r="Y544" s="59" t="e">
        <f t="shared" si="10"/>
        <v>#DIV/0!</v>
      </c>
    </row>
    <row r="545" spans="1:25">
      <c r="A545" s="71"/>
      <c r="B545" s="73"/>
      <c r="C545" s="74"/>
      <c r="D545" s="73"/>
      <c r="E545" s="73"/>
      <c r="F545" s="73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57">
        <f>SUMIF('Wholesale Summary Input'!N:N,N545,'Wholesale Summary Input'!AC:AC)*-1</f>
        <v>0</v>
      </c>
      <c r="X545" s="57">
        <f>SUMIF('Wholesale Summary Input'!N:N,N545,'Wholesale Summary Input'!AD:AD)</f>
        <v>0</v>
      </c>
      <c r="Y545" s="59" t="e">
        <f t="shared" si="10"/>
        <v>#DIV/0!</v>
      </c>
    </row>
    <row r="546" spans="1:25">
      <c r="A546" s="71"/>
      <c r="B546" s="73"/>
      <c r="C546" s="74"/>
      <c r="D546" s="73"/>
      <c r="E546" s="73"/>
      <c r="F546" s="73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57">
        <f>SUMIF('Wholesale Summary Input'!N:N,N546,'Wholesale Summary Input'!AC:AC)*-1</f>
        <v>0</v>
      </c>
      <c r="X546" s="57">
        <f>SUMIF('Wholesale Summary Input'!N:N,N546,'Wholesale Summary Input'!AD:AD)</f>
        <v>0</v>
      </c>
      <c r="Y546" s="59" t="e">
        <f t="shared" si="10"/>
        <v>#DIV/0!</v>
      </c>
    </row>
    <row r="547" spans="1:25">
      <c r="A547" s="71"/>
      <c r="B547" s="73"/>
      <c r="C547" s="74"/>
      <c r="D547" s="73"/>
      <c r="E547" s="73"/>
      <c r="F547" s="73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57">
        <f>SUMIF('Wholesale Summary Input'!N:N,N547,'Wholesale Summary Input'!AC:AC)*-1</f>
        <v>0</v>
      </c>
      <c r="X547" s="57">
        <f>SUMIF('Wholesale Summary Input'!N:N,N547,'Wholesale Summary Input'!AD:AD)</f>
        <v>0</v>
      </c>
      <c r="Y547" s="59" t="e">
        <f t="shared" si="10"/>
        <v>#DIV/0!</v>
      </c>
    </row>
    <row r="548" spans="1:25">
      <c r="A548" s="71"/>
      <c r="B548" s="73"/>
      <c r="C548" s="74"/>
      <c r="D548" s="73"/>
      <c r="E548" s="73"/>
      <c r="F548" s="73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57">
        <f>SUMIF('Wholesale Summary Input'!N:N,N548,'Wholesale Summary Input'!AC:AC)*-1</f>
        <v>0</v>
      </c>
      <c r="X548" s="57">
        <f>SUMIF('Wholesale Summary Input'!N:N,N548,'Wholesale Summary Input'!AD:AD)</f>
        <v>0</v>
      </c>
      <c r="Y548" s="59" t="e">
        <f t="shared" si="10"/>
        <v>#DIV/0!</v>
      </c>
    </row>
    <row r="549" spans="1:25">
      <c r="A549" s="71"/>
      <c r="B549" s="73"/>
      <c r="C549" s="74"/>
      <c r="D549" s="73"/>
      <c r="E549" s="73"/>
      <c r="F549" s="73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57">
        <f>SUMIF('Wholesale Summary Input'!N:N,N549,'Wholesale Summary Input'!AC:AC)*-1</f>
        <v>0</v>
      </c>
      <c r="X549" s="57">
        <f>SUMIF('Wholesale Summary Input'!N:N,N549,'Wholesale Summary Input'!AD:AD)</f>
        <v>0</v>
      </c>
      <c r="Y549" s="59" t="e">
        <f t="shared" si="10"/>
        <v>#DIV/0!</v>
      </c>
    </row>
    <row r="550" spans="1:25">
      <c r="A550" s="71"/>
      <c r="B550" s="73"/>
      <c r="C550" s="74"/>
      <c r="D550" s="73"/>
      <c r="E550" s="73"/>
      <c r="F550" s="73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57">
        <f>SUMIF('Wholesale Summary Input'!N:N,N550,'Wholesale Summary Input'!AC:AC)*-1</f>
        <v>0</v>
      </c>
      <c r="X550" s="57">
        <f>SUMIF('Wholesale Summary Input'!N:N,N550,'Wholesale Summary Input'!AD:AD)</f>
        <v>0</v>
      </c>
      <c r="Y550" s="59" t="e">
        <f t="shared" si="10"/>
        <v>#DIV/0!</v>
      </c>
    </row>
    <row r="551" spans="1:25">
      <c r="A551" s="71"/>
      <c r="B551" s="73"/>
      <c r="C551" s="74"/>
      <c r="D551" s="73"/>
      <c r="E551" s="73"/>
      <c r="F551" s="73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57">
        <f>SUMIF('Wholesale Summary Input'!N:N,N551,'Wholesale Summary Input'!AC:AC)*-1</f>
        <v>0</v>
      </c>
      <c r="X551" s="57">
        <f>SUMIF('Wholesale Summary Input'!N:N,N551,'Wholesale Summary Input'!AD:AD)</f>
        <v>0</v>
      </c>
      <c r="Y551" s="59" t="e">
        <f t="shared" si="10"/>
        <v>#DIV/0!</v>
      </c>
    </row>
    <row r="552" spans="1:25">
      <c r="A552" s="71"/>
      <c r="B552" s="73"/>
      <c r="C552" s="74"/>
      <c r="D552" s="73"/>
      <c r="E552" s="73"/>
      <c r="F552" s="73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57">
        <f>SUMIF('Wholesale Summary Input'!N:N,N552,'Wholesale Summary Input'!AC:AC)*-1</f>
        <v>0</v>
      </c>
      <c r="X552" s="57">
        <f>SUMIF('Wholesale Summary Input'!N:N,N552,'Wholesale Summary Input'!AD:AD)</f>
        <v>0</v>
      </c>
      <c r="Y552" s="59" t="e">
        <f t="shared" si="10"/>
        <v>#DIV/0!</v>
      </c>
    </row>
    <row r="553" spans="1:25">
      <c r="A553" s="71"/>
      <c r="B553" s="73"/>
      <c r="C553" s="74"/>
      <c r="D553" s="73"/>
      <c r="E553" s="73"/>
      <c r="F553" s="73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57">
        <f>SUMIF('Wholesale Summary Input'!N:N,N553,'Wholesale Summary Input'!AC:AC)*-1</f>
        <v>0</v>
      </c>
      <c r="X553" s="57">
        <f>SUMIF('Wholesale Summary Input'!N:N,N553,'Wholesale Summary Input'!AD:AD)</f>
        <v>0</v>
      </c>
      <c r="Y553" s="59" t="e">
        <f t="shared" si="10"/>
        <v>#DIV/0!</v>
      </c>
    </row>
    <row r="554" spans="1:25">
      <c r="A554" s="71"/>
      <c r="B554" s="73"/>
      <c r="C554" s="74"/>
      <c r="D554" s="73"/>
      <c r="E554" s="73"/>
      <c r="F554" s="73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57">
        <f>SUMIF('Wholesale Summary Input'!N:N,N554,'Wholesale Summary Input'!AC:AC)*-1</f>
        <v>0</v>
      </c>
      <c r="X554" s="57">
        <f>SUMIF('Wholesale Summary Input'!N:N,N554,'Wholesale Summary Input'!AD:AD)</f>
        <v>0</v>
      </c>
      <c r="Y554" s="59" t="e">
        <f t="shared" si="10"/>
        <v>#DIV/0!</v>
      </c>
    </row>
    <row r="555" spans="1:25">
      <c r="A555" s="71"/>
      <c r="B555" s="73"/>
      <c r="C555" s="74"/>
      <c r="D555" s="73"/>
      <c r="E555" s="73"/>
      <c r="F555" s="73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57">
        <f>SUMIF('Wholesale Summary Input'!N:N,N555,'Wholesale Summary Input'!AC:AC)*-1</f>
        <v>0</v>
      </c>
      <c r="X555" s="57">
        <f>SUMIF('Wholesale Summary Input'!N:N,N555,'Wholesale Summary Input'!AD:AD)</f>
        <v>0</v>
      </c>
      <c r="Y555" s="59" t="e">
        <f t="shared" si="10"/>
        <v>#DIV/0!</v>
      </c>
    </row>
    <row r="556" spans="1:25">
      <c r="A556" s="71"/>
      <c r="B556" s="73"/>
      <c r="C556" s="74"/>
      <c r="D556" s="73"/>
      <c r="E556" s="73"/>
      <c r="F556" s="73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57">
        <f>SUMIF('Wholesale Summary Input'!N:N,N556,'Wholesale Summary Input'!AC:AC)*-1</f>
        <v>0</v>
      </c>
      <c r="X556" s="57">
        <f>SUMIF('Wholesale Summary Input'!N:N,N556,'Wholesale Summary Input'!AD:AD)</f>
        <v>0</v>
      </c>
      <c r="Y556" s="59" t="e">
        <f t="shared" si="10"/>
        <v>#DIV/0!</v>
      </c>
    </row>
    <row r="557" spans="1:25">
      <c r="A557" s="71"/>
      <c r="B557" s="73"/>
      <c r="C557" s="74"/>
      <c r="D557" s="73"/>
      <c r="E557" s="73"/>
      <c r="F557" s="73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57">
        <f>SUMIF('Wholesale Summary Input'!N:N,N557,'Wholesale Summary Input'!AC:AC)*-1</f>
        <v>0</v>
      </c>
      <c r="X557" s="57">
        <f>SUMIF('Wholesale Summary Input'!N:N,N557,'Wholesale Summary Input'!AD:AD)</f>
        <v>0</v>
      </c>
      <c r="Y557" s="59" t="e">
        <f t="shared" si="10"/>
        <v>#DIV/0!</v>
      </c>
    </row>
    <row r="558" spans="1:25">
      <c r="A558" s="71"/>
      <c r="B558" s="73"/>
      <c r="C558" s="74"/>
      <c r="D558" s="73"/>
      <c r="E558" s="73"/>
      <c r="F558" s="73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57">
        <f>SUMIF('Wholesale Summary Input'!N:N,N558,'Wholesale Summary Input'!AC:AC)*-1</f>
        <v>0</v>
      </c>
      <c r="X558" s="57">
        <f>SUMIF('Wholesale Summary Input'!N:N,N558,'Wholesale Summary Input'!AD:AD)</f>
        <v>0</v>
      </c>
      <c r="Y558" s="59" t="e">
        <f t="shared" si="10"/>
        <v>#DIV/0!</v>
      </c>
    </row>
    <row r="559" spans="1:25">
      <c r="A559" s="71"/>
      <c r="B559" s="73"/>
      <c r="C559" s="74"/>
      <c r="D559" s="73"/>
      <c r="E559" s="73"/>
      <c r="F559" s="73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57">
        <f>SUMIF('Wholesale Summary Input'!N:N,N559,'Wholesale Summary Input'!AC:AC)*-1</f>
        <v>0</v>
      </c>
      <c r="X559" s="57">
        <f>SUMIF('Wholesale Summary Input'!N:N,N559,'Wholesale Summary Input'!AD:AD)</f>
        <v>0</v>
      </c>
      <c r="Y559" s="59" t="e">
        <f t="shared" si="10"/>
        <v>#DIV/0!</v>
      </c>
    </row>
    <row r="560" spans="1:25">
      <c r="A560" s="71"/>
      <c r="B560" s="73"/>
      <c r="C560" s="74"/>
      <c r="D560" s="73"/>
      <c r="E560" s="73"/>
      <c r="F560" s="73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57">
        <f>SUMIF('Wholesale Summary Input'!N:N,N560,'Wholesale Summary Input'!AC:AC)*-1</f>
        <v>0</v>
      </c>
      <c r="X560" s="57">
        <f>SUMIF('Wholesale Summary Input'!N:N,N560,'Wholesale Summary Input'!AD:AD)</f>
        <v>0</v>
      </c>
      <c r="Y560" s="59" t="e">
        <f t="shared" si="10"/>
        <v>#DIV/0!</v>
      </c>
    </row>
    <row r="561" spans="1:25">
      <c r="A561" s="71"/>
      <c r="B561" s="73"/>
      <c r="C561" s="74"/>
      <c r="D561" s="73"/>
      <c r="E561" s="73"/>
      <c r="F561" s="73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57">
        <f>SUMIF('Wholesale Summary Input'!N:N,N561,'Wholesale Summary Input'!AC:AC)*-1</f>
        <v>0</v>
      </c>
      <c r="X561" s="57">
        <f>SUMIF('Wholesale Summary Input'!N:N,N561,'Wholesale Summary Input'!AD:AD)</f>
        <v>0</v>
      </c>
      <c r="Y561" s="59" t="e">
        <f t="shared" ref="Y561:Y582" si="11">V561+(W561*(V561/X561))</f>
        <v>#DIV/0!</v>
      </c>
    </row>
    <row r="562" spans="1:25">
      <c r="A562" s="71"/>
      <c r="B562" s="73"/>
      <c r="C562" s="74"/>
      <c r="D562" s="73"/>
      <c r="E562" s="73"/>
      <c r="F562" s="73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57">
        <f>SUMIF('Wholesale Summary Input'!N:N,N562,'Wholesale Summary Input'!AC:AC)*-1</f>
        <v>0</v>
      </c>
      <c r="X562" s="57">
        <f>SUMIF('Wholesale Summary Input'!N:N,N562,'Wholesale Summary Input'!AD:AD)</f>
        <v>0</v>
      </c>
      <c r="Y562" s="59" t="e">
        <f t="shared" si="11"/>
        <v>#DIV/0!</v>
      </c>
    </row>
    <row r="563" spans="1:25">
      <c r="A563" s="71"/>
      <c r="B563" s="73"/>
      <c r="C563" s="74"/>
      <c r="D563" s="73"/>
      <c r="E563" s="73"/>
      <c r="F563" s="73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57">
        <f>SUMIF('Wholesale Summary Input'!N:N,N563,'Wholesale Summary Input'!AC:AC)*-1</f>
        <v>0</v>
      </c>
      <c r="X563" s="57">
        <f>SUMIF('Wholesale Summary Input'!N:N,N563,'Wholesale Summary Input'!AD:AD)</f>
        <v>0</v>
      </c>
      <c r="Y563" s="59" t="e">
        <f t="shared" si="11"/>
        <v>#DIV/0!</v>
      </c>
    </row>
    <row r="564" spans="1:25">
      <c r="A564" s="71"/>
      <c r="B564" s="73"/>
      <c r="C564" s="74"/>
      <c r="D564" s="73"/>
      <c r="E564" s="73"/>
      <c r="F564" s="73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57">
        <f>SUMIF('Wholesale Summary Input'!N:N,N564,'Wholesale Summary Input'!AC:AC)*-1</f>
        <v>0</v>
      </c>
      <c r="X564" s="57">
        <f>SUMIF('Wholesale Summary Input'!N:N,N564,'Wholesale Summary Input'!AD:AD)</f>
        <v>0</v>
      </c>
      <c r="Y564" s="59" t="e">
        <f t="shared" si="11"/>
        <v>#DIV/0!</v>
      </c>
    </row>
    <row r="565" spans="1:25">
      <c r="A565" s="71"/>
      <c r="B565" s="73"/>
      <c r="C565" s="74"/>
      <c r="D565" s="73"/>
      <c r="E565" s="73"/>
      <c r="F565" s="73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57">
        <f>SUMIF('Wholesale Summary Input'!N:N,N565,'Wholesale Summary Input'!AC:AC)*-1</f>
        <v>0</v>
      </c>
      <c r="X565" s="57">
        <f>SUMIF('Wholesale Summary Input'!N:N,N565,'Wholesale Summary Input'!AD:AD)</f>
        <v>0</v>
      </c>
      <c r="Y565" s="59" t="e">
        <f t="shared" si="11"/>
        <v>#DIV/0!</v>
      </c>
    </row>
    <row r="566" spans="1:25">
      <c r="A566" s="71"/>
      <c r="B566" s="73"/>
      <c r="C566" s="74"/>
      <c r="D566" s="73"/>
      <c r="E566" s="73"/>
      <c r="F566" s="73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57">
        <f>SUMIF('Wholesale Summary Input'!N:N,N566,'Wholesale Summary Input'!AC:AC)*-1</f>
        <v>0</v>
      </c>
      <c r="X566" s="57">
        <f>SUMIF('Wholesale Summary Input'!N:N,N566,'Wholesale Summary Input'!AD:AD)</f>
        <v>0</v>
      </c>
      <c r="Y566" s="59" t="e">
        <f t="shared" si="11"/>
        <v>#DIV/0!</v>
      </c>
    </row>
    <row r="567" spans="1:25">
      <c r="A567" s="71"/>
      <c r="B567" s="73"/>
      <c r="C567" s="74"/>
      <c r="D567" s="73"/>
      <c r="E567" s="73"/>
      <c r="F567" s="73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57">
        <f>SUMIF('Wholesale Summary Input'!N:N,N567,'Wholesale Summary Input'!AC:AC)*-1</f>
        <v>0</v>
      </c>
      <c r="X567" s="57">
        <f>SUMIF('Wholesale Summary Input'!N:N,N567,'Wholesale Summary Input'!AD:AD)</f>
        <v>0</v>
      </c>
      <c r="Y567" s="59" t="e">
        <f t="shared" si="11"/>
        <v>#DIV/0!</v>
      </c>
    </row>
    <row r="568" spans="1:25">
      <c r="A568" s="71"/>
      <c r="B568" s="73"/>
      <c r="C568" s="74"/>
      <c r="D568" s="73"/>
      <c r="E568" s="73"/>
      <c r="F568" s="73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57">
        <f>SUMIF('Wholesale Summary Input'!N:N,N568,'Wholesale Summary Input'!AC:AC)*-1</f>
        <v>0</v>
      </c>
      <c r="X568" s="57">
        <f>SUMIF('Wholesale Summary Input'!N:N,N568,'Wholesale Summary Input'!AD:AD)</f>
        <v>0</v>
      </c>
      <c r="Y568" s="59" t="e">
        <f t="shared" si="11"/>
        <v>#DIV/0!</v>
      </c>
    </row>
    <row r="569" spans="1:25">
      <c r="A569" s="71"/>
      <c r="B569" s="73"/>
      <c r="C569" s="74"/>
      <c r="D569" s="73"/>
      <c r="E569" s="73"/>
      <c r="F569" s="73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57">
        <f>SUMIF('Wholesale Summary Input'!N:N,N569,'Wholesale Summary Input'!AC:AC)*-1</f>
        <v>0</v>
      </c>
      <c r="X569" s="57">
        <f>SUMIF('Wholesale Summary Input'!N:N,N569,'Wholesale Summary Input'!AD:AD)</f>
        <v>0</v>
      </c>
      <c r="Y569" s="59" t="e">
        <f t="shared" si="11"/>
        <v>#DIV/0!</v>
      </c>
    </row>
    <row r="570" spans="1:25">
      <c r="A570" s="71"/>
      <c r="B570" s="73"/>
      <c r="C570" s="74"/>
      <c r="D570" s="73"/>
      <c r="E570" s="73"/>
      <c r="F570" s="73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57">
        <f>SUMIF('Wholesale Summary Input'!N:N,N570,'Wholesale Summary Input'!AC:AC)*-1</f>
        <v>0</v>
      </c>
      <c r="X570" s="57">
        <f>SUMIF('Wholesale Summary Input'!N:N,N570,'Wholesale Summary Input'!AD:AD)</f>
        <v>0</v>
      </c>
      <c r="Y570" s="59" t="e">
        <f t="shared" si="11"/>
        <v>#DIV/0!</v>
      </c>
    </row>
    <row r="571" spans="1:25">
      <c r="A571" s="71"/>
      <c r="B571" s="73"/>
      <c r="C571" s="74"/>
      <c r="D571" s="73"/>
      <c r="E571" s="73"/>
      <c r="F571" s="73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57">
        <f>SUMIF('Wholesale Summary Input'!N:N,N571,'Wholesale Summary Input'!AC:AC)*-1</f>
        <v>0</v>
      </c>
      <c r="X571" s="57">
        <f>SUMIF('Wholesale Summary Input'!N:N,N571,'Wholesale Summary Input'!AD:AD)</f>
        <v>0</v>
      </c>
      <c r="Y571" s="59" t="e">
        <f t="shared" si="11"/>
        <v>#DIV/0!</v>
      </c>
    </row>
    <row r="572" spans="1:25">
      <c r="A572" s="71"/>
      <c r="B572" s="73"/>
      <c r="C572" s="74"/>
      <c r="D572" s="73"/>
      <c r="E572" s="73"/>
      <c r="F572" s="73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57">
        <f>SUMIF('Wholesale Summary Input'!N:N,N572,'Wholesale Summary Input'!AC:AC)*-1</f>
        <v>0</v>
      </c>
      <c r="X572" s="57">
        <f>SUMIF('Wholesale Summary Input'!N:N,N572,'Wholesale Summary Input'!AD:AD)</f>
        <v>0</v>
      </c>
      <c r="Y572" s="59" t="e">
        <f t="shared" si="11"/>
        <v>#DIV/0!</v>
      </c>
    </row>
    <row r="573" spans="1:25">
      <c r="A573" s="71"/>
      <c r="B573" s="73"/>
      <c r="C573" s="74"/>
      <c r="D573" s="73"/>
      <c r="E573" s="73"/>
      <c r="F573" s="73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57">
        <f>SUMIF('Wholesale Summary Input'!N:N,N573,'Wholesale Summary Input'!AC:AC)*-1</f>
        <v>0</v>
      </c>
      <c r="X573" s="57">
        <f>SUMIF('Wholesale Summary Input'!N:N,N573,'Wholesale Summary Input'!AD:AD)</f>
        <v>0</v>
      </c>
      <c r="Y573" s="59" t="e">
        <f t="shared" si="11"/>
        <v>#DIV/0!</v>
      </c>
    </row>
    <row r="574" spans="1:25">
      <c r="A574" s="71"/>
      <c r="B574" s="73"/>
      <c r="C574" s="74"/>
      <c r="D574" s="73"/>
      <c r="E574" s="73"/>
      <c r="F574" s="73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57">
        <f>SUMIF('Wholesale Summary Input'!N:N,N574,'Wholesale Summary Input'!AC:AC)*-1</f>
        <v>0</v>
      </c>
      <c r="X574" s="57">
        <f>SUMIF('Wholesale Summary Input'!N:N,N574,'Wholesale Summary Input'!AD:AD)</f>
        <v>0</v>
      </c>
      <c r="Y574" s="59" t="e">
        <f t="shared" si="11"/>
        <v>#DIV/0!</v>
      </c>
    </row>
    <row r="575" spans="1:25">
      <c r="A575" s="71"/>
      <c r="B575" s="73"/>
      <c r="C575" s="74"/>
      <c r="D575" s="73"/>
      <c r="E575" s="73"/>
      <c r="F575" s="73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57">
        <f>SUMIF('Wholesale Summary Input'!N:N,N575,'Wholesale Summary Input'!AC:AC)*-1</f>
        <v>0</v>
      </c>
      <c r="X575" s="57">
        <f>SUMIF('Wholesale Summary Input'!N:N,N575,'Wholesale Summary Input'!AD:AD)</f>
        <v>0</v>
      </c>
      <c r="Y575" s="59" t="e">
        <f t="shared" si="11"/>
        <v>#DIV/0!</v>
      </c>
    </row>
    <row r="576" spans="1:25">
      <c r="A576" s="71"/>
      <c r="B576" s="73"/>
      <c r="C576" s="74"/>
      <c r="D576" s="73"/>
      <c r="E576" s="73"/>
      <c r="F576" s="73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57">
        <f>SUMIF('Wholesale Summary Input'!N:N,N576,'Wholesale Summary Input'!AC:AC)*-1</f>
        <v>0</v>
      </c>
      <c r="X576" s="57">
        <f>SUMIF('Wholesale Summary Input'!N:N,N576,'Wholesale Summary Input'!AD:AD)</f>
        <v>0</v>
      </c>
      <c r="Y576" s="59" t="e">
        <f t="shared" si="11"/>
        <v>#DIV/0!</v>
      </c>
    </row>
    <row r="577" spans="1:25">
      <c r="A577" s="71"/>
      <c r="B577" s="73"/>
      <c r="C577" s="74"/>
      <c r="D577" s="73"/>
      <c r="E577" s="73"/>
      <c r="F577" s="73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57">
        <f>SUMIF('Wholesale Summary Input'!N:N,N577,'Wholesale Summary Input'!AC:AC)*-1</f>
        <v>0</v>
      </c>
      <c r="X577" s="57">
        <f>SUMIF('Wholesale Summary Input'!N:N,N577,'Wholesale Summary Input'!AD:AD)</f>
        <v>0</v>
      </c>
      <c r="Y577" s="59" t="e">
        <f t="shared" si="11"/>
        <v>#DIV/0!</v>
      </c>
    </row>
    <row r="578" spans="1:25">
      <c r="A578" s="71"/>
      <c r="B578" s="73"/>
      <c r="C578" s="74"/>
      <c r="D578" s="73"/>
      <c r="E578" s="73"/>
      <c r="F578" s="73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57">
        <f>SUMIF('Wholesale Summary Input'!N:N,N578,'Wholesale Summary Input'!AC:AC)*-1</f>
        <v>0</v>
      </c>
      <c r="X578" s="57">
        <f>SUMIF('Wholesale Summary Input'!N:N,N578,'Wholesale Summary Input'!AD:AD)</f>
        <v>0</v>
      </c>
      <c r="Y578" s="59" t="e">
        <f t="shared" si="11"/>
        <v>#DIV/0!</v>
      </c>
    </row>
    <row r="579" spans="1:25">
      <c r="A579" s="71"/>
      <c r="B579" s="73"/>
      <c r="C579" s="74"/>
      <c r="D579" s="73"/>
      <c r="E579" s="73"/>
      <c r="F579" s="73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57">
        <f>SUMIF('Wholesale Summary Input'!N:N,N579,'Wholesale Summary Input'!AC:AC)*-1</f>
        <v>0</v>
      </c>
      <c r="X579" s="57">
        <f>SUMIF('Wholesale Summary Input'!N:N,N579,'Wholesale Summary Input'!AD:AD)</f>
        <v>0</v>
      </c>
      <c r="Y579" s="59" t="e">
        <f t="shared" si="11"/>
        <v>#DIV/0!</v>
      </c>
    </row>
    <row r="580" spans="1:25">
      <c r="A580" s="71"/>
      <c r="B580" s="73"/>
      <c r="C580" s="74"/>
      <c r="D580" s="73"/>
      <c r="E580" s="73"/>
      <c r="F580" s="73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57">
        <f>SUMIF('Wholesale Summary Input'!N:N,N580,'Wholesale Summary Input'!AC:AC)*-1</f>
        <v>0</v>
      </c>
      <c r="X580" s="57">
        <f>SUMIF('Wholesale Summary Input'!N:N,N580,'Wholesale Summary Input'!AD:AD)</f>
        <v>0</v>
      </c>
      <c r="Y580" s="59" t="e">
        <f t="shared" si="11"/>
        <v>#DIV/0!</v>
      </c>
    </row>
    <row r="581" spans="1:25">
      <c r="A581" s="71"/>
      <c r="B581" s="73"/>
      <c r="C581" s="74"/>
      <c r="D581" s="73"/>
      <c r="E581" s="73"/>
      <c r="F581" s="73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57">
        <f>SUMIF('Wholesale Summary Input'!N:N,N581,'Wholesale Summary Input'!AC:AC)*-1</f>
        <v>0</v>
      </c>
      <c r="X581" s="57">
        <f>SUMIF('Wholesale Summary Input'!N:N,N581,'Wholesale Summary Input'!AD:AD)</f>
        <v>0</v>
      </c>
      <c r="Y581" s="59" t="e">
        <f t="shared" si="11"/>
        <v>#DIV/0!</v>
      </c>
    </row>
    <row r="582" spans="1:25">
      <c r="A582" s="71"/>
      <c r="B582" s="73"/>
      <c r="C582" s="74"/>
      <c r="D582" s="73"/>
      <c r="E582" s="73"/>
      <c r="F582" s="73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57">
        <f>SUMIF('Wholesale Summary Input'!N:N,N582,'Wholesale Summary Input'!AC:AC)*-1</f>
        <v>0</v>
      </c>
      <c r="X582" s="57">
        <f>SUMIF('Wholesale Summary Input'!N:N,N582,'Wholesale Summary Input'!AD:AD)</f>
        <v>0</v>
      </c>
      <c r="Y582" s="59" t="e">
        <f t="shared" si="11"/>
        <v>#DIV/0!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9"/>
  <sheetViews>
    <sheetView topLeftCell="O21" workbookViewId="0">
      <selection activeCell="A61" sqref="A61:XFD61"/>
    </sheetView>
  </sheetViews>
  <sheetFormatPr baseColWidth="10" defaultRowHeight="15" x14ac:dyDescent="0"/>
  <cols>
    <col min="2" max="2" width="17.5" customWidth="1"/>
    <col min="29" max="29" width="10.83203125" style="58"/>
    <col min="31" max="32" width="10.83203125" customWidth="1"/>
  </cols>
  <sheetData>
    <row r="1" spans="1:47">
      <c r="AC1" s="58" t="s">
        <v>2054</v>
      </c>
    </row>
    <row r="2" spans="1:47">
      <c r="A2" t="s">
        <v>1937</v>
      </c>
      <c r="B2" s="56">
        <v>42909</v>
      </c>
      <c r="C2" s="132">
        <v>0.38284722222222217</v>
      </c>
      <c r="D2" s="56">
        <v>42909</v>
      </c>
      <c r="E2" s="56">
        <v>42909</v>
      </c>
      <c r="F2" s="56">
        <v>42909</v>
      </c>
      <c r="G2" t="s">
        <v>1916</v>
      </c>
      <c r="H2" t="s">
        <v>1917</v>
      </c>
      <c r="I2" t="s">
        <v>1918</v>
      </c>
      <c r="J2" t="s">
        <v>1919</v>
      </c>
      <c r="K2" t="s">
        <v>2000</v>
      </c>
      <c r="L2" t="s">
        <v>378</v>
      </c>
      <c r="M2" t="s">
        <v>239</v>
      </c>
      <c r="N2" t="s">
        <v>4333</v>
      </c>
      <c r="P2" t="s">
        <v>1920</v>
      </c>
      <c r="V2">
        <v>124.5</v>
      </c>
      <c r="Y2" s="71"/>
      <c r="Z2" s="71"/>
      <c r="AA2" s="71"/>
      <c r="AB2" s="71"/>
      <c r="AC2" s="75">
        <f>0.3+(0.029*AD2)</f>
        <v>3.9104999999999999</v>
      </c>
      <c r="AD2">
        <v>124.5</v>
      </c>
      <c r="AE2">
        <v>124.5</v>
      </c>
      <c r="AF2">
        <v>124.5</v>
      </c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</row>
    <row r="3" spans="1:47">
      <c r="A3" t="s">
        <v>1937</v>
      </c>
      <c r="B3" s="56">
        <v>42900</v>
      </c>
      <c r="C3" s="132">
        <v>0.60513888888888889</v>
      </c>
      <c r="D3" s="56">
        <v>42903</v>
      </c>
      <c r="E3" s="56">
        <v>42903</v>
      </c>
      <c r="F3" s="56">
        <v>42908</v>
      </c>
      <c r="G3" t="s">
        <v>1916</v>
      </c>
      <c r="H3" t="s">
        <v>1917</v>
      </c>
      <c r="I3" t="s">
        <v>1918</v>
      </c>
      <c r="J3" t="s">
        <v>1919</v>
      </c>
      <c r="K3" t="s">
        <v>372</v>
      </c>
      <c r="L3" t="s">
        <v>1921</v>
      </c>
      <c r="M3" t="s">
        <v>231</v>
      </c>
      <c r="N3" t="s">
        <v>4336</v>
      </c>
      <c r="P3" t="s">
        <v>1920</v>
      </c>
      <c r="V3">
        <v>107.5</v>
      </c>
      <c r="X3">
        <v>8.3000000000000007</v>
      </c>
      <c r="Y3" s="71"/>
      <c r="Z3" s="71"/>
      <c r="AA3" s="71"/>
      <c r="AB3" s="71"/>
      <c r="AC3" s="75">
        <f t="shared" ref="AC3:AC65" si="0">0.3+(0.029*AD3)</f>
        <v>3.6581999999999999</v>
      </c>
      <c r="AD3">
        <v>115.8</v>
      </c>
      <c r="AE3">
        <v>115.8</v>
      </c>
      <c r="AG3">
        <v>115.8</v>
      </c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</row>
    <row r="4" spans="1:47">
      <c r="A4" t="s">
        <v>1937</v>
      </c>
      <c r="B4" s="56">
        <v>42898</v>
      </c>
      <c r="C4" s="132">
        <v>0.46228009259259256</v>
      </c>
      <c r="D4" s="56">
        <v>42903</v>
      </c>
      <c r="E4" s="56">
        <v>42903</v>
      </c>
      <c r="F4" s="56">
        <v>42907</v>
      </c>
      <c r="G4" t="s">
        <v>1916</v>
      </c>
      <c r="H4" t="s">
        <v>1917</v>
      </c>
      <c r="I4" t="s">
        <v>1918</v>
      </c>
      <c r="J4" t="s">
        <v>1919</v>
      </c>
      <c r="K4" t="s">
        <v>393</v>
      </c>
      <c r="M4" t="s">
        <v>235</v>
      </c>
      <c r="N4" t="s">
        <v>4337</v>
      </c>
      <c r="P4" t="s">
        <v>1920</v>
      </c>
      <c r="V4">
        <v>261.5</v>
      </c>
      <c r="Y4" s="71"/>
      <c r="Z4" s="71"/>
      <c r="AA4" s="71"/>
      <c r="AB4" s="71"/>
      <c r="AC4" s="75">
        <f t="shared" si="0"/>
        <v>7.8835000000000006</v>
      </c>
      <c r="AD4">
        <v>261.5</v>
      </c>
      <c r="AE4">
        <v>261.5</v>
      </c>
      <c r="AG4">
        <v>261.5</v>
      </c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</row>
    <row r="5" spans="1:47">
      <c r="A5" t="s">
        <v>1937</v>
      </c>
      <c r="B5" s="56">
        <v>42898</v>
      </c>
      <c r="C5" s="132">
        <v>0.4332523148148148</v>
      </c>
      <c r="D5" s="56">
        <v>42903</v>
      </c>
      <c r="E5" s="56">
        <v>42903</v>
      </c>
      <c r="F5" s="56">
        <v>42905</v>
      </c>
      <c r="G5" t="s">
        <v>1916</v>
      </c>
      <c r="H5" t="s">
        <v>1917</v>
      </c>
      <c r="I5" t="s">
        <v>1918</v>
      </c>
      <c r="J5" t="s">
        <v>1919</v>
      </c>
      <c r="K5" t="s">
        <v>484</v>
      </c>
      <c r="N5" t="s">
        <v>4338</v>
      </c>
      <c r="P5" t="s">
        <v>1920</v>
      </c>
      <c r="V5">
        <v>35</v>
      </c>
      <c r="X5">
        <v>4</v>
      </c>
      <c r="Y5" s="71"/>
      <c r="Z5" s="71"/>
      <c r="AA5" s="71"/>
      <c r="AB5" s="71"/>
      <c r="AC5" s="75">
        <f t="shared" si="0"/>
        <v>1.431</v>
      </c>
      <c r="AD5">
        <v>39</v>
      </c>
      <c r="AE5">
        <v>39</v>
      </c>
      <c r="AF5">
        <v>39</v>
      </c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</row>
    <row r="6" spans="1:47">
      <c r="A6" t="s">
        <v>1937</v>
      </c>
      <c r="B6" s="56">
        <v>42896</v>
      </c>
      <c r="C6" s="132">
        <v>0.45399305555555558</v>
      </c>
      <c r="D6" s="56">
        <v>42903</v>
      </c>
      <c r="E6" s="56">
        <v>42903</v>
      </c>
      <c r="F6" s="56">
        <v>42905</v>
      </c>
      <c r="G6" t="s">
        <v>1916</v>
      </c>
      <c r="H6" t="s">
        <v>1917</v>
      </c>
      <c r="I6" t="s">
        <v>1918</v>
      </c>
      <c r="J6" t="s">
        <v>1919</v>
      </c>
      <c r="K6" t="s">
        <v>2652</v>
      </c>
      <c r="N6" t="s">
        <v>4339</v>
      </c>
      <c r="P6" t="s">
        <v>1920</v>
      </c>
      <c r="V6">
        <v>32</v>
      </c>
      <c r="X6">
        <v>4</v>
      </c>
      <c r="Y6" s="71"/>
      <c r="Z6" s="71"/>
      <c r="AA6" s="71"/>
      <c r="AB6" s="71"/>
      <c r="AC6" s="75">
        <f t="shared" si="0"/>
        <v>1.3440000000000001</v>
      </c>
      <c r="AD6">
        <v>36</v>
      </c>
      <c r="AE6">
        <v>36</v>
      </c>
      <c r="AF6">
        <v>36</v>
      </c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</row>
    <row r="7" spans="1:47">
      <c r="A7" t="s">
        <v>1937</v>
      </c>
      <c r="B7" s="56">
        <v>42894</v>
      </c>
      <c r="C7" s="132">
        <v>0.32817129629629632</v>
      </c>
      <c r="D7" s="56">
        <v>42903</v>
      </c>
      <c r="E7" s="56">
        <v>42903</v>
      </c>
      <c r="F7" s="56">
        <v>42903</v>
      </c>
      <c r="G7" t="s">
        <v>1916</v>
      </c>
      <c r="H7" t="s">
        <v>1917</v>
      </c>
      <c r="I7" t="s">
        <v>1918</v>
      </c>
      <c r="J7" t="s">
        <v>1919</v>
      </c>
      <c r="K7" t="s">
        <v>1145</v>
      </c>
      <c r="N7" t="s">
        <v>4340</v>
      </c>
      <c r="P7" t="s">
        <v>1920</v>
      </c>
      <c r="V7">
        <v>40</v>
      </c>
      <c r="Y7" s="71"/>
      <c r="Z7" s="71"/>
      <c r="AA7" s="71"/>
      <c r="AB7" s="71"/>
      <c r="AC7" s="75">
        <f t="shared" si="0"/>
        <v>1.4600000000000002</v>
      </c>
      <c r="AD7">
        <v>40</v>
      </c>
      <c r="AE7">
        <v>40</v>
      </c>
      <c r="AF7">
        <v>40</v>
      </c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</row>
    <row r="8" spans="1:47">
      <c r="A8" t="s">
        <v>1937</v>
      </c>
      <c r="B8" s="56">
        <v>42900</v>
      </c>
      <c r="C8" s="132">
        <v>0.23358796296296294</v>
      </c>
      <c r="D8" s="56">
        <v>42900</v>
      </c>
      <c r="E8" s="56">
        <v>42900</v>
      </c>
      <c r="F8" s="56">
        <v>42903</v>
      </c>
      <c r="G8" t="s">
        <v>1916</v>
      </c>
      <c r="H8" t="s">
        <v>1917</v>
      </c>
      <c r="I8" t="s">
        <v>1918</v>
      </c>
      <c r="J8" t="s">
        <v>1919</v>
      </c>
      <c r="K8" t="s">
        <v>533</v>
      </c>
      <c r="N8" t="s">
        <v>4341</v>
      </c>
      <c r="P8" t="s">
        <v>1920</v>
      </c>
      <c r="V8">
        <v>114</v>
      </c>
      <c r="X8">
        <v>48</v>
      </c>
      <c r="Y8" s="71"/>
      <c r="Z8" s="71"/>
      <c r="AA8" s="71"/>
      <c r="AB8" s="71"/>
      <c r="AC8" s="75">
        <f t="shared" si="0"/>
        <v>4.9980000000000002</v>
      </c>
      <c r="AD8">
        <v>162</v>
      </c>
      <c r="AE8">
        <v>162</v>
      </c>
      <c r="AG8">
        <v>162</v>
      </c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</row>
    <row r="9" spans="1:47">
      <c r="A9" t="s">
        <v>1937</v>
      </c>
      <c r="B9" s="56">
        <v>42898</v>
      </c>
      <c r="C9" s="132">
        <v>0.43782407407407403</v>
      </c>
      <c r="D9" s="56">
        <v>42898</v>
      </c>
      <c r="E9" s="56">
        <v>42898</v>
      </c>
      <c r="F9" s="56">
        <v>42906</v>
      </c>
      <c r="G9" t="s">
        <v>1916</v>
      </c>
      <c r="H9" t="s">
        <v>1917</v>
      </c>
      <c r="I9" t="s">
        <v>1918</v>
      </c>
      <c r="J9" t="s">
        <v>1919</v>
      </c>
      <c r="K9" t="s">
        <v>1113</v>
      </c>
      <c r="N9" t="s">
        <v>4342</v>
      </c>
      <c r="P9" t="s">
        <v>1920</v>
      </c>
      <c r="V9">
        <v>175</v>
      </c>
      <c r="Y9" s="71"/>
      <c r="Z9" s="71"/>
      <c r="AA9" s="71"/>
      <c r="AB9" s="71"/>
      <c r="AC9" s="75">
        <f t="shared" si="0"/>
        <v>5.375</v>
      </c>
      <c r="AD9">
        <v>175</v>
      </c>
      <c r="AE9">
        <v>175</v>
      </c>
      <c r="AF9">
        <v>175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</row>
    <row r="10" spans="1:47">
      <c r="A10" t="s">
        <v>1937</v>
      </c>
      <c r="B10" s="56">
        <v>42898</v>
      </c>
      <c r="C10" s="132">
        <v>0.18837962962962962</v>
      </c>
      <c r="D10" s="56">
        <v>42898</v>
      </c>
      <c r="E10" s="56">
        <v>42898</v>
      </c>
      <c r="F10" s="56">
        <v>42903</v>
      </c>
      <c r="G10" t="s">
        <v>1916</v>
      </c>
      <c r="H10" t="s">
        <v>1917</v>
      </c>
      <c r="I10" t="s">
        <v>1918</v>
      </c>
      <c r="J10" t="s">
        <v>1919</v>
      </c>
      <c r="K10" t="s">
        <v>1157</v>
      </c>
      <c r="M10" t="s">
        <v>241</v>
      </c>
      <c r="N10" t="s">
        <v>4343</v>
      </c>
      <c r="P10" t="s">
        <v>1920</v>
      </c>
      <c r="V10">
        <v>337.5</v>
      </c>
      <c r="Y10" s="71"/>
      <c r="Z10" s="71"/>
      <c r="AA10" s="71"/>
      <c r="AB10" s="71"/>
      <c r="AC10" s="75">
        <f t="shared" si="0"/>
        <v>10.0875</v>
      </c>
      <c r="AD10">
        <v>337.5</v>
      </c>
      <c r="AE10">
        <v>337.5</v>
      </c>
      <c r="AF10">
        <v>337.5</v>
      </c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</row>
    <row r="11" spans="1:47">
      <c r="A11" t="s">
        <v>1937</v>
      </c>
      <c r="B11" s="56">
        <v>42858</v>
      </c>
      <c r="C11" s="132">
        <v>0.22677083333333334</v>
      </c>
      <c r="D11" s="56">
        <v>42897</v>
      </c>
      <c r="E11" s="56">
        <v>42897</v>
      </c>
      <c r="F11" s="56">
        <v>42903</v>
      </c>
      <c r="G11" t="s">
        <v>1916</v>
      </c>
      <c r="H11" t="s">
        <v>1917</v>
      </c>
      <c r="I11" t="s">
        <v>1918</v>
      </c>
      <c r="J11" t="s">
        <v>1919</v>
      </c>
      <c r="K11" t="s">
        <v>671</v>
      </c>
      <c r="N11" t="s">
        <v>4344</v>
      </c>
      <c r="P11" t="s">
        <v>1920</v>
      </c>
      <c r="V11">
        <v>228</v>
      </c>
      <c r="Y11" s="71"/>
      <c r="Z11" s="71"/>
      <c r="AA11" s="71"/>
      <c r="AB11" s="71"/>
      <c r="AC11" s="75">
        <f t="shared" si="0"/>
        <v>6.9119999999999999</v>
      </c>
      <c r="AD11">
        <v>228</v>
      </c>
      <c r="AE11">
        <v>228</v>
      </c>
      <c r="AF11">
        <v>228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</row>
    <row r="12" spans="1:47">
      <c r="A12" t="s">
        <v>1937</v>
      </c>
      <c r="B12" s="56">
        <v>42893</v>
      </c>
      <c r="C12" s="132">
        <v>0.74697916666666664</v>
      </c>
      <c r="D12" s="56">
        <v>42893</v>
      </c>
      <c r="E12" s="56">
        <v>42893</v>
      </c>
      <c r="F12" s="56">
        <v>42894</v>
      </c>
      <c r="G12" t="s">
        <v>1916</v>
      </c>
      <c r="H12" t="s">
        <v>1917</v>
      </c>
      <c r="I12" t="s">
        <v>1918</v>
      </c>
      <c r="J12" t="s">
        <v>1919</v>
      </c>
      <c r="K12" t="s">
        <v>2025</v>
      </c>
      <c r="N12" t="s">
        <v>4345</v>
      </c>
      <c r="P12" t="s">
        <v>1920</v>
      </c>
      <c r="V12">
        <v>97</v>
      </c>
      <c r="Y12" s="71"/>
      <c r="Z12" s="71"/>
      <c r="AA12" s="71"/>
      <c r="AB12" s="71"/>
      <c r="AC12" s="75">
        <f t="shared" si="0"/>
        <v>3.113</v>
      </c>
      <c r="AD12">
        <v>97</v>
      </c>
      <c r="AE12">
        <v>97</v>
      </c>
      <c r="AF12">
        <v>97</v>
      </c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</row>
    <row r="13" spans="1:47">
      <c r="A13" t="s">
        <v>1937</v>
      </c>
      <c r="B13" s="56">
        <v>42879</v>
      </c>
      <c r="C13" s="132">
        <v>0.72283564814814805</v>
      </c>
      <c r="D13" s="56">
        <v>42879</v>
      </c>
      <c r="E13" s="56">
        <v>42879</v>
      </c>
      <c r="F13" s="56">
        <v>42879</v>
      </c>
      <c r="G13" t="s">
        <v>1916</v>
      </c>
      <c r="H13" t="s">
        <v>1917</v>
      </c>
      <c r="I13" t="s">
        <v>1918</v>
      </c>
      <c r="J13" t="s">
        <v>1919</v>
      </c>
      <c r="K13" t="s">
        <v>1142</v>
      </c>
      <c r="N13" t="s">
        <v>4346</v>
      </c>
      <c r="P13" t="s">
        <v>1920</v>
      </c>
      <c r="V13">
        <v>319.5</v>
      </c>
      <c r="Y13" s="71"/>
      <c r="Z13" s="71"/>
      <c r="AA13" s="71"/>
      <c r="AB13" s="71"/>
      <c r="AC13" s="75">
        <f t="shared" si="0"/>
        <v>9.5655000000000019</v>
      </c>
      <c r="AD13">
        <v>319.5</v>
      </c>
      <c r="AE13">
        <v>319.5</v>
      </c>
      <c r="AG13">
        <v>319.5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</row>
    <row r="14" spans="1:47">
      <c r="A14" t="s">
        <v>1937</v>
      </c>
      <c r="B14" s="56">
        <v>42878</v>
      </c>
      <c r="C14" s="132">
        <v>0.60678240740740741</v>
      </c>
      <c r="D14" s="56">
        <v>42879</v>
      </c>
      <c r="E14" s="56">
        <v>42879</v>
      </c>
      <c r="F14" s="56">
        <v>42884</v>
      </c>
      <c r="G14" t="s">
        <v>1916</v>
      </c>
      <c r="H14" t="s">
        <v>1917</v>
      </c>
      <c r="I14" t="s">
        <v>1918</v>
      </c>
      <c r="J14" t="s">
        <v>1919</v>
      </c>
      <c r="K14" t="s">
        <v>372</v>
      </c>
      <c r="L14" t="s">
        <v>1921</v>
      </c>
      <c r="M14" t="s">
        <v>231</v>
      </c>
      <c r="N14" t="s">
        <v>4347</v>
      </c>
      <c r="P14" t="s">
        <v>1920</v>
      </c>
      <c r="V14">
        <v>72</v>
      </c>
      <c r="X14">
        <v>8.2799999999999994</v>
      </c>
      <c r="Y14" s="71"/>
      <c r="Z14" s="71"/>
      <c r="AA14" s="71"/>
      <c r="AB14" s="71"/>
      <c r="AC14" s="75">
        <f t="shared" si="0"/>
        <v>2.62812</v>
      </c>
      <c r="AD14">
        <v>80.28</v>
      </c>
      <c r="AE14">
        <v>80.28</v>
      </c>
      <c r="AG14">
        <v>80.28</v>
      </c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</row>
    <row r="15" spans="1:47">
      <c r="A15" t="s">
        <v>1937</v>
      </c>
      <c r="B15" s="56">
        <v>42873</v>
      </c>
      <c r="C15" s="132">
        <v>0.31177083333333333</v>
      </c>
      <c r="D15" s="56">
        <v>42873</v>
      </c>
      <c r="E15" s="56">
        <v>42873</v>
      </c>
      <c r="F15" s="56">
        <v>42873</v>
      </c>
      <c r="G15" t="s">
        <v>1916</v>
      </c>
      <c r="H15" t="s">
        <v>1917</v>
      </c>
      <c r="I15" t="s">
        <v>1918</v>
      </c>
      <c r="J15" t="s">
        <v>1919</v>
      </c>
      <c r="K15" t="s">
        <v>4348</v>
      </c>
      <c r="M15" t="s">
        <v>4349</v>
      </c>
      <c r="N15" t="s">
        <v>4350</v>
      </c>
      <c r="P15" t="s">
        <v>1920</v>
      </c>
      <c r="V15">
        <v>400</v>
      </c>
      <c r="Y15" s="71"/>
      <c r="Z15" s="71"/>
      <c r="AA15" s="71"/>
      <c r="AB15" s="71"/>
      <c r="AC15" s="75">
        <f t="shared" si="0"/>
        <v>11.900000000000002</v>
      </c>
      <c r="AD15">
        <v>400</v>
      </c>
      <c r="AE15">
        <v>400</v>
      </c>
      <c r="AF15">
        <v>400</v>
      </c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</row>
    <row r="16" spans="1:47">
      <c r="A16" t="s">
        <v>1937</v>
      </c>
      <c r="B16" s="56">
        <v>42871</v>
      </c>
      <c r="C16" s="132">
        <v>0.3578587962962963</v>
      </c>
      <c r="D16" s="56">
        <v>42871</v>
      </c>
      <c r="E16" s="56">
        <v>42871</v>
      </c>
      <c r="F16" s="56">
        <v>42874</v>
      </c>
      <c r="G16" t="s">
        <v>1916</v>
      </c>
      <c r="H16" t="s">
        <v>1917</v>
      </c>
      <c r="I16" t="s">
        <v>1918</v>
      </c>
      <c r="J16" t="s">
        <v>1919</v>
      </c>
      <c r="K16" t="s">
        <v>372</v>
      </c>
      <c r="L16" t="s">
        <v>1921</v>
      </c>
      <c r="M16" t="s">
        <v>231</v>
      </c>
      <c r="N16" t="s">
        <v>4352</v>
      </c>
      <c r="P16" t="s">
        <v>1920</v>
      </c>
      <c r="V16">
        <v>149.5</v>
      </c>
      <c r="Y16" s="71"/>
      <c r="Z16" s="71"/>
      <c r="AA16" s="71"/>
      <c r="AB16" s="71"/>
      <c r="AC16" s="75">
        <f t="shared" si="0"/>
        <v>4.6355000000000004</v>
      </c>
      <c r="AD16">
        <v>149.5</v>
      </c>
      <c r="AE16">
        <v>149.5</v>
      </c>
      <c r="AG16">
        <v>149.5</v>
      </c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</row>
    <row r="17" spans="1:47">
      <c r="A17" t="s">
        <v>1937</v>
      </c>
      <c r="B17" s="56">
        <v>42859</v>
      </c>
      <c r="C17" s="132">
        <v>0.47401620370370368</v>
      </c>
      <c r="D17" s="56">
        <v>42868</v>
      </c>
      <c r="E17" s="56">
        <v>42868</v>
      </c>
      <c r="F17" s="56">
        <v>42868</v>
      </c>
      <c r="G17" t="s">
        <v>1916</v>
      </c>
      <c r="H17" t="s">
        <v>1917</v>
      </c>
      <c r="I17" t="s">
        <v>1918</v>
      </c>
      <c r="J17" t="s">
        <v>1919</v>
      </c>
      <c r="K17" t="s">
        <v>486</v>
      </c>
      <c r="M17" t="s">
        <v>250</v>
      </c>
      <c r="N17" t="s">
        <v>4353</v>
      </c>
      <c r="P17" t="s">
        <v>1920</v>
      </c>
      <c r="V17">
        <v>102</v>
      </c>
      <c r="X17">
        <v>10</v>
      </c>
      <c r="Y17" s="71"/>
      <c r="Z17" s="71"/>
      <c r="AA17" s="71"/>
      <c r="AB17" s="71"/>
      <c r="AC17" s="75">
        <f t="shared" si="0"/>
        <v>3.548</v>
      </c>
      <c r="AD17">
        <v>112</v>
      </c>
      <c r="AE17">
        <v>112</v>
      </c>
      <c r="AF17">
        <v>112</v>
      </c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</row>
    <row r="18" spans="1:47">
      <c r="A18" t="s">
        <v>1937</v>
      </c>
      <c r="B18" s="56">
        <v>42859</v>
      </c>
      <c r="C18" s="132">
        <v>0.45186342592592593</v>
      </c>
      <c r="D18" s="56">
        <v>42868</v>
      </c>
      <c r="E18" s="56">
        <v>42868</v>
      </c>
      <c r="F18" s="56">
        <v>42894</v>
      </c>
      <c r="G18" t="s">
        <v>1916</v>
      </c>
      <c r="H18" t="s">
        <v>1917</v>
      </c>
      <c r="I18" t="s">
        <v>1918</v>
      </c>
      <c r="J18" t="s">
        <v>1919</v>
      </c>
      <c r="K18" t="s">
        <v>1126</v>
      </c>
      <c r="N18" t="s">
        <v>4354</v>
      </c>
      <c r="P18" t="s">
        <v>1920</v>
      </c>
      <c r="V18">
        <v>51</v>
      </c>
      <c r="X18">
        <v>5.5</v>
      </c>
      <c r="Y18" s="71"/>
      <c r="Z18" s="71"/>
      <c r="AA18" s="71"/>
      <c r="AB18" s="71"/>
      <c r="AC18" s="75">
        <f t="shared" si="0"/>
        <v>1.9385000000000001</v>
      </c>
      <c r="AD18">
        <v>56.5</v>
      </c>
      <c r="AE18">
        <v>56.5</v>
      </c>
      <c r="AF18">
        <v>56.5</v>
      </c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</row>
    <row r="19" spans="1:47">
      <c r="A19" t="s">
        <v>1937</v>
      </c>
      <c r="B19" s="56">
        <v>42858</v>
      </c>
      <c r="C19" s="132">
        <v>0.23680555555555557</v>
      </c>
      <c r="D19" s="56">
        <v>42863</v>
      </c>
      <c r="E19" s="56">
        <v>42863</v>
      </c>
      <c r="F19" s="56">
        <v>42894</v>
      </c>
      <c r="G19" t="s">
        <v>1916</v>
      </c>
      <c r="H19" t="s">
        <v>1917</v>
      </c>
      <c r="I19" t="s">
        <v>1918</v>
      </c>
      <c r="J19" t="s">
        <v>1919</v>
      </c>
      <c r="K19" t="s">
        <v>461</v>
      </c>
      <c r="M19" t="s">
        <v>206</v>
      </c>
      <c r="N19" t="s">
        <v>4355</v>
      </c>
      <c r="P19" t="s">
        <v>1920</v>
      </c>
      <c r="V19">
        <v>238</v>
      </c>
      <c r="Y19" s="71"/>
      <c r="Z19" s="71"/>
      <c r="AA19" s="71"/>
      <c r="AB19" s="71"/>
      <c r="AC19" s="75">
        <f t="shared" si="0"/>
        <v>7.202</v>
      </c>
      <c r="AD19">
        <v>238</v>
      </c>
      <c r="AE19">
        <v>238</v>
      </c>
      <c r="AF19">
        <v>238</v>
      </c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</row>
    <row r="20" spans="1:47">
      <c r="A20" t="s">
        <v>1937</v>
      </c>
      <c r="B20" s="56">
        <v>42859</v>
      </c>
      <c r="C20" s="132">
        <v>0.61921296296296291</v>
      </c>
      <c r="D20" s="56">
        <v>42862</v>
      </c>
      <c r="E20" s="56">
        <v>42862</v>
      </c>
      <c r="F20" s="56">
        <v>42862</v>
      </c>
      <c r="G20" t="s">
        <v>1916</v>
      </c>
      <c r="H20" t="s">
        <v>1917</v>
      </c>
      <c r="I20" t="s">
        <v>1918</v>
      </c>
      <c r="J20" t="s">
        <v>1919</v>
      </c>
      <c r="K20" t="s">
        <v>1958</v>
      </c>
      <c r="N20" t="s">
        <v>4357</v>
      </c>
      <c r="P20" t="s">
        <v>1920</v>
      </c>
      <c r="V20">
        <v>51</v>
      </c>
      <c r="Y20" s="71"/>
      <c r="Z20" s="71"/>
      <c r="AA20" s="71"/>
      <c r="AB20" s="71"/>
      <c r="AC20" s="75">
        <f t="shared" si="0"/>
        <v>1.7790000000000001</v>
      </c>
      <c r="AD20">
        <v>51</v>
      </c>
      <c r="AE20">
        <v>51</v>
      </c>
      <c r="AG20">
        <v>51</v>
      </c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</row>
    <row r="21" spans="1:47">
      <c r="A21" t="s">
        <v>1937</v>
      </c>
      <c r="B21" s="56">
        <v>42858</v>
      </c>
      <c r="C21" s="132">
        <v>0.67783564814814812</v>
      </c>
      <c r="D21" s="56">
        <v>42858</v>
      </c>
      <c r="E21" s="56">
        <v>42858</v>
      </c>
      <c r="F21" s="56">
        <v>42859</v>
      </c>
      <c r="G21" t="s">
        <v>1916</v>
      </c>
      <c r="H21" t="s">
        <v>1917</v>
      </c>
      <c r="I21" t="s">
        <v>1918</v>
      </c>
      <c r="J21" t="s">
        <v>1919</v>
      </c>
      <c r="K21" t="s">
        <v>2651</v>
      </c>
      <c r="N21" t="s">
        <v>4358</v>
      </c>
      <c r="P21" t="s">
        <v>1920</v>
      </c>
      <c r="V21">
        <v>156.5</v>
      </c>
      <c r="Y21" s="71"/>
      <c r="Z21" s="71"/>
      <c r="AA21" s="71"/>
      <c r="AB21" s="71"/>
      <c r="AC21" s="75">
        <f t="shared" si="0"/>
        <v>4.8384999999999998</v>
      </c>
      <c r="AD21">
        <v>156.5</v>
      </c>
      <c r="AE21">
        <v>156.5</v>
      </c>
      <c r="AF21">
        <v>156.5</v>
      </c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</row>
    <row r="22" spans="1:47">
      <c r="A22" t="s">
        <v>1937</v>
      </c>
      <c r="B22" s="56">
        <v>42858</v>
      </c>
      <c r="C22" s="132">
        <v>0.58976851851851853</v>
      </c>
      <c r="D22" s="56">
        <v>42858</v>
      </c>
      <c r="E22" s="56">
        <v>42858</v>
      </c>
      <c r="F22" s="56">
        <v>42864</v>
      </c>
      <c r="G22" t="s">
        <v>1916</v>
      </c>
      <c r="H22" t="s">
        <v>1917</v>
      </c>
      <c r="I22" t="s">
        <v>1918</v>
      </c>
      <c r="J22" t="s">
        <v>1919</v>
      </c>
      <c r="K22" t="s">
        <v>674</v>
      </c>
      <c r="L22" t="s">
        <v>1938</v>
      </c>
      <c r="M22" t="s">
        <v>379</v>
      </c>
      <c r="N22" t="s">
        <v>4359</v>
      </c>
      <c r="P22" t="s">
        <v>1920</v>
      </c>
      <c r="V22">
        <v>109</v>
      </c>
      <c r="X22">
        <v>6</v>
      </c>
      <c r="Y22" s="71"/>
      <c r="Z22" s="71"/>
      <c r="AA22" s="71"/>
      <c r="AB22" s="71"/>
      <c r="AC22" s="75">
        <f t="shared" si="0"/>
        <v>3.6349999999999998</v>
      </c>
      <c r="AD22">
        <v>115</v>
      </c>
      <c r="AE22">
        <v>115</v>
      </c>
      <c r="AF22">
        <v>115</v>
      </c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</row>
    <row r="23" spans="1:47">
      <c r="A23" t="s">
        <v>1937</v>
      </c>
      <c r="B23" s="56">
        <v>42858</v>
      </c>
      <c r="C23" s="132">
        <v>0.31596064814814812</v>
      </c>
      <c r="D23" s="56">
        <v>42858</v>
      </c>
      <c r="E23" s="56">
        <v>42858</v>
      </c>
      <c r="F23" s="56">
        <v>42859</v>
      </c>
      <c r="G23" t="s">
        <v>1916</v>
      </c>
      <c r="H23" t="s">
        <v>1917</v>
      </c>
      <c r="I23" t="s">
        <v>1918</v>
      </c>
      <c r="J23" t="s">
        <v>1919</v>
      </c>
      <c r="K23" t="s">
        <v>1979</v>
      </c>
      <c r="N23" t="s">
        <v>4362</v>
      </c>
      <c r="P23" t="s">
        <v>1920</v>
      </c>
      <c r="V23">
        <v>166.5</v>
      </c>
      <c r="Y23" s="71"/>
      <c r="Z23" s="71"/>
      <c r="AA23" s="71"/>
      <c r="AB23" s="71"/>
      <c r="AC23" s="75">
        <f t="shared" si="0"/>
        <v>5.1284999999999998</v>
      </c>
      <c r="AD23">
        <v>166.5</v>
      </c>
      <c r="AE23">
        <v>166.5</v>
      </c>
      <c r="AF23">
        <v>166.5</v>
      </c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</row>
    <row r="24" spans="1:47">
      <c r="A24" t="s">
        <v>1937</v>
      </c>
      <c r="B24" s="56">
        <v>42856</v>
      </c>
      <c r="C24" s="132">
        <v>0.4816319444444444</v>
      </c>
      <c r="D24" s="56">
        <v>42858</v>
      </c>
      <c r="E24" s="56">
        <v>42858</v>
      </c>
      <c r="F24" s="56">
        <v>42859</v>
      </c>
      <c r="G24" t="s">
        <v>1916</v>
      </c>
      <c r="H24" t="s">
        <v>1917</v>
      </c>
      <c r="I24" t="s">
        <v>1918</v>
      </c>
      <c r="J24" t="s">
        <v>1919</v>
      </c>
      <c r="K24" t="s">
        <v>1145</v>
      </c>
      <c r="N24" t="s">
        <v>4363</v>
      </c>
      <c r="P24" t="s">
        <v>1920</v>
      </c>
      <c r="V24">
        <v>85</v>
      </c>
      <c r="X24">
        <v>7.5</v>
      </c>
      <c r="Y24" s="71"/>
      <c r="Z24" s="71"/>
      <c r="AA24" s="71"/>
      <c r="AB24" s="71"/>
      <c r="AC24" s="75">
        <f t="shared" si="0"/>
        <v>2.9824999999999999</v>
      </c>
      <c r="AD24">
        <v>92.5</v>
      </c>
      <c r="AE24">
        <v>92.5</v>
      </c>
      <c r="AF24">
        <v>92.5</v>
      </c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</row>
    <row r="25" spans="1:47">
      <c r="A25" t="s">
        <v>1937</v>
      </c>
      <c r="B25" s="56">
        <v>42856</v>
      </c>
      <c r="C25" s="132">
        <v>0.47289351851851852</v>
      </c>
      <c r="D25" s="56">
        <v>42858</v>
      </c>
      <c r="E25" s="56">
        <v>42858</v>
      </c>
      <c r="F25" s="56">
        <v>42863</v>
      </c>
      <c r="G25" t="s">
        <v>1916</v>
      </c>
      <c r="H25" t="s">
        <v>1917</v>
      </c>
      <c r="I25" t="s">
        <v>1918</v>
      </c>
      <c r="J25" t="s">
        <v>1919</v>
      </c>
      <c r="K25" t="s">
        <v>393</v>
      </c>
      <c r="M25" t="s">
        <v>235</v>
      </c>
      <c r="N25" t="s">
        <v>4364</v>
      </c>
      <c r="P25" t="s">
        <v>1920</v>
      </c>
      <c r="V25">
        <v>756.5</v>
      </c>
      <c r="Y25" s="71"/>
      <c r="Z25" s="71"/>
      <c r="AA25" s="71"/>
      <c r="AB25" s="71"/>
      <c r="AC25" s="75">
        <f t="shared" si="0"/>
        <v>22.238500000000002</v>
      </c>
      <c r="AD25">
        <v>756.5</v>
      </c>
      <c r="AE25">
        <v>756.5</v>
      </c>
      <c r="AG25">
        <v>756.5</v>
      </c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</row>
    <row r="26" spans="1:47">
      <c r="A26" t="s">
        <v>1937</v>
      </c>
      <c r="B26" s="56">
        <v>42856</v>
      </c>
      <c r="C26" s="132">
        <v>0.46856481481481477</v>
      </c>
      <c r="D26" s="56">
        <v>42858</v>
      </c>
      <c r="E26" s="56">
        <v>42858</v>
      </c>
      <c r="F26" s="56">
        <v>42859</v>
      </c>
      <c r="G26" t="s">
        <v>1916</v>
      </c>
      <c r="H26" t="s">
        <v>1917</v>
      </c>
      <c r="I26" t="s">
        <v>1918</v>
      </c>
      <c r="J26" t="s">
        <v>1919</v>
      </c>
      <c r="K26" t="s">
        <v>1157</v>
      </c>
      <c r="M26" t="s">
        <v>241</v>
      </c>
      <c r="N26" t="s">
        <v>4365</v>
      </c>
      <c r="P26" t="s">
        <v>1920</v>
      </c>
      <c r="V26">
        <v>99</v>
      </c>
      <c r="X26">
        <v>7</v>
      </c>
      <c r="Y26" s="71"/>
      <c r="Z26" s="71"/>
      <c r="AA26" s="71"/>
      <c r="AB26" s="71"/>
      <c r="AC26" s="75">
        <f t="shared" si="0"/>
        <v>3.3740000000000001</v>
      </c>
      <c r="AD26">
        <v>106</v>
      </c>
      <c r="AE26">
        <v>106</v>
      </c>
      <c r="AF26">
        <v>106</v>
      </c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</row>
    <row r="27" spans="1:47">
      <c r="A27" t="s">
        <v>1937</v>
      </c>
      <c r="B27" s="56">
        <v>42856</v>
      </c>
      <c r="C27" s="132">
        <v>0.43918981481481478</v>
      </c>
      <c r="D27" s="56">
        <v>42858</v>
      </c>
      <c r="E27" s="56">
        <v>42858</v>
      </c>
      <c r="F27" s="56">
        <v>42902</v>
      </c>
      <c r="G27" t="s">
        <v>1916</v>
      </c>
      <c r="H27" t="s">
        <v>1917</v>
      </c>
      <c r="I27" t="s">
        <v>1918</v>
      </c>
      <c r="J27" t="s">
        <v>1919</v>
      </c>
      <c r="K27" t="s">
        <v>4366</v>
      </c>
      <c r="N27" t="s">
        <v>4367</v>
      </c>
      <c r="P27" t="s">
        <v>1920</v>
      </c>
      <c r="V27">
        <v>92</v>
      </c>
      <c r="X27">
        <v>9</v>
      </c>
      <c r="Y27" s="71"/>
      <c r="Z27" s="71"/>
      <c r="AA27" s="71"/>
      <c r="AB27" s="71"/>
      <c r="AC27" s="75">
        <f t="shared" si="0"/>
        <v>3.2290000000000001</v>
      </c>
      <c r="AD27">
        <v>101</v>
      </c>
      <c r="AE27">
        <v>101</v>
      </c>
      <c r="AG27">
        <v>101</v>
      </c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</row>
    <row r="28" spans="1:47">
      <c r="A28" t="s">
        <v>1937</v>
      </c>
      <c r="B28" s="56">
        <v>42856</v>
      </c>
      <c r="C28" s="132">
        <v>0.43137731481481478</v>
      </c>
      <c r="D28" s="56">
        <v>42858</v>
      </c>
      <c r="E28" s="56">
        <v>42858</v>
      </c>
      <c r="F28" s="56">
        <v>42894</v>
      </c>
      <c r="G28" t="s">
        <v>1916</v>
      </c>
      <c r="H28" t="s">
        <v>1917</v>
      </c>
      <c r="I28" t="s">
        <v>1918</v>
      </c>
      <c r="J28" t="s">
        <v>1919</v>
      </c>
      <c r="K28" t="s">
        <v>4368</v>
      </c>
      <c r="N28" t="s">
        <v>4369</v>
      </c>
      <c r="P28" t="s">
        <v>1920</v>
      </c>
      <c r="V28">
        <v>103</v>
      </c>
      <c r="X28">
        <v>13</v>
      </c>
      <c r="Y28" s="71"/>
      <c r="Z28" s="71"/>
      <c r="AA28" s="71"/>
      <c r="AB28" s="71"/>
      <c r="AC28" s="75">
        <f t="shared" si="0"/>
        <v>3.6640000000000001</v>
      </c>
      <c r="AD28">
        <v>116</v>
      </c>
      <c r="AE28">
        <v>116</v>
      </c>
      <c r="AF28">
        <v>116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</row>
    <row r="29" spans="1:47">
      <c r="A29" t="s">
        <v>1937</v>
      </c>
      <c r="B29" s="56">
        <v>42856</v>
      </c>
      <c r="C29" s="132">
        <v>0.39636574074074077</v>
      </c>
      <c r="D29" s="56">
        <v>42858</v>
      </c>
      <c r="E29" s="56">
        <v>42858</v>
      </c>
      <c r="F29" s="56">
        <v>42894</v>
      </c>
      <c r="G29" t="s">
        <v>1916</v>
      </c>
      <c r="H29" t="s">
        <v>1917</v>
      </c>
      <c r="I29" t="s">
        <v>1918</v>
      </c>
      <c r="J29" t="s">
        <v>1919</v>
      </c>
      <c r="K29" t="s">
        <v>3468</v>
      </c>
      <c r="N29" t="s">
        <v>4370</v>
      </c>
      <c r="P29" t="s">
        <v>1920</v>
      </c>
      <c r="V29">
        <v>171.5</v>
      </c>
      <c r="Y29" s="71"/>
      <c r="Z29" s="71"/>
      <c r="AA29" s="71"/>
      <c r="AB29" s="71"/>
      <c r="AC29" s="75">
        <f t="shared" si="0"/>
        <v>5.2735000000000003</v>
      </c>
      <c r="AD29">
        <v>171.5</v>
      </c>
      <c r="AE29">
        <v>171.5</v>
      </c>
      <c r="AF29">
        <v>171.5</v>
      </c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</row>
    <row r="30" spans="1:47">
      <c r="A30" t="s">
        <v>1937</v>
      </c>
      <c r="B30" s="56">
        <v>42856</v>
      </c>
      <c r="C30" s="132">
        <v>0.36936342592592591</v>
      </c>
      <c r="D30" s="56">
        <v>42858</v>
      </c>
      <c r="E30" s="56">
        <v>42858</v>
      </c>
      <c r="F30" s="56">
        <v>42875</v>
      </c>
      <c r="G30" t="s">
        <v>1916</v>
      </c>
      <c r="H30" t="s">
        <v>1917</v>
      </c>
      <c r="I30" t="s">
        <v>1918</v>
      </c>
      <c r="J30" t="s">
        <v>1919</v>
      </c>
      <c r="K30" t="s">
        <v>1991</v>
      </c>
      <c r="N30" t="s">
        <v>4371</v>
      </c>
      <c r="P30" t="s">
        <v>1920</v>
      </c>
      <c r="V30">
        <v>85</v>
      </c>
      <c r="X30">
        <v>12</v>
      </c>
      <c r="Y30" s="71"/>
      <c r="Z30" s="71"/>
      <c r="AA30" s="71"/>
      <c r="AB30" s="71"/>
      <c r="AC30" s="75">
        <f t="shared" si="0"/>
        <v>3.113</v>
      </c>
      <c r="AD30">
        <v>97</v>
      </c>
      <c r="AE30">
        <v>97</v>
      </c>
      <c r="AF30">
        <v>97</v>
      </c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</row>
    <row r="31" spans="1:47">
      <c r="A31" t="s">
        <v>1937</v>
      </c>
      <c r="B31" s="56">
        <v>42856</v>
      </c>
      <c r="C31" s="132">
        <v>0.36190972222222223</v>
      </c>
      <c r="D31" s="56">
        <v>42858</v>
      </c>
      <c r="E31" s="56">
        <v>42858</v>
      </c>
      <c r="F31" s="56">
        <v>42858</v>
      </c>
      <c r="G31" t="s">
        <v>1916</v>
      </c>
      <c r="H31" t="s">
        <v>1917</v>
      </c>
      <c r="I31" t="s">
        <v>1918</v>
      </c>
      <c r="J31" t="s">
        <v>1919</v>
      </c>
      <c r="K31" t="s">
        <v>1967</v>
      </c>
      <c r="N31" t="s">
        <v>4372</v>
      </c>
      <c r="P31" t="s">
        <v>1920</v>
      </c>
      <c r="V31">
        <v>153</v>
      </c>
      <c r="Y31" s="71"/>
      <c r="Z31" s="71"/>
      <c r="AA31" s="71"/>
      <c r="AB31" s="71"/>
      <c r="AC31" s="75">
        <f t="shared" si="0"/>
        <v>4.7370000000000001</v>
      </c>
      <c r="AD31">
        <v>153</v>
      </c>
      <c r="AE31">
        <v>153</v>
      </c>
      <c r="AF31">
        <v>153</v>
      </c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</row>
    <row r="32" spans="1:47">
      <c r="A32" t="s">
        <v>1937</v>
      </c>
      <c r="B32" s="56">
        <v>42856</v>
      </c>
      <c r="C32" s="132">
        <v>0.35973379629629632</v>
      </c>
      <c r="D32" s="56">
        <v>42858</v>
      </c>
      <c r="E32" s="56">
        <v>42858</v>
      </c>
      <c r="F32" s="56">
        <v>42859</v>
      </c>
      <c r="G32" t="s">
        <v>1916</v>
      </c>
      <c r="H32" t="s">
        <v>1917</v>
      </c>
      <c r="I32" t="s">
        <v>1918</v>
      </c>
      <c r="J32" t="s">
        <v>1919</v>
      </c>
      <c r="K32" t="s">
        <v>1944</v>
      </c>
      <c r="N32" t="s">
        <v>4373</v>
      </c>
      <c r="P32" t="s">
        <v>1920</v>
      </c>
      <c r="V32">
        <v>223</v>
      </c>
      <c r="Y32" s="71"/>
      <c r="Z32" s="71"/>
      <c r="AA32" s="71"/>
      <c r="AB32" s="71"/>
      <c r="AC32" s="75">
        <f t="shared" si="0"/>
        <v>6.7670000000000003</v>
      </c>
      <c r="AD32">
        <v>223</v>
      </c>
      <c r="AE32">
        <v>223</v>
      </c>
      <c r="AF32">
        <v>223</v>
      </c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</row>
    <row r="33" spans="1:47">
      <c r="A33" t="s">
        <v>1937</v>
      </c>
      <c r="B33" s="56">
        <v>42856</v>
      </c>
      <c r="C33" s="132">
        <v>0.3589236111111111</v>
      </c>
      <c r="D33" s="56">
        <v>42858</v>
      </c>
      <c r="E33" s="56">
        <v>42858</v>
      </c>
      <c r="F33" s="56">
        <v>42859</v>
      </c>
      <c r="G33" t="s">
        <v>1916</v>
      </c>
      <c r="H33" t="s">
        <v>1917</v>
      </c>
      <c r="I33" t="s">
        <v>1918</v>
      </c>
      <c r="J33" t="s">
        <v>1919</v>
      </c>
      <c r="K33" t="s">
        <v>453</v>
      </c>
      <c r="N33" t="s">
        <v>4374</v>
      </c>
      <c r="P33" t="s">
        <v>1920</v>
      </c>
      <c r="V33">
        <v>186.5</v>
      </c>
      <c r="Y33" s="71"/>
      <c r="Z33" s="71"/>
      <c r="AA33" s="71"/>
      <c r="AB33" s="71"/>
      <c r="AC33" s="75">
        <f t="shared" si="0"/>
        <v>5.7084999999999999</v>
      </c>
      <c r="AD33">
        <v>186.5</v>
      </c>
      <c r="AE33">
        <v>186.5</v>
      </c>
      <c r="AF33">
        <v>186.5</v>
      </c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</row>
    <row r="34" spans="1:47">
      <c r="A34" t="s">
        <v>1937</v>
      </c>
      <c r="B34" s="56">
        <v>42856</v>
      </c>
      <c r="C34" s="132">
        <v>0.35756944444444444</v>
      </c>
      <c r="D34" s="56">
        <v>42858</v>
      </c>
      <c r="E34" s="56">
        <v>42858</v>
      </c>
      <c r="F34" s="56">
        <v>42859</v>
      </c>
      <c r="G34" t="s">
        <v>1916</v>
      </c>
      <c r="H34" t="s">
        <v>1917</v>
      </c>
      <c r="I34" t="s">
        <v>1918</v>
      </c>
      <c r="J34" t="s">
        <v>1919</v>
      </c>
      <c r="K34" t="s">
        <v>2655</v>
      </c>
      <c r="N34" t="s">
        <v>4375</v>
      </c>
      <c r="P34" t="s">
        <v>1920</v>
      </c>
      <c r="V34">
        <v>152.5</v>
      </c>
      <c r="Y34" s="71"/>
      <c r="Z34" s="71"/>
      <c r="AA34" s="71"/>
      <c r="AB34" s="71"/>
      <c r="AC34" s="75">
        <f t="shared" si="0"/>
        <v>4.7225000000000001</v>
      </c>
      <c r="AD34">
        <v>152.5</v>
      </c>
      <c r="AE34">
        <v>152.5</v>
      </c>
      <c r="AF34">
        <v>152.5</v>
      </c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</row>
    <row r="35" spans="1:47">
      <c r="A35" t="s">
        <v>1937</v>
      </c>
      <c r="B35" s="56">
        <v>42856</v>
      </c>
      <c r="C35" s="132">
        <v>0.35567129629629629</v>
      </c>
      <c r="D35" s="56">
        <v>42858</v>
      </c>
      <c r="E35" s="56">
        <v>42858</v>
      </c>
      <c r="F35" s="56">
        <v>42858</v>
      </c>
      <c r="G35" t="s">
        <v>1916</v>
      </c>
      <c r="H35" t="s">
        <v>1917</v>
      </c>
      <c r="I35" t="s">
        <v>1918</v>
      </c>
      <c r="J35" t="s">
        <v>1919</v>
      </c>
      <c r="K35" t="s">
        <v>3538</v>
      </c>
      <c r="N35" t="s">
        <v>4376</v>
      </c>
      <c r="P35" t="s">
        <v>1920</v>
      </c>
      <c r="V35">
        <v>51</v>
      </c>
      <c r="X35">
        <v>9</v>
      </c>
      <c r="Y35" s="71"/>
      <c r="Z35" s="71"/>
      <c r="AA35" s="71"/>
      <c r="AB35" s="71"/>
      <c r="AC35" s="75">
        <f t="shared" si="0"/>
        <v>2.04</v>
      </c>
      <c r="AD35">
        <v>60</v>
      </c>
      <c r="AE35">
        <v>60</v>
      </c>
      <c r="AF35">
        <v>60</v>
      </c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</row>
    <row r="36" spans="1:47">
      <c r="A36" t="s">
        <v>1937</v>
      </c>
      <c r="B36" s="56">
        <v>42852</v>
      </c>
      <c r="C36" s="132">
        <v>0.59259259259259256</v>
      </c>
      <c r="D36" s="56">
        <v>42852</v>
      </c>
      <c r="E36" s="56">
        <v>42852</v>
      </c>
      <c r="F36" s="56">
        <v>42852</v>
      </c>
      <c r="G36" t="s">
        <v>1916</v>
      </c>
      <c r="H36" t="s">
        <v>1917</v>
      </c>
      <c r="I36" t="s">
        <v>1918</v>
      </c>
      <c r="J36" t="s">
        <v>1919</v>
      </c>
      <c r="K36" t="s">
        <v>4377</v>
      </c>
      <c r="N36" t="s">
        <v>4378</v>
      </c>
      <c r="P36" t="s">
        <v>1920</v>
      </c>
      <c r="V36">
        <v>162</v>
      </c>
      <c r="Y36" s="71"/>
      <c r="Z36" s="71"/>
      <c r="AA36" s="71"/>
      <c r="AB36" s="71"/>
      <c r="AC36" s="75">
        <f t="shared" si="0"/>
        <v>4.9980000000000002</v>
      </c>
      <c r="AD36">
        <v>162</v>
      </c>
      <c r="AE36">
        <v>162</v>
      </c>
      <c r="AF36">
        <v>162</v>
      </c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</row>
    <row r="37" spans="1:47">
      <c r="A37" t="s">
        <v>1937</v>
      </c>
      <c r="B37" s="56">
        <v>42852</v>
      </c>
      <c r="C37" s="132">
        <v>0.56848379629629631</v>
      </c>
      <c r="D37" s="56">
        <v>42852</v>
      </c>
      <c r="E37" s="56">
        <v>42852</v>
      </c>
      <c r="F37" s="56">
        <v>42852</v>
      </c>
      <c r="G37" t="s">
        <v>1916</v>
      </c>
      <c r="H37" t="s">
        <v>1917</v>
      </c>
      <c r="I37" t="s">
        <v>1918</v>
      </c>
      <c r="J37" t="s">
        <v>1919</v>
      </c>
      <c r="K37" t="s">
        <v>1952</v>
      </c>
      <c r="N37" t="s">
        <v>4379</v>
      </c>
      <c r="P37" t="s">
        <v>1920</v>
      </c>
      <c r="V37">
        <v>85</v>
      </c>
      <c r="X37">
        <v>9.7899999999999991</v>
      </c>
      <c r="Y37" s="71"/>
      <c r="Z37" s="71"/>
      <c r="AA37" s="71"/>
      <c r="AB37" s="71"/>
      <c r="AC37" s="75">
        <f t="shared" si="0"/>
        <v>3.0489100000000002</v>
      </c>
      <c r="AD37">
        <v>94.79</v>
      </c>
      <c r="AE37">
        <v>94.79</v>
      </c>
      <c r="AF37">
        <v>94.79</v>
      </c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</row>
    <row r="38" spans="1:47">
      <c r="A38" t="s">
        <v>1937</v>
      </c>
      <c r="B38" s="56">
        <v>42852</v>
      </c>
      <c r="C38" s="132">
        <v>0.56082175925925926</v>
      </c>
      <c r="D38" s="56">
        <v>42852</v>
      </c>
      <c r="E38" s="56">
        <v>42852</v>
      </c>
      <c r="F38" s="56">
        <v>42853</v>
      </c>
      <c r="G38" t="s">
        <v>1916</v>
      </c>
      <c r="H38" t="s">
        <v>1917</v>
      </c>
      <c r="I38" t="s">
        <v>1918</v>
      </c>
      <c r="J38" t="s">
        <v>1919</v>
      </c>
      <c r="K38" t="s">
        <v>1113</v>
      </c>
      <c r="N38" t="s">
        <v>4380</v>
      </c>
      <c r="P38" t="s">
        <v>1920</v>
      </c>
      <c r="V38">
        <v>238</v>
      </c>
      <c r="Y38" s="71"/>
      <c r="Z38" s="71"/>
      <c r="AA38" s="71"/>
      <c r="AB38" s="71"/>
      <c r="AC38" s="75">
        <f t="shared" si="0"/>
        <v>7.202</v>
      </c>
      <c r="AD38">
        <v>238</v>
      </c>
      <c r="AE38">
        <v>238</v>
      </c>
      <c r="AF38">
        <v>238</v>
      </c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</row>
    <row r="39" spans="1:47">
      <c r="A39" t="s">
        <v>1937</v>
      </c>
      <c r="B39" s="56">
        <v>42852</v>
      </c>
      <c r="C39" s="132">
        <v>0.54660879629629633</v>
      </c>
      <c r="D39" s="56">
        <v>42852</v>
      </c>
      <c r="E39" s="56">
        <v>42852</v>
      </c>
      <c r="F39" s="56">
        <v>42863</v>
      </c>
      <c r="G39" t="s">
        <v>1916</v>
      </c>
      <c r="H39" t="s">
        <v>1917</v>
      </c>
      <c r="I39" t="s">
        <v>1918</v>
      </c>
      <c r="J39" t="s">
        <v>1919</v>
      </c>
      <c r="K39" t="s">
        <v>911</v>
      </c>
      <c r="M39" t="s">
        <v>247</v>
      </c>
      <c r="N39" t="s">
        <v>4381</v>
      </c>
      <c r="P39" t="s">
        <v>1920</v>
      </c>
      <c r="V39">
        <v>252.5</v>
      </c>
      <c r="Y39" s="71"/>
      <c r="Z39" s="71"/>
      <c r="AA39" s="71"/>
      <c r="AB39" s="71"/>
      <c r="AC39" s="75">
        <f t="shared" si="0"/>
        <v>7.6225000000000005</v>
      </c>
      <c r="AD39">
        <v>252.5</v>
      </c>
      <c r="AE39">
        <v>252.5</v>
      </c>
      <c r="AG39">
        <v>252.5</v>
      </c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</row>
    <row r="40" spans="1:47">
      <c r="A40" t="s">
        <v>1937</v>
      </c>
      <c r="B40" s="56">
        <v>42844</v>
      </c>
      <c r="C40" s="132">
        <v>0.62959490740740742</v>
      </c>
      <c r="D40" s="56">
        <v>42844</v>
      </c>
      <c r="E40" s="56">
        <v>42844</v>
      </c>
      <c r="F40" s="56">
        <v>42846</v>
      </c>
      <c r="G40" t="s">
        <v>1916</v>
      </c>
      <c r="H40" t="s">
        <v>1917</v>
      </c>
      <c r="I40" t="s">
        <v>1918</v>
      </c>
      <c r="J40" t="s">
        <v>1919</v>
      </c>
      <c r="K40" t="s">
        <v>1113</v>
      </c>
      <c r="N40" t="s">
        <v>4383</v>
      </c>
      <c r="P40" t="s">
        <v>1920</v>
      </c>
      <c r="V40">
        <v>170</v>
      </c>
      <c r="X40">
        <v>30</v>
      </c>
      <c r="Y40" s="71"/>
      <c r="Z40" s="71"/>
      <c r="AA40" s="71"/>
      <c r="AB40" s="71"/>
      <c r="AC40" s="75">
        <f t="shared" si="0"/>
        <v>6.1000000000000005</v>
      </c>
      <c r="AD40">
        <v>200</v>
      </c>
      <c r="AE40">
        <v>200</v>
      </c>
      <c r="AF40">
        <v>200</v>
      </c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</row>
    <row r="41" spans="1:47">
      <c r="A41" t="s">
        <v>1937</v>
      </c>
      <c r="B41" s="56">
        <v>42844</v>
      </c>
      <c r="C41" s="132">
        <v>0.47321759259259261</v>
      </c>
      <c r="D41" s="56">
        <v>42844</v>
      </c>
      <c r="E41" s="56">
        <v>42844</v>
      </c>
      <c r="F41" s="56">
        <v>42844</v>
      </c>
      <c r="G41" t="s">
        <v>1916</v>
      </c>
      <c r="H41" t="s">
        <v>1917</v>
      </c>
      <c r="I41" t="s">
        <v>1918</v>
      </c>
      <c r="J41" t="s">
        <v>1919</v>
      </c>
      <c r="K41" t="s">
        <v>4385</v>
      </c>
      <c r="N41" t="s">
        <v>4386</v>
      </c>
      <c r="P41" t="s">
        <v>1920</v>
      </c>
      <c r="V41">
        <v>51</v>
      </c>
      <c r="X41">
        <v>12</v>
      </c>
      <c r="Y41" s="71"/>
      <c r="Z41" s="71"/>
      <c r="AA41" s="71"/>
      <c r="AB41" s="71"/>
      <c r="AC41" s="75">
        <f t="shared" si="0"/>
        <v>2.1270000000000002</v>
      </c>
      <c r="AD41">
        <v>63</v>
      </c>
      <c r="AE41">
        <v>63</v>
      </c>
      <c r="AF41">
        <v>63</v>
      </c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</row>
    <row r="42" spans="1:47">
      <c r="A42" t="s">
        <v>1937</v>
      </c>
      <c r="B42" s="56">
        <v>42804</v>
      </c>
      <c r="C42" s="132">
        <v>0.55412037037037043</v>
      </c>
      <c r="D42" s="56">
        <v>42844</v>
      </c>
      <c r="E42" s="56">
        <v>42844</v>
      </c>
      <c r="F42" s="56">
        <v>42844</v>
      </c>
      <c r="G42" t="s">
        <v>1916</v>
      </c>
      <c r="H42" t="s">
        <v>1917</v>
      </c>
      <c r="I42" t="s">
        <v>1918</v>
      </c>
      <c r="J42" t="s">
        <v>1919</v>
      </c>
      <c r="K42" t="s">
        <v>1123</v>
      </c>
      <c r="N42" t="s">
        <v>4391</v>
      </c>
      <c r="P42" t="s">
        <v>1920</v>
      </c>
      <c r="V42">
        <v>163.5</v>
      </c>
      <c r="Y42" s="71"/>
      <c r="Z42" s="71"/>
      <c r="AA42" s="71"/>
      <c r="AB42" s="71"/>
      <c r="AC42" s="75">
        <f t="shared" si="0"/>
        <v>5.0415000000000001</v>
      </c>
      <c r="AD42">
        <v>163.5</v>
      </c>
      <c r="AE42">
        <v>163.5</v>
      </c>
      <c r="AF42">
        <v>163.5</v>
      </c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</row>
    <row r="43" spans="1:47">
      <c r="A43" t="s">
        <v>1937</v>
      </c>
      <c r="B43" s="56">
        <v>42842</v>
      </c>
      <c r="C43" s="132">
        <v>0.57469907407407406</v>
      </c>
      <c r="D43" s="56">
        <v>42842</v>
      </c>
      <c r="E43" s="56">
        <v>42842</v>
      </c>
      <c r="F43" s="56">
        <v>42842</v>
      </c>
      <c r="G43" t="s">
        <v>1916</v>
      </c>
      <c r="H43" t="s">
        <v>1917</v>
      </c>
      <c r="I43" t="s">
        <v>1918</v>
      </c>
      <c r="J43" t="s">
        <v>1919</v>
      </c>
      <c r="K43" t="s">
        <v>1952</v>
      </c>
      <c r="N43" t="s">
        <v>4394</v>
      </c>
      <c r="P43" t="s">
        <v>1920</v>
      </c>
      <c r="V43">
        <v>78.5</v>
      </c>
      <c r="X43">
        <v>9.5</v>
      </c>
      <c r="Y43" s="71"/>
      <c r="Z43" s="71"/>
      <c r="AA43" s="71"/>
      <c r="AB43" s="71"/>
      <c r="AC43" s="75">
        <f t="shared" si="0"/>
        <v>2.8519999999999999</v>
      </c>
      <c r="AD43">
        <v>88</v>
      </c>
      <c r="AE43">
        <v>88</v>
      </c>
      <c r="AF43">
        <v>88</v>
      </c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</row>
    <row r="44" spans="1:47">
      <c r="A44" t="s">
        <v>1937</v>
      </c>
      <c r="B44" s="56">
        <v>42838</v>
      </c>
      <c r="C44" s="132">
        <v>5.7268518518518517E-2</v>
      </c>
      <c r="D44" s="56">
        <v>42839</v>
      </c>
      <c r="E44" s="56">
        <v>42839</v>
      </c>
      <c r="F44" s="56">
        <v>42839</v>
      </c>
      <c r="G44" t="s">
        <v>1916</v>
      </c>
      <c r="H44" t="s">
        <v>1917</v>
      </c>
      <c r="I44" t="s">
        <v>1918</v>
      </c>
      <c r="J44" t="s">
        <v>1919</v>
      </c>
      <c r="K44" t="s">
        <v>486</v>
      </c>
      <c r="M44" t="s">
        <v>250</v>
      </c>
      <c r="N44" t="s">
        <v>4395</v>
      </c>
      <c r="P44" t="s">
        <v>1920</v>
      </c>
      <c r="V44">
        <v>217.5</v>
      </c>
      <c r="Y44" s="71"/>
      <c r="Z44" s="71"/>
      <c r="AA44" s="71"/>
      <c r="AB44" s="71"/>
      <c r="AC44" s="75">
        <f t="shared" si="0"/>
        <v>6.6074999999999999</v>
      </c>
      <c r="AD44">
        <v>217.5</v>
      </c>
      <c r="AE44">
        <v>217.5</v>
      </c>
      <c r="AF44">
        <v>217.5</v>
      </c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</row>
    <row r="45" spans="1:47">
      <c r="A45" t="s">
        <v>1937</v>
      </c>
      <c r="B45" s="56">
        <v>42838</v>
      </c>
      <c r="C45" s="132">
        <v>7.6365740740740748E-2</v>
      </c>
      <c r="D45" s="56">
        <v>42838</v>
      </c>
      <c r="E45" s="56">
        <v>42838</v>
      </c>
      <c r="F45" s="56">
        <v>42838</v>
      </c>
      <c r="G45" t="s">
        <v>1916</v>
      </c>
      <c r="H45" t="s">
        <v>1917</v>
      </c>
      <c r="I45" t="s">
        <v>1918</v>
      </c>
      <c r="J45" t="s">
        <v>1919</v>
      </c>
      <c r="K45" t="s">
        <v>1157</v>
      </c>
      <c r="M45" t="s">
        <v>241</v>
      </c>
      <c r="N45" t="s">
        <v>4396</v>
      </c>
      <c r="P45" t="s">
        <v>1920</v>
      </c>
      <c r="V45">
        <v>138.5</v>
      </c>
      <c r="Y45" s="71"/>
      <c r="Z45" s="71"/>
      <c r="AA45" s="71"/>
      <c r="AB45" s="71"/>
      <c r="AC45" s="75">
        <f t="shared" si="0"/>
        <v>4.3165000000000004</v>
      </c>
      <c r="AD45">
        <v>138.5</v>
      </c>
      <c r="AE45">
        <v>138.5</v>
      </c>
      <c r="AF45">
        <v>138.5</v>
      </c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</row>
    <row r="46" spans="1:47">
      <c r="A46" t="s">
        <v>1937</v>
      </c>
      <c r="B46" s="56">
        <v>42838</v>
      </c>
      <c r="C46" s="132">
        <v>4.7870370370370369E-2</v>
      </c>
      <c r="D46" s="56">
        <v>42838</v>
      </c>
      <c r="E46" s="56">
        <v>42838</v>
      </c>
      <c r="F46" s="56">
        <v>42842</v>
      </c>
      <c r="G46" t="s">
        <v>1916</v>
      </c>
      <c r="H46" t="s">
        <v>1917</v>
      </c>
      <c r="I46" t="s">
        <v>1918</v>
      </c>
      <c r="J46" t="s">
        <v>1919</v>
      </c>
      <c r="K46" t="s">
        <v>1116</v>
      </c>
      <c r="N46" t="s">
        <v>4397</v>
      </c>
      <c r="P46" t="s">
        <v>1920</v>
      </c>
      <c r="V46">
        <v>88.5</v>
      </c>
      <c r="X46">
        <v>9.5</v>
      </c>
      <c r="Y46" s="71"/>
      <c r="Z46" s="71"/>
      <c r="AA46" s="71"/>
      <c r="AB46" s="71"/>
      <c r="AC46" s="75">
        <f t="shared" si="0"/>
        <v>3.1419999999999999</v>
      </c>
      <c r="AD46">
        <v>98</v>
      </c>
      <c r="AE46">
        <v>98</v>
      </c>
      <c r="AF46">
        <v>98</v>
      </c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</row>
    <row r="47" spans="1:47">
      <c r="A47" t="s">
        <v>1937</v>
      </c>
      <c r="B47" s="56">
        <v>42838</v>
      </c>
      <c r="C47" s="132">
        <v>4.0972222222222222E-2</v>
      </c>
      <c r="D47" s="56">
        <v>42838</v>
      </c>
      <c r="E47" s="56">
        <v>42838</v>
      </c>
      <c r="F47" s="56">
        <v>42838</v>
      </c>
      <c r="G47" t="s">
        <v>1916</v>
      </c>
      <c r="H47" t="s">
        <v>1917</v>
      </c>
      <c r="I47" t="s">
        <v>1918</v>
      </c>
      <c r="J47" t="s">
        <v>1919</v>
      </c>
      <c r="K47" t="s">
        <v>2660</v>
      </c>
      <c r="N47" t="s">
        <v>4399</v>
      </c>
      <c r="P47" t="s">
        <v>1920</v>
      </c>
      <c r="V47">
        <v>7</v>
      </c>
      <c r="X47">
        <v>2.77</v>
      </c>
      <c r="Y47" s="71"/>
      <c r="Z47" s="71"/>
      <c r="AA47" s="71"/>
      <c r="AB47" s="71"/>
      <c r="AC47" s="75">
        <f t="shared" si="0"/>
        <v>0.58333000000000002</v>
      </c>
      <c r="AD47">
        <v>9.77</v>
      </c>
      <c r="AE47">
        <v>9.77</v>
      </c>
      <c r="AF47">
        <v>9.77</v>
      </c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</row>
    <row r="48" spans="1:47">
      <c r="A48" t="s">
        <v>1937</v>
      </c>
      <c r="B48" s="56">
        <v>42838</v>
      </c>
      <c r="C48" s="132">
        <v>3.4166666666666672E-2</v>
      </c>
      <c r="D48" s="56">
        <v>42838</v>
      </c>
      <c r="E48" s="56">
        <v>42838</v>
      </c>
      <c r="F48" s="56">
        <v>42838</v>
      </c>
      <c r="G48" t="s">
        <v>1916</v>
      </c>
      <c r="H48" t="s">
        <v>1917</v>
      </c>
      <c r="I48" t="s">
        <v>1918</v>
      </c>
      <c r="J48" t="s">
        <v>1919</v>
      </c>
      <c r="K48" t="s">
        <v>2669</v>
      </c>
      <c r="N48" t="s">
        <v>4400</v>
      </c>
      <c r="P48" t="s">
        <v>1920</v>
      </c>
      <c r="V48">
        <v>51</v>
      </c>
      <c r="X48">
        <v>5.5</v>
      </c>
      <c r="Y48" s="71"/>
      <c r="Z48" s="71"/>
      <c r="AA48" s="71"/>
      <c r="AB48" s="71"/>
      <c r="AC48" s="75">
        <f t="shared" si="0"/>
        <v>1.9385000000000001</v>
      </c>
      <c r="AD48">
        <v>56.5</v>
      </c>
      <c r="AE48">
        <v>56.5</v>
      </c>
      <c r="AF48">
        <v>56.5</v>
      </c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</row>
    <row r="49" spans="1:47">
      <c r="A49" t="s">
        <v>1937</v>
      </c>
      <c r="B49" s="56">
        <v>42836</v>
      </c>
      <c r="C49" s="132">
        <v>0.52972222222222221</v>
      </c>
      <c r="D49" s="56">
        <v>42836</v>
      </c>
      <c r="E49" s="56">
        <v>42836</v>
      </c>
      <c r="F49" s="56">
        <v>42839</v>
      </c>
      <c r="G49" t="s">
        <v>1916</v>
      </c>
      <c r="H49" t="s">
        <v>1917</v>
      </c>
      <c r="I49" t="s">
        <v>1918</v>
      </c>
      <c r="J49" t="s">
        <v>1919</v>
      </c>
      <c r="K49" t="s">
        <v>4402</v>
      </c>
      <c r="N49" t="s">
        <v>4403</v>
      </c>
      <c r="P49" t="s">
        <v>1920</v>
      </c>
      <c r="V49">
        <v>360</v>
      </c>
      <c r="Y49" s="71"/>
      <c r="Z49" s="71"/>
      <c r="AA49" s="71"/>
      <c r="AB49" s="71"/>
      <c r="AC49" s="75">
        <f t="shared" si="0"/>
        <v>10.740000000000002</v>
      </c>
      <c r="AD49">
        <v>360</v>
      </c>
      <c r="AE49">
        <v>360</v>
      </c>
      <c r="AF49">
        <v>360</v>
      </c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</row>
    <row r="50" spans="1:47">
      <c r="A50" t="s">
        <v>1937</v>
      </c>
      <c r="B50" s="56">
        <v>42835</v>
      </c>
      <c r="C50" s="132">
        <v>0.61906249999999996</v>
      </c>
      <c r="D50" s="56">
        <v>42835</v>
      </c>
      <c r="E50" s="56">
        <v>42835</v>
      </c>
      <c r="F50" s="56">
        <v>42835</v>
      </c>
      <c r="G50" t="s">
        <v>1916</v>
      </c>
      <c r="H50" t="s">
        <v>1917</v>
      </c>
      <c r="I50" t="s">
        <v>1918</v>
      </c>
      <c r="J50" t="s">
        <v>1919</v>
      </c>
      <c r="K50" t="s">
        <v>1161</v>
      </c>
      <c r="L50" t="s">
        <v>2040</v>
      </c>
      <c r="M50" t="s">
        <v>358</v>
      </c>
      <c r="N50" t="s">
        <v>4406</v>
      </c>
      <c r="P50" t="s">
        <v>1920</v>
      </c>
      <c r="V50">
        <v>35</v>
      </c>
      <c r="X50">
        <v>4.5</v>
      </c>
      <c r="Y50" s="71"/>
      <c r="Z50" s="71"/>
      <c r="AA50" s="71"/>
      <c r="AB50" s="71"/>
      <c r="AC50" s="75">
        <f t="shared" si="0"/>
        <v>1.4455</v>
      </c>
      <c r="AD50">
        <v>39.5</v>
      </c>
      <c r="AE50">
        <v>39.5</v>
      </c>
      <c r="AF50">
        <v>39.5</v>
      </c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</row>
    <row r="51" spans="1:47">
      <c r="A51" t="s">
        <v>1937</v>
      </c>
      <c r="B51" s="56">
        <v>42835</v>
      </c>
      <c r="C51" s="132">
        <v>0.58622685185185186</v>
      </c>
      <c r="D51" s="56">
        <v>42835</v>
      </c>
      <c r="E51" s="56">
        <v>42835</v>
      </c>
      <c r="F51" s="56">
        <v>42837</v>
      </c>
      <c r="G51" t="s">
        <v>1916</v>
      </c>
      <c r="H51" t="s">
        <v>1917</v>
      </c>
      <c r="I51" t="s">
        <v>1918</v>
      </c>
      <c r="J51" t="s">
        <v>1919</v>
      </c>
      <c r="K51" t="s">
        <v>393</v>
      </c>
      <c r="M51" t="s">
        <v>235</v>
      </c>
      <c r="N51" t="s">
        <v>4407</v>
      </c>
      <c r="P51" t="s">
        <v>1920</v>
      </c>
      <c r="V51">
        <v>105</v>
      </c>
      <c r="X51">
        <v>8</v>
      </c>
      <c r="Y51" s="71"/>
      <c r="Z51" s="71"/>
      <c r="AA51" s="71"/>
      <c r="AB51" s="71"/>
      <c r="AC51" s="75">
        <f t="shared" si="0"/>
        <v>3.577</v>
      </c>
      <c r="AD51">
        <v>113</v>
      </c>
      <c r="AE51">
        <v>113</v>
      </c>
      <c r="AG51">
        <v>113</v>
      </c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</row>
    <row r="52" spans="1:47">
      <c r="A52" t="s">
        <v>1937</v>
      </c>
      <c r="B52" s="56">
        <v>42828</v>
      </c>
      <c r="C52" s="132">
        <v>0.59856481481481483</v>
      </c>
      <c r="D52" s="56">
        <v>42828</v>
      </c>
      <c r="E52" s="56">
        <v>42828</v>
      </c>
      <c r="F52" s="56">
        <v>42832</v>
      </c>
      <c r="G52" t="s">
        <v>1916</v>
      </c>
      <c r="H52" t="s">
        <v>1917</v>
      </c>
      <c r="I52" t="s">
        <v>1918</v>
      </c>
      <c r="J52" t="s">
        <v>1919</v>
      </c>
      <c r="K52" t="s">
        <v>372</v>
      </c>
      <c r="L52" t="s">
        <v>1921</v>
      </c>
      <c r="M52" t="s">
        <v>231</v>
      </c>
      <c r="N52" t="s">
        <v>4409</v>
      </c>
      <c r="P52" t="s">
        <v>1920</v>
      </c>
      <c r="V52">
        <v>138</v>
      </c>
      <c r="X52">
        <v>9.49</v>
      </c>
      <c r="Y52" s="71"/>
      <c r="Z52" s="71"/>
      <c r="AA52" s="71"/>
      <c r="AB52" s="71"/>
      <c r="AC52" s="75">
        <f t="shared" si="0"/>
        <v>4.57721</v>
      </c>
      <c r="AD52">
        <v>147.49</v>
      </c>
      <c r="AE52">
        <v>147.49</v>
      </c>
      <c r="AG52">
        <v>147.49</v>
      </c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</row>
    <row r="53" spans="1:47">
      <c r="A53" t="s">
        <v>1937</v>
      </c>
      <c r="B53" s="56">
        <v>42828</v>
      </c>
      <c r="C53" s="132">
        <v>0.28563657407407406</v>
      </c>
      <c r="D53" s="56">
        <v>42828</v>
      </c>
      <c r="E53" s="56">
        <v>42828</v>
      </c>
      <c r="F53" s="56">
        <v>42836</v>
      </c>
      <c r="G53" t="s">
        <v>1916</v>
      </c>
      <c r="H53" t="s">
        <v>1917</v>
      </c>
      <c r="I53" t="s">
        <v>1918</v>
      </c>
      <c r="J53" t="s">
        <v>1919</v>
      </c>
      <c r="K53" t="s">
        <v>393</v>
      </c>
      <c r="M53" t="s">
        <v>235</v>
      </c>
      <c r="N53" t="s">
        <v>4410</v>
      </c>
      <c r="P53" t="s">
        <v>1920</v>
      </c>
      <c r="V53">
        <v>440</v>
      </c>
      <c r="Y53" s="71"/>
      <c r="Z53" s="71"/>
      <c r="AA53" s="71"/>
      <c r="AB53" s="71"/>
      <c r="AC53" s="75">
        <f t="shared" si="0"/>
        <v>13.06</v>
      </c>
      <c r="AD53">
        <v>440</v>
      </c>
      <c r="AE53">
        <v>440</v>
      </c>
      <c r="AG53">
        <v>440</v>
      </c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</row>
    <row r="54" spans="1:47">
      <c r="A54" t="s">
        <v>1937</v>
      </c>
      <c r="B54" s="56">
        <v>42827</v>
      </c>
      <c r="C54" s="132">
        <v>0.52714120370370365</v>
      </c>
      <c r="D54" s="56">
        <v>42827</v>
      </c>
      <c r="E54" s="56">
        <v>42827</v>
      </c>
      <c r="F54" s="56">
        <v>42827</v>
      </c>
      <c r="G54" t="s">
        <v>1916</v>
      </c>
      <c r="H54" t="s">
        <v>1917</v>
      </c>
      <c r="I54" t="s">
        <v>1918</v>
      </c>
      <c r="J54" t="s">
        <v>1919</v>
      </c>
      <c r="K54" t="s">
        <v>1958</v>
      </c>
      <c r="N54" t="s">
        <v>4411</v>
      </c>
      <c r="P54" t="s">
        <v>1920</v>
      </c>
      <c r="V54">
        <v>53</v>
      </c>
      <c r="X54">
        <v>6</v>
      </c>
      <c r="Y54" s="71"/>
      <c r="Z54" s="71"/>
      <c r="AA54" s="71"/>
      <c r="AB54" s="71"/>
      <c r="AC54" s="75">
        <f t="shared" si="0"/>
        <v>2.0110000000000001</v>
      </c>
      <c r="AD54">
        <v>59</v>
      </c>
      <c r="AE54">
        <v>59</v>
      </c>
      <c r="AF54">
        <v>59</v>
      </c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</row>
    <row r="55" spans="1:47">
      <c r="A55" t="s">
        <v>1937</v>
      </c>
      <c r="B55" s="56">
        <v>42804</v>
      </c>
      <c r="C55" s="132">
        <v>0.38931712962962961</v>
      </c>
      <c r="D55" s="56">
        <v>42807</v>
      </c>
      <c r="E55" s="56">
        <v>42807</v>
      </c>
      <c r="F55" s="56">
        <v>42856</v>
      </c>
      <c r="G55" t="s">
        <v>1916</v>
      </c>
      <c r="H55" t="s">
        <v>1917</v>
      </c>
      <c r="I55" t="s">
        <v>1918</v>
      </c>
      <c r="J55" t="s">
        <v>1919</v>
      </c>
      <c r="K55" t="s">
        <v>4368</v>
      </c>
      <c r="N55" t="s">
        <v>4412</v>
      </c>
      <c r="P55" t="s">
        <v>1920</v>
      </c>
      <c r="V55">
        <v>118.5</v>
      </c>
      <c r="X55">
        <v>12.27</v>
      </c>
      <c r="Y55" s="71"/>
      <c r="Z55" s="71"/>
      <c r="AA55" s="71"/>
      <c r="AB55" s="71"/>
      <c r="AC55" s="75">
        <f t="shared" si="0"/>
        <v>4.0923300000000005</v>
      </c>
      <c r="AD55">
        <v>130.77000000000001</v>
      </c>
      <c r="AE55">
        <v>130.77000000000001</v>
      </c>
      <c r="AF55">
        <v>130.77000000000001</v>
      </c>
      <c r="AH55" s="71"/>
      <c r="AI55" s="71"/>
      <c r="AJ55" s="71"/>
      <c r="AK55" s="71"/>
      <c r="AL55" s="76"/>
      <c r="AM55" s="76"/>
      <c r="AN55" s="71"/>
      <c r="AO55" s="71"/>
      <c r="AP55" s="71"/>
      <c r="AQ55" s="71"/>
      <c r="AR55" s="71"/>
      <c r="AS55" s="71"/>
      <c r="AT55" s="71"/>
      <c r="AU55" s="71"/>
    </row>
    <row r="56" spans="1:47">
      <c r="A56" t="s">
        <v>1937</v>
      </c>
      <c r="B56" s="56">
        <v>42795</v>
      </c>
      <c r="C56" s="132">
        <v>0.63067129629629626</v>
      </c>
      <c r="D56" s="56">
        <v>42795</v>
      </c>
      <c r="E56" s="56">
        <v>42795</v>
      </c>
      <c r="F56" s="56">
        <v>42842</v>
      </c>
      <c r="G56" t="s">
        <v>1916</v>
      </c>
      <c r="H56" t="s">
        <v>1917</v>
      </c>
      <c r="I56" t="s">
        <v>1918</v>
      </c>
      <c r="J56" t="s">
        <v>1919</v>
      </c>
      <c r="K56" t="s">
        <v>4413</v>
      </c>
      <c r="N56" t="s">
        <v>4414</v>
      </c>
      <c r="P56" t="s">
        <v>1920</v>
      </c>
      <c r="V56">
        <v>383</v>
      </c>
      <c r="Y56" s="71"/>
      <c r="Z56" s="71"/>
      <c r="AA56" s="71"/>
      <c r="AB56" s="71"/>
      <c r="AC56" s="75">
        <f t="shared" si="0"/>
        <v>11.407000000000002</v>
      </c>
      <c r="AD56">
        <v>383</v>
      </c>
      <c r="AE56">
        <v>383</v>
      </c>
      <c r="AF56">
        <v>383</v>
      </c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</row>
    <row r="57" spans="1:47">
      <c r="A57" t="s">
        <v>1937</v>
      </c>
      <c r="B57" s="56">
        <v>42786</v>
      </c>
      <c r="C57" s="132">
        <v>0.50631944444444443</v>
      </c>
      <c r="D57" s="56">
        <v>42786</v>
      </c>
      <c r="E57" s="56">
        <v>42786</v>
      </c>
      <c r="F57" s="56">
        <v>42836</v>
      </c>
      <c r="G57" t="s">
        <v>1916</v>
      </c>
      <c r="H57" t="s">
        <v>1917</v>
      </c>
      <c r="I57" t="s">
        <v>1918</v>
      </c>
      <c r="J57" t="s">
        <v>1919</v>
      </c>
      <c r="K57" t="s">
        <v>4416</v>
      </c>
      <c r="N57" t="s">
        <v>4417</v>
      </c>
      <c r="P57" t="s">
        <v>1920</v>
      </c>
      <c r="V57">
        <v>197</v>
      </c>
      <c r="Y57" s="71"/>
      <c r="Z57" s="71"/>
      <c r="AA57" s="71"/>
      <c r="AB57" s="71"/>
      <c r="AC57" s="75">
        <f t="shared" si="0"/>
        <v>6.0129999999999999</v>
      </c>
      <c r="AD57">
        <v>197</v>
      </c>
      <c r="AE57">
        <v>197</v>
      </c>
      <c r="AF57">
        <v>197</v>
      </c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</row>
    <row r="58" spans="1:47">
      <c r="A58" t="s">
        <v>1937</v>
      </c>
      <c r="B58" s="56">
        <v>42761</v>
      </c>
      <c r="C58" s="132">
        <v>0.50689814814814815</v>
      </c>
      <c r="D58" s="56">
        <v>42781</v>
      </c>
      <c r="E58" s="56">
        <v>42781</v>
      </c>
      <c r="F58" s="56">
        <v>42894</v>
      </c>
      <c r="G58" t="s">
        <v>1916</v>
      </c>
      <c r="H58" t="s">
        <v>1917</v>
      </c>
      <c r="I58" t="s">
        <v>1918</v>
      </c>
      <c r="J58" t="s">
        <v>1919</v>
      </c>
      <c r="K58" t="s">
        <v>1145</v>
      </c>
      <c r="N58" t="s">
        <v>4418</v>
      </c>
      <c r="P58" t="s">
        <v>1920</v>
      </c>
      <c r="V58">
        <v>50.5</v>
      </c>
      <c r="X58">
        <v>6</v>
      </c>
      <c r="Y58" s="71"/>
      <c r="Z58" s="71"/>
      <c r="AA58" s="71"/>
      <c r="AB58" s="71"/>
      <c r="AC58" s="75">
        <f t="shared" si="0"/>
        <v>1.9385000000000001</v>
      </c>
      <c r="AD58">
        <v>56.5</v>
      </c>
      <c r="AE58">
        <v>56.5</v>
      </c>
      <c r="AF58">
        <v>56.5</v>
      </c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</row>
    <row r="59" spans="1:47">
      <c r="A59" t="s">
        <v>1937</v>
      </c>
      <c r="B59" s="56">
        <v>42751</v>
      </c>
      <c r="C59" s="132">
        <v>0.59821759259259266</v>
      </c>
      <c r="D59" s="56">
        <v>42751</v>
      </c>
      <c r="E59" s="56">
        <v>42751</v>
      </c>
      <c r="F59" s="56">
        <v>42836</v>
      </c>
      <c r="G59" t="s">
        <v>1916</v>
      </c>
      <c r="H59" t="s">
        <v>1917</v>
      </c>
      <c r="I59" t="s">
        <v>1918</v>
      </c>
      <c r="J59" t="s">
        <v>1919</v>
      </c>
      <c r="K59" t="s">
        <v>1560</v>
      </c>
      <c r="N59" t="s">
        <v>4419</v>
      </c>
      <c r="P59" t="s">
        <v>1920</v>
      </c>
      <c r="V59">
        <v>40.5</v>
      </c>
      <c r="X59">
        <v>4.5</v>
      </c>
      <c r="Y59" s="71"/>
      <c r="Z59" s="71"/>
      <c r="AA59" s="71"/>
      <c r="AB59" s="71"/>
      <c r="AC59" s="75">
        <f t="shared" si="0"/>
        <v>1.6050000000000002</v>
      </c>
      <c r="AD59">
        <v>45</v>
      </c>
      <c r="AE59">
        <v>45</v>
      </c>
      <c r="AF59">
        <v>45</v>
      </c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</row>
    <row r="60" spans="1:47">
      <c r="A60" t="s">
        <v>1937</v>
      </c>
      <c r="B60" s="56">
        <v>42738</v>
      </c>
      <c r="C60" s="132">
        <v>0.17766203703703706</v>
      </c>
      <c r="D60" s="56">
        <v>42739</v>
      </c>
      <c r="E60" s="56">
        <v>42739</v>
      </c>
      <c r="F60" s="56">
        <v>42836</v>
      </c>
      <c r="G60" t="s">
        <v>1916</v>
      </c>
      <c r="H60" t="s">
        <v>1917</v>
      </c>
      <c r="I60" t="s">
        <v>1918</v>
      </c>
      <c r="J60" t="s">
        <v>1919</v>
      </c>
      <c r="K60" t="s">
        <v>464</v>
      </c>
      <c r="N60" t="s">
        <v>4420</v>
      </c>
      <c r="P60" t="s">
        <v>1920</v>
      </c>
      <c r="V60">
        <v>122</v>
      </c>
      <c r="X60">
        <v>8</v>
      </c>
      <c r="Y60" s="71"/>
      <c r="Z60" s="71"/>
      <c r="AA60" s="71"/>
      <c r="AB60" s="71"/>
      <c r="AC60" s="75">
        <f t="shared" si="0"/>
        <v>4.07</v>
      </c>
      <c r="AD60">
        <v>130</v>
      </c>
      <c r="AE60">
        <v>130</v>
      </c>
      <c r="AF60">
        <v>130</v>
      </c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</row>
    <row r="61" spans="1:47">
      <c r="A61" s="71"/>
      <c r="B61" s="73"/>
      <c r="C61" s="74"/>
      <c r="D61" s="73"/>
      <c r="E61" s="73"/>
      <c r="F61" s="73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5">
        <f t="shared" si="0"/>
        <v>0.3</v>
      </c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</row>
    <row r="62" spans="1:47">
      <c r="A62" s="71"/>
      <c r="B62" s="73"/>
      <c r="C62" s="74"/>
      <c r="D62" s="73"/>
      <c r="E62" s="73"/>
      <c r="F62" s="73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5">
        <f t="shared" si="0"/>
        <v>0.3</v>
      </c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</row>
    <row r="63" spans="1:47">
      <c r="A63" s="71"/>
      <c r="B63" s="73"/>
      <c r="C63" s="74"/>
      <c r="D63" s="73"/>
      <c r="E63" s="73"/>
      <c r="F63" s="73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5">
        <f t="shared" si="0"/>
        <v>0.3</v>
      </c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</row>
    <row r="64" spans="1:47">
      <c r="A64" s="71"/>
      <c r="B64" s="73"/>
      <c r="C64" s="74"/>
      <c r="D64" s="73"/>
      <c r="E64" s="73"/>
      <c r="F64" s="73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5">
        <f t="shared" si="0"/>
        <v>0.3</v>
      </c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</row>
    <row r="65" spans="1:46">
      <c r="A65" s="71"/>
      <c r="B65" s="73"/>
      <c r="C65" s="74"/>
      <c r="D65" s="73"/>
      <c r="E65" s="73"/>
      <c r="F65" s="73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5">
        <f t="shared" si="0"/>
        <v>0.3</v>
      </c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</row>
    <row r="66" spans="1:46">
      <c r="A66" s="71"/>
      <c r="B66" s="73"/>
      <c r="C66" s="74"/>
      <c r="D66" s="73"/>
      <c r="E66" s="73"/>
      <c r="F66" s="73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5">
        <f t="shared" ref="AC66:AC89" si="1">0.3+(0.029*AD66)</f>
        <v>0.3</v>
      </c>
      <c r="AD66" s="71"/>
      <c r="AE66" s="71"/>
      <c r="AF66" s="71"/>
      <c r="AG66" s="71"/>
      <c r="AH66" s="71"/>
      <c r="AI66" s="71"/>
      <c r="AJ66" s="71"/>
      <c r="AK66" s="71"/>
      <c r="AL66" s="76"/>
      <c r="AM66" s="76"/>
      <c r="AN66" s="71"/>
      <c r="AO66" s="71"/>
      <c r="AP66" s="71"/>
      <c r="AQ66" s="71"/>
      <c r="AR66" s="71"/>
      <c r="AS66" s="71"/>
      <c r="AT66" s="71"/>
    </row>
    <row r="67" spans="1:46">
      <c r="A67" s="71"/>
      <c r="B67" s="73"/>
      <c r="C67" s="74"/>
      <c r="D67" s="73"/>
      <c r="E67" s="73"/>
      <c r="F67" s="73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5">
        <f t="shared" si="1"/>
        <v>0.3</v>
      </c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</row>
    <row r="68" spans="1:46">
      <c r="A68" s="71"/>
      <c r="B68" s="73"/>
      <c r="C68" s="74"/>
      <c r="D68" s="73"/>
      <c r="E68" s="73"/>
      <c r="F68" s="73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5">
        <f t="shared" si="1"/>
        <v>0.3</v>
      </c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</row>
    <row r="69" spans="1:46">
      <c r="A69" s="71"/>
      <c r="B69" s="73"/>
      <c r="C69" s="74"/>
      <c r="D69" s="73"/>
      <c r="E69" s="73"/>
      <c r="F69" s="73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5">
        <f t="shared" si="1"/>
        <v>0.3</v>
      </c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</row>
    <row r="70" spans="1:46">
      <c r="A70" s="71"/>
      <c r="B70" s="73"/>
      <c r="C70" s="74"/>
      <c r="D70" s="73"/>
      <c r="E70" s="73"/>
      <c r="F70" s="73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5">
        <f t="shared" si="1"/>
        <v>0.3</v>
      </c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</row>
    <row r="71" spans="1:46">
      <c r="A71" s="71"/>
      <c r="B71" s="73"/>
      <c r="C71" s="74"/>
      <c r="D71" s="73"/>
      <c r="E71" s="73"/>
      <c r="F71" s="73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5">
        <f t="shared" si="1"/>
        <v>0.3</v>
      </c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</row>
    <row r="72" spans="1:46">
      <c r="A72" s="71"/>
      <c r="B72" s="73"/>
      <c r="C72" s="74"/>
      <c r="D72" s="73"/>
      <c r="E72" s="73"/>
      <c r="F72" s="73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5">
        <f t="shared" si="1"/>
        <v>0.3</v>
      </c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</row>
    <row r="73" spans="1:46">
      <c r="A73" s="71"/>
      <c r="B73" s="73"/>
      <c r="C73" s="74"/>
      <c r="D73" s="73"/>
      <c r="E73" s="73"/>
      <c r="F73" s="73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5">
        <f t="shared" si="1"/>
        <v>0.3</v>
      </c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</row>
    <row r="74" spans="1:46">
      <c r="A74" s="71"/>
      <c r="B74" s="73"/>
      <c r="C74" s="74"/>
      <c r="D74" s="73"/>
      <c r="E74" s="73"/>
      <c r="F74" s="73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5">
        <f t="shared" si="1"/>
        <v>0.3</v>
      </c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</row>
    <row r="75" spans="1:46">
      <c r="A75" s="71"/>
      <c r="B75" s="73"/>
      <c r="C75" s="74"/>
      <c r="D75" s="73"/>
      <c r="E75" s="73"/>
      <c r="F75" s="73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5">
        <f t="shared" si="1"/>
        <v>0.3</v>
      </c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</row>
    <row r="76" spans="1:46">
      <c r="A76" s="71"/>
      <c r="B76" s="73"/>
      <c r="C76" s="74"/>
      <c r="D76" s="73"/>
      <c r="E76" s="73"/>
      <c r="F76" s="73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5">
        <f t="shared" si="1"/>
        <v>0.3</v>
      </c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</row>
    <row r="77" spans="1:46">
      <c r="A77" s="71"/>
      <c r="B77" s="73"/>
      <c r="C77" s="74"/>
      <c r="D77" s="73"/>
      <c r="E77" s="73"/>
      <c r="F77" s="73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5">
        <f t="shared" si="1"/>
        <v>0.3</v>
      </c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</row>
    <row r="78" spans="1:46">
      <c r="A78" s="71"/>
      <c r="B78" s="73"/>
      <c r="C78" s="74"/>
      <c r="D78" s="73"/>
      <c r="E78" s="73"/>
      <c r="F78" s="73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5">
        <f t="shared" si="1"/>
        <v>0.3</v>
      </c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</row>
    <row r="79" spans="1:46">
      <c r="A79" s="71"/>
      <c r="B79" s="73"/>
      <c r="C79" s="74"/>
      <c r="D79" s="73"/>
      <c r="E79" s="73"/>
      <c r="F79" s="73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5">
        <f t="shared" si="1"/>
        <v>0.3</v>
      </c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</row>
    <row r="80" spans="1:46">
      <c r="A80" s="71"/>
      <c r="B80" s="73"/>
      <c r="C80" s="74"/>
      <c r="D80" s="73"/>
      <c r="E80" s="73"/>
      <c r="F80" s="73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5">
        <f t="shared" si="1"/>
        <v>0.3</v>
      </c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</row>
    <row r="81" spans="1:46">
      <c r="A81" s="71"/>
      <c r="B81" s="73"/>
      <c r="C81" s="74"/>
      <c r="D81" s="73"/>
      <c r="E81" s="73"/>
      <c r="F81" s="73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5">
        <f t="shared" si="1"/>
        <v>0.3</v>
      </c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</row>
    <row r="82" spans="1:46">
      <c r="A82" s="71"/>
      <c r="B82" s="73"/>
      <c r="C82" s="74"/>
      <c r="D82" s="73"/>
      <c r="E82" s="73"/>
      <c r="F82" s="73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5">
        <f t="shared" si="1"/>
        <v>0.3</v>
      </c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</row>
    <row r="83" spans="1:46">
      <c r="A83" s="71"/>
      <c r="B83" s="73"/>
      <c r="C83" s="74"/>
      <c r="D83" s="73"/>
      <c r="E83" s="73"/>
      <c r="F83" s="73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5">
        <f t="shared" si="1"/>
        <v>0.3</v>
      </c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</row>
    <row r="84" spans="1:46">
      <c r="A84" s="71"/>
      <c r="B84" s="73"/>
      <c r="C84" s="74"/>
      <c r="D84" s="73"/>
      <c r="E84" s="73"/>
      <c r="F84" s="73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5">
        <f t="shared" si="1"/>
        <v>0.3</v>
      </c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</row>
    <row r="85" spans="1:46">
      <c r="A85" s="71"/>
      <c r="B85" s="73"/>
      <c r="C85" s="74"/>
      <c r="D85" s="73"/>
      <c r="E85" s="73"/>
      <c r="F85" s="73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5">
        <f t="shared" si="1"/>
        <v>0.3</v>
      </c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</row>
    <row r="86" spans="1:46">
      <c r="A86" s="71"/>
      <c r="B86" s="73"/>
      <c r="C86" s="74"/>
      <c r="D86" s="73"/>
      <c r="E86" s="73"/>
      <c r="F86" s="73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5">
        <f t="shared" si="1"/>
        <v>0.3</v>
      </c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</row>
    <row r="87" spans="1:46">
      <c r="A87" s="71"/>
      <c r="B87" s="73"/>
      <c r="C87" s="74"/>
      <c r="D87" s="73"/>
      <c r="E87" s="73"/>
      <c r="F87" s="73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5">
        <f t="shared" si="1"/>
        <v>0.3</v>
      </c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</row>
    <row r="88" spans="1:46">
      <c r="A88" s="71"/>
      <c r="B88" s="73"/>
      <c r="C88" s="74"/>
      <c r="D88" s="73"/>
      <c r="E88" s="73"/>
      <c r="F88" s="73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5">
        <f t="shared" si="1"/>
        <v>0.3</v>
      </c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</row>
    <row r="89" spans="1:46">
      <c r="A89" s="71"/>
      <c r="B89" s="73"/>
      <c r="C89" s="74"/>
      <c r="D89" s="73"/>
      <c r="E89" s="73"/>
      <c r="F89" s="73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5">
        <f t="shared" si="1"/>
        <v>0.3</v>
      </c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5"/>
  <sheetViews>
    <sheetView topLeftCell="A247" workbookViewId="0">
      <selection activeCell="A2" sqref="A2:A755"/>
    </sheetView>
  </sheetViews>
  <sheetFormatPr baseColWidth="10" defaultRowHeight="15" x14ac:dyDescent="0"/>
  <cols>
    <col min="4" max="4" width="14.5" style="56" customWidth="1"/>
    <col min="6" max="6" width="13" customWidth="1"/>
    <col min="16" max="16" width="15" style="56" customWidth="1"/>
    <col min="18" max="18" width="28.33203125" customWidth="1"/>
    <col min="21" max="21" width="15.5" customWidth="1"/>
    <col min="22" max="24" width="10.83203125" style="57"/>
    <col min="25" max="25" width="10.83203125" style="72"/>
  </cols>
  <sheetData>
    <row r="1" spans="1:25">
      <c r="A1" t="s">
        <v>2692</v>
      </c>
      <c r="B1" t="s">
        <v>1410</v>
      </c>
      <c r="C1" t="s">
        <v>2693</v>
      </c>
      <c r="D1" s="56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132</v>
      </c>
      <c r="K1" t="s">
        <v>2700</v>
      </c>
      <c r="L1" t="s">
        <v>2701</v>
      </c>
      <c r="M1" t="s">
        <v>2702</v>
      </c>
      <c r="N1" t="s">
        <v>2703</v>
      </c>
      <c r="O1" t="s">
        <v>2704</v>
      </c>
      <c r="P1" s="137" t="s">
        <v>2705</v>
      </c>
      <c r="Q1" s="133" t="s">
        <v>2706</v>
      </c>
      <c r="R1" t="s">
        <v>2707</v>
      </c>
      <c r="S1" t="s">
        <v>2708</v>
      </c>
      <c r="T1" s="133" t="s">
        <v>2709</v>
      </c>
      <c r="U1" t="s">
        <v>2710</v>
      </c>
      <c r="V1" s="57" t="s">
        <v>3363</v>
      </c>
      <c r="W1" s="57" t="s">
        <v>2438</v>
      </c>
      <c r="X1" s="57" t="s">
        <v>2439</v>
      </c>
      <c r="Y1" s="136" t="s">
        <v>2056</v>
      </c>
    </row>
    <row r="2" spans="1:25">
      <c r="A2" t="s">
        <v>4423</v>
      </c>
      <c r="B2" t="s">
        <v>3583</v>
      </c>
      <c r="C2" t="s">
        <v>2721</v>
      </c>
      <c r="D2" s="77">
        <v>42833.443194444444</v>
      </c>
      <c r="E2" t="s">
        <v>2713</v>
      </c>
      <c r="F2" s="77">
        <v>42842.835844907408</v>
      </c>
      <c r="G2" t="s">
        <v>2722</v>
      </c>
      <c r="H2" t="s">
        <v>1920</v>
      </c>
      <c r="I2">
        <v>44.94</v>
      </c>
      <c r="J2">
        <v>6</v>
      </c>
      <c r="K2">
        <v>0</v>
      </c>
      <c r="L2">
        <v>50.94</v>
      </c>
      <c r="N2">
        <v>0</v>
      </c>
      <c r="O2" t="s">
        <v>2728</v>
      </c>
      <c r="P2" s="56">
        <v>42833.443194444444</v>
      </c>
      <c r="Q2">
        <v>1</v>
      </c>
      <c r="R2" t="s">
        <v>2712</v>
      </c>
      <c r="S2">
        <v>5.99</v>
      </c>
      <c r="T2">
        <v>102</v>
      </c>
      <c r="U2">
        <v>5064717585</v>
      </c>
      <c r="V2" s="57">
        <f>Q2*S2</f>
        <v>5.99</v>
      </c>
      <c r="W2" s="57">
        <f>SUMIF('Retail Order Summary'!B:B,A2, 'Retail Order Summary'!J:J)*-1</f>
        <v>-1.7772600000000001</v>
      </c>
      <c r="X2" s="57">
        <f>SUMIF('Retail Order Summary'!B:B, 'Retail Item Input'!A2, 'Retail Order Summary'!G:G)</f>
        <v>50.94</v>
      </c>
      <c r="Y2" s="72">
        <f>V2+(W2*(V2/X2))</f>
        <v>5.78101320376914</v>
      </c>
    </row>
    <row r="3" spans="1:25">
      <c r="A3" t="s">
        <v>4424</v>
      </c>
      <c r="B3" t="s">
        <v>4425</v>
      </c>
      <c r="C3" t="s">
        <v>2721</v>
      </c>
      <c r="D3" s="77">
        <v>42851.840937499997</v>
      </c>
      <c r="E3" t="s">
        <v>2713</v>
      </c>
      <c r="F3" s="77">
        <v>42851.919861111113</v>
      </c>
      <c r="G3" t="s">
        <v>2722</v>
      </c>
      <c r="H3" t="s">
        <v>1920</v>
      </c>
      <c r="I3">
        <v>11.98</v>
      </c>
      <c r="J3">
        <v>4</v>
      </c>
      <c r="K3">
        <v>0</v>
      </c>
      <c r="L3">
        <v>15.98</v>
      </c>
      <c r="N3">
        <v>0</v>
      </c>
      <c r="O3" t="s">
        <v>2728</v>
      </c>
      <c r="P3" s="56">
        <v>42851.840937499997</v>
      </c>
      <c r="Q3">
        <v>1</v>
      </c>
      <c r="R3" t="s">
        <v>2715</v>
      </c>
      <c r="S3">
        <v>5.99</v>
      </c>
      <c r="T3">
        <v>104</v>
      </c>
      <c r="U3">
        <v>5158562961</v>
      </c>
      <c r="V3" s="57">
        <f t="shared" ref="V3:V66" si="0">Q3*S3</f>
        <v>5.99</v>
      </c>
      <c r="W3" s="57">
        <f>SUMIF('Retail Order Summary'!B:B,A3, 'Retail Order Summary'!J:J)*-1</f>
        <v>-0.76341999999999999</v>
      </c>
      <c r="X3" s="57">
        <f>SUMIF('Retail Order Summary'!B:B, 'Retail Item Input'!A3, 'Retail Order Summary'!G:G)</f>
        <v>15.98</v>
      </c>
      <c r="Y3" s="72">
        <f t="shared" ref="Y3:Y66" si="1">V3+(W3*(V3/X3))</f>
        <v>5.703836933667084</v>
      </c>
    </row>
    <row r="4" spans="1:25">
      <c r="A4" t="s">
        <v>4426</v>
      </c>
      <c r="B4" t="s">
        <v>4427</v>
      </c>
      <c r="D4"/>
      <c r="P4" s="56">
        <v>42850.616388888891</v>
      </c>
      <c r="Q4">
        <v>1</v>
      </c>
      <c r="R4" t="s">
        <v>2715</v>
      </c>
      <c r="S4">
        <v>5.99</v>
      </c>
      <c r="T4">
        <v>104</v>
      </c>
      <c r="V4" s="57">
        <f t="shared" si="0"/>
        <v>5.99</v>
      </c>
      <c r="W4" s="57">
        <f>SUMIF('Retail Order Summary'!B:B,A4, 'Retail Order Summary'!J:J)*-1</f>
        <v>-2.4428100000000001</v>
      </c>
      <c r="X4" s="57">
        <f>SUMIF('Retail Order Summary'!B:B, 'Retail Item Input'!A4, 'Retail Order Summary'!G:G)</f>
        <v>73.89</v>
      </c>
      <c r="Y4" s="72">
        <f t="shared" si="1"/>
        <v>5.7919700649614292</v>
      </c>
    </row>
    <row r="5" spans="1:25">
      <c r="A5" t="s">
        <v>4428</v>
      </c>
      <c r="B5" t="s">
        <v>4429</v>
      </c>
      <c r="D5"/>
      <c r="P5" s="56">
        <v>42850.592743055553</v>
      </c>
      <c r="Q5">
        <v>1</v>
      </c>
      <c r="R5" t="s">
        <v>2715</v>
      </c>
      <c r="S5">
        <v>5.99</v>
      </c>
      <c r="T5">
        <v>104</v>
      </c>
      <c r="V5" s="57">
        <f t="shared" si="0"/>
        <v>5.99</v>
      </c>
      <c r="W5" s="57">
        <f>SUMIF('Retail Order Summary'!B:B,A5, 'Retail Order Summary'!J:J)*-1</f>
        <v>-4.7338100000000001</v>
      </c>
      <c r="X5" s="57">
        <f>SUMIF('Retail Order Summary'!B:B, 'Retail Item Input'!A5, 'Retail Order Summary'!G:G)</f>
        <v>152.88999999999999</v>
      </c>
      <c r="Y5" s="72">
        <f t="shared" si="1"/>
        <v>5.8045364516972988</v>
      </c>
    </row>
    <row r="6" spans="1:25">
      <c r="A6" t="s">
        <v>4430</v>
      </c>
      <c r="B6" t="s">
        <v>4431</v>
      </c>
      <c r="C6" t="s">
        <v>2755</v>
      </c>
      <c r="D6"/>
      <c r="E6" t="s">
        <v>2713</v>
      </c>
      <c r="F6" s="77">
        <v>42837.382187499999</v>
      </c>
      <c r="G6" t="s">
        <v>2722</v>
      </c>
      <c r="H6" t="s">
        <v>1920</v>
      </c>
      <c r="I6">
        <v>177.78</v>
      </c>
      <c r="J6">
        <v>12</v>
      </c>
      <c r="K6">
        <v>0</v>
      </c>
      <c r="L6">
        <v>189.78</v>
      </c>
      <c r="N6">
        <v>0</v>
      </c>
      <c r="O6" t="s">
        <v>2728</v>
      </c>
      <c r="P6" s="56">
        <v>42837.361712962964</v>
      </c>
      <c r="Q6">
        <v>1</v>
      </c>
      <c r="R6" t="s">
        <v>2715</v>
      </c>
      <c r="S6">
        <v>5.99</v>
      </c>
      <c r="T6">
        <v>104</v>
      </c>
      <c r="U6">
        <v>5085396497</v>
      </c>
      <c r="V6" s="57">
        <f t="shared" si="0"/>
        <v>5.99</v>
      </c>
      <c r="W6" s="57">
        <f>SUMIF('Retail Order Summary'!B:B,A6, 'Retail Order Summary'!J:J)*-1</f>
        <v>-6.2486200000000007</v>
      </c>
      <c r="X6" s="57">
        <f>SUMIF('Retail Order Summary'!B:B, 'Retail Item Input'!A6, 'Retail Order Summary'!G:G)</f>
        <v>194.78</v>
      </c>
      <c r="Y6" s="72">
        <f t="shared" si="1"/>
        <v>5.7978384135948247</v>
      </c>
    </row>
    <row r="7" spans="1:25">
      <c r="A7" t="s">
        <v>4424</v>
      </c>
      <c r="B7" t="s">
        <v>4425</v>
      </c>
      <c r="D7"/>
      <c r="P7" s="56">
        <v>42851.840937499997</v>
      </c>
      <c r="Q7">
        <v>1</v>
      </c>
      <c r="R7" t="s">
        <v>2727</v>
      </c>
      <c r="S7">
        <v>5.99</v>
      </c>
      <c r="T7">
        <v>105</v>
      </c>
      <c r="V7" s="57">
        <f t="shared" si="0"/>
        <v>5.99</v>
      </c>
      <c r="W7" s="57">
        <f>SUMIF('Retail Order Summary'!B:B,A7, 'Retail Order Summary'!J:J)*-1</f>
        <v>-0.76341999999999999</v>
      </c>
      <c r="X7" s="57">
        <f>SUMIF('Retail Order Summary'!B:B, 'Retail Item Input'!A7, 'Retail Order Summary'!G:G)</f>
        <v>15.98</v>
      </c>
      <c r="Y7" s="72">
        <f t="shared" si="1"/>
        <v>5.703836933667084</v>
      </c>
    </row>
    <row r="8" spans="1:25">
      <c r="A8" t="s">
        <v>4426</v>
      </c>
      <c r="B8" t="s">
        <v>4427</v>
      </c>
      <c r="D8"/>
      <c r="P8" s="56">
        <v>42850.616388888891</v>
      </c>
      <c r="Q8">
        <v>1</v>
      </c>
      <c r="R8" t="s">
        <v>2727</v>
      </c>
      <c r="S8">
        <v>5.99</v>
      </c>
      <c r="T8">
        <v>105</v>
      </c>
      <c r="V8" s="57">
        <f t="shared" si="0"/>
        <v>5.99</v>
      </c>
      <c r="W8" s="57">
        <f>SUMIF('Retail Order Summary'!B:B,A8, 'Retail Order Summary'!J:J)*-1</f>
        <v>-2.4428100000000001</v>
      </c>
      <c r="X8" s="57">
        <f>SUMIF('Retail Order Summary'!B:B, 'Retail Item Input'!A8, 'Retail Order Summary'!G:G)</f>
        <v>73.89</v>
      </c>
      <c r="Y8" s="72">
        <f t="shared" si="1"/>
        <v>5.7919700649614292</v>
      </c>
    </row>
    <row r="9" spans="1:25">
      <c r="A9" t="s">
        <v>4430</v>
      </c>
      <c r="B9" t="s">
        <v>4431</v>
      </c>
      <c r="D9"/>
      <c r="P9" s="56">
        <v>42837.361712962964</v>
      </c>
      <c r="Q9">
        <v>1</v>
      </c>
      <c r="R9" t="s">
        <v>2727</v>
      </c>
      <c r="S9">
        <v>5.99</v>
      </c>
      <c r="T9">
        <v>105</v>
      </c>
      <c r="V9" s="57">
        <f t="shared" si="0"/>
        <v>5.99</v>
      </c>
      <c r="W9" s="57">
        <f>SUMIF('Retail Order Summary'!B:B,A9, 'Retail Order Summary'!J:J)*-1</f>
        <v>-6.2486200000000007</v>
      </c>
      <c r="X9" s="57">
        <f>SUMIF('Retail Order Summary'!B:B, 'Retail Item Input'!A9, 'Retail Order Summary'!G:G)</f>
        <v>194.78</v>
      </c>
      <c r="Y9" s="72">
        <f t="shared" si="1"/>
        <v>5.7978384135948247</v>
      </c>
    </row>
    <row r="10" spans="1:25">
      <c r="A10" t="s">
        <v>4432</v>
      </c>
      <c r="B10" t="s">
        <v>3583</v>
      </c>
      <c r="C10" t="s">
        <v>2721</v>
      </c>
      <c r="D10" s="77">
        <v>42888.354155092595</v>
      </c>
      <c r="E10" t="s">
        <v>2713</v>
      </c>
      <c r="F10" s="77">
        <v>42912.529756944445</v>
      </c>
      <c r="G10" t="s">
        <v>2722</v>
      </c>
      <c r="H10" t="s">
        <v>1920</v>
      </c>
      <c r="I10">
        <v>21.97</v>
      </c>
      <c r="J10">
        <v>4</v>
      </c>
      <c r="K10">
        <v>0</v>
      </c>
      <c r="L10">
        <v>25.97</v>
      </c>
      <c r="N10">
        <v>0</v>
      </c>
      <c r="O10" t="s">
        <v>2728</v>
      </c>
      <c r="P10" s="56">
        <v>42888.354155092595</v>
      </c>
      <c r="Q10">
        <v>1</v>
      </c>
      <c r="R10" t="s">
        <v>2731</v>
      </c>
      <c r="S10">
        <v>5.99</v>
      </c>
      <c r="T10">
        <v>108</v>
      </c>
      <c r="U10">
        <v>5366362513</v>
      </c>
      <c r="V10" s="57">
        <f t="shared" si="0"/>
        <v>5.99</v>
      </c>
      <c r="W10" s="57">
        <f>SUMIF('Retail Order Summary'!B:B,A10, 'Retail Order Summary'!J:J)*-1</f>
        <v>-1.0531299999999999</v>
      </c>
      <c r="X10" s="57">
        <f>SUMIF('Retail Order Summary'!B:B, 'Retail Item Input'!A10, 'Retail Order Summary'!G:G)</f>
        <v>25.97</v>
      </c>
      <c r="Y10" s="72">
        <f t="shared" si="1"/>
        <v>5.7470947747400851</v>
      </c>
    </row>
    <row r="11" spans="1:25">
      <c r="A11" t="s">
        <v>4433</v>
      </c>
      <c r="B11" t="s">
        <v>4434</v>
      </c>
      <c r="C11" t="s">
        <v>2721</v>
      </c>
      <c r="D11" s="77">
        <v>42863.743668981479</v>
      </c>
      <c r="E11" t="s">
        <v>2713</v>
      </c>
      <c r="F11" s="77">
        <v>42864.041018518517</v>
      </c>
      <c r="G11" t="s">
        <v>2722</v>
      </c>
      <c r="H11" t="s">
        <v>1920</v>
      </c>
      <c r="I11">
        <v>29.95</v>
      </c>
      <c r="J11">
        <v>26</v>
      </c>
      <c r="K11">
        <v>0</v>
      </c>
      <c r="L11">
        <v>55.95</v>
      </c>
      <c r="N11">
        <v>0</v>
      </c>
      <c r="O11" t="s">
        <v>2735</v>
      </c>
      <c r="P11" s="56">
        <v>42863.743668981479</v>
      </c>
      <c r="Q11">
        <v>1</v>
      </c>
      <c r="R11" t="s">
        <v>2731</v>
      </c>
      <c r="S11">
        <v>5.99</v>
      </c>
      <c r="T11">
        <v>108</v>
      </c>
      <c r="U11">
        <v>5239099217</v>
      </c>
      <c r="V11" s="57">
        <f t="shared" si="0"/>
        <v>5.99</v>
      </c>
      <c r="W11" s="57">
        <f>SUMIF('Retail Order Summary'!B:B,A11, 'Retail Order Summary'!J:J)*-1</f>
        <v>-1.9225500000000002</v>
      </c>
      <c r="X11" s="57">
        <f>SUMIF('Retail Order Summary'!B:B, 'Retail Item Input'!A11, 'Retail Order Summary'!G:G)</f>
        <v>55.95</v>
      </c>
      <c r="Y11" s="72">
        <f t="shared" si="1"/>
        <v>5.7841720375335122</v>
      </c>
    </row>
    <row r="12" spans="1:25">
      <c r="A12" t="s">
        <v>4435</v>
      </c>
      <c r="B12" t="s">
        <v>3655</v>
      </c>
      <c r="D12"/>
      <c r="P12" s="56">
        <v>42846.367835648147</v>
      </c>
      <c r="Q12">
        <v>1</v>
      </c>
      <c r="R12" t="s">
        <v>2731</v>
      </c>
      <c r="S12">
        <v>5.99</v>
      </c>
      <c r="T12">
        <v>108</v>
      </c>
      <c r="V12" s="57">
        <f t="shared" si="0"/>
        <v>5.99</v>
      </c>
      <c r="W12" s="57">
        <f>SUMIF('Retail Order Summary'!B:B,A12, 'Retail Order Summary'!J:J)*-1</f>
        <v>-0.93713000000000002</v>
      </c>
      <c r="X12" s="57">
        <f>SUMIF('Retail Order Summary'!B:B, 'Retail Item Input'!A12, 'Retail Order Summary'!G:G)</f>
        <v>21.97</v>
      </c>
      <c r="Y12" s="72">
        <f t="shared" si="1"/>
        <v>5.7344966454255806</v>
      </c>
    </row>
    <row r="13" spans="1:25">
      <c r="A13" t="s">
        <v>4430</v>
      </c>
      <c r="B13" t="s">
        <v>4431</v>
      </c>
      <c r="D13"/>
      <c r="P13" s="56">
        <v>42837.361712962964</v>
      </c>
      <c r="Q13">
        <v>1</v>
      </c>
      <c r="R13" t="s">
        <v>2731</v>
      </c>
      <c r="S13">
        <v>5.99</v>
      </c>
      <c r="T13">
        <v>108</v>
      </c>
      <c r="V13" s="57">
        <f t="shared" si="0"/>
        <v>5.99</v>
      </c>
      <c r="W13" s="57">
        <f>SUMIF('Retail Order Summary'!B:B,A13, 'Retail Order Summary'!J:J)*-1</f>
        <v>-6.2486200000000007</v>
      </c>
      <c r="X13" s="57">
        <f>SUMIF('Retail Order Summary'!B:B, 'Retail Item Input'!A13, 'Retail Order Summary'!G:G)</f>
        <v>194.78</v>
      </c>
      <c r="Y13" s="72">
        <f t="shared" si="1"/>
        <v>5.7978384135948247</v>
      </c>
    </row>
    <row r="14" spans="1:25">
      <c r="A14" t="s">
        <v>4426</v>
      </c>
      <c r="B14" t="s">
        <v>4427</v>
      </c>
      <c r="D14"/>
      <c r="P14" s="56">
        <v>42850.616388888891</v>
      </c>
      <c r="Q14">
        <v>1</v>
      </c>
      <c r="R14" t="s">
        <v>2247</v>
      </c>
      <c r="S14">
        <v>5.99</v>
      </c>
      <c r="T14">
        <v>110</v>
      </c>
      <c r="V14" s="57">
        <f t="shared" si="0"/>
        <v>5.99</v>
      </c>
      <c r="W14" s="57">
        <f>SUMIF('Retail Order Summary'!B:B,A14, 'Retail Order Summary'!J:J)*-1</f>
        <v>-2.4428100000000001</v>
      </c>
      <c r="X14" s="57">
        <f>SUMIF('Retail Order Summary'!B:B, 'Retail Item Input'!A14, 'Retail Order Summary'!G:G)</f>
        <v>73.89</v>
      </c>
      <c r="Y14" s="72">
        <f t="shared" si="1"/>
        <v>5.7919700649614292</v>
      </c>
    </row>
    <row r="15" spans="1:25">
      <c r="A15" t="s">
        <v>4428</v>
      </c>
      <c r="B15" t="s">
        <v>4429</v>
      </c>
      <c r="D15"/>
      <c r="P15" s="56">
        <v>42850.592743055553</v>
      </c>
      <c r="Q15">
        <v>1</v>
      </c>
      <c r="R15" t="s">
        <v>2247</v>
      </c>
      <c r="S15">
        <v>5.99</v>
      </c>
      <c r="T15">
        <v>110</v>
      </c>
      <c r="V15" s="57">
        <f t="shared" si="0"/>
        <v>5.99</v>
      </c>
      <c r="W15" s="57">
        <f>SUMIF('Retail Order Summary'!B:B,A15, 'Retail Order Summary'!J:J)*-1</f>
        <v>-4.7338100000000001</v>
      </c>
      <c r="X15" s="57">
        <f>SUMIF('Retail Order Summary'!B:B, 'Retail Item Input'!A15, 'Retail Order Summary'!G:G)</f>
        <v>152.88999999999999</v>
      </c>
      <c r="Y15" s="72">
        <f t="shared" si="1"/>
        <v>5.8045364516972988</v>
      </c>
    </row>
    <row r="16" spans="1:25">
      <c r="A16" t="s">
        <v>4430</v>
      </c>
      <c r="B16" t="s">
        <v>4431</v>
      </c>
      <c r="D16"/>
      <c r="P16" s="56">
        <v>42837.361712962964</v>
      </c>
      <c r="Q16">
        <v>1</v>
      </c>
      <c r="R16" t="s">
        <v>2247</v>
      </c>
      <c r="S16">
        <v>5.99</v>
      </c>
      <c r="T16">
        <v>110</v>
      </c>
      <c r="V16" s="57">
        <f t="shared" si="0"/>
        <v>5.99</v>
      </c>
      <c r="W16" s="57">
        <f>SUMIF('Retail Order Summary'!B:B,A16, 'Retail Order Summary'!J:J)*-1</f>
        <v>-6.2486200000000007</v>
      </c>
      <c r="X16" s="57">
        <f>SUMIF('Retail Order Summary'!B:B, 'Retail Item Input'!A16, 'Retail Order Summary'!G:G)</f>
        <v>194.78</v>
      </c>
      <c r="Y16" s="72">
        <f t="shared" si="1"/>
        <v>5.7978384135948247</v>
      </c>
    </row>
    <row r="17" spans="1:25">
      <c r="A17" t="s">
        <v>4436</v>
      </c>
      <c r="B17" t="s">
        <v>4437</v>
      </c>
      <c r="D17"/>
      <c r="P17" s="56">
        <v>42828.300729166665</v>
      </c>
      <c r="Q17">
        <v>1</v>
      </c>
      <c r="R17" t="s">
        <v>2247</v>
      </c>
      <c r="S17">
        <v>5.99</v>
      </c>
      <c r="T17">
        <v>110</v>
      </c>
      <c r="V17" s="57">
        <f t="shared" si="0"/>
        <v>5.99</v>
      </c>
      <c r="W17" s="57">
        <f>SUMIF('Retail Order Summary'!B:B,A17, 'Retail Order Summary'!J:J)*-1</f>
        <v>-1.13984</v>
      </c>
      <c r="X17" s="57">
        <f>SUMIF('Retail Order Summary'!B:B, 'Retail Item Input'!A17, 'Retail Order Summary'!G:G)</f>
        <v>28.96</v>
      </c>
      <c r="Y17" s="72">
        <f t="shared" si="1"/>
        <v>5.7542388950276244</v>
      </c>
    </row>
    <row r="18" spans="1:25">
      <c r="A18" t="s">
        <v>4438</v>
      </c>
      <c r="B18" t="s">
        <v>4439</v>
      </c>
      <c r="D18"/>
      <c r="P18" s="56">
        <v>42880.579942129632</v>
      </c>
      <c r="Q18">
        <v>1</v>
      </c>
      <c r="R18" t="s">
        <v>2228</v>
      </c>
      <c r="S18">
        <v>5.99</v>
      </c>
      <c r="T18">
        <v>111</v>
      </c>
      <c r="V18" s="57">
        <f t="shared" si="0"/>
        <v>5.99</v>
      </c>
      <c r="W18" s="57">
        <f>SUMIF('Retail Order Summary'!B:B,A18, 'Retail Order Summary'!J:J)*-1</f>
        <v>-2.6173899999999999</v>
      </c>
      <c r="X18" s="57">
        <f>SUMIF('Retail Order Summary'!B:B, 'Retail Item Input'!A18, 'Retail Order Summary'!G:G)</f>
        <v>79.91</v>
      </c>
      <c r="Y18" s="72">
        <f t="shared" si="1"/>
        <v>5.7938022012263799</v>
      </c>
    </row>
    <row r="19" spans="1:25">
      <c r="A19" t="s">
        <v>4440</v>
      </c>
      <c r="B19" t="s">
        <v>4441</v>
      </c>
      <c r="C19" t="s">
        <v>2755</v>
      </c>
      <c r="D19"/>
      <c r="E19" t="s">
        <v>2713</v>
      </c>
      <c r="F19" s="77">
        <v>42887.802002314813</v>
      </c>
      <c r="G19" t="s">
        <v>2722</v>
      </c>
      <c r="H19" t="s">
        <v>1920</v>
      </c>
      <c r="I19">
        <v>59.9</v>
      </c>
      <c r="J19">
        <v>38</v>
      </c>
      <c r="K19">
        <v>0</v>
      </c>
      <c r="L19">
        <v>97.9</v>
      </c>
      <c r="N19">
        <v>0</v>
      </c>
      <c r="O19" t="s">
        <v>2735</v>
      </c>
      <c r="P19" s="56">
        <v>42887.738344907404</v>
      </c>
      <c r="Q19">
        <v>1</v>
      </c>
      <c r="R19" t="s">
        <v>2240</v>
      </c>
      <c r="S19">
        <v>5.99</v>
      </c>
      <c r="T19">
        <v>113</v>
      </c>
      <c r="U19">
        <v>5363252689</v>
      </c>
      <c r="V19" s="57">
        <f t="shared" si="0"/>
        <v>5.99</v>
      </c>
      <c r="W19" s="57">
        <f>SUMIF('Retail Order Summary'!B:B,A19, 'Retail Order Summary'!J:J)*-1</f>
        <v>-3.7871000000000001</v>
      </c>
      <c r="X19" s="57">
        <f>SUMIF('Retail Order Summary'!B:B, 'Retail Item Input'!A19, 'Retail Order Summary'!G:G)</f>
        <v>109.9</v>
      </c>
      <c r="Y19" s="72">
        <f t="shared" si="1"/>
        <v>5.7835875432211106</v>
      </c>
    </row>
    <row r="20" spans="1:25">
      <c r="A20" t="s">
        <v>4442</v>
      </c>
      <c r="B20" t="s">
        <v>4443</v>
      </c>
      <c r="C20" t="s">
        <v>2721</v>
      </c>
      <c r="D20" s="77">
        <v>42903.437384259261</v>
      </c>
      <c r="E20" t="s">
        <v>2713</v>
      </c>
      <c r="F20" s="77">
        <v>42903.775266203702</v>
      </c>
      <c r="G20" t="s">
        <v>2722</v>
      </c>
      <c r="H20" t="s">
        <v>1920</v>
      </c>
      <c r="I20">
        <v>17.97</v>
      </c>
      <c r="J20">
        <v>26</v>
      </c>
      <c r="K20">
        <v>0</v>
      </c>
      <c r="L20">
        <v>43.97</v>
      </c>
      <c r="N20">
        <v>0</v>
      </c>
      <c r="O20" t="s">
        <v>2735</v>
      </c>
      <c r="P20" s="56">
        <v>42903.437384259261</v>
      </c>
      <c r="Q20">
        <v>1</v>
      </c>
      <c r="R20" t="s">
        <v>2821</v>
      </c>
      <c r="S20">
        <v>5.99</v>
      </c>
      <c r="T20">
        <v>114</v>
      </c>
      <c r="U20">
        <v>5441412433</v>
      </c>
      <c r="V20" s="57">
        <f t="shared" si="0"/>
        <v>5.99</v>
      </c>
      <c r="W20" s="57">
        <f>SUMIF('Retail Order Summary'!B:B,A20, 'Retail Order Summary'!J:J)*-1</f>
        <v>-1.5751300000000001</v>
      </c>
      <c r="X20" s="57">
        <f>SUMIF('Retail Order Summary'!B:B, 'Retail Item Input'!A20, 'Retail Order Summary'!G:G)</f>
        <v>43.97</v>
      </c>
      <c r="Y20" s="72">
        <f t="shared" si="1"/>
        <v>5.7754212258357978</v>
      </c>
    </row>
    <row r="21" spans="1:25">
      <c r="A21" t="s">
        <v>4444</v>
      </c>
      <c r="B21" t="s">
        <v>4445</v>
      </c>
      <c r="D21"/>
      <c r="P21" s="56">
        <v>42888.601666666669</v>
      </c>
      <c r="Q21">
        <v>1</v>
      </c>
      <c r="R21" t="s">
        <v>2821</v>
      </c>
      <c r="S21">
        <v>5.99</v>
      </c>
      <c r="T21">
        <v>114</v>
      </c>
      <c r="V21" s="57">
        <f t="shared" si="0"/>
        <v>5.99</v>
      </c>
      <c r="W21" s="57">
        <f>SUMIF('Retail Order Summary'!B:B,A21, 'Retail Order Summary'!J:J)*-1</f>
        <v>-2.2699700000000003</v>
      </c>
      <c r="X21" s="57">
        <f>SUMIF('Retail Order Summary'!B:B, 'Retail Item Input'!A21, 'Retail Order Summary'!G:G)</f>
        <v>67.930000000000007</v>
      </c>
      <c r="Y21" s="72">
        <f t="shared" si="1"/>
        <v>5.7898362976593551</v>
      </c>
    </row>
    <row r="22" spans="1:25">
      <c r="A22" t="s">
        <v>4440</v>
      </c>
      <c r="B22" t="s">
        <v>4441</v>
      </c>
      <c r="D22"/>
      <c r="P22" s="56">
        <v>42887.738344907404</v>
      </c>
      <c r="Q22">
        <v>1</v>
      </c>
      <c r="R22" t="s">
        <v>2821</v>
      </c>
      <c r="S22">
        <v>5.99</v>
      </c>
      <c r="T22">
        <v>114</v>
      </c>
      <c r="V22" s="57">
        <f t="shared" si="0"/>
        <v>5.99</v>
      </c>
      <c r="W22" s="57">
        <f>SUMIF('Retail Order Summary'!B:B,A22, 'Retail Order Summary'!J:J)*-1</f>
        <v>-3.7871000000000001</v>
      </c>
      <c r="X22" s="57">
        <f>SUMIF('Retail Order Summary'!B:B, 'Retail Item Input'!A22, 'Retail Order Summary'!G:G)</f>
        <v>109.9</v>
      </c>
      <c r="Y22" s="72">
        <f t="shared" si="1"/>
        <v>5.7835875432211106</v>
      </c>
    </row>
    <row r="23" spans="1:25">
      <c r="A23" t="s">
        <v>4446</v>
      </c>
      <c r="B23" t="s">
        <v>4447</v>
      </c>
      <c r="C23" t="s">
        <v>2755</v>
      </c>
      <c r="D23"/>
      <c r="E23" t="s">
        <v>2713</v>
      </c>
      <c r="F23" s="77">
        <v>42886.370636574073</v>
      </c>
      <c r="G23" t="s">
        <v>2722</v>
      </c>
      <c r="H23" t="s">
        <v>1920</v>
      </c>
      <c r="I23">
        <v>17.97</v>
      </c>
      <c r="J23">
        <v>26</v>
      </c>
      <c r="K23">
        <v>0</v>
      </c>
      <c r="L23">
        <v>43.97</v>
      </c>
      <c r="N23">
        <v>0</v>
      </c>
      <c r="O23" t="s">
        <v>2735</v>
      </c>
      <c r="P23" s="56">
        <v>42883.635011574072</v>
      </c>
      <c r="Q23">
        <v>1</v>
      </c>
      <c r="R23" t="s">
        <v>2821</v>
      </c>
      <c r="S23">
        <v>5.99</v>
      </c>
      <c r="T23">
        <v>114</v>
      </c>
      <c r="U23">
        <v>5340603857</v>
      </c>
      <c r="V23" s="57">
        <f t="shared" si="0"/>
        <v>5.99</v>
      </c>
      <c r="W23" s="57">
        <f>SUMIF('Retail Order Summary'!B:B,A23, 'Retail Order Summary'!J:J)*-1</f>
        <v>-2.1651300000000004</v>
      </c>
      <c r="X23" s="57">
        <f>SUMIF('Retail Order Summary'!B:B, 'Retail Item Input'!A23, 'Retail Order Summary'!G:G)</f>
        <v>53.97</v>
      </c>
      <c r="Y23" s="72">
        <f t="shared" si="1"/>
        <v>5.7496974485825456</v>
      </c>
    </row>
    <row r="24" spans="1:25">
      <c r="A24" t="s">
        <v>4428</v>
      </c>
      <c r="B24" t="s">
        <v>4429</v>
      </c>
      <c r="D24"/>
      <c r="P24" s="56">
        <v>42850.592743055553</v>
      </c>
      <c r="Q24">
        <v>1</v>
      </c>
      <c r="R24" t="s">
        <v>2821</v>
      </c>
      <c r="S24">
        <v>5.99</v>
      </c>
      <c r="T24">
        <v>114</v>
      </c>
      <c r="V24" s="57">
        <f t="shared" si="0"/>
        <v>5.99</v>
      </c>
      <c r="W24" s="57">
        <f>SUMIF('Retail Order Summary'!B:B,A24, 'Retail Order Summary'!J:J)*-1</f>
        <v>-4.7338100000000001</v>
      </c>
      <c r="X24" s="57">
        <f>SUMIF('Retail Order Summary'!B:B, 'Retail Item Input'!A24, 'Retail Order Summary'!G:G)</f>
        <v>152.88999999999999</v>
      </c>
      <c r="Y24" s="72">
        <f t="shared" si="1"/>
        <v>5.8045364516972988</v>
      </c>
    </row>
    <row r="25" spans="1:25">
      <c r="A25" t="s">
        <v>4448</v>
      </c>
      <c r="B25" t="s">
        <v>3558</v>
      </c>
      <c r="D25"/>
      <c r="P25" s="56">
        <v>42843.904652777775</v>
      </c>
      <c r="Q25">
        <v>1</v>
      </c>
      <c r="R25" t="s">
        <v>2821</v>
      </c>
      <c r="S25">
        <v>5.99</v>
      </c>
      <c r="T25">
        <v>114</v>
      </c>
      <c r="V25" s="57">
        <f t="shared" si="0"/>
        <v>5.99</v>
      </c>
      <c r="W25" s="57">
        <f>SUMIF('Retail Order Summary'!B:B,A25, 'Retail Order Summary'!J:J)*-1</f>
        <v>-0.76341999999999999</v>
      </c>
      <c r="X25" s="57">
        <f>SUMIF('Retail Order Summary'!B:B, 'Retail Item Input'!A25, 'Retail Order Summary'!G:G)</f>
        <v>15.98</v>
      </c>
      <c r="Y25" s="72">
        <f t="shared" si="1"/>
        <v>5.703836933667084</v>
      </c>
    </row>
    <row r="26" spans="1:25">
      <c r="A26" t="s">
        <v>4449</v>
      </c>
      <c r="B26" t="s">
        <v>4450</v>
      </c>
      <c r="C26" t="s">
        <v>2721</v>
      </c>
      <c r="D26" s="77">
        <v>42826.752858796295</v>
      </c>
      <c r="E26" t="s">
        <v>2713</v>
      </c>
      <c r="F26" s="77">
        <v>42827.528263888889</v>
      </c>
      <c r="G26" t="s">
        <v>2722</v>
      </c>
      <c r="H26" t="s">
        <v>1920</v>
      </c>
      <c r="I26">
        <v>29.95</v>
      </c>
      <c r="J26">
        <v>5</v>
      </c>
      <c r="K26">
        <v>0</v>
      </c>
      <c r="L26">
        <v>34.950000000000003</v>
      </c>
      <c r="N26">
        <v>0</v>
      </c>
      <c r="O26" t="s">
        <v>2728</v>
      </c>
      <c r="P26" s="56">
        <v>42826.752858796295</v>
      </c>
      <c r="Q26">
        <v>1</v>
      </c>
      <c r="R26" t="s">
        <v>2821</v>
      </c>
      <c r="S26">
        <v>5.99</v>
      </c>
      <c r="T26">
        <v>114</v>
      </c>
      <c r="U26">
        <v>5031736529</v>
      </c>
      <c r="V26" s="57">
        <f t="shared" si="0"/>
        <v>5.99</v>
      </c>
      <c r="W26" s="57">
        <f>SUMIF('Retail Order Summary'!B:B,A26, 'Retail Order Summary'!J:J)*-1</f>
        <v>-1.3135500000000002</v>
      </c>
      <c r="X26" s="57">
        <f>SUMIF('Retail Order Summary'!B:B, 'Retail Item Input'!A26, 'Retail Order Summary'!G:G)</f>
        <v>34.950000000000003</v>
      </c>
      <c r="Y26" s="72">
        <f t="shared" si="1"/>
        <v>5.764873690987125</v>
      </c>
    </row>
    <row r="27" spans="1:25">
      <c r="A27" t="s">
        <v>4428</v>
      </c>
      <c r="B27" t="s">
        <v>4429</v>
      </c>
      <c r="D27"/>
      <c r="P27" s="56">
        <v>42850.592743055553</v>
      </c>
      <c r="Q27">
        <v>1</v>
      </c>
      <c r="R27" t="s">
        <v>2826</v>
      </c>
      <c r="S27">
        <v>5.99</v>
      </c>
      <c r="T27">
        <v>116</v>
      </c>
      <c r="V27" s="57">
        <f t="shared" si="0"/>
        <v>5.99</v>
      </c>
      <c r="W27" s="57">
        <f>SUMIF('Retail Order Summary'!B:B,A27, 'Retail Order Summary'!J:J)*-1</f>
        <v>-4.7338100000000001</v>
      </c>
      <c r="X27" s="57">
        <f>SUMIF('Retail Order Summary'!B:B, 'Retail Item Input'!A27, 'Retail Order Summary'!G:G)</f>
        <v>152.88999999999999</v>
      </c>
      <c r="Y27" s="72">
        <f t="shared" si="1"/>
        <v>5.8045364516972988</v>
      </c>
    </row>
    <row r="28" spans="1:25">
      <c r="A28" t="s">
        <v>4430</v>
      </c>
      <c r="B28" t="s">
        <v>4431</v>
      </c>
      <c r="D28"/>
      <c r="P28" s="56">
        <v>42837.361712962964</v>
      </c>
      <c r="Q28">
        <v>1</v>
      </c>
      <c r="R28" t="s">
        <v>2826</v>
      </c>
      <c r="S28">
        <v>5.99</v>
      </c>
      <c r="T28">
        <v>116</v>
      </c>
      <c r="V28" s="57">
        <f t="shared" si="0"/>
        <v>5.99</v>
      </c>
      <c r="W28" s="57">
        <f>SUMIF('Retail Order Summary'!B:B,A28, 'Retail Order Summary'!J:J)*-1</f>
        <v>-6.2486200000000007</v>
      </c>
      <c r="X28" s="57">
        <f>SUMIF('Retail Order Summary'!B:B, 'Retail Item Input'!A28, 'Retail Order Summary'!G:G)</f>
        <v>194.78</v>
      </c>
      <c r="Y28" s="72">
        <f t="shared" si="1"/>
        <v>5.7978384135948247</v>
      </c>
    </row>
    <row r="29" spans="1:25">
      <c r="A29" t="s">
        <v>4436</v>
      </c>
      <c r="B29" t="s">
        <v>4437</v>
      </c>
      <c r="D29"/>
      <c r="P29" s="56">
        <v>42828.300729166665</v>
      </c>
      <c r="Q29">
        <v>1</v>
      </c>
      <c r="R29" t="s">
        <v>2826</v>
      </c>
      <c r="S29">
        <v>5.99</v>
      </c>
      <c r="T29">
        <v>116</v>
      </c>
      <c r="V29" s="57">
        <f t="shared" si="0"/>
        <v>5.99</v>
      </c>
      <c r="W29" s="57">
        <f>SUMIF('Retail Order Summary'!B:B,A29, 'Retail Order Summary'!J:J)*-1</f>
        <v>-1.13984</v>
      </c>
      <c r="X29" s="57">
        <f>SUMIF('Retail Order Summary'!B:B, 'Retail Item Input'!A29, 'Retail Order Summary'!G:G)</f>
        <v>28.96</v>
      </c>
      <c r="Y29" s="72">
        <f t="shared" si="1"/>
        <v>5.7542388950276244</v>
      </c>
    </row>
    <row r="30" spans="1:25">
      <c r="A30" t="s">
        <v>4451</v>
      </c>
      <c r="B30" t="s">
        <v>3747</v>
      </c>
      <c r="D30"/>
      <c r="P30" s="56">
        <v>42898.679328703707</v>
      </c>
      <c r="Q30">
        <v>6</v>
      </c>
      <c r="R30" t="s">
        <v>2830</v>
      </c>
      <c r="S30">
        <v>5.99</v>
      </c>
      <c r="T30">
        <v>117</v>
      </c>
      <c r="V30" s="57">
        <f t="shared" si="0"/>
        <v>35.94</v>
      </c>
      <c r="W30" s="57">
        <f>SUMIF('Retail Order Summary'!B:B,A30, 'Retail Order Summary'!J:J)*-1</f>
        <v>-3.83249</v>
      </c>
      <c r="X30" s="57">
        <f>SUMIF('Retail Order Summary'!B:B, 'Retail Item Input'!A30, 'Retail Order Summary'!G:G)</f>
        <v>121.81</v>
      </c>
      <c r="Y30" s="72">
        <f t="shared" si="1"/>
        <v>34.809225099745504</v>
      </c>
    </row>
    <row r="31" spans="1:25">
      <c r="A31" t="s">
        <v>4452</v>
      </c>
      <c r="B31" t="s">
        <v>4453</v>
      </c>
      <c r="C31" t="s">
        <v>2721</v>
      </c>
      <c r="D31" s="77">
        <v>42888.713483796295</v>
      </c>
      <c r="E31" t="s">
        <v>2713</v>
      </c>
      <c r="F31" s="77">
        <v>42891.654027777775</v>
      </c>
      <c r="G31" t="s">
        <v>4454</v>
      </c>
      <c r="H31" t="s">
        <v>1920</v>
      </c>
      <c r="I31">
        <v>11.98</v>
      </c>
      <c r="J31">
        <v>4</v>
      </c>
      <c r="K31">
        <v>0</v>
      </c>
      <c r="L31">
        <v>15.98</v>
      </c>
      <c r="N31">
        <v>0</v>
      </c>
      <c r="O31" t="s">
        <v>2728</v>
      </c>
      <c r="P31" s="56">
        <v>42888.713483796295</v>
      </c>
      <c r="Q31">
        <v>1</v>
      </c>
      <c r="R31" t="s">
        <v>2830</v>
      </c>
      <c r="S31">
        <v>5.99</v>
      </c>
      <c r="T31">
        <v>117</v>
      </c>
      <c r="U31">
        <v>5369256657</v>
      </c>
      <c r="V31" s="57">
        <f t="shared" si="0"/>
        <v>5.99</v>
      </c>
      <c r="W31" s="57">
        <f>SUMIF('Retail Order Summary'!B:B,A31, 'Retail Order Summary'!J:J)*-1</f>
        <v>-0.76341999999999999</v>
      </c>
      <c r="X31" s="57">
        <f>SUMIF('Retail Order Summary'!B:B, 'Retail Item Input'!A31, 'Retail Order Summary'!G:G)</f>
        <v>15.98</v>
      </c>
      <c r="Y31" s="72">
        <f t="shared" si="1"/>
        <v>5.703836933667084</v>
      </c>
    </row>
    <row r="32" spans="1:25">
      <c r="A32" t="s">
        <v>4430</v>
      </c>
      <c r="B32" t="s">
        <v>4431</v>
      </c>
      <c r="D32"/>
      <c r="P32" s="56">
        <v>42837.361712962964</v>
      </c>
      <c r="Q32">
        <v>1</v>
      </c>
      <c r="R32" t="s">
        <v>2830</v>
      </c>
      <c r="S32">
        <v>5.99</v>
      </c>
      <c r="T32">
        <v>117</v>
      </c>
      <c r="V32" s="57">
        <f t="shared" si="0"/>
        <v>5.99</v>
      </c>
      <c r="W32" s="57">
        <f>SUMIF('Retail Order Summary'!B:B,A32, 'Retail Order Summary'!J:J)*-1</f>
        <v>-6.2486200000000007</v>
      </c>
      <c r="X32" s="57">
        <f>SUMIF('Retail Order Summary'!B:B, 'Retail Item Input'!A32, 'Retail Order Summary'!G:G)</f>
        <v>194.78</v>
      </c>
      <c r="Y32" s="72">
        <f t="shared" si="1"/>
        <v>5.7978384135948247</v>
      </c>
    </row>
    <row r="33" spans="1:25">
      <c r="A33" t="s">
        <v>4436</v>
      </c>
      <c r="B33" t="s">
        <v>4437</v>
      </c>
      <c r="D33"/>
      <c r="P33" s="56">
        <v>42828.300729166665</v>
      </c>
      <c r="Q33">
        <v>1</v>
      </c>
      <c r="R33" t="s">
        <v>2830</v>
      </c>
      <c r="S33">
        <v>5.99</v>
      </c>
      <c r="T33">
        <v>117</v>
      </c>
      <c r="V33" s="57">
        <f t="shared" si="0"/>
        <v>5.99</v>
      </c>
      <c r="W33" s="57">
        <f>SUMIF('Retail Order Summary'!B:B,A33, 'Retail Order Summary'!J:J)*-1</f>
        <v>-1.13984</v>
      </c>
      <c r="X33" s="57">
        <f>SUMIF('Retail Order Summary'!B:B, 'Retail Item Input'!A33, 'Retail Order Summary'!G:G)</f>
        <v>28.96</v>
      </c>
      <c r="Y33" s="72">
        <f t="shared" si="1"/>
        <v>5.7542388950276244</v>
      </c>
    </row>
    <row r="34" spans="1:25">
      <c r="A34" t="s">
        <v>4455</v>
      </c>
      <c r="B34" t="s">
        <v>3747</v>
      </c>
      <c r="C34" t="s">
        <v>2721</v>
      </c>
      <c r="D34" s="77">
        <v>42826.710833333331</v>
      </c>
      <c r="E34" t="s">
        <v>2713</v>
      </c>
      <c r="F34" s="77">
        <v>42826.714409722219</v>
      </c>
      <c r="G34" t="s">
        <v>2722</v>
      </c>
      <c r="H34" t="s">
        <v>1920</v>
      </c>
      <c r="I34">
        <v>29.95</v>
      </c>
      <c r="J34">
        <v>5</v>
      </c>
      <c r="K34">
        <v>0</v>
      </c>
      <c r="L34">
        <v>34.950000000000003</v>
      </c>
      <c r="N34">
        <v>0</v>
      </c>
      <c r="O34" t="s">
        <v>2728</v>
      </c>
      <c r="P34" s="56">
        <v>42826.710833333331</v>
      </c>
      <c r="Q34">
        <v>5</v>
      </c>
      <c r="R34" t="s">
        <v>2830</v>
      </c>
      <c r="S34">
        <v>5.99</v>
      </c>
      <c r="T34">
        <v>117</v>
      </c>
      <c r="U34">
        <v>5031491985</v>
      </c>
      <c r="V34" s="57">
        <f t="shared" si="0"/>
        <v>29.950000000000003</v>
      </c>
      <c r="W34" s="57">
        <f>SUMIF('Retail Order Summary'!B:B,A34, 'Retail Order Summary'!J:J)*-1</f>
        <v>-1.3135500000000002</v>
      </c>
      <c r="X34" s="57">
        <f>SUMIF('Retail Order Summary'!B:B, 'Retail Item Input'!A34, 'Retail Order Summary'!G:G)</f>
        <v>34.950000000000003</v>
      </c>
      <c r="Y34" s="72">
        <f t="shared" si="1"/>
        <v>28.824368454935623</v>
      </c>
    </row>
    <row r="35" spans="1:25">
      <c r="A35" t="s">
        <v>4456</v>
      </c>
      <c r="B35" t="s">
        <v>4457</v>
      </c>
      <c r="D35"/>
      <c r="P35" s="56">
        <v>42853.521863425929</v>
      </c>
      <c r="Q35">
        <v>1</v>
      </c>
      <c r="R35" t="s">
        <v>2229</v>
      </c>
      <c r="S35">
        <v>5.99</v>
      </c>
      <c r="T35">
        <v>118</v>
      </c>
      <c r="V35" s="57">
        <f t="shared" si="0"/>
        <v>5.99</v>
      </c>
      <c r="W35" s="57">
        <f>SUMIF('Retail Order Summary'!B:B,A35, 'Retail Order Summary'!J:J)*-1</f>
        <v>-1.19784</v>
      </c>
      <c r="X35" s="57">
        <f>SUMIF('Retail Order Summary'!B:B, 'Retail Item Input'!A35, 'Retail Order Summary'!G:G)</f>
        <v>30.96</v>
      </c>
      <c r="Y35" s="72">
        <f t="shared" si="1"/>
        <v>5.7582473643410852</v>
      </c>
    </row>
    <row r="36" spans="1:25">
      <c r="A36" t="s">
        <v>4458</v>
      </c>
      <c r="B36" t="s">
        <v>4459</v>
      </c>
      <c r="D36"/>
      <c r="P36" s="56">
        <v>42894.410381944443</v>
      </c>
      <c r="Q36">
        <v>1</v>
      </c>
      <c r="R36" t="s">
        <v>2838</v>
      </c>
      <c r="S36">
        <v>5.99</v>
      </c>
      <c r="T36">
        <v>119</v>
      </c>
      <c r="V36" s="57">
        <f t="shared" si="0"/>
        <v>5.99</v>
      </c>
      <c r="W36" s="57">
        <f>SUMIF('Retail Order Summary'!B:B,A36, 'Retail Order Summary'!J:J)*-1</f>
        <v>-2.2231300000000003</v>
      </c>
      <c r="X36" s="57">
        <f>SUMIF('Retail Order Summary'!B:B, 'Retail Item Input'!A36, 'Retail Order Summary'!G:G)</f>
        <v>55.97</v>
      </c>
      <c r="Y36" s="72">
        <f t="shared" si="1"/>
        <v>5.7520770287654104</v>
      </c>
    </row>
    <row r="37" spans="1:25">
      <c r="A37" t="s">
        <v>4444</v>
      </c>
      <c r="B37" t="s">
        <v>4445</v>
      </c>
      <c r="D37"/>
      <c r="P37" s="56">
        <v>42888.601666666669</v>
      </c>
      <c r="Q37">
        <v>1</v>
      </c>
      <c r="R37" t="s">
        <v>2838</v>
      </c>
      <c r="S37">
        <v>5.99</v>
      </c>
      <c r="T37">
        <v>119</v>
      </c>
      <c r="V37" s="57">
        <f t="shared" si="0"/>
        <v>5.99</v>
      </c>
      <c r="W37" s="57">
        <f>SUMIF('Retail Order Summary'!B:B,A37, 'Retail Order Summary'!J:J)*-1</f>
        <v>-2.2699700000000003</v>
      </c>
      <c r="X37" s="57">
        <f>SUMIF('Retail Order Summary'!B:B, 'Retail Item Input'!A37, 'Retail Order Summary'!G:G)</f>
        <v>67.930000000000007</v>
      </c>
      <c r="Y37" s="72">
        <f t="shared" si="1"/>
        <v>5.7898362976593551</v>
      </c>
    </row>
    <row r="38" spans="1:25">
      <c r="A38" t="s">
        <v>4440</v>
      </c>
      <c r="B38" t="s">
        <v>4441</v>
      </c>
      <c r="D38"/>
      <c r="P38" s="56">
        <v>42887.738344907404</v>
      </c>
      <c r="Q38">
        <v>1</v>
      </c>
      <c r="R38" t="s">
        <v>2838</v>
      </c>
      <c r="S38">
        <v>5.99</v>
      </c>
      <c r="T38">
        <v>119</v>
      </c>
      <c r="V38" s="57">
        <f t="shared" si="0"/>
        <v>5.99</v>
      </c>
      <c r="W38" s="57">
        <f>SUMIF('Retail Order Summary'!B:B,A38, 'Retail Order Summary'!J:J)*-1</f>
        <v>-3.7871000000000001</v>
      </c>
      <c r="X38" s="57">
        <f>SUMIF('Retail Order Summary'!B:B, 'Retail Item Input'!A38, 'Retail Order Summary'!G:G)</f>
        <v>109.9</v>
      </c>
      <c r="Y38" s="72">
        <f t="shared" si="1"/>
        <v>5.7835875432211106</v>
      </c>
    </row>
    <row r="39" spans="1:25">
      <c r="A39" t="s">
        <v>4446</v>
      </c>
      <c r="B39" t="s">
        <v>4447</v>
      </c>
      <c r="D39"/>
      <c r="P39" s="56">
        <v>42883.635011574072</v>
      </c>
      <c r="Q39">
        <v>1</v>
      </c>
      <c r="R39" t="s">
        <v>2838</v>
      </c>
      <c r="S39">
        <v>5.99</v>
      </c>
      <c r="T39">
        <v>119</v>
      </c>
      <c r="V39" s="57">
        <f t="shared" si="0"/>
        <v>5.99</v>
      </c>
      <c r="W39" s="57">
        <f>SUMIF('Retail Order Summary'!B:B,A39, 'Retail Order Summary'!J:J)*-1</f>
        <v>-2.1651300000000004</v>
      </c>
      <c r="X39" s="57">
        <f>SUMIF('Retail Order Summary'!B:B, 'Retail Item Input'!A39, 'Retail Order Summary'!G:G)</f>
        <v>53.97</v>
      </c>
      <c r="Y39" s="72">
        <f t="shared" si="1"/>
        <v>5.7496974485825456</v>
      </c>
    </row>
    <row r="40" spans="1:25">
      <c r="A40" t="s">
        <v>4460</v>
      </c>
      <c r="B40" t="s">
        <v>4461</v>
      </c>
      <c r="D40"/>
      <c r="P40" s="56">
        <v>42856.786145833335</v>
      </c>
      <c r="Q40">
        <v>1</v>
      </c>
      <c r="R40" t="s">
        <v>2838</v>
      </c>
      <c r="S40">
        <v>5.99</v>
      </c>
      <c r="T40">
        <v>119</v>
      </c>
      <c r="V40" s="57">
        <f t="shared" si="0"/>
        <v>5.99</v>
      </c>
      <c r="W40" s="57">
        <f>SUMIF('Retail Order Summary'!B:B,A40, 'Retail Order Summary'!J:J)*-1</f>
        <v>-1.28484</v>
      </c>
      <c r="X40" s="57">
        <f>SUMIF('Retail Order Summary'!B:B, 'Retail Item Input'!A40, 'Retail Order Summary'!G:G)</f>
        <v>33.96</v>
      </c>
      <c r="Y40" s="72">
        <f t="shared" si="1"/>
        <v>5.7633748056537106</v>
      </c>
    </row>
    <row r="41" spans="1:25">
      <c r="A41" t="s">
        <v>4430</v>
      </c>
      <c r="B41" t="s">
        <v>4431</v>
      </c>
      <c r="D41"/>
      <c r="P41" s="56">
        <v>42837.361712962964</v>
      </c>
      <c r="Q41">
        <v>1</v>
      </c>
      <c r="R41" t="s">
        <v>2838</v>
      </c>
      <c r="S41">
        <v>5.99</v>
      </c>
      <c r="T41">
        <v>119</v>
      </c>
      <c r="V41" s="57">
        <f t="shared" si="0"/>
        <v>5.99</v>
      </c>
      <c r="W41" s="57">
        <f>SUMIF('Retail Order Summary'!B:B,A41, 'Retail Order Summary'!J:J)*-1</f>
        <v>-6.2486200000000007</v>
      </c>
      <c r="X41" s="57">
        <f>SUMIF('Retail Order Summary'!B:B, 'Retail Item Input'!A41, 'Retail Order Summary'!G:G)</f>
        <v>194.78</v>
      </c>
      <c r="Y41" s="72">
        <f t="shared" si="1"/>
        <v>5.7978384135948247</v>
      </c>
    </row>
    <row r="42" spans="1:25">
      <c r="A42" t="s">
        <v>4426</v>
      </c>
      <c r="B42" t="s">
        <v>4427</v>
      </c>
      <c r="C42" t="s">
        <v>2721</v>
      </c>
      <c r="D42" s="77">
        <v>42850.616400462961</v>
      </c>
      <c r="E42" t="s">
        <v>2713</v>
      </c>
      <c r="F42" s="77">
        <v>42851.898831018516</v>
      </c>
      <c r="G42" t="s">
        <v>2722</v>
      </c>
      <c r="H42" t="s">
        <v>1920</v>
      </c>
      <c r="I42">
        <v>67.89</v>
      </c>
      <c r="J42">
        <v>6</v>
      </c>
      <c r="K42">
        <v>0</v>
      </c>
      <c r="L42">
        <v>73.89</v>
      </c>
      <c r="N42">
        <v>0</v>
      </c>
      <c r="O42" t="s">
        <v>2728</v>
      </c>
      <c r="P42" s="56">
        <v>42850.616388888891</v>
      </c>
      <c r="Q42">
        <v>1</v>
      </c>
      <c r="R42" t="s">
        <v>2845</v>
      </c>
      <c r="S42">
        <v>5.99</v>
      </c>
      <c r="T42">
        <v>120</v>
      </c>
      <c r="U42">
        <v>5151312273</v>
      </c>
      <c r="V42" s="57">
        <f t="shared" si="0"/>
        <v>5.99</v>
      </c>
      <c r="W42" s="57">
        <f>SUMIF('Retail Order Summary'!B:B,A42, 'Retail Order Summary'!J:J)*-1</f>
        <v>-2.4428100000000001</v>
      </c>
      <c r="X42" s="57">
        <f>SUMIF('Retail Order Summary'!B:B, 'Retail Item Input'!A42, 'Retail Order Summary'!G:G)</f>
        <v>73.89</v>
      </c>
      <c r="Y42" s="72">
        <f t="shared" si="1"/>
        <v>5.7919700649614292</v>
      </c>
    </row>
    <row r="43" spans="1:25">
      <c r="A43" t="s">
        <v>4428</v>
      </c>
      <c r="B43" t="s">
        <v>4429</v>
      </c>
      <c r="D43"/>
      <c r="P43" s="56">
        <v>42850.592743055553</v>
      </c>
      <c r="Q43">
        <v>1</v>
      </c>
      <c r="R43" t="s">
        <v>2845</v>
      </c>
      <c r="S43">
        <v>5.99</v>
      </c>
      <c r="T43">
        <v>120</v>
      </c>
      <c r="V43" s="57">
        <f t="shared" si="0"/>
        <v>5.99</v>
      </c>
      <c r="W43" s="57">
        <f>SUMIF('Retail Order Summary'!B:B,A43, 'Retail Order Summary'!J:J)*-1</f>
        <v>-4.7338100000000001</v>
      </c>
      <c r="X43" s="57">
        <f>SUMIF('Retail Order Summary'!B:B, 'Retail Item Input'!A43, 'Retail Order Summary'!G:G)</f>
        <v>152.88999999999999</v>
      </c>
      <c r="Y43" s="72">
        <f t="shared" si="1"/>
        <v>5.8045364516972988</v>
      </c>
    </row>
    <row r="44" spans="1:25">
      <c r="A44" t="s">
        <v>4430</v>
      </c>
      <c r="B44" t="s">
        <v>4431</v>
      </c>
      <c r="D44"/>
      <c r="P44" s="56">
        <v>42837.361712962964</v>
      </c>
      <c r="Q44">
        <v>1</v>
      </c>
      <c r="R44" t="s">
        <v>2845</v>
      </c>
      <c r="S44">
        <v>5.99</v>
      </c>
      <c r="T44">
        <v>120</v>
      </c>
      <c r="V44" s="57">
        <f t="shared" si="0"/>
        <v>5.99</v>
      </c>
      <c r="W44" s="57">
        <f>SUMIF('Retail Order Summary'!B:B,A44, 'Retail Order Summary'!J:J)*-1</f>
        <v>-6.2486200000000007</v>
      </c>
      <c r="X44" s="57">
        <f>SUMIF('Retail Order Summary'!B:B, 'Retail Item Input'!A44, 'Retail Order Summary'!G:G)</f>
        <v>194.78</v>
      </c>
      <c r="Y44" s="72">
        <f t="shared" si="1"/>
        <v>5.7978384135948247</v>
      </c>
    </row>
    <row r="45" spans="1:25">
      <c r="A45" t="s">
        <v>4462</v>
      </c>
      <c r="B45" t="s">
        <v>4463</v>
      </c>
      <c r="C45" t="s">
        <v>2721</v>
      </c>
      <c r="D45" s="77">
        <v>42893.50476851852</v>
      </c>
      <c r="E45" t="s">
        <v>2713</v>
      </c>
      <c r="F45" s="77">
        <v>42897.62462962963</v>
      </c>
      <c r="G45" t="s">
        <v>4454</v>
      </c>
      <c r="H45" t="s">
        <v>1920</v>
      </c>
      <c r="I45">
        <v>11.98</v>
      </c>
      <c r="J45">
        <v>4</v>
      </c>
      <c r="K45">
        <v>0</v>
      </c>
      <c r="L45">
        <v>15.98</v>
      </c>
      <c r="N45">
        <v>0</v>
      </c>
      <c r="O45" t="s">
        <v>2728</v>
      </c>
      <c r="P45" s="56">
        <v>42893.50476851852</v>
      </c>
      <c r="Q45">
        <v>1</v>
      </c>
      <c r="R45" t="s">
        <v>2847</v>
      </c>
      <c r="S45">
        <v>5.99</v>
      </c>
      <c r="T45">
        <v>121</v>
      </c>
      <c r="U45">
        <v>5393692433</v>
      </c>
      <c r="V45" s="57">
        <f t="shared" si="0"/>
        <v>5.99</v>
      </c>
      <c r="W45" s="57">
        <f>SUMIF('Retail Order Summary'!B:B,A45, 'Retail Order Summary'!J:J)*-1</f>
        <v>-0.76341999999999999</v>
      </c>
      <c r="X45" s="57">
        <f>SUMIF('Retail Order Summary'!B:B, 'Retail Item Input'!A45, 'Retail Order Summary'!G:G)</f>
        <v>15.98</v>
      </c>
      <c r="Y45" s="72">
        <f t="shared" si="1"/>
        <v>5.703836933667084</v>
      </c>
    </row>
    <row r="46" spans="1:25">
      <c r="A46" t="s">
        <v>4464</v>
      </c>
      <c r="B46" t="s">
        <v>4465</v>
      </c>
      <c r="C46" t="s">
        <v>2721</v>
      </c>
      <c r="D46" s="77">
        <v>42891.860601851855</v>
      </c>
      <c r="E46" t="s">
        <v>2713</v>
      </c>
      <c r="F46" s="77">
        <v>42912.647870370369</v>
      </c>
      <c r="G46" t="s">
        <v>2722</v>
      </c>
      <c r="H46" t="s">
        <v>1920</v>
      </c>
      <c r="I46">
        <v>27.96</v>
      </c>
      <c r="J46">
        <v>5</v>
      </c>
      <c r="K46">
        <v>0</v>
      </c>
      <c r="L46">
        <v>32.96</v>
      </c>
      <c r="N46">
        <v>0</v>
      </c>
      <c r="O46" t="s">
        <v>2728</v>
      </c>
      <c r="P46" s="56">
        <v>42891.860590277778</v>
      </c>
      <c r="Q46">
        <v>1</v>
      </c>
      <c r="R46" t="s">
        <v>2847</v>
      </c>
      <c r="S46">
        <v>5.99</v>
      </c>
      <c r="T46">
        <v>121</v>
      </c>
      <c r="U46">
        <v>5385308177</v>
      </c>
      <c r="V46" s="57">
        <f t="shared" si="0"/>
        <v>5.99</v>
      </c>
      <c r="W46" s="57">
        <f>SUMIF('Retail Order Summary'!B:B,A46, 'Retail Order Summary'!J:J)*-1</f>
        <v>-1.2558400000000001</v>
      </c>
      <c r="X46" s="57">
        <f>SUMIF('Retail Order Summary'!B:B, 'Retail Item Input'!A46, 'Retail Order Summary'!G:G)</f>
        <v>32.96</v>
      </c>
      <c r="Y46" s="72">
        <f t="shared" si="1"/>
        <v>5.7617693689320388</v>
      </c>
    </row>
    <row r="47" spans="1:25">
      <c r="A47" t="s">
        <v>4466</v>
      </c>
      <c r="B47" t="s">
        <v>875</v>
      </c>
      <c r="C47" t="s">
        <v>2721</v>
      </c>
      <c r="D47" s="77">
        <v>42888.344004629631</v>
      </c>
      <c r="E47" t="s">
        <v>2713</v>
      </c>
      <c r="F47" s="77">
        <v>42912.529120370367</v>
      </c>
      <c r="G47" t="s">
        <v>2722</v>
      </c>
      <c r="H47" t="s">
        <v>1920</v>
      </c>
      <c r="I47">
        <v>13.98</v>
      </c>
      <c r="J47">
        <v>4</v>
      </c>
      <c r="K47">
        <v>0</v>
      </c>
      <c r="L47">
        <v>17.98</v>
      </c>
      <c r="N47">
        <v>0</v>
      </c>
      <c r="O47" t="s">
        <v>2728</v>
      </c>
      <c r="P47" s="56">
        <v>42888.344004629631</v>
      </c>
      <c r="Q47">
        <v>1</v>
      </c>
      <c r="R47" t="s">
        <v>2847</v>
      </c>
      <c r="S47">
        <v>5.99</v>
      </c>
      <c r="T47">
        <v>121</v>
      </c>
      <c r="U47">
        <v>5366321297</v>
      </c>
      <c r="V47" s="57">
        <f t="shared" si="0"/>
        <v>5.99</v>
      </c>
      <c r="W47" s="57">
        <f>SUMIF('Retail Order Summary'!B:B,A47, 'Retail Order Summary'!J:J)*-1</f>
        <v>-0.82142000000000004</v>
      </c>
      <c r="X47" s="57">
        <f>SUMIF('Retail Order Summary'!B:B, 'Retail Item Input'!A47, 'Retail Order Summary'!G:G)</f>
        <v>17.98</v>
      </c>
      <c r="Y47" s="72">
        <f t="shared" si="1"/>
        <v>5.7163456173526139</v>
      </c>
    </row>
    <row r="48" spans="1:25">
      <c r="A48" t="s">
        <v>4440</v>
      </c>
      <c r="B48" t="s">
        <v>4441</v>
      </c>
      <c r="D48"/>
      <c r="P48" s="56">
        <v>42887.738344907404</v>
      </c>
      <c r="Q48">
        <v>1</v>
      </c>
      <c r="R48" t="s">
        <v>2847</v>
      </c>
      <c r="S48">
        <v>5.99</v>
      </c>
      <c r="T48">
        <v>121</v>
      </c>
      <c r="V48" s="57">
        <f t="shared" si="0"/>
        <v>5.99</v>
      </c>
      <c r="W48" s="57">
        <f>SUMIF('Retail Order Summary'!B:B,A48, 'Retail Order Summary'!J:J)*-1</f>
        <v>-3.7871000000000001</v>
      </c>
      <c r="X48" s="57">
        <f>SUMIF('Retail Order Summary'!B:B, 'Retail Item Input'!A48, 'Retail Order Summary'!G:G)</f>
        <v>109.9</v>
      </c>
      <c r="Y48" s="72">
        <f t="shared" si="1"/>
        <v>5.7835875432211106</v>
      </c>
    </row>
    <row r="49" spans="1:25">
      <c r="A49" t="s">
        <v>4430</v>
      </c>
      <c r="B49" t="s">
        <v>4431</v>
      </c>
      <c r="D49"/>
      <c r="P49" s="56">
        <v>42837.361712962964</v>
      </c>
      <c r="Q49">
        <v>1</v>
      </c>
      <c r="R49" t="s">
        <v>2847</v>
      </c>
      <c r="S49">
        <v>5.99</v>
      </c>
      <c r="T49">
        <v>121</v>
      </c>
      <c r="V49" s="57">
        <f t="shared" si="0"/>
        <v>5.99</v>
      </c>
      <c r="W49" s="57">
        <f>SUMIF('Retail Order Summary'!B:B,A49, 'Retail Order Summary'!J:J)*-1</f>
        <v>-6.2486200000000007</v>
      </c>
      <c r="X49" s="57">
        <f>SUMIF('Retail Order Summary'!B:B, 'Retail Item Input'!A49, 'Retail Order Summary'!G:G)</f>
        <v>194.78</v>
      </c>
      <c r="Y49" s="72">
        <f t="shared" si="1"/>
        <v>5.7978384135948247</v>
      </c>
    </row>
    <row r="50" spans="1:25">
      <c r="A50" t="s">
        <v>4467</v>
      </c>
      <c r="B50" t="s">
        <v>843</v>
      </c>
      <c r="C50" t="s">
        <v>2721</v>
      </c>
      <c r="D50" s="77">
        <v>42833.595937500002</v>
      </c>
      <c r="E50" t="s">
        <v>2713</v>
      </c>
      <c r="F50" s="77">
        <v>42838.253668981481</v>
      </c>
      <c r="G50" t="s">
        <v>2722</v>
      </c>
      <c r="H50" t="s">
        <v>1920</v>
      </c>
      <c r="I50">
        <v>25.96</v>
      </c>
      <c r="J50">
        <v>5</v>
      </c>
      <c r="K50">
        <v>0</v>
      </c>
      <c r="L50">
        <v>30.96</v>
      </c>
      <c r="N50">
        <v>0</v>
      </c>
      <c r="O50" t="s">
        <v>2728</v>
      </c>
      <c r="P50" s="56">
        <v>42833.595937500002</v>
      </c>
      <c r="Q50">
        <v>1</v>
      </c>
      <c r="R50" t="s">
        <v>2847</v>
      </c>
      <c r="S50">
        <v>5.99</v>
      </c>
      <c r="T50">
        <v>121</v>
      </c>
      <c r="U50">
        <v>5065794833</v>
      </c>
      <c r="V50" s="57">
        <f t="shared" si="0"/>
        <v>5.99</v>
      </c>
      <c r="W50" s="57">
        <f>SUMIF('Retail Order Summary'!B:B,A50, 'Retail Order Summary'!J:J)*-1</f>
        <v>-1.19784</v>
      </c>
      <c r="X50" s="57">
        <f>SUMIF('Retail Order Summary'!B:B, 'Retail Item Input'!A50, 'Retail Order Summary'!G:G)</f>
        <v>30.96</v>
      </c>
      <c r="Y50" s="72">
        <f t="shared" si="1"/>
        <v>5.7582473643410852</v>
      </c>
    </row>
    <row r="51" spans="1:25">
      <c r="A51" t="s">
        <v>4444</v>
      </c>
      <c r="B51" t="s">
        <v>4445</v>
      </c>
      <c r="D51"/>
      <c r="P51" s="56">
        <v>42888.601666666669</v>
      </c>
      <c r="Q51">
        <v>1</v>
      </c>
      <c r="R51" t="s">
        <v>2849</v>
      </c>
      <c r="S51">
        <v>5.99</v>
      </c>
      <c r="T51">
        <v>122</v>
      </c>
      <c r="V51" s="57">
        <f t="shared" si="0"/>
        <v>5.99</v>
      </c>
      <c r="W51" s="57">
        <f>SUMIF('Retail Order Summary'!B:B,A51, 'Retail Order Summary'!J:J)*-1</f>
        <v>-2.2699700000000003</v>
      </c>
      <c r="X51" s="57">
        <f>SUMIF('Retail Order Summary'!B:B, 'Retail Item Input'!A51, 'Retail Order Summary'!G:G)</f>
        <v>67.930000000000007</v>
      </c>
      <c r="Y51" s="72">
        <f t="shared" si="1"/>
        <v>5.7898362976593551</v>
      </c>
    </row>
    <row r="52" spans="1:25">
      <c r="A52" t="s">
        <v>4440</v>
      </c>
      <c r="B52" t="s">
        <v>4441</v>
      </c>
      <c r="D52"/>
      <c r="P52" s="56">
        <v>42887.738344907404</v>
      </c>
      <c r="Q52">
        <v>1</v>
      </c>
      <c r="R52" t="s">
        <v>2849</v>
      </c>
      <c r="S52">
        <v>5.99</v>
      </c>
      <c r="T52">
        <v>122</v>
      </c>
      <c r="V52" s="57">
        <f t="shared" si="0"/>
        <v>5.99</v>
      </c>
      <c r="W52" s="57">
        <f>SUMIF('Retail Order Summary'!B:B,A52, 'Retail Order Summary'!J:J)*-1</f>
        <v>-3.7871000000000001</v>
      </c>
      <c r="X52" s="57">
        <f>SUMIF('Retail Order Summary'!B:B, 'Retail Item Input'!A52, 'Retail Order Summary'!G:G)</f>
        <v>109.9</v>
      </c>
      <c r="Y52" s="72">
        <f t="shared" si="1"/>
        <v>5.7835875432211106</v>
      </c>
    </row>
    <row r="53" spans="1:25">
      <c r="A53" t="s">
        <v>4438</v>
      </c>
      <c r="B53" t="s">
        <v>4439</v>
      </c>
      <c r="D53"/>
      <c r="P53" s="56">
        <v>42880.579942129632</v>
      </c>
      <c r="Q53">
        <v>1</v>
      </c>
      <c r="R53" t="s">
        <v>2849</v>
      </c>
      <c r="S53">
        <v>5.99</v>
      </c>
      <c r="T53">
        <v>122</v>
      </c>
      <c r="V53" s="57">
        <f t="shared" si="0"/>
        <v>5.99</v>
      </c>
      <c r="W53" s="57">
        <f>SUMIF('Retail Order Summary'!B:B,A53, 'Retail Order Summary'!J:J)*-1</f>
        <v>-2.6173899999999999</v>
      </c>
      <c r="X53" s="57">
        <f>SUMIF('Retail Order Summary'!B:B, 'Retail Item Input'!A53, 'Retail Order Summary'!G:G)</f>
        <v>79.91</v>
      </c>
      <c r="Y53" s="72">
        <f t="shared" si="1"/>
        <v>5.7938022012263799</v>
      </c>
    </row>
    <row r="54" spans="1:25">
      <c r="A54" t="s">
        <v>4428</v>
      </c>
      <c r="B54" t="s">
        <v>4429</v>
      </c>
      <c r="D54"/>
      <c r="P54" s="56">
        <v>42850.592743055553</v>
      </c>
      <c r="Q54">
        <v>1</v>
      </c>
      <c r="R54" t="s">
        <v>2849</v>
      </c>
      <c r="S54">
        <v>5.99</v>
      </c>
      <c r="T54">
        <v>122</v>
      </c>
      <c r="V54" s="57">
        <f t="shared" si="0"/>
        <v>5.99</v>
      </c>
      <c r="W54" s="57">
        <f>SUMIF('Retail Order Summary'!B:B,A54, 'Retail Order Summary'!J:J)*-1</f>
        <v>-4.7338100000000001</v>
      </c>
      <c r="X54" s="57">
        <f>SUMIF('Retail Order Summary'!B:B, 'Retail Item Input'!A54, 'Retail Order Summary'!G:G)</f>
        <v>152.88999999999999</v>
      </c>
      <c r="Y54" s="72">
        <f t="shared" si="1"/>
        <v>5.8045364516972988</v>
      </c>
    </row>
    <row r="55" spans="1:25">
      <c r="A55" t="s">
        <v>4430</v>
      </c>
      <c r="B55" t="s">
        <v>4431</v>
      </c>
      <c r="D55"/>
      <c r="P55" s="56">
        <v>42837.361712962964</v>
      </c>
      <c r="Q55">
        <v>1</v>
      </c>
      <c r="R55" t="s">
        <v>2849</v>
      </c>
      <c r="S55">
        <v>5.99</v>
      </c>
      <c r="T55">
        <v>122</v>
      </c>
      <c r="V55" s="57">
        <f t="shared" si="0"/>
        <v>5.99</v>
      </c>
      <c r="W55" s="57">
        <f>SUMIF('Retail Order Summary'!B:B,A55, 'Retail Order Summary'!J:J)*-1</f>
        <v>-6.2486200000000007</v>
      </c>
      <c r="X55" s="57">
        <f>SUMIF('Retail Order Summary'!B:B, 'Retail Item Input'!A55, 'Retail Order Summary'!G:G)</f>
        <v>194.78</v>
      </c>
      <c r="Y55" s="72">
        <f t="shared" si="1"/>
        <v>5.7978384135948247</v>
      </c>
    </row>
    <row r="56" spans="1:25">
      <c r="A56" t="s">
        <v>4423</v>
      </c>
      <c r="B56" t="s">
        <v>3583</v>
      </c>
      <c r="D56"/>
      <c r="P56" s="56">
        <v>42833.443194444444</v>
      </c>
      <c r="Q56">
        <v>1</v>
      </c>
      <c r="R56" t="s">
        <v>2849</v>
      </c>
      <c r="S56">
        <v>5.99</v>
      </c>
      <c r="T56">
        <v>122</v>
      </c>
      <c r="V56" s="57">
        <f t="shared" si="0"/>
        <v>5.99</v>
      </c>
      <c r="W56" s="57">
        <f>SUMIF('Retail Order Summary'!B:B,A56, 'Retail Order Summary'!J:J)*-1</f>
        <v>-1.7772600000000001</v>
      </c>
      <c r="X56" s="57">
        <f>SUMIF('Retail Order Summary'!B:B, 'Retail Item Input'!A56, 'Retail Order Summary'!G:G)</f>
        <v>50.94</v>
      </c>
      <c r="Y56" s="72">
        <f t="shared" si="1"/>
        <v>5.78101320376914</v>
      </c>
    </row>
    <row r="57" spans="1:25">
      <c r="A57" t="s">
        <v>4468</v>
      </c>
      <c r="B57" t="s">
        <v>3786</v>
      </c>
      <c r="C57" t="s">
        <v>2721</v>
      </c>
      <c r="D57" s="77">
        <v>42851.512372685182</v>
      </c>
      <c r="E57" t="s">
        <v>2713</v>
      </c>
      <c r="F57" s="77">
        <v>42851.913854166669</v>
      </c>
      <c r="G57" t="s">
        <v>2722</v>
      </c>
      <c r="H57" t="s">
        <v>1920</v>
      </c>
      <c r="I57">
        <v>11.98</v>
      </c>
      <c r="J57">
        <v>16</v>
      </c>
      <c r="K57">
        <v>0</v>
      </c>
      <c r="L57">
        <v>27.98</v>
      </c>
      <c r="N57">
        <v>0</v>
      </c>
      <c r="O57" t="s">
        <v>2735</v>
      </c>
      <c r="P57" s="56">
        <v>42851.512372685182</v>
      </c>
      <c r="Q57">
        <v>2</v>
      </c>
      <c r="R57" t="s">
        <v>2239</v>
      </c>
      <c r="S57">
        <v>5.99</v>
      </c>
      <c r="T57">
        <v>123</v>
      </c>
      <c r="U57">
        <v>5156505041</v>
      </c>
      <c r="V57" s="57">
        <f t="shared" si="0"/>
        <v>11.98</v>
      </c>
      <c r="W57" s="57">
        <f>SUMIF('Retail Order Summary'!B:B,A57, 'Retail Order Summary'!J:J)*-1</f>
        <v>-1.1114200000000001</v>
      </c>
      <c r="X57" s="57">
        <f>SUMIF('Retail Order Summary'!B:B, 'Retail Item Input'!A57, 'Retail Order Summary'!G:G)</f>
        <v>27.98</v>
      </c>
      <c r="Y57" s="72">
        <f t="shared" si="1"/>
        <v>11.504131107934239</v>
      </c>
    </row>
    <row r="58" spans="1:25">
      <c r="A58" t="s">
        <v>4451</v>
      </c>
      <c r="B58" t="s">
        <v>3747</v>
      </c>
      <c r="D58"/>
      <c r="P58" s="56">
        <v>42898.679328703707</v>
      </c>
      <c r="Q58">
        <v>1</v>
      </c>
      <c r="R58" t="s">
        <v>2235</v>
      </c>
      <c r="S58">
        <v>5.99</v>
      </c>
      <c r="T58">
        <v>124</v>
      </c>
      <c r="V58" s="57">
        <f t="shared" si="0"/>
        <v>5.99</v>
      </c>
      <c r="W58" s="57">
        <f>SUMIF('Retail Order Summary'!B:B,A58, 'Retail Order Summary'!J:J)*-1</f>
        <v>-3.83249</v>
      </c>
      <c r="X58" s="57">
        <f>SUMIF('Retail Order Summary'!B:B, 'Retail Item Input'!A58, 'Retail Order Summary'!G:G)</f>
        <v>121.81</v>
      </c>
      <c r="Y58" s="72">
        <f t="shared" si="1"/>
        <v>5.8015375166242507</v>
      </c>
    </row>
    <row r="59" spans="1:25">
      <c r="A59" t="s">
        <v>4440</v>
      </c>
      <c r="B59" t="s">
        <v>4441</v>
      </c>
      <c r="D59"/>
      <c r="P59" s="56">
        <v>42887.738344907404</v>
      </c>
      <c r="Q59">
        <v>1</v>
      </c>
      <c r="R59" t="s">
        <v>2235</v>
      </c>
      <c r="S59">
        <v>5.99</v>
      </c>
      <c r="T59">
        <v>124</v>
      </c>
      <c r="V59" s="57">
        <f t="shared" si="0"/>
        <v>5.99</v>
      </c>
      <c r="W59" s="57">
        <f>SUMIF('Retail Order Summary'!B:B,A59, 'Retail Order Summary'!J:J)*-1</f>
        <v>-3.7871000000000001</v>
      </c>
      <c r="X59" s="57">
        <f>SUMIF('Retail Order Summary'!B:B, 'Retail Item Input'!A59, 'Retail Order Summary'!G:G)</f>
        <v>109.9</v>
      </c>
      <c r="Y59" s="72">
        <f t="shared" si="1"/>
        <v>5.7835875432211106</v>
      </c>
    </row>
    <row r="60" spans="1:25">
      <c r="A60" t="s">
        <v>4430</v>
      </c>
      <c r="B60" t="s">
        <v>4431</v>
      </c>
      <c r="D60"/>
      <c r="P60" s="56">
        <v>42837.361712962964</v>
      </c>
      <c r="Q60">
        <v>1</v>
      </c>
      <c r="R60" t="s">
        <v>2235</v>
      </c>
      <c r="S60">
        <v>5.99</v>
      </c>
      <c r="T60">
        <v>124</v>
      </c>
      <c r="V60" s="57">
        <f t="shared" si="0"/>
        <v>5.99</v>
      </c>
      <c r="W60" s="57">
        <f>SUMIF('Retail Order Summary'!B:B,A60, 'Retail Order Summary'!J:J)*-1</f>
        <v>-6.2486200000000007</v>
      </c>
      <c r="X60" s="57">
        <f>SUMIF('Retail Order Summary'!B:B, 'Retail Item Input'!A60, 'Retail Order Summary'!G:G)</f>
        <v>194.78</v>
      </c>
      <c r="Y60" s="72">
        <f t="shared" si="1"/>
        <v>5.7978384135948247</v>
      </c>
    </row>
    <row r="61" spans="1:25">
      <c r="A61" t="s">
        <v>4469</v>
      </c>
      <c r="B61" t="s">
        <v>4470</v>
      </c>
      <c r="C61" t="s">
        <v>2721</v>
      </c>
      <c r="D61" s="77">
        <v>42912.432511574072</v>
      </c>
      <c r="E61" t="s">
        <v>2713</v>
      </c>
      <c r="F61" s="77">
        <v>42912.753206018519</v>
      </c>
      <c r="G61" t="s">
        <v>2722</v>
      </c>
      <c r="H61" t="s">
        <v>1920</v>
      </c>
      <c r="I61">
        <v>19.97</v>
      </c>
      <c r="J61">
        <v>4</v>
      </c>
      <c r="K61">
        <v>0</v>
      </c>
      <c r="L61">
        <v>23.97</v>
      </c>
      <c r="N61">
        <v>0</v>
      </c>
      <c r="O61" t="s">
        <v>2728</v>
      </c>
      <c r="P61" s="56">
        <v>42912.432511574072</v>
      </c>
      <c r="Q61">
        <v>1</v>
      </c>
      <c r="R61" t="s">
        <v>2245</v>
      </c>
      <c r="S61">
        <v>5.99</v>
      </c>
      <c r="T61">
        <v>126</v>
      </c>
      <c r="U61">
        <v>5485068305</v>
      </c>
      <c r="V61" s="57">
        <f t="shared" si="0"/>
        <v>5.99</v>
      </c>
      <c r="W61" s="57">
        <f>SUMIF('Retail Order Summary'!B:B,A61, 'Retail Order Summary'!J:J)*-1</f>
        <v>-0.99513000000000007</v>
      </c>
      <c r="X61" s="57">
        <f>SUMIF('Retail Order Summary'!B:B, 'Retail Item Input'!A61, 'Retail Order Summary'!G:G)</f>
        <v>23.97</v>
      </c>
      <c r="Y61" s="72">
        <f t="shared" si="1"/>
        <v>5.7413212891113892</v>
      </c>
    </row>
    <row r="62" spans="1:25">
      <c r="A62" t="s">
        <v>4471</v>
      </c>
      <c r="B62" t="s">
        <v>4472</v>
      </c>
      <c r="C62" t="s">
        <v>2721</v>
      </c>
      <c r="D62" s="77">
        <v>42912.050937499997</v>
      </c>
      <c r="E62" t="s">
        <v>2713</v>
      </c>
      <c r="F62" s="77">
        <v>42912.751168981478</v>
      </c>
      <c r="G62" t="s">
        <v>2722</v>
      </c>
      <c r="H62" t="s">
        <v>1920</v>
      </c>
      <c r="I62">
        <v>5.99</v>
      </c>
      <c r="J62">
        <v>4</v>
      </c>
      <c r="K62">
        <v>0</v>
      </c>
      <c r="L62">
        <v>9.99</v>
      </c>
      <c r="N62">
        <v>0</v>
      </c>
      <c r="O62" t="s">
        <v>2728</v>
      </c>
      <c r="P62" s="56">
        <v>42912.050937499997</v>
      </c>
      <c r="Q62">
        <v>1</v>
      </c>
      <c r="R62" t="s">
        <v>2245</v>
      </c>
      <c r="S62">
        <v>5.99</v>
      </c>
      <c r="T62">
        <v>126</v>
      </c>
      <c r="U62">
        <v>5483891793</v>
      </c>
      <c r="V62" s="57">
        <f t="shared" si="0"/>
        <v>5.99</v>
      </c>
      <c r="W62" s="57">
        <f>SUMIF('Retail Order Summary'!B:B,A62, 'Retail Order Summary'!J:J)*-1</f>
        <v>-0.58970999999999996</v>
      </c>
      <c r="X62" s="57">
        <f>SUMIF('Retail Order Summary'!B:B, 'Retail Item Input'!A62, 'Retail Order Summary'!G:G)</f>
        <v>9.99</v>
      </c>
      <c r="Y62" s="72">
        <f t="shared" si="1"/>
        <v>5.6364101201201207</v>
      </c>
    </row>
    <row r="63" spans="1:25">
      <c r="A63" t="s">
        <v>4473</v>
      </c>
      <c r="B63" t="s">
        <v>4474</v>
      </c>
      <c r="C63" t="s">
        <v>2721</v>
      </c>
      <c r="D63" s="77">
        <v>42888.811620370368</v>
      </c>
      <c r="E63" t="s">
        <v>2713</v>
      </c>
      <c r="F63" s="77">
        <v>42891.646979166668</v>
      </c>
      <c r="G63" t="s">
        <v>2722</v>
      </c>
      <c r="H63" t="s">
        <v>1920</v>
      </c>
      <c r="I63">
        <v>30.98</v>
      </c>
      <c r="J63">
        <v>6</v>
      </c>
      <c r="K63">
        <v>0</v>
      </c>
      <c r="L63">
        <v>36.979999999999997</v>
      </c>
      <c r="N63">
        <v>0</v>
      </c>
      <c r="O63" t="s">
        <v>2728</v>
      </c>
      <c r="P63" s="56">
        <v>42888.811608796299</v>
      </c>
      <c r="Q63">
        <v>1</v>
      </c>
      <c r="R63" t="s">
        <v>2245</v>
      </c>
      <c r="S63">
        <v>5.99</v>
      </c>
      <c r="T63">
        <v>126</v>
      </c>
      <c r="U63">
        <v>5369869649</v>
      </c>
      <c r="V63" s="57">
        <f t="shared" si="0"/>
        <v>5.99</v>
      </c>
      <c r="W63" s="57">
        <f>SUMIF('Retail Order Summary'!B:B,A63, 'Retail Order Summary'!J:J)*-1</f>
        <v>-1.37242</v>
      </c>
      <c r="X63" s="57">
        <f>SUMIF('Retail Order Summary'!B:B, 'Retail Item Input'!A63, 'Retail Order Summary'!G:G)</f>
        <v>36.979999999999997</v>
      </c>
      <c r="Y63" s="72">
        <f t="shared" si="1"/>
        <v>5.7676961654948622</v>
      </c>
    </row>
    <row r="64" spans="1:25">
      <c r="A64" t="s">
        <v>4444</v>
      </c>
      <c r="B64" t="s">
        <v>4445</v>
      </c>
      <c r="C64" t="s">
        <v>2721</v>
      </c>
      <c r="D64" s="77">
        <v>42888.601678240739</v>
      </c>
      <c r="E64" t="s">
        <v>2713</v>
      </c>
      <c r="F64" s="77">
        <v>42891.659814814811</v>
      </c>
      <c r="G64" t="s">
        <v>2722</v>
      </c>
      <c r="H64" t="s">
        <v>1920</v>
      </c>
      <c r="I64">
        <v>41.93</v>
      </c>
      <c r="J64">
        <v>26</v>
      </c>
      <c r="K64">
        <v>0</v>
      </c>
      <c r="L64">
        <v>67.930000000000007</v>
      </c>
      <c r="N64">
        <v>0</v>
      </c>
      <c r="O64" t="s">
        <v>2735</v>
      </c>
      <c r="P64" s="56">
        <v>42888.601666666669</v>
      </c>
      <c r="Q64">
        <v>1</v>
      </c>
      <c r="R64" t="s">
        <v>2245</v>
      </c>
      <c r="S64">
        <v>5.99</v>
      </c>
      <c r="T64">
        <v>126</v>
      </c>
      <c r="U64">
        <v>5368109969</v>
      </c>
      <c r="V64" s="57">
        <f t="shared" si="0"/>
        <v>5.99</v>
      </c>
      <c r="W64" s="57">
        <f>SUMIF('Retail Order Summary'!B:B,A64, 'Retail Order Summary'!J:J)*-1</f>
        <v>-2.2699700000000003</v>
      </c>
      <c r="X64" s="57">
        <f>SUMIF('Retail Order Summary'!B:B, 'Retail Item Input'!A64, 'Retail Order Summary'!G:G)</f>
        <v>67.930000000000007</v>
      </c>
      <c r="Y64" s="72">
        <f t="shared" si="1"/>
        <v>5.7898362976593551</v>
      </c>
    </row>
    <row r="65" spans="1:25">
      <c r="A65" t="s">
        <v>4440</v>
      </c>
      <c r="B65" t="s">
        <v>4441</v>
      </c>
      <c r="D65"/>
      <c r="P65" s="56">
        <v>42887.738344907404</v>
      </c>
      <c r="Q65">
        <v>1</v>
      </c>
      <c r="R65" t="s">
        <v>2245</v>
      </c>
      <c r="S65">
        <v>5.99</v>
      </c>
      <c r="T65">
        <v>126</v>
      </c>
      <c r="V65" s="57">
        <f t="shared" si="0"/>
        <v>5.99</v>
      </c>
      <c r="W65" s="57">
        <f>SUMIF('Retail Order Summary'!B:B,A65, 'Retail Order Summary'!J:J)*-1</f>
        <v>-3.7871000000000001</v>
      </c>
      <c r="X65" s="57">
        <f>SUMIF('Retail Order Summary'!B:B, 'Retail Item Input'!A65, 'Retail Order Summary'!G:G)</f>
        <v>109.9</v>
      </c>
      <c r="Y65" s="72">
        <f t="shared" si="1"/>
        <v>5.7835875432211106</v>
      </c>
    </row>
    <row r="66" spans="1:25">
      <c r="A66" t="s">
        <v>4438</v>
      </c>
      <c r="B66" t="s">
        <v>4439</v>
      </c>
      <c r="D66"/>
      <c r="P66" s="56">
        <v>42880.579942129632</v>
      </c>
      <c r="Q66">
        <v>1</v>
      </c>
      <c r="R66" t="s">
        <v>2245</v>
      </c>
      <c r="S66">
        <v>5.99</v>
      </c>
      <c r="T66">
        <v>126</v>
      </c>
      <c r="V66" s="57">
        <f t="shared" si="0"/>
        <v>5.99</v>
      </c>
      <c r="W66" s="57">
        <f>SUMIF('Retail Order Summary'!B:B,A66, 'Retail Order Summary'!J:J)*-1</f>
        <v>-2.6173899999999999</v>
      </c>
      <c r="X66" s="57">
        <f>SUMIF('Retail Order Summary'!B:B, 'Retail Item Input'!A66, 'Retail Order Summary'!G:G)</f>
        <v>79.91</v>
      </c>
      <c r="Y66" s="72">
        <f t="shared" si="1"/>
        <v>5.7938022012263799</v>
      </c>
    </row>
    <row r="67" spans="1:25">
      <c r="A67" t="s">
        <v>4475</v>
      </c>
      <c r="B67" t="s">
        <v>4476</v>
      </c>
      <c r="C67" t="s">
        <v>2721</v>
      </c>
      <c r="D67" s="77">
        <v>42863.872013888889</v>
      </c>
      <c r="E67" t="s">
        <v>2713</v>
      </c>
      <c r="F67" s="77">
        <v>42864.03769675926</v>
      </c>
      <c r="G67" t="s">
        <v>2722</v>
      </c>
      <c r="H67" t="s">
        <v>1920</v>
      </c>
      <c r="I67">
        <v>5.99</v>
      </c>
      <c r="J67">
        <v>4</v>
      </c>
      <c r="K67">
        <v>0</v>
      </c>
      <c r="L67">
        <v>9.99</v>
      </c>
      <c r="N67">
        <v>0</v>
      </c>
      <c r="O67" t="s">
        <v>2728</v>
      </c>
      <c r="P67" s="56">
        <v>42863.872013888889</v>
      </c>
      <c r="Q67">
        <v>1</v>
      </c>
      <c r="R67" t="s">
        <v>2245</v>
      </c>
      <c r="S67">
        <v>5.99</v>
      </c>
      <c r="T67">
        <v>126</v>
      </c>
      <c r="U67">
        <v>5240051985</v>
      </c>
      <c r="V67" s="57">
        <f t="shared" ref="V67:V130" si="2">Q67*S67</f>
        <v>5.99</v>
      </c>
      <c r="W67" s="57">
        <f>SUMIF('Retail Order Summary'!B:B,A67, 'Retail Order Summary'!J:J)*-1</f>
        <v>-0.58970999999999996</v>
      </c>
      <c r="X67" s="57">
        <f>SUMIF('Retail Order Summary'!B:B, 'Retail Item Input'!A67, 'Retail Order Summary'!G:G)</f>
        <v>9.99</v>
      </c>
      <c r="Y67" s="72">
        <f t="shared" ref="Y67:Y130" si="3">V67+(W67*(V67/X67))</f>
        <v>5.6364101201201207</v>
      </c>
    </row>
    <row r="68" spans="1:25">
      <c r="A68" t="s">
        <v>4460</v>
      </c>
      <c r="B68" t="s">
        <v>4461</v>
      </c>
      <c r="D68"/>
      <c r="P68" s="56">
        <v>42856.786145833335</v>
      </c>
      <c r="Q68">
        <v>1</v>
      </c>
      <c r="R68" t="s">
        <v>2245</v>
      </c>
      <c r="S68">
        <v>5.99</v>
      </c>
      <c r="T68">
        <v>126</v>
      </c>
      <c r="V68" s="57">
        <f t="shared" si="2"/>
        <v>5.99</v>
      </c>
      <c r="W68" s="57">
        <f>SUMIF('Retail Order Summary'!B:B,A68, 'Retail Order Summary'!J:J)*-1</f>
        <v>-1.28484</v>
      </c>
      <c r="X68" s="57">
        <f>SUMIF('Retail Order Summary'!B:B, 'Retail Item Input'!A68, 'Retail Order Summary'!G:G)</f>
        <v>33.96</v>
      </c>
      <c r="Y68" s="72">
        <f t="shared" si="3"/>
        <v>5.7633748056537106</v>
      </c>
    </row>
    <row r="69" spans="1:25">
      <c r="A69" t="s">
        <v>4426</v>
      </c>
      <c r="B69" t="s">
        <v>4427</v>
      </c>
      <c r="D69"/>
      <c r="P69" s="56">
        <v>42850.616388888891</v>
      </c>
      <c r="Q69">
        <v>1</v>
      </c>
      <c r="R69" t="s">
        <v>2245</v>
      </c>
      <c r="S69">
        <v>5.99</v>
      </c>
      <c r="T69">
        <v>126</v>
      </c>
      <c r="V69" s="57">
        <f t="shared" si="2"/>
        <v>5.99</v>
      </c>
      <c r="W69" s="57">
        <f>SUMIF('Retail Order Summary'!B:B,A69, 'Retail Order Summary'!J:J)*-1</f>
        <v>-2.4428100000000001</v>
      </c>
      <c r="X69" s="57">
        <f>SUMIF('Retail Order Summary'!B:B, 'Retail Item Input'!A69, 'Retail Order Summary'!G:G)</f>
        <v>73.89</v>
      </c>
      <c r="Y69" s="72">
        <f t="shared" si="3"/>
        <v>5.7919700649614292</v>
      </c>
    </row>
    <row r="70" spans="1:25">
      <c r="A70" t="s">
        <v>4477</v>
      </c>
      <c r="B70" t="s">
        <v>4478</v>
      </c>
      <c r="D70"/>
      <c r="P70" s="56">
        <v>42848.881481481483</v>
      </c>
      <c r="Q70">
        <v>1</v>
      </c>
      <c r="R70" t="s">
        <v>2245</v>
      </c>
      <c r="S70">
        <v>5.99</v>
      </c>
      <c r="T70">
        <v>126</v>
      </c>
      <c r="V70" s="57">
        <f t="shared" si="2"/>
        <v>5.99</v>
      </c>
      <c r="W70" s="57">
        <f>SUMIF('Retail Order Summary'!B:B,A70, 'Retail Order Summary'!J:J)*-1</f>
        <v>-3.0231000000000003</v>
      </c>
      <c r="X70" s="57">
        <f>SUMIF('Retail Order Summary'!B:B, 'Retail Item Input'!A70, 'Retail Order Summary'!G:G)</f>
        <v>93.9</v>
      </c>
      <c r="Y70" s="72">
        <f t="shared" si="3"/>
        <v>5.7971526198083065</v>
      </c>
    </row>
    <row r="71" spans="1:25">
      <c r="A71" t="s">
        <v>4479</v>
      </c>
      <c r="B71" t="s">
        <v>4480</v>
      </c>
      <c r="D71"/>
      <c r="P71" s="56">
        <v>42846.880439814813</v>
      </c>
      <c r="Q71">
        <v>1</v>
      </c>
      <c r="R71" t="s">
        <v>2245</v>
      </c>
      <c r="S71">
        <v>5.99</v>
      </c>
      <c r="T71">
        <v>126</v>
      </c>
      <c r="V71" s="57">
        <f t="shared" si="2"/>
        <v>5.99</v>
      </c>
      <c r="W71" s="57">
        <f>SUMIF('Retail Order Summary'!B:B,A71, 'Retail Order Summary'!J:J)*-1</f>
        <v>-1.08213</v>
      </c>
      <c r="X71" s="57">
        <f>SUMIF('Retail Order Summary'!B:B, 'Retail Item Input'!A71, 'Retail Order Summary'!G:G)</f>
        <v>26.97</v>
      </c>
      <c r="Y71" s="72">
        <f t="shared" si="3"/>
        <v>5.7496604115684091</v>
      </c>
    </row>
    <row r="72" spans="1:25">
      <c r="A72" t="s">
        <v>4481</v>
      </c>
      <c r="B72" t="s">
        <v>4482</v>
      </c>
      <c r="C72" t="s">
        <v>2721</v>
      </c>
      <c r="D72" s="77">
        <v>42837.939062500001</v>
      </c>
      <c r="E72" t="s">
        <v>2713</v>
      </c>
      <c r="F72" s="77">
        <v>42842.791388888887</v>
      </c>
      <c r="G72" t="s">
        <v>2722</v>
      </c>
      <c r="H72" t="s">
        <v>1920</v>
      </c>
      <c r="I72">
        <v>11.98</v>
      </c>
      <c r="J72">
        <v>4</v>
      </c>
      <c r="K72">
        <v>0</v>
      </c>
      <c r="L72">
        <v>15.98</v>
      </c>
      <c r="N72">
        <v>0</v>
      </c>
      <c r="O72" t="s">
        <v>2728</v>
      </c>
      <c r="P72" s="56">
        <v>42837.939062500001</v>
      </c>
      <c r="Q72">
        <v>1</v>
      </c>
      <c r="R72" t="s">
        <v>2245</v>
      </c>
      <c r="S72">
        <v>5.99</v>
      </c>
      <c r="T72">
        <v>126</v>
      </c>
      <c r="U72">
        <v>5088786641</v>
      </c>
      <c r="V72" s="57">
        <f t="shared" si="2"/>
        <v>5.99</v>
      </c>
      <c r="W72" s="57">
        <f>SUMIF('Retail Order Summary'!B:B,A72, 'Retail Order Summary'!J:J)*-1</f>
        <v>-0.76341999999999999</v>
      </c>
      <c r="X72" s="57">
        <f>SUMIF('Retail Order Summary'!B:B, 'Retail Item Input'!A72, 'Retail Order Summary'!G:G)</f>
        <v>15.98</v>
      </c>
      <c r="Y72" s="72">
        <f t="shared" si="3"/>
        <v>5.703836933667084</v>
      </c>
    </row>
    <row r="73" spans="1:25">
      <c r="A73" t="s">
        <v>4483</v>
      </c>
      <c r="B73" t="s">
        <v>4484</v>
      </c>
      <c r="C73" t="s">
        <v>2721</v>
      </c>
      <c r="D73" s="77">
        <v>42833.387939814813</v>
      </c>
      <c r="E73" t="s">
        <v>2713</v>
      </c>
      <c r="F73" s="77">
        <v>42842.809745370374</v>
      </c>
      <c r="G73" t="s">
        <v>2722</v>
      </c>
      <c r="H73" t="s">
        <v>1920</v>
      </c>
      <c r="I73">
        <v>11.98</v>
      </c>
      <c r="J73">
        <v>4</v>
      </c>
      <c r="K73">
        <v>0</v>
      </c>
      <c r="L73">
        <v>15.98</v>
      </c>
      <c r="N73">
        <v>0</v>
      </c>
      <c r="O73" t="s">
        <v>2728</v>
      </c>
      <c r="P73" s="56">
        <v>42833.387928240743</v>
      </c>
      <c r="Q73">
        <v>1</v>
      </c>
      <c r="R73" t="s">
        <v>2245</v>
      </c>
      <c r="S73">
        <v>5.99</v>
      </c>
      <c r="T73">
        <v>126</v>
      </c>
      <c r="U73">
        <v>5064454865</v>
      </c>
      <c r="V73" s="57">
        <f t="shared" si="2"/>
        <v>5.99</v>
      </c>
      <c r="W73" s="57">
        <f>SUMIF('Retail Order Summary'!B:B,A73, 'Retail Order Summary'!J:J)*-1</f>
        <v>-0.76341999999999999</v>
      </c>
      <c r="X73" s="57">
        <f>SUMIF('Retail Order Summary'!B:B, 'Retail Item Input'!A73, 'Retail Order Summary'!G:G)</f>
        <v>15.98</v>
      </c>
      <c r="Y73" s="72">
        <f t="shared" si="3"/>
        <v>5.703836933667084</v>
      </c>
    </row>
    <row r="74" spans="1:25">
      <c r="A74" t="s">
        <v>4485</v>
      </c>
      <c r="B74" t="s">
        <v>4486</v>
      </c>
      <c r="D74"/>
      <c r="P74" s="56">
        <v>42833.131261574075</v>
      </c>
      <c r="Q74">
        <v>1</v>
      </c>
      <c r="R74" t="s">
        <v>2245</v>
      </c>
      <c r="S74">
        <v>5.99</v>
      </c>
      <c r="T74">
        <v>126</v>
      </c>
      <c r="V74" s="57">
        <f t="shared" si="2"/>
        <v>5.99</v>
      </c>
      <c r="W74" s="57">
        <f>SUMIF('Retail Order Summary'!B:B,A74, 'Retail Order Summary'!J:J)*-1</f>
        <v>-1.9515500000000001</v>
      </c>
      <c r="X74" s="57">
        <f>SUMIF('Retail Order Summary'!B:B, 'Retail Item Input'!A74, 'Retail Order Summary'!G:G)</f>
        <v>56.95</v>
      </c>
      <c r="Y74" s="72">
        <f t="shared" si="3"/>
        <v>5.7847360052677788</v>
      </c>
    </row>
    <row r="75" spans="1:25">
      <c r="A75" t="s">
        <v>4451</v>
      </c>
      <c r="B75" t="s">
        <v>3747</v>
      </c>
      <c r="C75" t="s">
        <v>2721</v>
      </c>
      <c r="D75" s="77">
        <v>42898.679340277777</v>
      </c>
      <c r="E75" t="s">
        <v>2713</v>
      </c>
      <c r="F75" s="77">
        <v>42899.489525462966</v>
      </c>
      <c r="G75" t="s">
        <v>2722</v>
      </c>
      <c r="H75" t="s">
        <v>1920</v>
      </c>
      <c r="I75">
        <v>115.81</v>
      </c>
      <c r="J75">
        <v>6</v>
      </c>
      <c r="K75">
        <v>0</v>
      </c>
      <c r="L75">
        <v>121.81</v>
      </c>
      <c r="N75">
        <v>0</v>
      </c>
      <c r="O75" t="s">
        <v>2728</v>
      </c>
      <c r="P75" s="56">
        <v>42898.679328703707</v>
      </c>
      <c r="Q75">
        <v>2</v>
      </c>
      <c r="R75" t="s">
        <v>2854</v>
      </c>
      <c r="S75">
        <v>5.99</v>
      </c>
      <c r="T75">
        <v>127</v>
      </c>
      <c r="U75">
        <v>5418328849</v>
      </c>
      <c r="V75" s="57">
        <f t="shared" si="2"/>
        <v>11.98</v>
      </c>
      <c r="W75" s="57">
        <f>SUMIF('Retail Order Summary'!B:B,A75, 'Retail Order Summary'!J:J)*-1</f>
        <v>-3.83249</v>
      </c>
      <c r="X75" s="57">
        <f>SUMIF('Retail Order Summary'!B:B, 'Retail Item Input'!A75, 'Retail Order Summary'!G:G)</f>
        <v>121.81</v>
      </c>
      <c r="Y75" s="72">
        <f t="shared" si="3"/>
        <v>11.603075033248501</v>
      </c>
    </row>
    <row r="76" spans="1:25">
      <c r="A76" t="s">
        <v>4487</v>
      </c>
      <c r="B76" t="s">
        <v>4067</v>
      </c>
      <c r="D76"/>
      <c r="P76" s="56">
        <v>42893.725243055553</v>
      </c>
      <c r="Q76">
        <v>1</v>
      </c>
      <c r="R76" t="s">
        <v>2854</v>
      </c>
      <c r="S76">
        <v>5.99</v>
      </c>
      <c r="T76">
        <v>127</v>
      </c>
      <c r="V76" s="57">
        <f t="shared" si="2"/>
        <v>5.99</v>
      </c>
      <c r="W76" s="57">
        <f>SUMIF('Retail Order Summary'!B:B,A76, 'Retail Order Summary'!J:J)*-1</f>
        <v>-1.28484</v>
      </c>
      <c r="X76" s="57">
        <f>SUMIF('Retail Order Summary'!B:B, 'Retail Item Input'!A76, 'Retail Order Summary'!G:G)</f>
        <v>33.96</v>
      </c>
      <c r="Y76" s="72">
        <f t="shared" si="3"/>
        <v>5.7633748056537106</v>
      </c>
    </row>
    <row r="77" spans="1:25">
      <c r="A77" t="s">
        <v>4488</v>
      </c>
      <c r="B77" t="s">
        <v>2442</v>
      </c>
      <c r="C77" t="s">
        <v>2721</v>
      </c>
      <c r="D77" s="77">
        <v>42844.013692129629</v>
      </c>
      <c r="E77" t="s">
        <v>2713</v>
      </c>
      <c r="F77" s="77">
        <v>42850.763958333337</v>
      </c>
      <c r="G77" t="s">
        <v>2722</v>
      </c>
      <c r="H77" t="s">
        <v>1920</v>
      </c>
      <c r="I77">
        <v>17.97</v>
      </c>
      <c r="J77">
        <v>4</v>
      </c>
      <c r="K77">
        <v>0</v>
      </c>
      <c r="L77">
        <v>21.97</v>
      </c>
      <c r="N77">
        <v>0</v>
      </c>
      <c r="O77" t="s">
        <v>2728</v>
      </c>
      <c r="P77" s="56">
        <v>42844.013680555552</v>
      </c>
      <c r="Q77">
        <v>1</v>
      </c>
      <c r="R77" t="s">
        <v>2854</v>
      </c>
      <c r="S77">
        <v>5.99</v>
      </c>
      <c r="T77">
        <v>127</v>
      </c>
      <c r="U77">
        <v>5117614225</v>
      </c>
      <c r="V77" s="57">
        <f t="shared" si="2"/>
        <v>5.99</v>
      </c>
      <c r="W77" s="57">
        <f>SUMIF('Retail Order Summary'!B:B,A77, 'Retail Order Summary'!J:J)*-1</f>
        <v>-0.93713000000000002</v>
      </c>
      <c r="X77" s="57">
        <f>SUMIF('Retail Order Summary'!B:B, 'Retail Item Input'!A77, 'Retail Order Summary'!G:G)</f>
        <v>21.97</v>
      </c>
      <c r="Y77" s="72">
        <f t="shared" si="3"/>
        <v>5.7344966454255806</v>
      </c>
    </row>
    <row r="78" spans="1:25">
      <c r="A78" t="s">
        <v>4440</v>
      </c>
      <c r="B78" t="s">
        <v>4441</v>
      </c>
      <c r="D78"/>
      <c r="P78" s="56">
        <v>42887.738344907404</v>
      </c>
      <c r="Q78">
        <v>1</v>
      </c>
      <c r="R78" t="s">
        <v>2231</v>
      </c>
      <c r="S78">
        <v>5.99</v>
      </c>
      <c r="T78">
        <v>128</v>
      </c>
      <c r="V78" s="57">
        <f t="shared" si="2"/>
        <v>5.99</v>
      </c>
      <c r="W78" s="57">
        <f>SUMIF('Retail Order Summary'!B:B,A78, 'Retail Order Summary'!J:J)*-1</f>
        <v>-3.7871000000000001</v>
      </c>
      <c r="X78" s="57">
        <f>SUMIF('Retail Order Summary'!B:B, 'Retail Item Input'!A78, 'Retail Order Summary'!G:G)</f>
        <v>109.9</v>
      </c>
      <c r="Y78" s="72">
        <f t="shared" si="3"/>
        <v>5.7835875432211106</v>
      </c>
    </row>
    <row r="79" spans="1:25">
      <c r="A79" t="s">
        <v>4426</v>
      </c>
      <c r="B79" t="s">
        <v>4427</v>
      </c>
      <c r="D79"/>
      <c r="P79" s="56">
        <v>42850.616388888891</v>
      </c>
      <c r="Q79">
        <v>1</v>
      </c>
      <c r="R79" t="s">
        <v>2231</v>
      </c>
      <c r="S79">
        <v>5.99</v>
      </c>
      <c r="T79">
        <v>128</v>
      </c>
      <c r="V79" s="57">
        <f t="shared" si="2"/>
        <v>5.99</v>
      </c>
      <c r="W79" s="57">
        <f>SUMIF('Retail Order Summary'!B:B,A79, 'Retail Order Summary'!J:J)*-1</f>
        <v>-2.4428100000000001</v>
      </c>
      <c r="X79" s="57">
        <f>SUMIF('Retail Order Summary'!B:B, 'Retail Item Input'!A79, 'Retail Order Summary'!G:G)</f>
        <v>73.89</v>
      </c>
      <c r="Y79" s="72">
        <f t="shared" si="3"/>
        <v>5.7919700649614292</v>
      </c>
    </row>
    <row r="80" spans="1:25">
      <c r="A80" t="s">
        <v>4489</v>
      </c>
      <c r="B80" t="s">
        <v>4490</v>
      </c>
      <c r="D80"/>
      <c r="P80" s="56">
        <v>42840.823784722219</v>
      </c>
      <c r="Q80">
        <v>1</v>
      </c>
      <c r="R80" t="s">
        <v>2231</v>
      </c>
      <c r="S80">
        <v>5.99</v>
      </c>
      <c r="T80">
        <v>128</v>
      </c>
      <c r="V80" s="57">
        <f t="shared" si="2"/>
        <v>5.99</v>
      </c>
      <c r="W80" s="57">
        <f>SUMIF('Retail Order Summary'!B:B,A80, 'Retail Order Summary'!J:J)*-1</f>
        <v>-1.13984</v>
      </c>
      <c r="X80" s="57">
        <f>SUMIF('Retail Order Summary'!B:B, 'Retail Item Input'!A80, 'Retail Order Summary'!G:G)</f>
        <v>28.96</v>
      </c>
      <c r="Y80" s="72">
        <f t="shared" si="3"/>
        <v>5.7542388950276244</v>
      </c>
    </row>
    <row r="81" spans="1:25">
      <c r="A81" t="s">
        <v>4438</v>
      </c>
      <c r="B81" t="s">
        <v>4439</v>
      </c>
      <c r="D81"/>
      <c r="P81" s="56">
        <v>42880.579942129632</v>
      </c>
      <c r="Q81">
        <v>1</v>
      </c>
      <c r="R81" t="s">
        <v>2236</v>
      </c>
      <c r="S81">
        <v>5.99</v>
      </c>
      <c r="T81">
        <v>129</v>
      </c>
      <c r="V81" s="57">
        <f t="shared" si="2"/>
        <v>5.99</v>
      </c>
      <c r="W81" s="57">
        <f>SUMIF('Retail Order Summary'!B:B,A81, 'Retail Order Summary'!J:J)*-1</f>
        <v>-2.6173899999999999</v>
      </c>
      <c r="X81" s="57">
        <f>SUMIF('Retail Order Summary'!B:B, 'Retail Item Input'!A81, 'Retail Order Summary'!G:G)</f>
        <v>79.91</v>
      </c>
      <c r="Y81" s="72">
        <f t="shared" si="3"/>
        <v>5.7938022012263799</v>
      </c>
    </row>
    <row r="82" spans="1:25">
      <c r="A82" t="s">
        <v>4426</v>
      </c>
      <c r="B82" t="s">
        <v>4427</v>
      </c>
      <c r="D82"/>
      <c r="P82" s="56">
        <v>42850.616388888891</v>
      </c>
      <c r="Q82">
        <v>1</v>
      </c>
      <c r="R82" t="s">
        <v>2236</v>
      </c>
      <c r="S82">
        <v>5.99</v>
      </c>
      <c r="T82">
        <v>129</v>
      </c>
      <c r="V82" s="57">
        <f t="shared" si="2"/>
        <v>5.99</v>
      </c>
      <c r="W82" s="57">
        <f>SUMIF('Retail Order Summary'!B:B,A82, 'Retail Order Summary'!J:J)*-1</f>
        <v>-2.4428100000000001</v>
      </c>
      <c r="X82" s="57">
        <f>SUMIF('Retail Order Summary'!B:B, 'Retail Item Input'!A82, 'Retail Order Summary'!G:G)</f>
        <v>73.89</v>
      </c>
      <c r="Y82" s="72">
        <f t="shared" si="3"/>
        <v>5.7919700649614292</v>
      </c>
    </row>
    <row r="83" spans="1:25">
      <c r="A83" t="s">
        <v>4428</v>
      </c>
      <c r="B83" t="s">
        <v>4429</v>
      </c>
      <c r="D83"/>
      <c r="P83" s="56">
        <v>42850.592743055553</v>
      </c>
      <c r="Q83">
        <v>1</v>
      </c>
      <c r="R83" t="s">
        <v>2236</v>
      </c>
      <c r="S83">
        <v>5.99</v>
      </c>
      <c r="T83">
        <v>129</v>
      </c>
      <c r="V83" s="57">
        <f t="shared" si="2"/>
        <v>5.99</v>
      </c>
      <c r="W83" s="57">
        <f>SUMIF('Retail Order Summary'!B:B,A83, 'Retail Order Summary'!J:J)*-1</f>
        <v>-4.7338100000000001</v>
      </c>
      <c r="X83" s="57">
        <f>SUMIF('Retail Order Summary'!B:B, 'Retail Item Input'!A83, 'Retail Order Summary'!G:G)</f>
        <v>152.88999999999999</v>
      </c>
      <c r="Y83" s="72">
        <f t="shared" si="3"/>
        <v>5.8045364516972988</v>
      </c>
    </row>
    <row r="84" spans="1:25">
      <c r="A84" t="s">
        <v>4430</v>
      </c>
      <c r="B84" t="s">
        <v>4431</v>
      </c>
      <c r="D84"/>
      <c r="P84" s="56">
        <v>42837.361712962964</v>
      </c>
      <c r="Q84">
        <v>1</v>
      </c>
      <c r="R84" t="s">
        <v>2236</v>
      </c>
      <c r="S84">
        <v>5.99</v>
      </c>
      <c r="T84">
        <v>129</v>
      </c>
      <c r="V84" s="57">
        <f t="shared" si="2"/>
        <v>5.99</v>
      </c>
      <c r="W84" s="57">
        <f>SUMIF('Retail Order Summary'!B:B,A84, 'Retail Order Summary'!J:J)*-1</f>
        <v>-6.2486200000000007</v>
      </c>
      <c r="X84" s="57">
        <f>SUMIF('Retail Order Summary'!B:B, 'Retail Item Input'!A84, 'Retail Order Summary'!G:G)</f>
        <v>194.78</v>
      </c>
      <c r="Y84" s="72">
        <f t="shared" si="3"/>
        <v>5.7978384135948247</v>
      </c>
    </row>
    <row r="85" spans="1:25">
      <c r="A85" t="s">
        <v>4469</v>
      </c>
      <c r="B85" t="s">
        <v>4470</v>
      </c>
      <c r="D85"/>
      <c r="P85" s="56">
        <v>42912.432511574072</v>
      </c>
      <c r="Q85">
        <v>1</v>
      </c>
      <c r="R85" t="s">
        <v>2234</v>
      </c>
      <c r="S85">
        <v>5.99</v>
      </c>
      <c r="T85">
        <v>130</v>
      </c>
      <c r="V85" s="57">
        <f t="shared" si="2"/>
        <v>5.99</v>
      </c>
      <c r="W85" s="57">
        <f>SUMIF('Retail Order Summary'!B:B,A85, 'Retail Order Summary'!J:J)*-1</f>
        <v>-0.99513000000000007</v>
      </c>
      <c r="X85" s="57">
        <f>SUMIF('Retail Order Summary'!B:B, 'Retail Item Input'!A85, 'Retail Order Summary'!G:G)</f>
        <v>23.97</v>
      </c>
      <c r="Y85" s="72">
        <f t="shared" si="3"/>
        <v>5.7413212891113892</v>
      </c>
    </row>
    <row r="86" spans="1:25">
      <c r="A86" t="s">
        <v>4430</v>
      </c>
      <c r="B86" t="s">
        <v>4431</v>
      </c>
      <c r="D86"/>
      <c r="P86" s="56">
        <v>42837.361712962964</v>
      </c>
      <c r="Q86">
        <v>1</v>
      </c>
      <c r="R86" t="s">
        <v>2234</v>
      </c>
      <c r="S86">
        <v>5.99</v>
      </c>
      <c r="T86">
        <v>130</v>
      </c>
      <c r="V86" s="57">
        <f t="shared" si="2"/>
        <v>5.99</v>
      </c>
      <c r="W86" s="57">
        <f>SUMIF('Retail Order Summary'!B:B,A86, 'Retail Order Summary'!J:J)*-1</f>
        <v>-6.2486200000000007</v>
      </c>
      <c r="X86" s="57">
        <f>SUMIF('Retail Order Summary'!B:B, 'Retail Item Input'!A86, 'Retail Order Summary'!G:G)</f>
        <v>194.78</v>
      </c>
      <c r="Y86" s="72">
        <f t="shared" si="3"/>
        <v>5.7978384135948247</v>
      </c>
    </row>
    <row r="87" spans="1:25">
      <c r="A87" t="s">
        <v>4491</v>
      </c>
      <c r="B87" t="s">
        <v>3966</v>
      </c>
      <c r="C87" t="s">
        <v>2721</v>
      </c>
      <c r="D87" s="77">
        <v>42832.939456018517</v>
      </c>
      <c r="E87" t="s">
        <v>2713</v>
      </c>
      <c r="F87" s="77">
        <v>42842.849594907406</v>
      </c>
      <c r="G87" t="s">
        <v>2722</v>
      </c>
      <c r="H87" t="s">
        <v>1920</v>
      </c>
      <c r="I87">
        <v>19.97</v>
      </c>
      <c r="J87">
        <v>4</v>
      </c>
      <c r="K87">
        <v>0</v>
      </c>
      <c r="L87">
        <v>23.97</v>
      </c>
      <c r="N87">
        <v>0</v>
      </c>
      <c r="O87" t="s">
        <v>2728</v>
      </c>
      <c r="P87" s="56">
        <v>42832.939456018517</v>
      </c>
      <c r="Q87">
        <v>1</v>
      </c>
      <c r="R87" t="s">
        <v>2234</v>
      </c>
      <c r="S87">
        <v>5.99</v>
      </c>
      <c r="T87">
        <v>130</v>
      </c>
      <c r="U87">
        <v>5063108433</v>
      </c>
      <c r="V87" s="57">
        <f t="shared" si="2"/>
        <v>5.99</v>
      </c>
      <c r="W87" s="57">
        <f>SUMIF('Retail Order Summary'!B:B,A87, 'Retail Order Summary'!J:J)*-1</f>
        <v>-0.99513000000000007</v>
      </c>
      <c r="X87" s="57">
        <f>SUMIF('Retail Order Summary'!B:B, 'Retail Item Input'!A87, 'Retail Order Summary'!G:G)</f>
        <v>23.97</v>
      </c>
      <c r="Y87" s="72">
        <f t="shared" si="3"/>
        <v>5.7413212891113892</v>
      </c>
    </row>
    <row r="88" spans="1:25">
      <c r="A88" t="s">
        <v>4492</v>
      </c>
      <c r="B88" t="s">
        <v>4493</v>
      </c>
      <c r="C88" t="s">
        <v>2721</v>
      </c>
      <c r="D88" s="77">
        <v>42832.551712962966</v>
      </c>
      <c r="E88" t="s">
        <v>2713</v>
      </c>
      <c r="F88" s="77">
        <v>42838.24728009259</v>
      </c>
      <c r="G88" t="s">
        <v>2722</v>
      </c>
      <c r="H88" t="s">
        <v>1920</v>
      </c>
      <c r="I88">
        <v>5.99</v>
      </c>
      <c r="J88">
        <v>16</v>
      </c>
      <c r="K88">
        <v>0</v>
      </c>
      <c r="L88">
        <v>21.99</v>
      </c>
      <c r="N88">
        <v>0</v>
      </c>
      <c r="O88" t="s">
        <v>2735</v>
      </c>
      <c r="P88" s="56">
        <v>42832.551701388889</v>
      </c>
      <c r="Q88">
        <v>1</v>
      </c>
      <c r="R88" t="s">
        <v>2234</v>
      </c>
      <c r="S88">
        <v>5.99</v>
      </c>
      <c r="T88">
        <v>130</v>
      </c>
      <c r="U88">
        <v>5060739345</v>
      </c>
      <c r="V88" s="57">
        <f t="shared" si="2"/>
        <v>5.99</v>
      </c>
      <c r="W88" s="57">
        <f>SUMIF('Retail Order Summary'!B:B,A88, 'Retail Order Summary'!J:J)*-1</f>
        <v>-0.93771000000000004</v>
      </c>
      <c r="X88" s="57">
        <f>SUMIF('Retail Order Summary'!B:B, 'Retail Item Input'!A88, 'Retail Order Summary'!G:G)</f>
        <v>21.99</v>
      </c>
      <c r="Y88" s="72">
        <f t="shared" si="3"/>
        <v>5.7345710368349252</v>
      </c>
    </row>
    <row r="89" spans="1:25">
      <c r="A89" t="s">
        <v>4494</v>
      </c>
      <c r="B89" t="s">
        <v>3574</v>
      </c>
      <c r="C89" t="s">
        <v>2721</v>
      </c>
      <c r="D89" s="77">
        <v>42902.8518287037</v>
      </c>
      <c r="E89" t="s">
        <v>2713</v>
      </c>
      <c r="F89" s="77">
        <v>42912.695081018515</v>
      </c>
      <c r="G89" t="s">
        <v>2722</v>
      </c>
      <c r="H89" t="s">
        <v>1920</v>
      </c>
      <c r="I89">
        <v>21.97</v>
      </c>
      <c r="J89">
        <v>4</v>
      </c>
      <c r="K89">
        <v>0</v>
      </c>
      <c r="L89">
        <v>25.97</v>
      </c>
      <c r="N89">
        <v>0</v>
      </c>
      <c r="O89" t="s">
        <v>2728</v>
      </c>
      <c r="P89" s="56">
        <v>42902.8518287037</v>
      </c>
      <c r="Q89">
        <v>1</v>
      </c>
      <c r="R89" t="s">
        <v>2867</v>
      </c>
      <c r="S89">
        <v>5.99</v>
      </c>
      <c r="T89">
        <v>131</v>
      </c>
      <c r="U89">
        <v>5439461649</v>
      </c>
      <c r="V89" s="57">
        <f t="shared" si="2"/>
        <v>5.99</v>
      </c>
      <c r="W89" s="57">
        <f>SUMIF('Retail Order Summary'!B:B,A89, 'Retail Order Summary'!J:J)*-1</f>
        <v>-1.0531299999999999</v>
      </c>
      <c r="X89" s="57">
        <f>SUMIF('Retail Order Summary'!B:B, 'Retail Item Input'!A89, 'Retail Order Summary'!G:G)</f>
        <v>25.97</v>
      </c>
      <c r="Y89" s="72">
        <f t="shared" si="3"/>
        <v>5.7470947747400851</v>
      </c>
    </row>
    <row r="90" spans="1:25">
      <c r="A90" t="s">
        <v>4495</v>
      </c>
      <c r="B90" t="s">
        <v>4496</v>
      </c>
      <c r="C90" t="s">
        <v>2721</v>
      </c>
      <c r="D90" s="77">
        <v>42899.939733796295</v>
      </c>
      <c r="E90" t="s">
        <v>2713</v>
      </c>
      <c r="F90" s="77">
        <v>42900.40216435185</v>
      </c>
      <c r="G90" t="s">
        <v>2722</v>
      </c>
      <c r="H90" t="s">
        <v>1920</v>
      </c>
      <c r="I90">
        <v>17.97</v>
      </c>
      <c r="J90">
        <v>4</v>
      </c>
      <c r="K90">
        <v>0</v>
      </c>
      <c r="L90">
        <v>21.97</v>
      </c>
      <c r="N90">
        <v>0</v>
      </c>
      <c r="O90" t="s">
        <v>2728</v>
      </c>
      <c r="P90" s="56">
        <v>42899.939733796295</v>
      </c>
      <c r="Q90">
        <v>1</v>
      </c>
      <c r="R90" t="s">
        <v>2867</v>
      </c>
      <c r="S90">
        <v>5.99</v>
      </c>
      <c r="T90">
        <v>131</v>
      </c>
      <c r="U90">
        <v>5424752529</v>
      </c>
      <c r="V90" s="57">
        <f t="shared" si="2"/>
        <v>5.99</v>
      </c>
      <c r="W90" s="57">
        <f>SUMIF('Retail Order Summary'!B:B,A90, 'Retail Order Summary'!J:J)*-1</f>
        <v>-0.93713000000000002</v>
      </c>
      <c r="X90" s="57">
        <f>SUMIF('Retail Order Summary'!B:B, 'Retail Item Input'!A90, 'Retail Order Summary'!G:G)</f>
        <v>21.97</v>
      </c>
      <c r="Y90" s="72">
        <f t="shared" si="3"/>
        <v>5.7344966454255806</v>
      </c>
    </row>
    <row r="91" spans="1:25">
      <c r="A91" t="s">
        <v>4497</v>
      </c>
      <c r="B91" t="s">
        <v>4498</v>
      </c>
      <c r="C91" t="s">
        <v>2721</v>
      </c>
      <c r="D91" s="77">
        <v>42832.848333333335</v>
      </c>
      <c r="E91" t="s">
        <v>2713</v>
      </c>
      <c r="F91" s="77">
        <v>42838.260844907411</v>
      </c>
      <c r="G91" t="s">
        <v>2722</v>
      </c>
      <c r="H91" t="s">
        <v>1920</v>
      </c>
      <c r="I91">
        <v>17.97</v>
      </c>
      <c r="J91">
        <v>0</v>
      </c>
      <c r="K91">
        <v>0</v>
      </c>
      <c r="L91">
        <v>17.97</v>
      </c>
      <c r="N91">
        <v>0</v>
      </c>
      <c r="O91" t="s">
        <v>3723</v>
      </c>
      <c r="P91" s="56">
        <v>42832.848333333335</v>
      </c>
      <c r="Q91">
        <v>1</v>
      </c>
      <c r="R91" t="s">
        <v>2867</v>
      </c>
      <c r="S91">
        <v>5.99</v>
      </c>
      <c r="T91">
        <v>131</v>
      </c>
      <c r="U91">
        <v>5062620945</v>
      </c>
      <c r="V91" s="57">
        <f t="shared" si="2"/>
        <v>5.99</v>
      </c>
      <c r="W91" s="57">
        <f>SUMIF('Retail Order Summary'!B:B,A91, 'Retail Order Summary'!J:J)*-1</f>
        <v>-0.82112999999999992</v>
      </c>
      <c r="X91" s="57">
        <f>SUMIF('Retail Order Summary'!B:B, 'Retail Item Input'!A91, 'Retail Order Summary'!G:G)</f>
        <v>17.97</v>
      </c>
      <c r="Y91" s="72">
        <f t="shared" si="3"/>
        <v>5.7162899999999999</v>
      </c>
    </row>
    <row r="92" spans="1:25">
      <c r="A92" t="s">
        <v>4487</v>
      </c>
      <c r="B92" t="s">
        <v>4067</v>
      </c>
      <c r="D92"/>
      <c r="P92" s="56">
        <v>42893.725243055553</v>
      </c>
      <c r="Q92">
        <v>1</v>
      </c>
      <c r="R92" t="s">
        <v>2869</v>
      </c>
      <c r="S92">
        <v>5.99</v>
      </c>
      <c r="T92">
        <v>132</v>
      </c>
      <c r="V92" s="57">
        <f t="shared" si="2"/>
        <v>5.99</v>
      </c>
      <c r="W92" s="57">
        <f>SUMIF('Retail Order Summary'!B:B,A92, 'Retail Order Summary'!J:J)*-1</f>
        <v>-1.28484</v>
      </c>
      <c r="X92" s="57">
        <f>SUMIF('Retail Order Summary'!B:B, 'Retail Item Input'!A92, 'Retail Order Summary'!G:G)</f>
        <v>33.96</v>
      </c>
      <c r="Y92" s="72">
        <f t="shared" si="3"/>
        <v>5.7633748056537106</v>
      </c>
    </row>
    <row r="93" spans="1:25">
      <c r="A93" t="s">
        <v>4499</v>
      </c>
      <c r="B93" t="s">
        <v>4500</v>
      </c>
      <c r="C93" t="s">
        <v>2721</v>
      </c>
      <c r="D93" s="77">
        <v>42854.649143518516</v>
      </c>
      <c r="E93" t="s">
        <v>2713</v>
      </c>
      <c r="F93" s="77">
        <v>42855.525104166663</v>
      </c>
      <c r="G93" t="s">
        <v>2722</v>
      </c>
      <c r="H93" t="s">
        <v>1920</v>
      </c>
      <c r="I93">
        <v>5.99</v>
      </c>
      <c r="J93">
        <v>4</v>
      </c>
      <c r="K93">
        <v>0</v>
      </c>
      <c r="L93">
        <v>9.99</v>
      </c>
      <c r="N93">
        <v>0</v>
      </c>
      <c r="O93" t="s">
        <v>2728</v>
      </c>
      <c r="P93" s="56">
        <v>42854.649143518516</v>
      </c>
      <c r="Q93">
        <v>1</v>
      </c>
      <c r="R93" t="s">
        <v>2869</v>
      </c>
      <c r="S93">
        <v>5.99</v>
      </c>
      <c r="T93">
        <v>132</v>
      </c>
      <c r="U93">
        <v>5175232145</v>
      </c>
      <c r="V93" s="57">
        <f t="shared" si="2"/>
        <v>5.99</v>
      </c>
      <c r="W93" s="57">
        <f>SUMIF('Retail Order Summary'!B:B,A93, 'Retail Order Summary'!J:J)*-1</f>
        <v>-0.58970999999999996</v>
      </c>
      <c r="X93" s="57">
        <f>SUMIF('Retail Order Summary'!B:B, 'Retail Item Input'!A93, 'Retail Order Summary'!G:G)</f>
        <v>9.99</v>
      </c>
      <c r="Y93" s="72">
        <f t="shared" si="3"/>
        <v>5.6364101201201207</v>
      </c>
    </row>
    <row r="94" spans="1:25">
      <c r="A94" t="s">
        <v>4501</v>
      </c>
      <c r="B94" t="s">
        <v>4502</v>
      </c>
      <c r="C94" t="s">
        <v>2755</v>
      </c>
      <c r="D94"/>
      <c r="E94" t="s">
        <v>2713</v>
      </c>
      <c r="F94" s="77">
        <v>42850.563078703701</v>
      </c>
      <c r="G94" t="s">
        <v>2722</v>
      </c>
      <c r="H94" t="s">
        <v>1920</v>
      </c>
      <c r="I94">
        <v>5.99</v>
      </c>
      <c r="J94">
        <v>4</v>
      </c>
      <c r="K94">
        <v>0</v>
      </c>
      <c r="L94">
        <v>9.99</v>
      </c>
      <c r="N94">
        <v>0</v>
      </c>
      <c r="O94" t="s">
        <v>2728</v>
      </c>
      <c r="P94" s="56">
        <v>42846.988483796296</v>
      </c>
      <c r="Q94">
        <v>1</v>
      </c>
      <c r="R94" t="s">
        <v>2869</v>
      </c>
      <c r="S94">
        <v>5.99</v>
      </c>
      <c r="T94">
        <v>132</v>
      </c>
      <c r="U94">
        <v>5133661713</v>
      </c>
      <c r="V94" s="57">
        <f t="shared" si="2"/>
        <v>5.99</v>
      </c>
      <c r="W94" s="57">
        <f>SUMIF('Retail Order Summary'!B:B,A94, 'Retail Order Summary'!J:J)*-1</f>
        <v>-1.0057099999999999</v>
      </c>
      <c r="X94" s="57">
        <f>SUMIF('Retail Order Summary'!B:B, 'Retail Item Input'!A94, 'Retail Order Summary'!G:G)</f>
        <v>13.99</v>
      </c>
      <c r="Y94" s="72">
        <f t="shared" si="3"/>
        <v>5.5593922158684776</v>
      </c>
    </row>
    <row r="95" spans="1:25">
      <c r="A95" t="s">
        <v>4435</v>
      </c>
      <c r="B95" t="s">
        <v>3655</v>
      </c>
      <c r="C95" t="s">
        <v>2721</v>
      </c>
      <c r="D95" s="77">
        <v>42846.367847222224</v>
      </c>
      <c r="E95" t="s">
        <v>2713</v>
      </c>
      <c r="F95" s="77">
        <v>42850.751979166664</v>
      </c>
      <c r="G95" t="s">
        <v>2722</v>
      </c>
      <c r="H95" t="s">
        <v>1920</v>
      </c>
      <c r="I95">
        <v>17.97</v>
      </c>
      <c r="J95">
        <v>4</v>
      </c>
      <c r="K95">
        <v>0</v>
      </c>
      <c r="L95">
        <v>21.97</v>
      </c>
      <c r="N95">
        <v>0</v>
      </c>
      <c r="O95" t="s">
        <v>2728</v>
      </c>
      <c r="P95" s="56">
        <v>42846.367835648147</v>
      </c>
      <c r="Q95">
        <v>1</v>
      </c>
      <c r="R95" t="s">
        <v>2869</v>
      </c>
      <c r="S95">
        <v>5.99</v>
      </c>
      <c r="T95">
        <v>132</v>
      </c>
      <c r="U95">
        <v>5129447953</v>
      </c>
      <c r="V95" s="57">
        <f t="shared" si="2"/>
        <v>5.99</v>
      </c>
      <c r="W95" s="57">
        <f>SUMIF('Retail Order Summary'!B:B,A95, 'Retail Order Summary'!J:J)*-1</f>
        <v>-0.93713000000000002</v>
      </c>
      <c r="X95" s="57">
        <f>SUMIF('Retail Order Summary'!B:B, 'Retail Item Input'!A95, 'Retail Order Summary'!G:G)</f>
        <v>21.97</v>
      </c>
      <c r="Y95" s="72">
        <f t="shared" si="3"/>
        <v>5.7344966454255806</v>
      </c>
    </row>
    <row r="96" spans="1:25">
      <c r="A96" t="s">
        <v>4503</v>
      </c>
      <c r="B96" t="s">
        <v>3675</v>
      </c>
      <c r="C96" t="s">
        <v>2721</v>
      </c>
      <c r="D96" s="77">
        <v>42832.658541666664</v>
      </c>
      <c r="E96" t="s">
        <v>2713</v>
      </c>
      <c r="F96" s="77">
        <v>42842.887928240743</v>
      </c>
      <c r="G96" t="s">
        <v>2722</v>
      </c>
      <c r="H96" t="s">
        <v>1920</v>
      </c>
      <c r="I96">
        <v>11.98</v>
      </c>
      <c r="J96">
        <v>4</v>
      </c>
      <c r="K96">
        <v>0</v>
      </c>
      <c r="L96">
        <v>15.98</v>
      </c>
      <c r="N96">
        <v>0</v>
      </c>
      <c r="O96" t="s">
        <v>2728</v>
      </c>
      <c r="P96" s="56">
        <v>42832.658541666664</v>
      </c>
      <c r="Q96">
        <v>1</v>
      </c>
      <c r="R96" t="s">
        <v>2869</v>
      </c>
      <c r="S96">
        <v>5.99</v>
      </c>
      <c r="T96">
        <v>132</v>
      </c>
      <c r="U96">
        <v>5061476241</v>
      </c>
      <c r="V96" s="57">
        <f t="shared" si="2"/>
        <v>5.99</v>
      </c>
      <c r="W96" s="57">
        <f>SUMIF('Retail Order Summary'!B:B,A96, 'Retail Order Summary'!J:J)*-1</f>
        <v>-0.76341999999999999</v>
      </c>
      <c r="X96" s="57">
        <f>SUMIF('Retail Order Summary'!B:B, 'Retail Item Input'!A96, 'Retail Order Summary'!G:G)</f>
        <v>15.98</v>
      </c>
      <c r="Y96" s="72">
        <f t="shared" si="3"/>
        <v>5.703836933667084</v>
      </c>
    </row>
    <row r="97" spans="1:25">
      <c r="A97" t="s">
        <v>4436</v>
      </c>
      <c r="B97" t="s">
        <v>4437</v>
      </c>
      <c r="C97" t="s">
        <v>2721</v>
      </c>
      <c r="D97" s="77">
        <v>42828.300729166665</v>
      </c>
      <c r="E97" t="s">
        <v>2713</v>
      </c>
      <c r="F97" s="77">
        <v>42828.434490740743</v>
      </c>
      <c r="G97" t="s">
        <v>2722</v>
      </c>
      <c r="H97" t="s">
        <v>1920</v>
      </c>
      <c r="I97">
        <v>23.96</v>
      </c>
      <c r="J97">
        <v>5</v>
      </c>
      <c r="K97">
        <v>0</v>
      </c>
      <c r="L97">
        <v>28.96</v>
      </c>
      <c r="N97">
        <v>0</v>
      </c>
      <c r="O97" t="s">
        <v>2728</v>
      </c>
      <c r="P97" s="56">
        <v>42828.300729166665</v>
      </c>
      <c r="Q97">
        <v>1</v>
      </c>
      <c r="R97" t="s">
        <v>2869</v>
      </c>
      <c r="S97">
        <v>5.99</v>
      </c>
      <c r="T97">
        <v>132</v>
      </c>
      <c r="U97">
        <v>5038418449</v>
      </c>
      <c r="V97" s="57">
        <f t="shared" si="2"/>
        <v>5.99</v>
      </c>
      <c r="W97" s="57">
        <f>SUMIF('Retail Order Summary'!B:B,A97, 'Retail Order Summary'!J:J)*-1</f>
        <v>-1.13984</v>
      </c>
      <c r="X97" s="57">
        <f>SUMIF('Retail Order Summary'!B:B, 'Retail Item Input'!A97, 'Retail Order Summary'!G:G)</f>
        <v>28.96</v>
      </c>
      <c r="Y97" s="72">
        <f t="shared" si="3"/>
        <v>5.7542388950276244</v>
      </c>
    </row>
    <row r="98" spans="1:25">
      <c r="A98" t="s">
        <v>4449</v>
      </c>
      <c r="B98" t="s">
        <v>4450</v>
      </c>
      <c r="D98"/>
      <c r="P98" s="56">
        <v>42826.752858796295</v>
      </c>
      <c r="Q98">
        <v>1</v>
      </c>
      <c r="R98" t="s">
        <v>2869</v>
      </c>
      <c r="S98">
        <v>5.99</v>
      </c>
      <c r="T98">
        <v>132</v>
      </c>
      <c r="V98" s="57">
        <f t="shared" si="2"/>
        <v>5.99</v>
      </c>
      <c r="W98" s="57">
        <f>SUMIF('Retail Order Summary'!B:B,A98, 'Retail Order Summary'!J:J)*-1</f>
        <v>-1.3135500000000002</v>
      </c>
      <c r="X98" s="57">
        <f>SUMIF('Retail Order Summary'!B:B, 'Retail Item Input'!A98, 'Retail Order Summary'!G:G)</f>
        <v>34.950000000000003</v>
      </c>
      <c r="Y98" s="72">
        <f t="shared" si="3"/>
        <v>5.764873690987125</v>
      </c>
    </row>
    <row r="99" spans="1:25">
      <c r="A99" t="s">
        <v>4504</v>
      </c>
      <c r="B99" t="s">
        <v>3901</v>
      </c>
      <c r="C99" t="s">
        <v>2721</v>
      </c>
      <c r="D99" s="77">
        <v>42894.548750000002</v>
      </c>
      <c r="E99" t="s">
        <v>2713</v>
      </c>
      <c r="F99" s="77">
        <v>42895.574432870373</v>
      </c>
      <c r="G99" t="s">
        <v>2722</v>
      </c>
      <c r="H99" t="s">
        <v>1920</v>
      </c>
      <c r="I99">
        <v>5.99</v>
      </c>
      <c r="J99">
        <v>4</v>
      </c>
      <c r="K99">
        <v>0</v>
      </c>
      <c r="L99">
        <v>9.99</v>
      </c>
      <c r="N99">
        <v>0</v>
      </c>
      <c r="O99" t="s">
        <v>2728</v>
      </c>
      <c r="P99" s="56">
        <v>42894.548750000002</v>
      </c>
      <c r="Q99">
        <v>1</v>
      </c>
      <c r="R99" t="s">
        <v>2237</v>
      </c>
      <c r="S99">
        <v>5.99</v>
      </c>
      <c r="T99">
        <v>133</v>
      </c>
      <c r="U99">
        <v>5399203985</v>
      </c>
      <c r="V99" s="57">
        <f t="shared" si="2"/>
        <v>5.99</v>
      </c>
      <c r="W99" s="57">
        <f>SUMIF('Retail Order Summary'!B:B,A99, 'Retail Order Summary'!J:J)*-1</f>
        <v>-0.58970999999999996</v>
      </c>
      <c r="X99" s="57">
        <f>SUMIF('Retail Order Summary'!B:B, 'Retail Item Input'!A99, 'Retail Order Summary'!G:G)</f>
        <v>9.99</v>
      </c>
      <c r="Y99" s="72">
        <f t="shared" si="3"/>
        <v>5.6364101201201207</v>
      </c>
    </row>
    <row r="100" spans="1:25">
      <c r="A100" t="s">
        <v>4487</v>
      </c>
      <c r="B100" t="s">
        <v>4067</v>
      </c>
      <c r="D100"/>
      <c r="P100" s="56">
        <v>42893.725243055553</v>
      </c>
      <c r="Q100">
        <v>1</v>
      </c>
      <c r="R100" t="s">
        <v>2237</v>
      </c>
      <c r="S100">
        <v>5.99</v>
      </c>
      <c r="T100">
        <v>133</v>
      </c>
      <c r="V100" s="57">
        <f t="shared" si="2"/>
        <v>5.99</v>
      </c>
      <c r="W100" s="57">
        <f>SUMIF('Retail Order Summary'!B:B,A100, 'Retail Order Summary'!J:J)*-1</f>
        <v>-1.28484</v>
      </c>
      <c r="X100" s="57">
        <f>SUMIF('Retail Order Summary'!B:B, 'Retail Item Input'!A100, 'Retail Order Summary'!G:G)</f>
        <v>33.96</v>
      </c>
      <c r="Y100" s="72">
        <f t="shared" si="3"/>
        <v>5.7633748056537106</v>
      </c>
    </row>
    <row r="101" spans="1:25">
      <c r="A101" t="s">
        <v>4462</v>
      </c>
      <c r="B101" t="s">
        <v>4463</v>
      </c>
      <c r="D101"/>
      <c r="P101" s="56">
        <v>42893.50476851852</v>
      </c>
      <c r="Q101">
        <v>1</v>
      </c>
      <c r="R101" t="s">
        <v>2237</v>
      </c>
      <c r="S101">
        <v>5.99</v>
      </c>
      <c r="T101">
        <v>133</v>
      </c>
      <c r="V101" s="57">
        <f t="shared" si="2"/>
        <v>5.99</v>
      </c>
      <c r="W101" s="57">
        <f>SUMIF('Retail Order Summary'!B:B,A101, 'Retail Order Summary'!J:J)*-1</f>
        <v>-0.76341999999999999</v>
      </c>
      <c r="X101" s="57">
        <f>SUMIF('Retail Order Summary'!B:B, 'Retail Item Input'!A101, 'Retail Order Summary'!G:G)</f>
        <v>15.98</v>
      </c>
      <c r="Y101" s="72">
        <f t="shared" si="3"/>
        <v>5.703836933667084</v>
      </c>
    </row>
    <row r="102" spans="1:25">
      <c r="A102" t="s">
        <v>4438</v>
      </c>
      <c r="B102" t="s">
        <v>4439</v>
      </c>
      <c r="D102"/>
      <c r="P102" s="56">
        <v>42880.579942129632</v>
      </c>
      <c r="Q102">
        <v>1</v>
      </c>
      <c r="R102" t="s">
        <v>2237</v>
      </c>
      <c r="S102">
        <v>5.99</v>
      </c>
      <c r="T102">
        <v>133</v>
      </c>
      <c r="V102" s="57">
        <f t="shared" si="2"/>
        <v>5.99</v>
      </c>
      <c r="W102" s="57">
        <f>SUMIF('Retail Order Summary'!B:B,A102, 'Retail Order Summary'!J:J)*-1</f>
        <v>-2.6173899999999999</v>
      </c>
      <c r="X102" s="57">
        <f>SUMIF('Retail Order Summary'!B:B, 'Retail Item Input'!A102, 'Retail Order Summary'!G:G)</f>
        <v>79.91</v>
      </c>
      <c r="Y102" s="72">
        <f t="shared" si="3"/>
        <v>5.7938022012263799</v>
      </c>
    </row>
    <row r="103" spans="1:25">
      <c r="A103" t="s">
        <v>4505</v>
      </c>
      <c r="B103" t="s">
        <v>4506</v>
      </c>
      <c r="C103" t="s">
        <v>2721</v>
      </c>
      <c r="D103" s="77">
        <v>42866.660358796296</v>
      </c>
      <c r="E103" t="s">
        <v>2713</v>
      </c>
      <c r="F103" s="77">
        <v>42870.433483796296</v>
      </c>
      <c r="G103" t="s">
        <v>2722</v>
      </c>
      <c r="H103" t="s">
        <v>1920</v>
      </c>
      <c r="I103">
        <v>11.98</v>
      </c>
      <c r="J103">
        <v>4</v>
      </c>
      <c r="K103">
        <v>0</v>
      </c>
      <c r="L103">
        <v>15.98</v>
      </c>
      <c r="N103">
        <v>0</v>
      </c>
      <c r="O103" t="s">
        <v>2728</v>
      </c>
      <c r="P103" s="56">
        <v>42866.660358796296</v>
      </c>
      <c r="Q103">
        <v>1</v>
      </c>
      <c r="R103" t="s">
        <v>2237</v>
      </c>
      <c r="S103">
        <v>5.99</v>
      </c>
      <c r="T103">
        <v>133</v>
      </c>
      <c r="U103">
        <v>5259464785</v>
      </c>
      <c r="V103" s="57">
        <f t="shared" si="2"/>
        <v>5.99</v>
      </c>
      <c r="W103" s="57">
        <f>SUMIF('Retail Order Summary'!B:B,A103, 'Retail Order Summary'!J:J)*-1</f>
        <v>-0.76341999999999999</v>
      </c>
      <c r="X103" s="57">
        <f>SUMIF('Retail Order Summary'!B:B, 'Retail Item Input'!A103, 'Retail Order Summary'!G:G)</f>
        <v>15.98</v>
      </c>
      <c r="Y103" s="72">
        <f t="shared" si="3"/>
        <v>5.703836933667084</v>
      </c>
    </row>
    <row r="104" spans="1:25">
      <c r="A104" t="s">
        <v>4477</v>
      </c>
      <c r="B104" t="s">
        <v>4478</v>
      </c>
      <c r="D104"/>
      <c r="P104" s="56">
        <v>42848.881481481483</v>
      </c>
      <c r="Q104">
        <v>1</v>
      </c>
      <c r="R104" t="s">
        <v>2244</v>
      </c>
      <c r="S104">
        <v>5.99</v>
      </c>
      <c r="T104">
        <v>134</v>
      </c>
      <c r="V104" s="57">
        <f t="shared" si="2"/>
        <v>5.99</v>
      </c>
      <c r="W104" s="57">
        <f>SUMIF('Retail Order Summary'!B:B,A104, 'Retail Order Summary'!J:J)*-1</f>
        <v>-3.0231000000000003</v>
      </c>
      <c r="X104" s="57">
        <f>SUMIF('Retail Order Summary'!B:B, 'Retail Item Input'!A104, 'Retail Order Summary'!G:G)</f>
        <v>93.9</v>
      </c>
      <c r="Y104" s="72">
        <f t="shared" si="3"/>
        <v>5.7971526198083065</v>
      </c>
    </row>
    <row r="105" spans="1:25">
      <c r="A105" t="s">
        <v>4507</v>
      </c>
      <c r="B105" t="s">
        <v>4508</v>
      </c>
      <c r="C105" t="s">
        <v>2721</v>
      </c>
      <c r="D105" s="77">
        <v>42838.516331018516</v>
      </c>
      <c r="E105" t="s">
        <v>2713</v>
      </c>
      <c r="F105" s="77">
        <v>42842.784398148149</v>
      </c>
      <c r="G105" t="s">
        <v>2722</v>
      </c>
      <c r="H105" t="s">
        <v>1920</v>
      </c>
      <c r="I105">
        <v>23.96</v>
      </c>
      <c r="J105">
        <v>5</v>
      </c>
      <c r="K105">
        <v>0</v>
      </c>
      <c r="L105">
        <v>28.96</v>
      </c>
      <c r="N105">
        <v>0</v>
      </c>
      <c r="O105" t="s">
        <v>2728</v>
      </c>
      <c r="P105" s="56">
        <v>42838.516331018516</v>
      </c>
      <c r="Q105">
        <v>1</v>
      </c>
      <c r="R105" t="s">
        <v>2244</v>
      </c>
      <c r="S105">
        <v>5.99</v>
      </c>
      <c r="T105">
        <v>134</v>
      </c>
      <c r="U105">
        <v>5091264337</v>
      </c>
      <c r="V105" s="57">
        <f t="shared" si="2"/>
        <v>5.99</v>
      </c>
      <c r="W105" s="57">
        <f>SUMIF('Retail Order Summary'!B:B,A105, 'Retail Order Summary'!J:J)*-1</f>
        <v>-1.13984</v>
      </c>
      <c r="X105" s="57">
        <f>SUMIF('Retail Order Summary'!B:B, 'Retail Item Input'!A105, 'Retail Order Summary'!G:G)</f>
        <v>28.96</v>
      </c>
      <c r="Y105" s="72">
        <f t="shared" si="3"/>
        <v>5.7542388950276244</v>
      </c>
    </row>
    <row r="106" spans="1:25">
      <c r="A106" t="s">
        <v>4458</v>
      </c>
      <c r="B106" t="s">
        <v>4459</v>
      </c>
      <c r="C106" t="s">
        <v>2755</v>
      </c>
      <c r="D106"/>
      <c r="E106" t="s">
        <v>2713</v>
      </c>
      <c r="F106" s="77">
        <v>42912.682939814818</v>
      </c>
      <c r="G106" t="s">
        <v>2722</v>
      </c>
      <c r="H106" t="s">
        <v>1920</v>
      </c>
      <c r="I106">
        <v>19.97</v>
      </c>
      <c r="J106">
        <v>26</v>
      </c>
      <c r="K106">
        <v>0</v>
      </c>
      <c r="L106">
        <v>45.97</v>
      </c>
      <c r="N106">
        <v>0</v>
      </c>
      <c r="O106" t="s">
        <v>2735</v>
      </c>
      <c r="P106" s="56">
        <v>42894.410381944443</v>
      </c>
      <c r="Q106">
        <v>1</v>
      </c>
      <c r="R106" t="s">
        <v>2226</v>
      </c>
      <c r="S106">
        <v>5.99</v>
      </c>
      <c r="T106">
        <v>135</v>
      </c>
      <c r="U106">
        <v>5398372241</v>
      </c>
      <c r="V106" s="57">
        <f t="shared" si="2"/>
        <v>5.99</v>
      </c>
      <c r="W106" s="57">
        <f>SUMIF('Retail Order Summary'!B:B,A106, 'Retail Order Summary'!J:J)*-1</f>
        <v>-2.2231300000000003</v>
      </c>
      <c r="X106" s="57">
        <f>SUMIF('Retail Order Summary'!B:B, 'Retail Item Input'!A106, 'Retail Order Summary'!G:G)</f>
        <v>55.97</v>
      </c>
      <c r="Y106" s="72">
        <f t="shared" si="3"/>
        <v>5.7520770287654104</v>
      </c>
    </row>
    <row r="107" spans="1:25">
      <c r="A107" t="s">
        <v>4438</v>
      </c>
      <c r="B107" t="s">
        <v>4439</v>
      </c>
      <c r="D107"/>
      <c r="P107" s="56">
        <v>42880.579942129632</v>
      </c>
      <c r="Q107">
        <v>1</v>
      </c>
      <c r="R107" t="s">
        <v>2226</v>
      </c>
      <c r="S107">
        <v>5.99</v>
      </c>
      <c r="T107">
        <v>135</v>
      </c>
      <c r="V107" s="57">
        <f t="shared" si="2"/>
        <v>5.99</v>
      </c>
      <c r="W107" s="57">
        <f>SUMIF('Retail Order Summary'!B:B,A107, 'Retail Order Summary'!J:J)*-1</f>
        <v>-2.6173899999999999</v>
      </c>
      <c r="X107" s="57">
        <f>SUMIF('Retail Order Summary'!B:B, 'Retail Item Input'!A107, 'Retail Order Summary'!G:G)</f>
        <v>79.91</v>
      </c>
      <c r="Y107" s="72">
        <f t="shared" si="3"/>
        <v>5.7938022012263799</v>
      </c>
    </row>
    <row r="108" spans="1:25">
      <c r="A108" t="s">
        <v>4509</v>
      </c>
      <c r="B108" t="s">
        <v>4510</v>
      </c>
      <c r="D108"/>
      <c r="P108" s="56">
        <v>42856.606585648151</v>
      </c>
      <c r="Q108">
        <v>1</v>
      </c>
      <c r="R108" t="s">
        <v>2226</v>
      </c>
      <c r="S108">
        <v>5.99</v>
      </c>
      <c r="T108">
        <v>135</v>
      </c>
      <c r="V108" s="57">
        <f t="shared" si="2"/>
        <v>5.99</v>
      </c>
      <c r="W108" s="57">
        <f>SUMIF('Retail Order Summary'!B:B,A108, 'Retail Order Summary'!J:J)*-1</f>
        <v>-1.48726</v>
      </c>
      <c r="X108" s="57">
        <f>SUMIF('Retail Order Summary'!B:B, 'Retail Item Input'!A108, 'Retail Order Summary'!G:G)</f>
        <v>40.94</v>
      </c>
      <c r="Y108" s="72">
        <f t="shared" si="3"/>
        <v>5.7723964973131414</v>
      </c>
    </row>
    <row r="109" spans="1:25">
      <c r="A109" t="s">
        <v>4477</v>
      </c>
      <c r="B109" t="s">
        <v>4478</v>
      </c>
      <c r="D109"/>
      <c r="P109" s="56">
        <v>42848.881481481483</v>
      </c>
      <c r="Q109">
        <v>1</v>
      </c>
      <c r="R109" t="s">
        <v>2226</v>
      </c>
      <c r="S109">
        <v>5.99</v>
      </c>
      <c r="T109">
        <v>135</v>
      </c>
      <c r="V109" s="57">
        <f t="shared" si="2"/>
        <v>5.99</v>
      </c>
      <c r="W109" s="57">
        <f>SUMIF('Retail Order Summary'!B:B,A109, 'Retail Order Summary'!J:J)*-1</f>
        <v>-3.0231000000000003</v>
      </c>
      <c r="X109" s="57">
        <f>SUMIF('Retail Order Summary'!B:B, 'Retail Item Input'!A109, 'Retail Order Summary'!G:G)</f>
        <v>93.9</v>
      </c>
      <c r="Y109" s="72">
        <f t="shared" si="3"/>
        <v>5.7971526198083065</v>
      </c>
    </row>
    <row r="110" spans="1:25">
      <c r="A110" t="s">
        <v>4451</v>
      </c>
      <c r="B110" t="s">
        <v>3747</v>
      </c>
      <c r="D110"/>
      <c r="P110" s="56">
        <v>42898.679328703707</v>
      </c>
      <c r="Q110">
        <v>2</v>
      </c>
      <c r="R110" t="s">
        <v>2881</v>
      </c>
      <c r="S110">
        <v>5.99</v>
      </c>
      <c r="T110">
        <v>136</v>
      </c>
      <c r="V110" s="57">
        <f t="shared" si="2"/>
        <v>11.98</v>
      </c>
      <c r="W110" s="57">
        <f>SUMIF('Retail Order Summary'!B:B,A110, 'Retail Order Summary'!J:J)*-1</f>
        <v>-3.83249</v>
      </c>
      <c r="X110" s="57">
        <f>SUMIF('Retail Order Summary'!B:B, 'Retail Item Input'!A110, 'Retail Order Summary'!G:G)</f>
        <v>121.81</v>
      </c>
      <c r="Y110" s="72">
        <f t="shared" si="3"/>
        <v>11.603075033248501</v>
      </c>
    </row>
    <row r="111" spans="1:25">
      <c r="A111" t="s">
        <v>4444</v>
      </c>
      <c r="B111" t="s">
        <v>4445</v>
      </c>
      <c r="D111"/>
      <c r="P111" s="56">
        <v>42888.601666666669</v>
      </c>
      <c r="Q111">
        <v>1</v>
      </c>
      <c r="R111" t="s">
        <v>2881</v>
      </c>
      <c r="S111">
        <v>5.99</v>
      </c>
      <c r="T111">
        <v>136</v>
      </c>
      <c r="V111" s="57">
        <f t="shared" si="2"/>
        <v>5.99</v>
      </c>
      <c r="W111" s="57">
        <f>SUMIF('Retail Order Summary'!B:B,A111, 'Retail Order Summary'!J:J)*-1</f>
        <v>-2.2699700000000003</v>
      </c>
      <c r="X111" s="57">
        <f>SUMIF('Retail Order Summary'!B:B, 'Retail Item Input'!A111, 'Retail Order Summary'!G:G)</f>
        <v>67.930000000000007</v>
      </c>
      <c r="Y111" s="72">
        <f t="shared" si="3"/>
        <v>5.7898362976593551</v>
      </c>
    </row>
    <row r="112" spans="1:25">
      <c r="A112" t="s">
        <v>4440</v>
      </c>
      <c r="B112" t="s">
        <v>4441</v>
      </c>
      <c r="D112"/>
      <c r="P112" s="56">
        <v>42887.738344907404</v>
      </c>
      <c r="Q112">
        <v>1</v>
      </c>
      <c r="R112" t="s">
        <v>2881</v>
      </c>
      <c r="S112">
        <v>5.99</v>
      </c>
      <c r="T112">
        <v>136</v>
      </c>
      <c r="V112" s="57">
        <f t="shared" si="2"/>
        <v>5.99</v>
      </c>
      <c r="W112" s="57">
        <f>SUMIF('Retail Order Summary'!B:B,A112, 'Retail Order Summary'!J:J)*-1</f>
        <v>-3.7871000000000001</v>
      </c>
      <c r="X112" s="57">
        <f>SUMIF('Retail Order Summary'!B:B, 'Retail Item Input'!A112, 'Retail Order Summary'!G:G)</f>
        <v>109.9</v>
      </c>
      <c r="Y112" s="72">
        <f t="shared" si="3"/>
        <v>5.7835875432211106</v>
      </c>
    </row>
    <row r="113" spans="1:25">
      <c r="A113" t="s">
        <v>4433</v>
      </c>
      <c r="B113" t="s">
        <v>4434</v>
      </c>
      <c r="D113"/>
      <c r="P113" s="56">
        <v>42863.743668981479</v>
      </c>
      <c r="Q113">
        <v>1</v>
      </c>
      <c r="R113" t="s">
        <v>2881</v>
      </c>
      <c r="S113">
        <v>5.99</v>
      </c>
      <c r="T113">
        <v>136</v>
      </c>
      <c r="V113" s="57">
        <f t="shared" si="2"/>
        <v>5.99</v>
      </c>
      <c r="W113" s="57">
        <f>SUMIF('Retail Order Summary'!B:B,A113, 'Retail Order Summary'!J:J)*-1</f>
        <v>-1.9225500000000002</v>
      </c>
      <c r="X113" s="57">
        <f>SUMIF('Retail Order Summary'!B:B, 'Retail Item Input'!A113, 'Retail Order Summary'!G:G)</f>
        <v>55.95</v>
      </c>
      <c r="Y113" s="72">
        <f t="shared" si="3"/>
        <v>5.7841720375335122</v>
      </c>
    </row>
    <row r="114" spans="1:25">
      <c r="A114" t="s">
        <v>4509</v>
      </c>
      <c r="B114" t="s">
        <v>4510</v>
      </c>
      <c r="C114" t="s">
        <v>2721</v>
      </c>
      <c r="D114" s="77">
        <v>42856.60659722222</v>
      </c>
      <c r="E114" t="s">
        <v>2713</v>
      </c>
      <c r="F114" s="77">
        <v>42857.993194444447</v>
      </c>
      <c r="G114" t="s">
        <v>2722</v>
      </c>
      <c r="H114" t="s">
        <v>1920</v>
      </c>
      <c r="I114">
        <v>35.94</v>
      </c>
      <c r="J114">
        <v>5</v>
      </c>
      <c r="K114">
        <v>0</v>
      </c>
      <c r="L114">
        <v>40.94</v>
      </c>
      <c r="N114">
        <v>0</v>
      </c>
      <c r="O114" t="s">
        <v>2728</v>
      </c>
      <c r="P114" s="56">
        <v>42856.606585648151</v>
      </c>
      <c r="Q114">
        <v>1</v>
      </c>
      <c r="R114" t="s">
        <v>2881</v>
      </c>
      <c r="S114">
        <v>5.99</v>
      </c>
      <c r="T114">
        <v>136</v>
      </c>
      <c r="U114">
        <v>5184865105</v>
      </c>
      <c r="V114" s="57">
        <f t="shared" si="2"/>
        <v>5.99</v>
      </c>
      <c r="W114" s="57">
        <f>SUMIF('Retail Order Summary'!B:B,A114, 'Retail Order Summary'!J:J)*-1</f>
        <v>-1.48726</v>
      </c>
      <c r="X114" s="57">
        <f>SUMIF('Retail Order Summary'!B:B, 'Retail Item Input'!A114, 'Retail Order Summary'!G:G)</f>
        <v>40.94</v>
      </c>
      <c r="Y114" s="72">
        <f t="shared" si="3"/>
        <v>5.7723964973131414</v>
      </c>
    </row>
    <row r="115" spans="1:25">
      <c r="A115" t="s">
        <v>4456</v>
      </c>
      <c r="B115" t="s">
        <v>4457</v>
      </c>
      <c r="C115" t="s">
        <v>2721</v>
      </c>
      <c r="D115" s="77">
        <v>42853.521863425929</v>
      </c>
      <c r="E115" t="s">
        <v>2713</v>
      </c>
      <c r="F115" s="77">
        <v>42853.750740740739</v>
      </c>
      <c r="G115" t="s">
        <v>2722</v>
      </c>
      <c r="H115" t="s">
        <v>1920</v>
      </c>
      <c r="I115">
        <v>25.96</v>
      </c>
      <c r="J115">
        <v>5</v>
      </c>
      <c r="K115">
        <v>0</v>
      </c>
      <c r="L115">
        <v>30.96</v>
      </c>
      <c r="N115">
        <v>0</v>
      </c>
      <c r="O115" t="s">
        <v>2728</v>
      </c>
      <c r="P115" s="56">
        <v>42853.521863425929</v>
      </c>
      <c r="Q115">
        <v>1</v>
      </c>
      <c r="R115" t="s">
        <v>2881</v>
      </c>
      <c r="S115">
        <v>5.99</v>
      </c>
      <c r="T115">
        <v>136</v>
      </c>
      <c r="U115">
        <v>5168533393</v>
      </c>
      <c r="V115" s="57">
        <f t="shared" si="2"/>
        <v>5.99</v>
      </c>
      <c r="W115" s="57">
        <f>SUMIF('Retail Order Summary'!B:B,A115, 'Retail Order Summary'!J:J)*-1</f>
        <v>-1.19784</v>
      </c>
      <c r="X115" s="57">
        <f>SUMIF('Retail Order Summary'!B:B, 'Retail Item Input'!A115, 'Retail Order Summary'!G:G)</f>
        <v>30.96</v>
      </c>
      <c r="Y115" s="72">
        <f t="shared" si="3"/>
        <v>5.7582473643410852</v>
      </c>
    </row>
    <row r="116" spans="1:25">
      <c r="A116" t="s">
        <v>4511</v>
      </c>
      <c r="B116" t="s">
        <v>4512</v>
      </c>
      <c r="C116" t="s">
        <v>2721</v>
      </c>
      <c r="D116" s="77">
        <v>42851.700474537036</v>
      </c>
      <c r="E116" t="s">
        <v>2713</v>
      </c>
      <c r="F116" s="77">
        <v>42851.917719907404</v>
      </c>
      <c r="G116" t="s">
        <v>2722</v>
      </c>
      <c r="H116" t="s">
        <v>1920</v>
      </c>
      <c r="I116">
        <v>20.98</v>
      </c>
      <c r="J116">
        <v>4</v>
      </c>
      <c r="K116">
        <v>0</v>
      </c>
      <c r="L116">
        <v>24.98</v>
      </c>
      <c r="N116">
        <v>0</v>
      </c>
      <c r="O116" t="s">
        <v>2728</v>
      </c>
      <c r="P116" s="56">
        <v>42851.700462962966</v>
      </c>
      <c r="Q116">
        <v>1</v>
      </c>
      <c r="R116" t="s">
        <v>2881</v>
      </c>
      <c r="S116">
        <v>5.99</v>
      </c>
      <c r="T116">
        <v>136</v>
      </c>
      <c r="U116">
        <v>5157725329</v>
      </c>
      <c r="V116" s="57">
        <f t="shared" si="2"/>
        <v>5.99</v>
      </c>
      <c r="W116" s="57">
        <f>SUMIF('Retail Order Summary'!B:B,A116, 'Retail Order Summary'!J:J)*-1</f>
        <v>-1.0244200000000001</v>
      </c>
      <c r="X116" s="57">
        <f>SUMIF('Retail Order Summary'!B:B, 'Retail Item Input'!A116, 'Retail Order Summary'!G:G)</f>
        <v>24.98</v>
      </c>
      <c r="Y116" s="72">
        <f t="shared" si="3"/>
        <v>5.7443524499599681</v>
      </c>
    </row>
    <row r="117" spans="1:25">
      <c r="A117" t="s">
        <v>4477</v>
      </c>
      <c r="B117" t="s">
        <v>4478</v>
      </c>
      <c r="D117"/>
      <c r="P117" s="56">
        <v>42848.881481481483</v>
      </c>
      <c r="Q117">
        <v>1</v>
      </c>
      <c r="R117" t="s">
        <v>2881</v>
      </c>
      <c r="S117">
        <v>5.99</v>
      </c>
      <c r="T117">
        <v>136</v>
      </c>
      <c r="V117" s="57">
        <f t="shared" si="2"/>
        <v>5.99</v>
      </c>
      <c r="W117" s="57">
        <f>SUMIF('Retail Order Summary'!B:B,A117, 'Retail Order Summary'!J:J)*-1</f>
        <v>-3.0231000000000003</v>
      </c>
      <c r="X117" s="57">
        <f>SUMIF('Retail Order Summary'!B:B, 'Retail Item Input'!A117, 'Retail Order Summary'!G:G)</f>
        <v>93.9</v>
      </c>
      <c r="Y117" s="72">
        <f t="shared" si="3"/>
        <v>5.7971526198083065</v>
      </c>
    </row>
    <row r="118" spans="1:25">
      <c r="A118" t="s">
        <v>4489</v>
      </c>
      <c r="B118" t="s">
        <v>4490</v>
      </c>
      <c r="D118"/>
      <c r="P118" s="56">
        <v>42840.823784722219</v>
      </c>
      <c r="Q118">
        <v>1</v>
      </c>
      <c r="R118" t="s">
        <v>2881</v>
      </c>
      <c r="S118">
        <v>5.99</v>
      </c>
      <c r="T118">
        <v>136</v>
      </c>
      <c r="V118" s="57">
        <f t="shared" si="2"/>
        <v>5.99</v>
      </c>
      <c r="W118" s="57">
        <f>SUMIF('Retail Order Summary'!B:B,A118, 'Retail Order Summary'!J:J)*-1</f>
        <v>-1.13984</v>
      </c>
      <c r="X118" s="57">
        <f>SUMIF('Retail Order Summary'!B:B, 'Retail Item Input'!A118, 'Retail Order Summary'!G:G)</f>
        <v>28.96</v>
      </c>
      <c r="Y118" s="72">
        <f t="shared" si="3"/>
        <v>5.7542388950276244</v>
      </c>
    </row>
    <row r="119" spans="1:25">
      <c r="A119" t="s">
        <v>4430</v>
      </c>
      <c r="B119" t="s">
        <v>4431</v>
      </c>
      <c r="D119"/>
      <c r="P119" s="56">
        <v>42837.361712962964</v>
      </c>
      <c r="Q119">
        <v>1</v>
      </c>
      <c r="R119" t="s">
        <v>2881</v>
      </c>
      <c r="S119">
        <v>5.99</v>
      </c>
      <c r="T119">
        <v>136</v>
      </c>
      <c r="V119" s="57">
        <f t="shared" si="2"/>
        <v>5.99</v>
      </c>
      <c r="W119" s="57">
        <f>SUMIF('Retail Order Summary'!B:B,A119, 'Retail Order Summary'!J:J)*-1</f>
        <v>-6.2486200000000007</v>
      </c>
      <c r="X119" s="57">
        <f>SUMIF('Retail Order Summary'!B:B, 'Retail Item Input'!A119, 'Retail Order Summary'!G:G)</f>
        <v>194.78</v>
      </c>
      <c r="Y119" s="72">
        <f t="shared" si="3"/>
        <v>5.7978384135948247</v>
      </c>
    </row>
    <row r="120" spans="1:25">
      <c r="A120" t="s">
        <v>4449</v>
      </c>
      <c r="B120" t="s">
        <v>4450</v>
      </c>
      <c r="D120"/>
      <c r="P120" s="56">
        <v>42826.752858796295</v>
      </c>
      <c r="Q120">
        <v>1</v>
      </c>
      <c r="R120" t="s">
        <v>2881</v>
      </c>
      <c r="S120">
        <v>5.99</v>
      </c>
      <c r="T120">
        <v>136</v>
      </c>
      <c r="V120" s="57">
        <f t="shared" si="2"/>
        <v>5.99</v>
      </c>
      <c r="W120" s="57">
        <f>SUMIF('Retail Order Summary'!B:B,A120, 'Retail Order Summary'!J:J)*-1</f>
        <v>-1.3135500000000002</v>
      </c>
      <c r="X120" s="57">
        <f>SUMIF('Retail Order Summary'!B:B, 'Retail Item Input'!A120, 'Retail Order Summary'!G:G)</f>
        <v>34.950000000000003</v>
      </c>
      <c r="Y120" s="72">
        <f t="shared" si="3"/>
        <v>5.764873690987125</v>
      </c>
    </row>
    <row r="121" spans="1:25">
      <c r="A121" t="s">
        <v>4495</v>
      </c>
      <c r="B121" t="s">
        <v>4496</v>
      </c>
      <c r="D121"/>
      <c r="P121" s="56">
        <v>42899.939733796295</v>
      </c>
      <c r="Q121">
        <v>1</v>
      </c>
      <c r="R121" t="s">
        <v>2227</v>
      </c>
      <c r="S121">
        <v>5.99</v>
      </c>
      <c r="T121">
        <v>137</v>
      </c>
      <c r="V121" s="57">
        <f t="shared" si="2"/>
        <v>5.99</v>
      </c>
      <c r="W121" s="57">
        <f>SUMIF('Retail Order Summary'!B:B,A121, 'Retail Order Summary'!J:J)*-1</f>
        <v>-0.93713000000000002</v>
      </c>
      <c r="X121" s="57">
        <f>SUMIF('Retail Order Summary'!B:B, 'Retail Item Input'!A121, 'Retail Order Summary'!G:G)</f>
        <v>21.97</v>
      </c>
      <c r="Y121" s="72">
        <f t="shared" si="3"/>
        <v>5.7344966454255806</v>
      </c>
    </row>
    <row r="122" spans="1:25">
      <c r="A122" t="s">
        <v>4451</v>
      </c>
      <c r="B122" t="s">
        <v>3747</v>
      </c>
      <c r="D122"/>
      <c r="P122" s="56">
        <v>42898.679328703707</v>
      </c>
      <c r="Q122">
        <v>2</v>
      </c>
      <c r="R122" t="s">
        <v>2227</v>
      </c>
      <c r="S122">
        <v>5.99</v>
      </c>
      <c r="T122">
        <v>137</v>
      </c>
      <c r="V122" s="57">
        <f t="shared" si="2"/>
        <v>11.98</v>
      </c>
      <c r="W122" s="57">
        <f>SUMIF('Retail Order Summary'!B:B,A122, 'Retail Order Summary'!J:J)*-1</f>
        <v>-3.83249</v>
      </c>
      <c r="X122" s="57">
        <f>SUMIF('Retail Order Summary'!B:B, 'Retail Item Input'!A122, 'Retail Order Summary'!G:G)</f>
        <v>121.81</v>
      </c>
      <c r="Y122" s="72">
        <f t="shared" si="3"/>
        <v>11.603075033248501</v>
      </c>
    </row>
    <row r="123" spans="1:25">
      <c r="A123" t="s">
        <v>4430</v>
      </c>
      <c r="B123" t="s">
        <v>4431</v>
      </c>
      <c r="D123"/>
      <c r="P123" s="56">
        <v>42837.361712962964</v>
      </c>
      <c r="Q123">
        <v>1</v>
      </c>
      <c r="R123" t="s">
        <v>2227</v>
      </c>
      <c r="S123">
        <v>5.99</v>
      </c>
      <c r="T123">
        <v>137</v>
      </c>
      <c r="V123" s="57">
        <f t="shared" si="2"/>
        <v>5.99</v>
      </c>
      <c r="W123" s="57">
        <f>SUMIF('Retail Order Summary'!B:B,A123, 'Retail Order Summary'!J:J)*-1</f>
        <v>-6.2486200000000007</v>
      </c>
      <c r="X123" s="57">
        <f>SUMIF('Retail Order Summary'!B:B, 'Retail Item Input'!A123, 'Retail Order Summary'!G:G)</f>
        <v>194.78</v>
      </c>
      <c r="Y123" s="72">
        <f t="shared" si="3"/>
        <v>5.7978384135948247</v>
      </c>
    </row>
    <row r="124" spans="1:25">
      <c r="A124" t="s">
        <v>4513</v>
      </c>
      <c r="B124" t="s">
        <v>2443</v>
      </c>
      <c r="C124" t="s">
        <v>2755</v>
      </c>
      <c r="D124"/>
      <c r="E124" t="s">
        <v>2763</v>
      </c>
      <c r="G124" t="s">
        <v>2722</v>
      </c>
      <c r="H124" t="s">
        <v>1920</v>
      </c>
      <c r="I124">
        <v>5.99</v>
      </c>
      <c r="J124">
        <v>16</v>
      </c>
      <c r="K124">
        <v>0</v>
      </c>
      <c r="L124">
        <v>21.99</v>
      </c>
      <c r="N124">
        <v>0</v>
      </c>
      <c r="O124" t="s">
        <v>2735</v>
      </c>
      <c r="P124" s="56">
        <v>42916.780069444445</v>
      </c>
      <c r="Q124">
        <v>1</v>
      </c>
      <c r="R124" t="s">
        <v>2230</v>
      </c>
      <c r="S124">
        <v>5.99</v>
      </c>
      <c r="T124">
        <v>138</v>
      </c>
      <c r="U124">
        <v>5515192657</v>
      </c>
      <c r="V124" s="57">
        <f t="shared" si="2"/>
        <v>5.99</v>
      </c>
      <c r="W124" s="57">
        <f>SUMIF('Retail Order Summary'!B:B,A124, 'Retail Order Summary'!J:J)*-1</f>
        <v>-1.4114200000000001</v>
      </c>
      <c r="X124" s="57">
        <f>SUMIF('Retail Order Summary'!B:B, 'Retail Item Input'!A124, 'Retail Order Summary'!G:G)</f>
        <v>27.979999999999997</v>
      </c>
      <c r="Y124" s="72">
        <f t="shared" si="3"/>
        <v>5.687841107934239</v>
      </c>
    </row>
    <row r="125" spans="1:25">
      <c r="A125" t="s">
        <v>4514</v>
      </c>
      <c r="B125" t="s">
        <v>4515</v>
      </c>
      <c r="C125" t="s">
        <v>2721</v>
      </c>
      <c r="D125" s="77">
        <v>42897.882256944446</v>
      </c>
      <c r="E125" t="s">
        <v>2713</v>
      </c>
      <c r="F125" s="77">
        <v>42897.955578703702</v>
      </c>
      <c r="G125" t="s">
        <v>2722</v>
      </c>
      <c r="H125" t="s">
        <v>1920</v>
      </c>
      <c r="I125">
        <v>11.98</v>
      </c>
      <c r="J125">
        <v>4</v>
      </c>
      <c r="K125">
        <v>0</v>
      </c>
      <c r="L125">
        <v>15.98</v>
      </c>
      <c r="N125">
        <v>0</v>
      </c>
      <c r="O125" t="s">
        <v>2728</v>
      </c>
      <c r="P125" s="56">
        <v>42897.882245370369</v>
      </c>
      <c r="Q125">
        <v>1</v>
      </c>
      <c r="R125" t="s">
        <v>2230</v>
      </c>
      <c r="S125">
        <v>5.99</v>
      </c>
      <c r="T125">
        <v>138</v>
      </c>
      <c r="U125">
        <v>5414690769</v>
      </c>
      <c r="V125" s="57">
        <f t="shared" si="2"/>
        <v>5.99</v>
      </c>
      <c r="W125" s="57">
        <f>SUMIF('Retail Order Summary'!B:B,A125, 'Retail Order Summary'!J:J)*-1</f>
        <v>-0.76341999999999999</v>
      </c>
      <c r="X125" s="57">
        <f>SUMIF('Retail Order Summary'!B:B, 'Retail Item Input'!A125, 'Retail Order Summary'!G:G)</f>
        <v>15.98</v>
      </c>
      <c r="Y125" s="72">
        <f t="shared" si="3"/>
        <v>5.703836933667084</v>
      </c>
    </row>
    <row r="126" spans="1:25">
      <c r="A126" t="s">
        <v>4456</v>
      </c>
      <c r="B126" t="s">
        <v>4457</v>
      </c>
      <c r="D126"/>
      <c r="P126" s="56">
        <v>42853.521863425929</v>
      </c>
      <c r="Q126">
        <v>1</v>
      </c>
      <c r="R126" t="s">
        <v>2230</v>
      </c>
      <c r="S126">
        <v>5.99</v>
      </c>
      <c r="T126">
        <v>138</v>
      </c>
      <c r="V126" s="57">
        <f t="shared" si="2"/>
        <v>5.99</v>
      </c>
      <c r="W126" s="57">
        <f>SUMIF('Retail Order Summary'!B:B,A126, 'Retail Order Summary'!J:J)*-1</f>
        <v>-1.19784</v>
      </c>
      <c r="X126" s="57">
        <f>SUMIF('Retail Order Summary'!B:B, 'Retail Item Input'!A126, 'Retail Order Summary'!G:G)</f>
        <v>30.96</v>
      </c>
      <c r="Y126" s="72">
        <f t="shared" si="3"/>
        <v>5.7582473643410852</v>
      </c>
    </row>
    <row r="127" spans="1:25">
      <c r="A127" t="s">
        <v>4428</v>
      </c>
      <c r="B127" t="s">
        <v>4429</v>
      </c>
      <c r="C127" t="s">
        <v>2721</v>
      </c>
      <c r="D127" s="77">
        <v>42850.59275462963</v>
      </c>
      <c r="E127" t="s">
        <v>2713</v>
      </c>
      <c r="F127" s="77">
        <v>42851.893483796295</v>
      </c>
      <c r="G127" t="s">
        <v>2722</v>
      </c>
      <c r="H127" t="s">
        <v>1920</v>
      </c>
      <c r="I127">
        <v>98.89</v>
      </c>
      <c r="J127">
        <v>54</v>
      </c>
      <c r="K127">
        <v>0</v>
      </c>
      <c r="L127">
        <v>152.88999999999999</v>
      </c>
      <c r="N127">
        <v>0</v>
      </c>
      <c r="O127" t="s">
        <v>2735</v>
      </c>
      <c r="P127" s="56">
        <v>42850.592743055553</v>
      </c>
      <c r="Q127">
        <v>1</v>
      </c>
      <c r="R127" t="s">
        <v>2230</v>
      </c>
      <c r="S127">
        <v>5.99</v>
      </c>
      <c r="T127">
        <v>138</v>
      </c>
      <c r="U127">
        <v>5151155025</v>
      </c>
      <c r="V127" s="57">
        <f t="shared" si="2"/>
        <v>5.99</v>
      </c>
      <c r="W127" s="57">
        <f>SUMIF('Retail Order Summary'!B:B,A127, 'Retail Order Summary'!J:J)*-1</f>
        <v>-4.7338100000000001</v>
      </c>
      <c r="X127" s="57">
        <f>SUMIF('Retail Order Summary'!B:B, 'Retail Item Input'!A127, 'Retail Order Summary'!G:G)</f>
        <v>152.88999999999999</v>
      </c>
      <c r="Y127" s="72">
        <f t="shared" si="3"/>
        <v>5.8045364516972988</v>
      </c>
    </row>
    <row r="128" spans="1:25">
      <c r="A128" t="s">
        <v>4477</v>
      </c>
      <c r="B128" t="s">
        <v>4478</v>
      </c>
      <c r="D128"/>
      <c r="P128" s="56">
        <v>42848.881481481483</v>
      </c>
      <c r="Q128">
        <v>1</v>
      </c>
      <c r="R128" t="s">
        <v>2230</v>
      </c>
      <c r="S128">
        <v>5.99</v>
      </c>
      <c r="T128">
        <v>138</v>
      </c>
      <c r="V128" s="57">
        <f t="shared" si="2"/>
        <v>5.99</v>
      </c>
      <c r="W128" s="57">
        <f>SUMIF('Retail Order Summary'!B:B,A128, 'Retail Order Summary'!J:J)*-1</f>
        <v>-3.0231000000000003</v>
      </c>
      <c r="X128" s="57">
        <f>SUMIF('Retail Order Summary'!B:B, 'Retail Item Input'!A128, 'Retail Order Summary'!G:G)</f>
        <v>93.9</v>
      </c>
      <c r="Y128" s="72">
        <f t="shared" si="3"/>
        <v>5.7971526198083065</v>
      </c>
    </row>
    <row r="129" spans="1:25">
      <c r="A129" t="s">
        <v>4516</v>
      </c>
      <c r="B129" t="s">
        <v>4517</v>
      </c>
      <c r="C129" t="s">
        <v>2721</v>
      </c>
      <c r="D129" s="77">
        <v>42847.791990740741</v>
      </c>
      <c r="E129" t="s">
        <v>2713</v>
      </c>
      <c r="F129" s="77">
        <v>42850.544629629629</v>
      </c>
      <c r="G129" t="s">
        <v>2722</v>
      </c>
      <c r="H129" t="s">
        <v>1920</v>
      </c>
      <c r="I129">
        <v>11.98</v>
      </c>
      <c r="J129">
        <v>4</v>
      </c>
      <c r="K129">
        <v>0</v>
      </c>
      <c r="L129">
        <v>15.98</v>
      </c>
      <c r="N129">
        <v>0</v>
      </c>
      <c r="O129" t="s">
        <v>2728</v>
      </c>
      <c r="P129" s="56">
        <v>42847.791979166665</v>
      </c>
      <c r="Q129">
        <v>1</v>
      </c>
      <c r="R129" t="s">
        <v>2230</v>
      </c>
      <c r="S129">
        <v>5.99</v>
      </c>
      <c r="T129">
        <v>138</v>
      </c>
      <c r="U129">
        <v>5137486353</v>
      </c>
      <c r="V129" s="57">
        <f t="shared" si="2"/>
        <v>5.99</v>
      </c>
      <c r="W129" s="57">
        <f>SUMIF('Retail Order Summary'!B:B,A129, 'Retail Order Summary'!J:J)*-1</f>
        <v>-0.76341999999999999</v>
      </c>
      <c r="X129" s="57">
        <f>SUMIF('Retail Order Summary'!B:B, 'Retail Item Input'!A129, 'Retail Order Summary'!G:G)</f>
        <v>15.98</v>
      </c>
      <c r="Y129" s="72">
        <f t="shared" si="3"/>
        <v>5.703836933667084</v>
      </c>
    </row>
    <row r="130" spans="1:25">
      <c r="A130" t="s">
        <v>4488</v>
      </c>
      <c r="B130" t="s">
        <v>2442</v>
      </c>
      <c r="D130"/>
      <c r="P130" s="56">
        <v>42844.013680555552</v>
      </c>
      <c r="Q130">
        <v>1</v>
      </c>
      <c r="R130" t="s">
        <v>2230</v>
      </c>
      <c r="S130">
        <v>5.99</v>
      </c>
      <c r="T130">
        <v>138</v>
      </c>
      <c r="V130" s="57">
        <f t="shared" si="2"/>
        <v>5.99</v>
      </c>
      <c r="W130" s="57">
        <f>SUMIF('Retail Order Summary'!B:B,A130, 'Retail Order Summary'!J:J)*-1</f>
        <v>-0.93713000000000002</v>
      </c>
      <c r="X130" s="57">
        <f>SUMIF('Retail Order Summary'!B:B, 'Retail Item Input'!A130, 'Retail Order Summary'!G:G)</f>
        <v>21.97</v>
      </c>
      <c r="Y130" s="72">
        <f t="shared" si="3"/>
        <v>5.7344966454255806</v>
      </c>
    </row>
    <row r="131" spans="1:25">
      <c r="A131" t="s">
        <v>4518</v>
      </c>
      <c r="B131" t="s">
        <v>4519</v>
      </c>
      <c r="D131"/>
      <c r="P131" s="56">
        <v>42837.940868055557</v>
      </c>
      <c r="Q131">
        <v>1</v>
      </c>
      <c r="R131" t="s">
        <v>2230</v>
      </c>
      <c r="S131">
        <v>5.99</v>
      </c>
      <c r="T131">
        <v>138</v>
      </c>
      <c r="V131" s="57">
        <f t="shared" ref="V131:V194" si="4">Q131*S131</f>
        <v>5.99</v>
      </c>
      <c r="W131" s="57">
        <f>SUMIF('Retail Order Summary'!B:B,A131, 'Retail Order Summary'!J:J)*-1</f>
        <v>-2.8216799999999997</v>
      </c>
      <c r="X131" s="57">
        <f>SUMIF('Retail Order Summary'!B:B, 'Retail Item Input'!A131, 'Retail Order Summary'!G:G)</f>
        <v>55.92</v>
      </c>
      <c r="Y131" s="72">
        <f t="shared" ref="Y131:Y194" si="5">V131+(W131*(V131/X131))</f>
        <v>5.6877492274678119</v>
      </c>
    </row>
    <row r="132" spans="1:25">
      <c r="A132" t="s">
        <v>4520</v>
      </c>
      <c r="B132" t="s">
        <v>3587</v>
      </c>
      <c r="C132" t="s">
        <v>2721</v>
      </c>
      <c r="D132" s="77">
        <v>42837.760555555556</v>
      </c>
      <c r="E132" t="s">
        <v>2713</v>
      </c>
      <c r="F132" s="77">
        <v>42838.249826388892</v>
      </c>
      <c r="G132" t="s">
        <v>2722</v>
      </c>
      <c r="H132" t="s">
        <v>1920</v>
      </c>
      <c r="I132">
        <v>23.96</v>
      </c>
      <c r="J132">
        <v>5</v>
      </c>
      <c r="K132">
        <v>0</v>
      </c>
      <c r="L132">
        <v>28.96</v>
      </c>
      <c r="N132">
        <v>0</v>
      </c>
      <c r="O132" t="s">
        <v>2728</v>
      </c>
      <c r="P132" s="56">
        <v>42837.76054398148</v>
      </c>
      <c r="Q132">
        <v>1</v>
      </c>
      <c r="R132" t="s">
        <v>2230</v>
      </c>
      <c r="S132">
        <v>5.99</v>
      </c>
      <c r="T132">
        <v>138</v>
      </c>
      <c r="U132">
        <v>5087716305</v>
      </c>
      <c r="V132" s="57">
        <f t="shared" si="4"/>
        <v>5.99</v>
      </c>
      <c r="W132" s="57">
        <f>SUMIF('Retail Order Summary'!B:B,A132, 'Retail Order Summary'!J:J)*-1</f>
        <v>-1.13984</v>
      </c>
      <c r="X132" s="57">
        <f>SUMIF('Retail Order Summary'!B:B, 'Retail Item Input'!A132, 'Retail Order Summary'!G:G)</f>
        <v>28.96</v>
      </c>
      <c r="Y132" s="72">
        <f t="shared" si="5"/>
        <v>5.7542388950276244</v>
      </c>
    </row>
    <row r="133" spans="1:25">
      <c r="A133" t="s">
        <v>4430</v>
      </c>
      <c r="B133" t="s">
        <v>4431</v>
      </c>
      <c r="D133"/>
      <c r="P133" s="56">
        <v>42837.361712962964</v>
      </c>
      <c r="Q133">
        <v>1</v>
      </c>
      <c r="R133" t="s">
        <v>2230</v>
      </c>
      <c r="S133">
        <v>5.99</v>
      </c>
      <c r="T133">
        <v>138</v>
      </c>
      <c r="V133" s="57">
        <f t="shared" si="4"/>
        <v>5.99</v>
      </c>
      <c r="W133" s="57">
        <f>SUMIF('Retail Order Summary'!B:B,A133, 'Retail Order Summary'!J:J)*-1</f>
        <v>-6.2486200000000007</v>
      </c>
      <c r="X133" s="57">
        <f>SUMIF('Retail Order Summary'!B:B, 'Retail Item Input'!A133, 'Retail Order Summary'!G:G)</f>
        <v>194.78</v>
      </c>
      <c r="Y133" s="72">
        <f t="shared" si="5"/>
        <v>5.7978384135948247</v>
      </c>
    </row>
    <row r="134" spans="1:25">
      <c r="A134" t="s">
        <v>4521</v>
      </c>
      <c r="B134" t="s">
        <v>4522</v>
      </c>
      <c r="C134" t="s">
        <v>2721</v>
      </c>
      <c r="D134" s="77">
        <v>42832.663298611114</v>
      </c>
      <c r="E134" t="s">
        <v>2713</v>
      </c>
      <c r="F134" s="77">
        <v>42842.918356481481</v>
      </c>
      <c r="G134" t="s">
        <v>2722</v>
      </c>
      <c r="H134" t="s">
        <v>1920</v>
      </c>
      <c r="I134">
        <v>17.97</v>
      </c>
      <c r="J134">
        <v>26</v>
      </c>
      <c r="K134">
        <v>0</v>
      </c>
      <c r="L134">
        <v>43.97</v>
      </c>
      <c r="N134">
        <v>0</v>
      </c>
      <c r="O134" t="s">
        <v>2735</v>
      </c>
      <c r="P134" s="56">
        <v>42832.663298611114</v>
      </c>
      <c r="Q134">
        <v>1</v>
      </c>
      <c r="R134" t="s">
        <v>2230</v>
      </c>
      <c r="S134">
        <v>5.99</v>
      </c>
      <c r="T134">
        <v>138</v>
      </c>
      <c r="U134">
        <v>5061506321</v>
      </c>
      <c r="V134" s="57">
        <f t="shared" si="4"/>
        <v>5.99</v>
      </c>
      <c r="W134" s="57">
        <f>SUMIF('Retail Order Summary'!B:B,A134, 'Retail Order Summary'!J:J)*-1</f>
        <v>-1.5751300000000001</v>
      </c>
      <c r="X134" s="57">
        <f>SUMIF('Retail Order Summary'!B:B, 'Retail Item Input'!A134, 'Retail Order Summary'!G:G)</f>
        <v>43.97</v>
      </c>
      <c r="Y134" s="72">
        <f t="shared" si="5"/>
        <v>5.7754212258357978</v>
      </c>
    </row>
    <row r="135" spans="1:25">
      <c r="A135" t="s">
        <v>4523</v>
      </c>
      <c r="B135" t="s">
        <v>2443</v>
      </c>
      <c r="C135" t="s">
        <v>2721</v>
      </c>
      <c r="D135" s="77">
        <v>42827.750856481478</v>
      </c>
      <c r="E135" t="s">
        <v>2763</v>
      </c>
      <c r="G135" t="s">
        <v>2722</v>
      </c>
      <c r="H135" t="s">
        <v>1920</v>
      </c>
      <c r="I135">
        <v>11.98</v>
      </c>
      <c r="J135">
        <v>16</v>
      </c>
      <c r="K135">
        <v>0</v>
      </c>
      <c r="L135">
        <v>11.98</v>
      </c>
      <c r="M135" t="s">
        <v>4048</v>
      </c>
      <c r="N135">
        <v>16</v>
      </c>
      <c r="O135" t="s">
        <v>2735</v>
      </c>
      <c r="P135" s="56">
        <v>42827.750856481478</v>
      </c>
      <c r="Q135">
        <v>1</v>
      </c>
      <c r="R135" t="s">
        <v>2230</v>
      </c>
      <c r="S135">
        <v>5.99</v>
      </c>
      <c r="T135">
        <v>138</v>
      </c>
      <c r="U135">
        <v>5036153233</v>
      </c>
      <c r="V135" s="57">
        <f t="shared" si="4"/>
        <v>5.99</v>
      </c>
      <c r="W135" s="57">
        <f>SUMIF('Retail Order Summary'!B:B,A135, 'Retail Order Summary'!J:J)*-1</f>
        <v>-0.64742</v>
      </c>
      <c r="X135" s="57">
        <f>SUMIF('Retail Order Summary'!B:B, 'Retail Item Input'!A135, 'Retail Order Summary'!G:G)</f>
        <v>11.98</v>
      </c>
      <c r="Y135" s="72">
        <f t="shared" si="5"/>
        <v>5.66629</v>
      </c>
    </row>
    <row r="136" spans="1:25">
      <c r="A136" t="s">
        <v>4449</v>
      </c>
      <c r="B136" t="s">
        <v>4450</v>
      </c>
      <c r="D136"/>
      <c r="P136" s="56">
        <v>42826.752858796295</v>
      </c>
      <c r="Q136">
        <v>1</v>
      </c>
      <c r="R136" t="s">
        <v>2230</v>
      </c>
      <c r="S136">
        <v>5.99</v>
      </c>
      <c r="T136">
        <v>138</v>
      </c>
      <c r="V136" s="57">
        <f t="shared" si="4"/>
        <v>5.99</v>
      </c>
      <c r="W136" s="57">
        <f>SUMIF('Retail Order Summary'!B:B,A136, 'Retail Order Summary'!J:J)*-1</f>
        <v>-1.3135500000000002</v>
      </c>
      <c r="X136" s="57">
        <f>SUMIF('Retail Order Summary'!B:B, 'Retail Item Input'!A136, 'Retail Order Summary'!G:G)</f>
        <v>34.950000000000003</v>
      </c>
      <c r="Y136" s="72">
        <f t="shared" si="5"/>
        <v>5.764873690987125</v>
      </c>
    </row>
    <row r="137" spans="1:25">
      <c r="A137" t="s">
        <v>4524</v>
      </c>
      <c r="B137" t="s">
        <v>579</v>
      </c>
      <c r="C137" t="s">
        <v>2721</v>
      </c>
      <c r="D137" s="77">
        <v>42891.38486111111</v>
      </c>
      <c r="E137" t="s">
        <v>2713</v>
      </c>
      <c r="F137" s="77">
        <v>42909.979444444441</v>
      </c>
      <c r="G137" t="s">
        <v>2722</v>
      </c>
      <c r="H137" t="s">
        <v>1920</v>
      </c>
      <c r="I137">
        <v>35.950000000000003</v>
      </c>
      <c r="J137">
        <v>5</v>
      </c>
      <c r="K137">
        <v>0</v>
      </c>
      <c r="L137">
        <v>40.950000000000003</v>
      </c>
      <c r="N137">
        <v>0</v>
      </c>
      <c r="O137" t="s">
        <v>2728</v>
      </c>
      <c r="P137" s="56">
        <v>42891.38486111111</v>
      </c>
      <c r="Q137">
        <v>1</v>
      </c>
      <c r="R137" t="s">
        <v>2925</v>
      </c>
      <c r="S137">
        <v>5.99</v>
      </c>
      <c r="T137">
        <v>139</v>
      </c>
      <c r="U137">
        <v>5381318929</v>
      </c>
      <c r="V137" s="57">
        <f t="shared" si="4"/>
        <v>5.99</v>
      </c>
      <c r="W137" s="57">
        <f>SUMIF('Retail Order Summary'!B:B,A137, 'Retail Order Summary'!J:J)*-1</f>
        <v>-1.4875500000000001</v>
      </c>
      <c r="X137" s="57">
        <f>SUMIF('Retail Order Summary'!B:B, 'Retail Item Input'!A137, 'Retail Order Summary'!G:G)</f>
        <v>40.950000000000003</v>
      </c>
      <c r="Y137" s="72">
        <f t="shared" si="5"/>
        <v>5.772407216117216</v>
      </c>
    </row>
    <row r="138" spans="1:25">
      <c r="A138" t="s">
        <v>4444</v>
      </c>
      <c r="B138" t="s">
        <v>4445</v>
      </c>
      <c r="D138"/>
      <c r="P138" s="56">
        <v>42888.601666666669</v>
      </c>
      <c r="Q138">
        <v>1</v>
      </c>
      <c r="R138" t="s">
        <v>2925</v>
      </c>
      <c r="S138">
        <v>5.99</v>
      </c>
      <c r="T138">
        <v>139</v>
      </c>
      <c r="V138" s="57">
        <f t="shared" si="4"/>
        <v>5.99</v>
      </c>
      <c r="W138" s="57">
        <f>SUMIF('Retail Order Summary'!B:B,A138, 'Retail Order Summary'!J:J)*-1</f>
        <v>-2.2699700000000003</v>
      </c>
      <c r="X138" s="57">
        <f>SUMIF('Retail Order Summary'!B:B, 'Retail Item Input'!A138, 'Retail Order Summary'!G:G)</f>
        <v>67.930000000000007</v>
      </c>
      <c r="Y138" s="72">
        <f t="shared" si="5"/>
        <v>5.7898362976593551</v>
      </c>
    </row>
    <row r="139" spans="1:25">
      <c r="A139" t="s">
        <v>4440</v>
      </c>
      <c r="B139" t="s">
        <v>4441</v>
      </c>
      <c r="D139"/>
      <c r="P139" s="56">
        <v>42887.738344907404</v>
      </c>
      <c r="Q139">
        <v>1</v>
      </c>
      <c r="R139" t="s">
        <v>2925</v>
      </c>
      <c r="S139">
        <v>5.99</v>
      </c>
      <c r="T139">
        <v>139</v>
      </c>
      <c r="V139" s="57">
        <f t="shared" si="4"/>
        <v>5.99</v>
      </c>
      <c r="W139" s="57">
        <f>SUMIF('Retail Order Summary'!B:B,A139, 'Retail Order Summary'!J:J)*-1</f>
        <v>-3.7871000000000001</v>
      </c>
      <c r="X139" s="57">
        <f>SUMIF('Retail Order Summary'!B:B, 'Retail Item Input'!A139, 'Retail Order Summary'!G:G)</f>
        <v>109.9</v>
      </c>
      <c r="Y139" s="72">
        <f t="shared" si="5"/>
        <v>5.7835875432211106</v>
      </c>
    </row>
    <row r="140" spans="1:25">
      <c r="A140" t="s">
        <v>4433</v>
      </c>
      <c r="B140" t="s">
        <v>4434</v>
      </c>
      <c r="D140"/>
      <c r="P140" s="56">
        <v>42863.743668981479</v>
      </c>
      <c r="Q140">
        <v>1</v>
      </c>
      <c r="R140" t="s">
        <v>2925</v>
      </c>
      <c r="S140">
        <v>5.99</v>
      </c>
      <c r="T140">
        <v>139</v>
      </c>
      <c r="V140" s="57">
        <f t="shared" si="4"/>
        <v>5.99</v>
      </c>
      <c r="W140" s="57">
        <f>SUMIF('Retail Order Summary'!B:B,A140, 'Retail Order Summary'!J:J)*-1</f>
        <v>-1.9225500000000002</v>
      </c>
      <c r="X140" s="57">
        <f>SUMIF('Retail Order Summary'!B:B, 'Retail Item Input'!A140, 'Retail Order Summary'!G:G)</f>
        <v>55.95</v>
      </c>
      <c r="Y140" s="72">
        <f t="shared" si="5"/>
        <v>5.7841720375335122</v>
      </c>
    </row>
    <row r="141" spans="1:25">
      <c r="A141" t="s">
        <v>4460</v>
      </c>
      <c r="B141" t="s">
        <v>4461</v>
      </c>
      <c r="D141"/>
      <c r="P141" s="56">
        <v>42856.786145833335</v>
      </c>
      <c r="Q141">
        <v>1</v>
      </c>
      <c r="R141" t="s">
        <v>2925</v>
      </c>
      <c r="S141">
        <v>5.99</v>
      </c>
      <c r="T141">
        <v>139</v>
      </c>
      <c r="V141" s="57">
        <f t="shared" si="4"/>
        <v>5.99</v>
      </c>
      <c r="W141" s="57">
        <f>SUMIF('Retail Order Summary'!B:B,A141, 'Retail Order Summary'!J:J)*-1</f>
        <v>-1.28484</v>
      </c>
      <c r="X141" s="57">
        <f>SUMIF('Retail Order Summary'!B:B, 'Retail Item Input'!A141, 'Retail Order Summary'!G:G)</f>
        <v>33.96</v>
      </c>
      <c r="Y141" s="72">
        <f t="shared" si="5"/>
        <v>5.7633748056537106</v>
      </c>
    </row>
    <row r="142" spans="1:25">
      <c r="A142" t="s">
        <v>4509</v>
      </c>
      <c r="B142" t="s">
        <v>4510</v>
      </c>
      <c r="D142"/>
      <c r="P142" s="56">
        <v>42856.606585648151</v>
      </c>
      <c r="Q142">
        <v>1</v>
      </c>
      <c r="R142" t="s">
        <v>2925</v>
      </c>
      <c r="S142">
        <v>5.99</v>
      </c>
      <c r="T142">
        <v>139</v>
      </c>
      <c r="V142" s="57">
        <f t="shared" si="4"/>
        <v>5.99</v>
      </c>
      <c r="W142" s="57">
        <f>SUMIF('Retail Order Summary'!B:B,A142, 'Retail Order Summary'!J:J)*-1</f>
        <v>-1.48726</v>
      </c>
      <c r="X142" s="57">
        <f>SUMIF('Retail Order Summary'!B:B, 'Retail Item Input'!A142, 'Retail Order Summary'!G:G)</f>
        <v>40.94</v>
      </c>
      <c r="Y142" s="72">
        <f t="shared" si="5"/>
        <v>5.7723964973131414</v>
      </c>
    </row>
    <row r="143" spans="1:25">
      <c r="A143" t="s">
        <v>4426</v>
      </c>
      <c r="B143" t="s">
        <v>4427</v>
      </c>
      <c r="D143"/>
      <c r="P143" s="56">
        <v>42850.616388888891</v>
      </c>
      <c r="Q143">
        <v>1</v>
      </c>
      <c r="R143" t="s">
        <v>2925</v>
      </c>
      <c r="S143">
        <v>5.99</v>
      </c>
      <c r="T143">
        <v>139</v>
      </c>
      <c r="V143" s="57">
        <f t="shared" si="4"/>
        <v>5.99</v>
      </c>
      <c r="W143" s="57">
        <f>SUMIF('Retail Order Summary'!B:B,A143, 'Retail Order Summary'!J:J)*-1</f>
        <v>-2.4428100000000001</v>
      </c>
      <c r="X143" s="57">
        <f>SUMIF('Retail Order Summary'!B:B, 'Retail Item Input'!A143, 'Retail Order Summary'!G:G)</f>
        <v>73.89</v>
      </c>
      <c r="Y143" s="72">
        <f t="shared" si="5"/>
        <v>5.7919700649614292</v>
      </c>
    </row>
    <row r="144" spans="1:25">
      <c r="A144" t="s">
        <v>4428</v>
      </c>
      <c r="B144" t="s">
        <v>4429</v>
      </c>
      <c r="D144"/>
      <c r="P144" s="56">
        <v>42850.592743055553</v>
      </c>
      <c r="Q144">
        <v>1</v>
      </c>
      <c r="R144" t="s">
        <v>2925</v>
      </c>
      <c r="S144">
        <v>5.99</v>
      </c>
      <c r="T144">
        <v>139</v>
      </c>
      <c r="V144" s="57">
        <f t="shared" si="4"/>
        <v>5.99</v>
      </c>
      <c r="W144" s="57">
        <f>SUMIF('Retail Order Summary'!B:B,A144, 'Retail Order Summary'!J:J)*-1</f>
        <v>-4.7338100000000001</v>
      </c>
      <c r="X144" s="57">
        <f>SUMIF('Retail Order Summary'!B:B, 'Retail Item Input'!A144, 'Retail Order Summary'!G:G)</f>
        <v>152.88999999999999</v>
      </c>
      <c r="Y144" s="72">
        <f t="shared" si="5"/>
        <v>5.8045364516972988</v>
      </c>
    </row>
    <row r="145" spans="1:25">
      <c r="A145" t="s">
        <v>4477</v>
      </c>
      <c r="B145" t="s">
        <v>4478</v>
      </c>
      <c r="D145"/>
      <c r="P145" s="56">
        <v>42848.881481481483</v>
      </c>
      <c r="Q145">
        <v>1</v>
      </c>
      <c r="R145" t="s">
        <v>2925</v>
      </c>
      <c r="S145">
        <v>5.99</v>
      </c>
      <c r="T145">
        <v>139</v>
      </c>
      <c r="V145" s="57">
        <f t="shared" si="4"/>
        <v>5.99</v>
      </c>
      <c r="W145" s="57">
        <f>SUMIF('Retail Order Summary'!B:B,A145, 'Retail Order Summary'!J:J)*-1</f>
        <v>-3.0231000000000003</v>
      </c>
      <c r="X145" s="57">
        <f>SUMIF('Retail Order Summary'!B:B, 'Retail Item Input'!A145, 'Retail Order Summary'!G:G)</f>
        <v>93.9</v>
      </c>
      <c r="Y145" s="72">
        <f t="shared" si="5"/>
        <v>5.7971526198083065</v>
      </c>
    </row>
    <row r="146" spans="1:25">
      <c r="A146" t="s">
        <v>4525</v>
      </c>
      <c r="B146" t="s">
        <v>4526</v>
      </c>
      <c r="C146" t="s">
        <v>2721</v>
      </c>
      <c r="D146" s="77">
        <v>42844.787962962961</v>
      </c>
      <c r="E146" t="s">
        <v>2713</v>
      </c>
      <c r="F146" s="77">
        <v>42850.760879629626</v>
      </c>
      <c r="G146" t="s">
        <v>2722</v>
      </c>
      <c r="H146" t="s">
        <v>1920</v>
      </c>
      <c r="I146">
        <v>11.98</v>
      </c>
      <c r="J146">
        <v>4</v>
      </c>
      <c r="K146">
        <v>0</v>
      </c>
      <c r="L146">
        <v>15.98</v>
      </c>
      <c r="N146">
        <v>0</v>
      </c>
      <c r="O146" t="s">
        <v>2728</v>
      </c>
      <c r="P146" s="56">
        <v>42844.787962962961</v>
      </c>
      <c r="Q146">
        <v>1</v>
      </c>
      <c r="R146" t="s">
        <v>2925</v>
      </c>
      <c r="S146">
        <v>5.99</v>
      </c>
      <c r="T146">
        <v>139</v>
      </c>
      <c r="U146">
        <v>5121288721</v>
      </c>
      <c r="V146" s="57">
        <f t="shared" si="4"/>
        <v>5.99</v>
      </c>
      <c r="W146" s="57">
        <f>SUMIF('Retail Order Summary'!B:B,A146, 'Retail Order Summary'!J:J)*-1</f>
        <v>-0.76341999999999999</v>
      </c>
      <c r="X146" s="57">
        <f>SUMIF('Retail Order Summary'!B:B, 'Retail Item Input'!A146, 'Retail Order Summary'!G:G)</f>
        <v>15.98</v>
      </c>
      <c r="Y146" s="72">
        <f t="shared" si="5"/>
        <v>5.703836933667084</v>
      </c>
    </row>
    <row r="147" spans="1:25">
      <c r="A147" t="s">
        <v>4507</v>
      </c>
      <c r="B147" t="s">
        <v>4508</v>
      </c>
      <c r="D147"/>
      <c r="P147" s="56">
        <v>42838.516331018516</v>
      </c>
      <c r="Q147">
        <v>1</v>
      </c>
      <c r="R147" t="s">
        <v>2925</v>
      </c>
      <c r="S147">
        <v>5.99</v>
      </c>
      <c r="T147">
        <v>139</v>
      </c>
      <c r="V147" s="57">
        <f t="shared" si="4"/>
        <v>5.99</v>
      </c>
      <c r="W147" s="57">
        <f>SUMIF('Retail Order Summary'!B:B,A147, 'Retail Order Summary'!J:J)*-1</f>
        <v>-1.13984</v>
      </c>
      <c r="X147" s="57">
        <f>SUMIF('Retail Order Summary'!B:B, 'Retail Item Input'!A147, 'Retail Order Summary'!G:G)</f>
        <v>28.96</v>
      </c>
      <c r="Y147" s="72">
        <f t="shared" si="5"/>
        <v>5.7542388950276244</v>
      </c>
    </row>
    <row r="148" spans="1:25">
      <c r="A148" t="s">
        <v>4520</v>
      </c>
      <c r="B148" t="s">
        <v>3587</v>
      </c>
      <c r="D148"/>
      <c r="P148" s="56">
        <v>42837.76054398148</v>
      </c>
      <c r="Q148">
        <v>1</v>
      </c>
      <c r="R148" t="s">
        <v>2925</v>
      </c>
      <c r="S148">
        <v>5.99</v>
      </c>
      <c r="T148">
        <v>139</v>
      </c>
      <c r="V148" s="57">
        <f t="shared" si="4"/>
        <v>5.99</v>
      </c>
      <c r="W148" s="57">
        <f>SUMIF('Retail Order Summary'!B:B,A148, 'Retail Order Summary'!J:J)*-1</f>
        <v>-1.13984</v>
      </c>
      <c r="X148" s="57">
        <f>SUMIF('Retail Order Summary'!B:B, 'Retail Item Input'!A148, 'Retail Order Summary'!G:G)</f>
        <v>28.96</v>
      </c>
      <c r="Y148" s="72">
        <f t="shared" si="5"/>
        <v>5.7542388950276244</v>
      </c>
    </row>
    <row r="149" spans="1:25">
      <c r="A149" t="s">
        <v>4430</v>
      </c>
      <c r="B149" t="s">
        <v>4431</v>
      </c>
      <c r="D149"/>
      <c r="P149" s="56">
        <v>42837.361712962964</v>
      </c>
      <c r="Q149">
        <v>1</v>
      </c>
      <c r="R149" t="s">
        <v>2925</v>
      </c>
      <c r="S149">
        <v>5.99</v>
      </c>
      <c r="T149">
        <v>139</v>
      </c>
      <c r="V149" s="57">
        <f t="shared" si="4"/>
        <v>5.99</v>
      </c>
      <c r="W149" s="57">
        <f>SUMIF('Retail Order Summary'!B:B,A149, 'Retail Order Summary'!J:J)*-1</f>
        <v>-6.2486200000000007</v>
      </c>
      <c r="X149" s="57">
        <f>SUMIF('Retail Order Summary'!B:B, 'Retail Item Input'!A149, 'Retail Order Summary'!G:G)</f>
        <v>194.78</v>
      </c>
      <c r="Y149" s="72">
        <f t="shared" si="5"/>
        <v>5.7978384135948247</v>
      </c>
    </row>
    <row r="150" spans="1:25">
      <c r="A150" t="s">
        <v>4527</v>
      </c>
      <c r="B150" t="s">
        <v>3886</v>
      </c>
      <c r="C150" t="s">
        <v>2721</v>
      </c>
      <c r="D150" s="77">
        <v>42833.960717592592</v>
      </c>
      <c r="E150" t="s">
        <v>2713</v>
      </c>
      <c r="F150" s="77">
        <v>42838.236724537041</v>
      </c>
      <c r="G150" t="s">
        <v>2722</v>
      </c>
      <c r="H150" t="s">
        <v>1920</v>
      </c>
      <c r="I150">
        <v>5.99</v>
      </c>
      <c r="J150">
        <v>4</v>
      </c>
      <c r="K150">
        <v>0</v>
      </c>
      <c r="L150">
        <v>9.99</v>
      </c>
      <c r="N150">
        <v>0</v>
      </c>
      <c r="O150" t="s">
        <v>2728</v>
      </c>
      <c r="P150" s="56">
        <v>42833.960706018515</v>
      </c>
      <c r="Q150">
        <v>1</v>
      </c>
      <c r="R150" t="s">
        <v>2925</v>
      </c>
      <c r="S150">
        <v>5.99</v>
      </c>
      <c r="T150">
        <v>139</v>
      </c>
      <c r="U150">
        <v>5067967121</v>
      </c>
      <c r="V150" s="57">
        <f t="shared" si="4"/>
        <v>5.99</v>
      </c>
      <c r="W150" s="57">
        <f>SUMIF('Retail Order Summary'!B:B,A150, 'Retail Order Summary'!J:J)*-1</f>
        <v>-0.58970999999999996</v>
      </c>
      <c r="X150" s="57">
        <f>SUMIF('Retail Order Summary'!B:B, 'Retail Item Input'!A150, 'Retail Order Summary'!G:G)</f>
        <v>9.99</v>
      </c>
      <c r="Y150" s="72">
        <f t="shared" si="5"/>
        <v>5.6364101201201207</v>
      </c>
    </row>
    <row r="151" spans="1:25">
      <c r="A151" t="s">
        <v>4485</v>
      </c>
      <c r="B151" t="s">
        <v>4486</v>
      </c>
      <c r="D151"/>
      <c r="P151" s="56">
        <v>42833.131261574075</v>
      </c>
      <c r="Q151">
        <v>1</v>
      </c>
      <c r="R151" t="s">
        <v>2925</v>
      </c>
      <c r="S151">
        <v>5.99</v>
      </c>
      <c r="T151">
        <v>139</v>
      </c>
      <c r="V151" s="57">
        <f t="shared" si="4"/>
        <v>5.99</v>
      </c>
      <c r="W151" s="57">
        <f>SUMIF('Retail Order Summary'!B:B,A151, 'Retail Order Summary'!J:J)*-1</f>
        <v>-1.9515500000000001</v>
      </c>
      <c r="X151" s="57">
        <f>SUMIF('Retail Order Summary'!B:B, 'Retail Item Input'!A151, 'Retail Order Summary'!G:G)</f>
        <v>56.95</v>
      </c>
      <c r="Y151" s="72">
        <f t="shared" si="5"/>
        <v>5.7847360052677788</v>
      </c>
    </row>
    <row r="152" spans="1:25">
      <c r="A152" t="s">
        <v>4528</v>
      </c>
      <c r="B152" t="s">
        <v>4529</v>
      </c>
      <c r="D152"/>
      <c r="P152" s="56">
        <v>42891.635243055556</v>
      </c>
      <c r="Q152">
        <v>1</v>
      </c>
      <c r="R152" t="s">
        <v>3082</v>
      </c>
      <c r="S152">
        <v>5.99</v>
      </c>
      <c r="T152">
        <v>140</v>
      </c>
      <c r="V152" s="57">
        <f t="shared" si="4"/>
        <v>5.99</v>
      </c>
      <c r="W152" s="57">
        <f>SUMIF('Retail Order Summary'!B:B,A152, 'Retail Order Summary'!J:J)*-1</f>
        <v>-0.82142000000000004</v>
      </c>
      <c r="X152" s="57">
        <f>SUMIF('Retail Order Summary'!B:B, 'Retail Item Input'!A152, 'Retail Order Summary'!G:G)</f>
        <v>17.98</v>
      </c>
      <c r="Y152" s="72">
        <f t="shared" si="5"/>
        <v>5.7163456173526139</v>
      </c>
    </row>
    <row r="153" spans="1:25">
      <c r="A153" t="s">
        <v>4477</v>
      </c>
      <c r="B153" t="s">
        <v>4478</v>
      </c>
      <c r="D153"/>
      <c r="P153" s="56">
        <v>42848.881481481483</v>
      </c>
      <c r="Q153">
        <v>1</v>
      </c>
      <c r="R153" t="s">
        <v>3082</v>
      </c>
      <c r="S153">
        <v>5.99</v>
      </c>
      <c r="T153">
        <v>140</v>
      </c>
      <c r="V153" s="57">
        <f t="shared" si="4"/>
        <v>5.99</v>
      </c>
      <c r="W153" s="57">
        <f>SUMIF('Retail Order Summary'!B:B,A153, 'Retail Order Summary'!J:J)*-1</f>
        <v>-3.0231000000000003</v>
      </c>
      <c r="X153" s="57">
        <f>SUMIF('Retail Order Summary'!B:B, 'Retail Item Input'!A153, 'Retail Order Summary'!G:G)</f>
        <v>93.9</v>
      </c>
      <c r="Y153" s="72">
        <f t="shared" si="5"/>
        <v>5.7971526198083065</v>
      </c>
    </row>
    <row r="154" spans="1:25">
      <c r="A154" t="s">
        <v>4423</v>
      </c>
      <c r="B154" t="s">
        <v>3583</v>
      </c>
      <c r="D154"/>
      <c r="P154" s="56">
        <v>42833.443194444444</v>
      </c>
      <c r="Q154">
        <v>1</v>
      </c>
      <c r="R154" t="s">
        <v>3082</v>
      </c>
      <c r="S154">
        <v>5.99</v>
      </c>
      <c r="T154">
        <v>140</v>
      </c>
      <c r="V154" s="57">
        <f t="shared" si="4"/>
        <v>5.99</v>
      </c>
      <c r="W154" s="57">
        <f>SUMIF('Retail Order Summary'!B:B,A154, 'Retail Order Summary'!J:J)*-1</f>
        <v>-1.7772600000000001</v>
      </c>
      <c r="X154" s="57">
        <f>SUMIF('Retail Order Summary'!B:B, 'Retail Item Input'!A154, 'Retail Order Summary'!G:G)</f>
        <v>50.94</v>
      </c>
      <c r="Y154" s="72">
        <f t="shared" si="5"/>
        <v>5.78101320376914</v>
      </c>
    </row>
    <row r="155" spans="1:25">
      <c r="A155" t="s">
        <v>4530</v>
      </c>
      <c r="B155" t="s">
        <v>4531</v>
      </c>
      <c r="C155" t="s">
        <v>2721</v>
      </c>
      <c r="D155" s="77">
        <v>42915.879537037035</v>
      </c>
      <c r="E155" t="s">
        <v>2713</v>
      </c>
      <c r="F155" s="77">
        <v>42916.475115740737</v>
      </c>
      <c r="G155" t="s">
        <v>2722</v>
      </c>
      <c r="H155" t="s">
        <v>1920</v>
      </c>
      <c r="I155">
        <v>13.98</v>
      </c>
      <c r="J155">
        <v>4</v>
      </c>
      <c r="K155">
        <v>1.21</v>
      </c>
      <c r="L155">
        <v>19.190000000000001</v>
      </c>
      <c r="N155">
        <v>0</v>
      </c>
      <c r="O155" t="s">
        <v>2728</v>
      </c>
      <c r="P155" s="56">
        <v>42915.879525462966</v>
      </c>
      <c r="Q155">
        <v>1</v>
      </c>
      <c r="R155" t="s">
        <v>3117</v>
      </c>
      <c r="S155">
        <v>5.99</v>
      </c>
      <c r="T155">
        <v>141</v>
      </c>
      <c r="U155">
        <v>5510474769</v>
      </c>
      <c r="V155" s="57">
        <f t="shared" si="4"/>
        <v>5.99</v>
      </c>
      <c r="W155" s="57">
        <f>SUMIF('Retail Order Summary'!B:B,A155, 'Retail Order Summary'!J:J)*-1</f>
        <v>-0.8565100000000001</v>
      </c>
      <c r="X155" s="57">
        <f>SUMIF('Retail Order Summary'!B:B, 'Retail Item Input'!A155, 'Retail Order Summary'!G:G)</f>
        <v>19.190000000000001</v>
      </c>
      <c r="Y155" s="72">
        <f t="shared" si="5"/>
        <v>5.7226474778530489</v>
      </c>
    </row>
    <row r="156" spans="1:25">
      <c r="A156" t="s">
        <v>4442</v>
      </c>
      <c r="B156" t="s">
        <v>4443</v>
      </c>
      <c r="D156"/>
      <c r="P156" s="56">
        <v>42903.437384259261</v>
      </c>
      <c r="Q156">
        <v>2</v>
      </c>
      <c r="R156" t="s">
        <v>3117</v>
      </c>
      <c r="S156">
        <v>5.99</v>
      </c>
      <c r="T156">
        <v>141</v>
      </c>
      <c r="V156" s="57">
        <f t="shared" si="4"/>
        <v>11.98</v>
      </c>
      <c r="W156" s="57">
        <f>SUMIF('Retail Order Summary'!B:B,A156, 'Retail Order Summary'!J:J)*-1</f>
        <v>-1.5751300000000001</v>
      </c>
      <c r="X156" s="57">
        <f>SUMIF('Retail Order Summary'!B:B, 'Retail Item Input'!A156, 'Retail Order Summary'!G:G)</f>
        <v>43.97</v>
      </c>
      <c r="Y156" s="72">
        <f t="shared" si="5"/>
        <v>11.550842451671596</v>
      </c>
    </row>
    <row r="157" spans="1:25">
      <c r="A157" t="s">
        <v>4532</v>
      </c>
      <c r="B157" t="s">
        <v>4498</v>
      </c>
      <c r="C157" t="s">
        <v>2721</v>
      </c>
      <c r="D157" s="77">
        <v>42892.007048611114</v>
      </c>
      <c r="E157" t="s">
        <v>2713</v>
      </c>
      <c r="F157" s="77">
        <v>42912.647314814814</v>
      </c>
      <c r="G157" t="s">
        <v>2722</v>
      </c>
      <c r="H157" t="s">
        <v>1920</v>
      </c>
      <c r="I157">
        <v>21.97</v>
      </c>
      <c r="J157">
        <v>4</v>
      </c>
      <c r="K157">
        <v>0</v>
      </c>
      <c r="L157">
        <v>25.97</v>
      </c>
      <c r="N157">
        <v>0</v>
      </c>
      <c r="O157" t="s">
        <v>2728</v>
      </c>
      <c r="P157" s="56">
        <v>42892.007048611114</v>
      </c>
      <c r="Q157">
        <v>1</v>
      </c>
      <c r="R157" t="s">
        <v>3117</v>
      </c>
      <c r="S157">
        <v>5.99</v>
      </c>
      <c r="T157">
        <v>141</v>
      </c>
      <c r="U157">
        <v>5386272465</v>
      </c>
      <c r="V157" s="57">
        <f t="shared" si="4"/>
        <v>5.99</v>
      </c>
      <c r="W157" s="57">
        <f>SUMIF('Retail Order Summary'!B:B,A157, 'Retail Order Summary'!J:J)*-1</f>
        <v>-1.0531299999999999</v>
      </c>
      <c r="X157" s="57">
        <f>SUMIF('Retail Order Summary'!B:B, 'Retail Item Input'!A157, 'Retail Order Summary'!G:G)</f>
        <v>25.97</v>
      </c>
      <c r="Y157" s="72">
        <f t="shared" si="5"/>
        <v>5.7470947747400851</v>
      </c>
    </row>
    <row r="158" spans="1:25">
      <c r="A158" t="s">
        <v>4444</v>
      </c>
      <c r="B158" t="s">
        <v>4445</v>
      </c>
      <c r="D158"/>
      <c r="P158" s="56">
        <v>42888.601666666669</v>
      </c>
      <c r="Q158">
        <v>1</v>
      </c>
      <c r="R158" t="s">
        <v>3117</v>
      </c>
      <c r="S158">
        <v>5.99</v>
      </c>
      <c r="T158">
        <v>141</v>
      </c>
      <c r="V158" s="57">
        <f t="shared" si="4"/>
        <v>5.99</v>
      </c>
      <c r="W158" s="57">
        <f>SUMIF('Retail Order Summary'!B:B,A158, 'Retail Order Summary'!J:J)*-1</f>
        <v>-2.2699700000000003</v>
      </c>
      <c r="X158" s="57">
        <f>SUMIF('Retail Order Summary'!B:B, 'Retail Item Input'!A158, 'Retail Order Summary'!G:G)</f>
        <v>67.930000000000007</v>
      </c>
      <c r="Y158" s="72">
        <f t="shared" si="5"/>
        <v>5.7898362976593551</v>
      </c>
    </row>
    <row r="159" spans="1:25">
      <c r="A159" t="s">
        <v>4446</v>
      </c>
      <c r="B159" t="s">
        <v>4447</v>
      </c>
      <c r="D159"/>
      <c r="P159" s="56">
        <v>42883.635011574072</v>
      </c>
      <c r="Q159">
        <v>1</v>
      </c>
      <c r="R159" t="s">
        <v>3117</v>
      </c>
      <c r="S159">
        <v>5.99</v>
      </c>
      <c r="T159">
        <v>141</v>
      </c>
      <c r="V159" s="57">
        <f t="shared" si="4"/>
        <v>5.99</v>
      </c>
      <c r="W159" s="57">
        <f>SUMIF('Retail Order Summary'!B:B,A159, 'Retail Order Summary'!J:J)*-1</f>
        <v>-2.1651300000000004</v>
      </c>
      <c r="X159" s="57">
        <f>SUMIF('Retail Order Summary'!B:B, 'Retail Item Input'!A159, 'Retail Order Summary'!G:G)</f>
        <v>53.97</v>
      </c>
      <c r="Y159" s="72">
        <f t="shared" si="5"/>
        <v>5.7496974485825456</v>
      </c>
    </row>
    <row r="160" spans="1:25">
      <c r="A160" t="s">
        <v>4433</v>
      </c>
      <c r="B160" t="s">
        <v>4434</v>
      </c>
      <c r="D160"/>
      <c r="P160" s="56">
        <v>42863.743668981479</v>
      </c>
      <c r="Q160">
        <v>1</v>
      </c>
      <c r="R160" t="s">
        <v>3117</v>
      </c>
      <c r="S160">
        <v>5.99</v>
      </c>
      <c r="T160">
        <v>141</v>
      </c>
      <c r="V160" s="57">
        <f t="shared" si="4"/>
        <v>5.99</v>
      </c>
      <c r="W160" s="57">
        <f>SUMIF('Retail Order Summary'!B:B,A160, 'Retail Order Summary'!J:J)*-1</f>
        <v>-1.9225500000000002</v>
      </c>
      <c r="X160" s="57">
        <f>SUMIF('Retail Order Summary'!B:B, 'Retail Item Input'!A160, 'Retail Order Summary'!G:G)</f>
        <v>55.95</v>
      </c>
      <c r="Y160" s="72">
        <f t="shared" si="5"/>
        <v>5.7841720375335122</v>
      </c>
    </row>
    <row r="161" spans="1:25">
      <c r="A161" t="s">
        <v>4509</v>
      </c>
      <c r="B161" t="s">
        <v>4510</v>
      </c>
      <c r="D161"/>
      <c r="P161" s="56">
        <v>42856.606585648151</v>
      </c>
      <c r="Q161">
        <v>2</v>
      </c>
      <c r="R161" t="s">
        <v>3117</v>
      </c>
      <c r="S161">
        <v>5.99</v>
      </c>
      <c r="T161">
        <v>141</v>
      </c>
      <c r="V161" s="57">
        <f t="shared" si="4"/>
        <v>11.98</v>
      </c>
      <c r="W161" s="57">
        <f>SUMIF('Retail Order Summary'!B:B,A161, 'Retail Order Summary'!J:J)*-1</f>
        <v>-1.48726</v>
      </c>
      <c r="X161" s="57">
        <f>SUMIF('Retail Order Summary'!B:B, 'Retail Item Input'!A161, 'Retail Order Summary'!G:G)</f>
        <v>40.94</v>
      </c>
      <c r="Y161" s="72">
        <f t="shared" si="5"/>
        <v>11.544792994626283</v>
      </c>
    </row>
    <row r="162" spans="1:25">
      <c r="A162" t="s">
        <v>4426</v>
      </c>
      <c r="B162" t="s">
        <v>4427</v>
      </c>
      <c r="D162"/>
      <c r="P162" s="56">
        <v>42850.616388888891</v>
      </c>
      <c r="Q162">
        <v>1</v>
      </c>
      <c r="R162" t="s">
        <v>3117</v>
      </c>
      <c r="S162">
        <v>5.99</v>
      </c>
      <c r="T162">
        <v>141</v>
      </c>
      <c r="V162" s="57">
        <f t="shared" si="4"/>
        <v>5.99</v>
      </c>
      <c r="W162" s="57">
        <f>SUMIF('Retail Order Summary'!B:B,A162, 'Retail Order Summary'!J:J)*-1</f>
        <v>-2.4428100000000001</v>
      </c>
      <c r="X162" s="57">
        <f>SUMIF('Retail Order Summary'!B:B, 'Retail Item Input'!A162, 'Retail Order Summary'!G:G)</f>
        <v>73.89</v>
      </c>
      <c r="Y162" s="72">
        <f t="shared" si="5"/>
        <v>5.7919700649614292</v>
      </c>
    </row>
    <row r="163" spans="1:25">
      <c r="A163" t="s">
        <v>4533</v>
      </c>
      <c r="B163" t="s">
        <v>4534</v>
      </c>
      <c r="C163" t="s">
        <v>2721</v>
      </c>
      <c r="D163" s="77">
        <v>42848.665266203701</v>
      </c>
      <c r="E163" t="s">
        <v>2713</v>
      </c>
      <c r="F163" s="77">
        <v>42850.486643518518</v>
      </c>
      <c r="G163" t="s">
        <v>2722</v>
      </c>
      <c r="H163" t="s">
        <v>1920</v>
      </c>
      <c r="I163">
        <v>17.97</v>
      </c>
      <c r="J163">
        <v>4</v>
      </c>
      <c r="K163">
        <v>0</v>
      </c>
      <c r="L163">
        <v>21.97</v>
      </c>
      <c r="N163">
        <v>0</v>
      </c>
      <c r="O163" t="s">
        <v>2728</v>
      </c>
      <c r="P163" s="56">
        <v>42848.665254629632</v>
      </c>
      <c r="Q163">
        <v>1</v>
      </c>
      <c r="R163" t="s">
        <v>3117</v>
      </c>
      <c r="S163">
        <v>5.99</v>
      </c>
      <c r="T163">
        <v>141</v>
      </c>
      <c r="U163">
        <v>5141395409</v>
      </c>
      <c r="V163" s="57">
        <f t="shared" si="4"/>
        <v>5.99</v>
      </c>
      <c r="W163" s="57">
        <f>SUMIF('Retail Order Summary'!B:B,A163, 'Retail Order Summary'!J:J)*-1</f>
        <v>-0.93713000000000002</v>
      </c>
      <c r="X163" s="57">
        <f>SUMIF('Retail Order Summary'!B:B, 'Retail Item Input'!A163, 'Retail Order Summary'!G:G)</f>
        <v>21.97</v>
      </c>
      <c r="Y163" s="72">
        <f t="shared" si="5"/>
        <v>5.7344966454255806</v>
      </c>
    </row>
    <row r="164" spans="1:25">
      <c r="A164" t="s">
        <v>4535</v>
      </c>
      <c r="B164" t="s">
        <v>4536</v>
      </c>
      <c r="C164" t="s">
        <v>2721</v>
      </c>
      <c r="D164" s="77">
        <v>42846.955289351848</v>
      </c>
      <c r="E164" t="s">
        <v>2713</v>
      </c>
      <c r="F164" s="77">
        <v>42850.568784722222</v>
      </c>
      <c r="G164" t="s">
        <v>2722</v>
      </c>
      <c r="H164" t="s">
        <v>1920</v>
      </c>
      <c r="I164">
        <v>11.98</v>
      </c>
      <c r="J164">
        <v>4</v>
      </c>
      <c r="K164">
        <v>0</v>
      </c>
      <c r="L164">
        <v>15.98</v>
      </c>
      <c r="N164">
        <v>0</v>
      </c>
      <c r="O164" t="s">
        <v>2728</v>
      </c>
      <c r="P164" s="56">
        <v>42846.955289351848</v>
      </c>
      <c r="Q164">
        <v>1</v>
      </c>
      <c r="R164" t="s">
        <v>3117</v>
      </c>
      <c r="S164">
        <v>5.99</v>
      </c>
      <c r="T164">
        <v>141</v>
      </c>
      <c r="U164">
        <v>5133505809</v>
      </c>
      <c r="V164" s="57">
        <f t="shared" si="4"/>
        <v>5.99</v>
      </c>
      <c r="W164" s="57">
        <f>SUMIF('Retail Order Summary'!B:B,A164, 'Retail Order Summary'!J:J)*-1</f>
        <v>-0.76341999999999999</v>
      </c>
      <c r="X164" s="57">
        <f>SUMIF('Retail Order Summary'!B:B, 'Retail Item Input'!A164, 'Retail Order Summary'!G:G)</f>
        <v>15.98</v>
      </c>
      <c r="Y164" s="72">
        <f t="shared" si="5"/>
        <v>5.703836933667084</v>
      </c>
    </row>
    <row r="165" spans="1:25">
      <c r="A165" t="s">
        <v>4448</v>
      </c>
      <c r="B165" t="s">
        <v>3558</v>
      </c>
      <c r="C165" t="s">
        <v>2721</v>
      </c>
      <c r="D165" s="77">
        <v>42843.904652777775</v>
      </c>
      <c r="E165" t="s">
        <v>2713</v>
      </c>
      <c r="F165" s="77">
        <v>42850.587407407409</v>
      </c>
      <c r="G165" t="s">
        <v>2722</v>
      </c>
      <c r="H165" t="s">
        <v>1920</v>
      </c>
      <c r="I165">
        <v>11.98</v>
      </c>
      <c r="J165">
        <v>4</v>
      </c>
      <c r="K165">
        <v>0</v>
      </c>
      <c r="L165">
        <v>15.98</v>
      </c>
      <c r="N165">
        <v>0</v>
      </c>
      <c r="O165" t="s">
        <v>2728</v>
      </c>
      <c r="P165" s="56">
        <v>42843.904652777775</v>
      </c>
      <c r="Q165">
        <v>1</v>
      </c>
      <c r="R165" t="s">
        <v>3117</v>
      </c>
      <c r="S165">
        <v>5.99</v>
      </c>
      <c r="T165">
        <v>141</v>
      </c>
      <c r="U165">
        <v>5117005841</v>
      </c>
      <c r="V165" s="57">
        <f t="shared" si="4"/>
        <v>5.99</v>
      </c>
      <c r="W165" s="57">
        <f>SUMIF('Retail Order Summary'!B:B,A165, 'Retail Order Summary'!J:J)*-1</f>
        <v>-0.76341999999999999</v>
      </c>
      <c r="X165" s="57">
        <f>SUMIF('Retail Order Summary'!B:B, 'Retail Item Input'!A165, 'Retail Order Summary'!G:G)</f>
        <v>15.98</v>
      </c>
      <c r="Y165" s="72">
        <f t="shared" si="5"/>
        <v>5.703836933667084</v>
      </c>
    </row>
    <row r="166" spans="1:25">
      <c r="A166" t="s">
        <v>4489</v>
      </c>
      <c r="B166" t="s">
        <v>4490</v>
      </c>
      <c r="C166" t="s">
        <v>2721</v>
      </c>
      <c r="D166" s="77">
        <v>42840.823784722219</v>
      </c>
      <c r="E166" t="s">
        <v>2713</v>
      </c>
      <c r="F166" s="77">
        <v>42842.780277777776</v>
      </c>
      <c r="G166" t="s">
        <v>2722</v>
      </c>
      <c r="H166" t="s">
        <v>1920</v>
      </c>
      <c r="I166">
        <v>23.96</v>
      </c>
      <c r="J166">
        <v>5</v>
      </c>
      <c r="K166">
        <v>0</v>
      </c>
      <c r="L166">
        <v>28.96</v>
      </c>
      <c r="N166">
        <v>0</v>
      </c>
      <c r="O166" t="s">
        <v>2728</v>
      </c>
      <c r="P166" s="56">
        <v>42840.823784722219</v>
      </c>
      <c r="Q166">
        <v>1</v>
      </c>
      <c r="R166" t="s">
        <v>3117</v>
      </c>
      <c r="S166">
        <v>5.99</v>
      </c>
      <c r="T166">
        <v>141</v>
      </c>
      <c r="U166">
        <v>5102745681</v>
      </c>
      <c r="V166" s="57">
        <f t="shared" si="4"/>
        <v>5.99</v>
      </c>
      <c r="W166" s="57">
        <f>SUMIF('Retail Order Summary'!B:B,A166, 'Retail Order Summary'!J:J)*-1</f>
        <v>-1.13984</v>
      </c>
      <c r="X166" s="57">
        <f>SUMIF('Retail Order Summary'!B:B, 'Retail Item Input'!A166, 'Retail Order Summary'!G:G)</f>
        <v>28.96</v>
      </c>
      <c r="Y166" s="72">
        <f t="shared" si="5"/>
        <v>5.7542388950276244</v>
      </c>
    </row>
    <row r="167" spans="1:25">
      <c r="A167" t="s">
        <v>4537</v>
      </c>
      <c r="B167" t="s">
        <v>4538</v>
      </c>
      <c r="D167"/>
      <c r="P167" s="56">
        <v>42838.028344907405</v>
      </c>
      <c r="Q167">
        <v>1</v>
      </c>
      <c r="R167" t="s">
        <v>3117</v>
      </c>
      <c r="S167">
        <v>5.99</v>
      </c>
      <c r="T167">
        <v>141</v>
      </c>
      <c r="V167" s="57">
        <f t="shared" si="4"/>
        <v>5.99</v>
      </c>
      <c r="W167" s="57">
        <f>SUMIF('Retail Order Summary'!B:B,A167, 'Retail Order Summary'!J:J)*-1</f>
        <v>-0.76341999999999999</v>
      </c>
      <c r="X167" s="57">
        <f>SUMIF('Retail Order Summary'!B:B, 'Retail Item Input'!A167, 'Retail Order Summary'!G:G)</f>
        <v>15.98</v>
      </c>
      <c r="Y167" s="72">
        <f t="shared" si="5"/>
        <v>5.703836933667084</v>
      </c>
    </row>
    <row r="168" spans="1:25">
      <c r="A168" t="s">
        <v>4523</v>
      </c>
      <c r="B168" t="s">
        <v>2443</v>
      </c>
      <c r="D168"/>
      <c r="P168" s="56">
        <v>42827.750856481478</v>
      </c>
      <c r="Q168">
        <v>1</v>
      </c>
      <c r="R168" t="s">
        <v>3117</v>
      </c>
      <c r="S168">
        <v>5.99</v>
      </c>
      <c r="T168">
        <v>141</v>
      </c>
      <c r="V168" s="57">
        <f t="shared" si="4"/>
        <v>5.99</v>
      </c>
      <c r="W168" s="57">
        <f>SUMIF('Retail Order Summary'!B:B,A168, 'Retail Order Summary'!J:J)*-1</f>
        <v>-0.64742</v>
      </c>
      <c r="X168" s="57">
        <f>SUMIF('Retail Order Summary'!B:B, 'Retail Item Input'!A168, 'Retail Order Summary'!G:G)</f>
        <v>11.98</v>
      </c>
      <c r="Y168" s="72">
        <f t="shared" si="5"/>
        <v>5.66629</v>
      </c>
    </row>
    <row r="169" spans="1:25">
      <c r="A169" t="s">
        <v>4539</v>
      </c>
      <c r="B169" t="s">
        <v>4540</v>
      </c>
      <c r="C169" t="s">
        <v>2721</v>
      </c>
      <c r="D169" s="77">
        <v>42826.429780092592</v>
      </c>
      <c r="E169" t="s">
        <v>2713</v>
      </c>
      <c r="F169" s="77">
        <v>42826.525949074072</v>
      </c>
      <c r="G169" t="s">
        <v>2722</v>
      </c>
      <c r="H169" t="s">
        <v>1920</v>
      </c>
      <c r="I169">
        <v>5.99</v>
      </c>
      <c r="J169">
        <v>4</v>
      </c>
      <c r="K169">
        <v>0</v>
      </c>
      <c r="L169">
        <v>9.99</v>
      </c>
      <c r="N169">
        <v>0</v>
      </c>
      <c r="O169" t="s">
        <v>2728</v>
      </c>
      <c r="P169" s="56">
        <v>42826.429780092592</v>
      </c>
      <c r="Q169">
        <v>1</v>
      </c>
      <c r="R169" t="s">
        <v>3117</v>
      </c>
      <c r="S169">
        <v>5.99</v>
      </c>
      <c r="T169">
        <v>141</v>
      </c>
      <c r="U169">
        <v>5029655633</v>
      </c>
      <c r="V169" s="57">
        <f t="shared" si="4"/>
        <v>5.99</v>
      </c>
      <c r="W169" s="57">
        <f>SUMIF('Retail Order Summary'!B:B,A169, 'Retail Order Summary'!J:J)*-1</f>
        <v>-0.58970999999999996</v>
      </c>
      <c r="X169" s="57">
        <f>SUMIF('Retail Order Summary'!B:B, 'Retail Item Input'!A169, 'Retail Order Summary'!G:G)</f>
        <v>9.99</v>
      </c>
      <c r="Y169" s="72">
        <f t="shared" si="5"/>
        <v>5.6364101201201207</v>
      </c>
    </row>
    <row r="170" spans="1:25">
      <c r="A170" t="s">
        <v>4541</v>
      </c>
      <c r="B170" t="s">
        <v>4542</v>
      </c>
      <c r="C170" t="s">
        <v>2721</v>
      </c>
      <c r="D170" s="77">
        <v>42916.446840277778</v>
      </c>
      <c r="E170" t="s">
        <v>2713</v>
      </c>
      <c r="F170" s="77">
        <v>42916.514282407406</v>
      </c>
      <c r="G170" t="s">
        <v>2722</v>
      </c>
      <c r="H170" t="s">
        <v>1920</v>
      </c>
      <c r="I170">
        <v>5.99</v>
      </c>
      <c r="J170">
        <v>4</v>
      </c>
      <c r="K170">
        <v>0</v>
      </c>
      <c r="L170">
        <v>9.99</v>
      </c>
      <c r="N170">
        <v>0</v>
      </c>
      <c r="O170" t="s">
        <v>2728</v>
      </c>
      <c r="P170" s="56">
        <v>42916.446840277778</v>
      </c>
      <c r="Q170">
        <v>1</v>
      </c>
      <c r="R170" t="s">
        <v>3702</v>
      </c>
      <c r="S170">
        <v>5.99</v>
      </c>
      <c r="T170">
        <v>142</v>
      </c>
      <c r="U170">
        <v>5512770449</v>
      </c>
      <c r="V170" s="57">
        <f t="shared" si="4"/>
        <v>5.99</v>
      </c>
      <c r="W170" s="57">
        <f>SUMIF('Retail Order Summary'!B:B,A170, 'Retail Order Summary'!J:J)*-1</f>
        <v>-0.58970999999999996</v>
      </c>
      <c r="X170" s="57">
        <f>SUMIF('Retail Order Summary'!B:B, 'Retail Item Input'!A170, 'Retail Order Summary'!G:G)</f>
        <v>9.99</v>
      </c>
      <c r="Y170" s="72">
        <f t="shared" si="5"/>
        <v>5.6364101201201207</v>
      </c>
    </row>
    <row r="171" spans="1:25">
      <c r="A171" t="s">
        <v>4543</v>
      </c>
      <c r="B171" t="s">
        <v>4544</v>
      </c>
      <c r="C171" t="s">
        <v>2721</v>
      </c>
      <c r="D171" s="77">
        <v>42913.476435185185</v>
      </c>
      <c r="E171" t="s">
        <v>2713</v>
      </c>
      <c r="F171" s="77">
        <v>42915.498981481483</v>
      </c>
      <c r="G171" t="s">
        <v>2722</v>
      </c>
      <c r="H171" t="s">
        <v>1920</v>
      </c>
      <c r="I171">
        <v>5.99</v>
      </c>
      <c r="J171">
        <v>4</v>
      </c>
      <c r="K171">
        <v>0</v>
      </c>
      <c r="L171">
        <v>9.99</v>
      </c>
      <c r="N171">
        <v>0</v>
      </c>
      <c r="O171" t="s">
        <v>2728</v>
      </c>
      <c r="P171" s="56">
        <v>42913.476423611108</v>
      </c>
      <c r="Q171">
        <v>1</v>
      </c>
      <c r="R171" t="s">
        <v>3702</v>
      </c>
      <c r="S171">
        <v>5.99</v>
      </c>
      <c r="T171">
        <v>142</v>
      </c>
      <c r="U171">
        <v>5497598033</v>
      </c>
      <c r="V171" s="57">
        <f t="shared" si="4"/>
        <v>5.99</v>
      </c>
      <c r="W171" s="57">
        <f>SUMIF('Retail Order Summary'!B:B,A171, 'Retail Order Summary'!J:J)*-1</f>
        <v>-0.58970999999999996</v>
      </c>
      <c r="X171" s="57">
        <f>SUMIF('Retail Order Summary'!B:B, 'Retail Item Input'!A171, 'Retail Order Summary'!G:G)</f>
        <v>9.99</v>
      </c>
      <c r="Y171" s="72">
        <f t="shared" si="5"/>
        <v>5.6364101201201207</v>
      </c>
    </row>
    <row r="172" spans="1:25">
      <c r="A172" t="s">
        <v>4545</v>
      </c>
      <c r="B172" t="s">
        <v>4546</v>
      </c>
      <c r="C172" t="s">
        <v>2721</v>
      </c>
      <c r="D172" s="77">
        <v>42907.659895833334</v>
      </c>
      <c r="E172" t="s">
        <v>2713</v>
      </c>
      <c r="F172" s="77">
        <v>42912.743854166663</v>
      </c>
      <c r="G172" t="s">
        <v>2722</v>
      </c>
      <c r="H172" t="s">
        <v>1920</v>
      </c>
      <c r="I172">
        <v>5.99</v>
      </c>
      <c r="J172">
        <v>4</v>
      </c>
      <c r="K172">
        <v>0</v>
      </c>
      <c r="L172">
        <v>9.99</v>
      </c>
      <c r="N172">
        <v>0</v>
      </c>
      <c r="O172" t="s">
        <v>2728</v>
      </c>
      <c r="P172" s="56">
        <v>42907.659895833334</v>
      </c>
      <c r="Q172">
        <v>1</v>
      </c>
      <c r="R172" t="s">
        <v>3702</v>
      </c>
      <c r="S172">
        <v>5.99</v>
      </c>
      <c r="T172">
        <v>142</v>
      </c>
      <c r="U172">
        <v>5461308561</v>
      </c>
      <c r="V172" s="57">
        <f t="shared" si="4"/>
        <v>5.99</v>
      </c>
      <c r="W172" s="57">
        <f>SUMIF('Retail Order Summary'!B:B,A172, 'Retail Order Summary'!J:J)*-1</f>
        <v>-0.58970999999999996</v>
      </c>
      <c r="X172" s="57">
        <f>SUMIF('Retail Order Summary'!B:B, 'Retail Item Input'!A172, 'Retail Order Summary'!G:G)</f>
        <v>9.99</v>
      </c>
      <c r="Y172" s="72">
        <f t="shared" si="5"/>
        <v>5.6364101201201207</v>
      </c>
    </row>
    <row r="173" spans="1:25">
      <c r="A173" t="s">
        <v>4547</v>
      </c>
      <c r="B173" t="s">
        <v>4548</v>
      </c>
      <c r="C173" t="s">
        <v>2721</v>
      </c>
      <c r="D173" s="77">
        <v>42901.803796296299</v>
      </c>
      <c r="E173" t="s">
        <v>2713</v>
      </c>
      <c r="F173" s="77">
        <v>42902.496689814812</v>
      </c>
      <c r="G173" t="s">
        <v>2722</v>
      </c>
      <c r="H173" t="s">
        <v>1920</v>
      </c>
      <c r="I173">
        <v>11.98</v>
      </c>
      <c r="J173">
        <v>4</v>
      </c>
      <c r="K173">
        <v>0</v>
      </c>
      <c r="L173">
        <v>15.98</v>
      </c>
      <c r="N173">
        <v>0</v>
      </c>
      <c r="O173" t="s">
        <v>2728</v>
      </c>
      <c r="P173" s="56">
        <v>42901.803796296299</v>
      </c>
      <c r="Q173">
        <v>2</v>
      </c>
      <c r="R173" t="s">
        <v>3702</v>
      </c>
      <c r="S173">
        <v>5.99</v>
      </c>
      <c r="T173">
        <v>142</v>
      </c>
      <c r="U173">
        <v>5434235473</v>
      </c>
      <c r="V173" s="57">
        <f t="shared" si="4"/>
        <v>11.98</v>
      </c>
      <c r="W173" s="57">
        <f>SUMIF('Retail Order Summary'!B:B,A173, 'Retail Order Summary'!J:J)*-1</f>
        <v>-0.76341999999999999</v>
      </c>
      <c r="X173" s="57">
        <f>SUMIF('Retail Order Summary'!B:B, 'Retail Item Input'!A173, 'Retail Order Summary'!G:G)</f>
        <v>15.98</v>
      </c>
      <c r="Y173" s="72">
        <f t="shared" si="5"/>
        <v>11.407673867334168</v>
      </c>
    </row>
    <row r="174" spans="1:25">
      <c r="A174" t="s">
        <v>4549</v>
      </c>
      <c r="B174" t="s">
        <v>4515</v>
      </c>
      <c r="C174" t="s">
        <v>2721</v>
      </c>
      <c r="D174" s="77">
        <v>42901.736145833333</v>
      </c>
      <c r="E174" t="s">
        <v>2713</v>
      </c>
      <c r="F174" s="77">
        <v>42901.736793981479</v>
      </c>
      <c r="G174" t="s">
        <v>2722</v>
      </c>
      <c r="H174" t="s">
        <v>1920</v>
      </c>
      <c r="I174">
        <v>5.99</v>
      </c>
      <c r="J174">
        <v>4</v>
      </c>
      <c r="K174">
        <v>0</v>
      </c>
      <c r="L174">
        <v>9.99</v>
      </c>
      <c r="N174">
        <v>0</v>
      </c>
      <c r="O174" t="s">
        <v>2728</v>
      </c>
      <c r="P174" s="56">
        <v>42901.736145833333</v>
      </c>
      <c r="Q174">
        <v>1</v>
      </c>
      <c r="R174" t="s">
        <v>3702</v>
      </c>
      <c r="S174">
        <v>5.99</v>
      </c>
      <c r="T174">
        <v>142</v>
      </c>
      <c r="U174">
        <v>5433831377</v>
      </c>
      <c r="V174" s="57">
        <f t="shared" si="4"/>
        <v>5.99</v>
      </c>
      <c r="W174" s="57">
        <f>SUMIF('Retail Order Summary'!B:B,A174, 'Retail Order Summary'!J:J)*-1</f>
        <v>-0.58970999999999996</v>
      </c>
      <c r="X174" s="57">
        <f>SUMIF('Retail Order Summary'!B:B, 'Retail Item Input'!A174, 'Retail Order Summary'!G:G)</f>
        <v>9.99</v>
      </c>
      <c r="Y174" s="72">
        <f t="shared" si="5"/>
        <v>5.6364101201201207</v>
      </c>
    </row>
    <row r="175" spans="1:25">
      <c r="A175" t="s">
        <v>4451</v>
      </c>
      <c r="B175" t="s">
        <v>3747</v>
      </c>
      <c r="D175"/>
      <c r="P175" s="56">
        <v>42898.679328703707</v>
      </c>
      <c r="Q175">
        <v>5</v>
      </c>
      <c r="R175" t="s">
        <v>3702</v>
      </c>
      <c r="S175">
        <v>5.99</v>
      </c>
      <c r="T175">
        <v>142</v>
      </c>
      <c r="V175" s="57">
        <f t="shared" si="4"/>
        <v>29.950000000000003</v>
      </c>
      <c r="W175" s="57">
        <f>SUMIF('Retail Order Summary'!B:B,A175, 'Retail Order Summary'!J:J)*-1</f>
        <v>-3.83249</v>
      </c>
      <c r="X175" s="57">
        <f>SUMIF('Retail Order Summary'!B:B, 'Retail Item Input'!A175, 'Retail Order Summary'!G:G)</f>
        <v>121.81</v>
      </c>
      <c r="Y175" s="72">
        <f t="shared" si="5"/>
        <v>29.007687583121257</v>
      </c>
    </row>
    <row r="176" spans="1:25">
      <c r="A176" t="s">
        <v>4550</v>
      </c>
      <c r="B176" t="s">
        <v>4551</v>
      </c>
      <c r="C176" t="s">
        <v>2721</v>
      </c>
      <c r="D176" s="77">
        <v>42898.025960648149</v>
      </c>
      <c r="E176" t="s">
        <v>2713</v>
      </c>
      <c r="F176" s="77">
        <v>42899.482523148145</v>
      </c>
      <c r="G176" t="s">
        <v>2722</v>
      </c>
      <c r="H176" t="s">
        <v>1920</v>
      </c>
      <c r="I176">
        <v>17.97</v>
      </c>
      <c r="J176">
        <v>4</v>
      </c>
      <c r="K176">
        <v>0</v>
      </c>
      <c r="L176">
        <v>21.97</v>
      </c>
      <c r="N176">
        <v>0</v>
      </c>
      <c r="O176" t="s">
        <v>2728</v>
      </c>
      <c r="P176" s="56">
        <v>42898.025960648149</v>
      </c>
      <c r="Q176">
        <v>3</v>
      </c>
      <c r="R176" t="s">
        <v>3702</v>
      </c>
      <c r="S176">
        <v>5.99</v>
      </c>
      <c r="T176">
        <v>142</v>
      </c>
      <c r="U176">
        <v>5415440913</v>
      </c>
      <c r="V176" s="57">
        <f t="shared" si="4"/>
        <v>17.97</v>
      </c>
      <c r="W176" s="57">
        <f>SUMIF('Retail Order Summary'!B:B,A176, 'Retail Order Summary'!J:J)*-1</f>
        <v>-0.93713000000000002</v>
      </c>
      <c r="X176" s="57">
        <f>SUMIF('Retail Order Summary'!B:B, 'Retail Item Input'!A176, 'Retail Order Summary'!G:G)</f>
        <v>21.97</v>
      </c>
      <c r="Y176" s="72">
        <f t="shared" si="5"/>
        <v>17.203489936276739</v>
      </c>
    </row>
    <row r="177" spans="1:25">
      <c r="A177" t="s">
        <v>4514</v>
      </c>
      <c r="B177" t="s">
        <v>4515</v>
      </c>
      <c r="D177"/>
      <c r="P177" s="56">
        <v>42897.882245370369</v>
      </c>
      <c r="Q177">
        <v>1</v>
      </c>
      <c r="R177" t="s">
        <v>3702</v>
      </c>
      <c r="S177">
        <v>5.99</v>
      </c>
      <c r="T177">
        <v>142</v>
      </c>
      <c r="V177" s="57">
        <f t="shared" si="4"/>
        <v>5.99</v>
      </c>
      <c r="W177" s="57">
        <f>SUMIF('Retail Order Summary'!B:B,A177, 'Retail Order Summary'!J:J)*-1</f>
        <v>-0.76341999999999999</v>
      </c>
      <c r="X177" s="57">
        <f>SUMIF('Retail Order Summary'!B:B, 'Retail Item Input'!A177, 'Retail Order Summary'!G:G)</f>
        <v>15.98</v>
      </c>
      <c r="Y177" s="72">
        <f t="shared" si="5"/>
        <v>5.703836933667084</v>
      </c>
    </row>
    <row r="178" spans="1:25">
      <c r="A178" t="s">
        <v>4552</v>
      </c>
      <c r="B178" t="s">
        <v>4553</v>
      </c>
      <c r="C178" t="s">
        <v>2721</v>
      </c>
      <c r="D178" s="77">
        <v>42897.250208333331</v>
      </c>
      <c r="E178" t="s">
        <v>2713</v>
      </c>
      <c r="F178" s="77">
        <v>42897.662881944445</v>
      </c>
      <c r="G178" t="s">
        <v>2722</v>
      </c>
      <c r="H178" t="s">
        <v>1920</v>
      </c>
      <c r="I178">
        <v>5.99</v>
      </c>
      <c r="J178">
        <v>4</v>
      </c>
      <c r="K178">
        <v>0</v>
      </c>
      <c r="L178">
        <v>9.99</v>
      </c>
      <c r="N178">
        <v>0</v>
      </c>
      <c r="O178" t="s">
        <v>2728</v>
      </c>
      <c r="P178" s="56">
        <v>42897.250208333331</v>
      </c>
      <c r="Q178">
        <v>1</v>
      </c>
      <c r="R178" t="s">
        <v>3702</v>
      </c>
      <c r="S178">
        <v>5.99</v>
      </c>
      <c r="T178">
        <v>142</v>
      </c>
      <c r="U178">
        <v>5411630353</v>
      </c>
      <c r="V178" s="57">
        <f t="shared" si="4"/>
        <v>5.99</v>
      </c>
      <c r="W178" s="57">
        <f>SUMIF('Retail Order Summary'!B:B,A178, 'Retail Order Summary'!J:J)*-1</f>
        <v>-0.58970999999999996</v>
      </c>
      <c r="X178" s="57">
        <f>SUMIF('Retail Order Summary'!B:B, 'Retail Item Input'!A178, 'Retail Order Summary'!G:G)</f>
        <v>9.99</v>
      </c>
      <c r="Y178" s="72">
        <f t="shared" si="5"/>
        <v>5.6364101201201207</v>
      </c>
    </row>
    <row r="179" spans="1:25">
      <c r="A179" t="s">
        <v>4554</v>
      </c>
      <c r="B179" t="s">
        <v>4555</v>
      </c>
      <c r="C179" t="s">
        <v>2721</v>
      </c>
      <c r="D179" s="77">
        <v>42894.80741898148</v>
      </c>
      <c r="E179" t="s">
        <v>2713</v>
      </c>
      <c r="F179" s="77">
        <v>42897.671388888892</v>
      </c>
      <c r="G179" t="s">
        <v>2722</v>
      </c>
      <c r="H179" t="s">
        <v>1920</v>
      </c>
      <c r="I179">
        <v>5.99</v>
      </c>
      <c r="J179">
        <v>0</v>
      </c>
      <c r="K179">
        <v>0</v>
      </c>
      <c r="L179">
        <v>5.99</v>
      </c>
      <c r="N179">
        <v>0</v>
      </c>
      <c r="O179" t="s">
        <v>3723</v>
      </c>
      <c r="P179" s="56">
        <v>42894.80740740741</v>
      </c>
      <c r="Q179">
        <v>1</v>
      </c>
      <c r="R179" t="s">
        <v>3702</v>
      </c>
      <c r="S179">
        <v>5.99</v>
      </c>
      <c r="T179">
        <v>142</v>
      </c>
      <c r="U179">
        <v>5400909649</v>
      </c>
      <c r="V179" s="57">
        <f t="shared" si="4"/>
        <v>5.99</v>
      </c>
      <c r="W179" s="57">
        <f>SUMIF('Retail Order Summary'!B:B,A179, 'Retail Order Summary'!J:J)*-1</f>
        <v>-0.47370999999999996</v>
      </c>
      <c r="X179" s="57">
        <f>SUMIF('Retail Order Summary'!B:B, 'Retail Item Input'!A179, 'Retail Order Summary'!G:G)</f>
        <v>5.99</v>
      </c>
      <c r="Y179" s="72">
        <f t="shared" si="5"/>
        <v>5.5162900000000006</v>
      </c>
    </row>
    <row r="180" spans="1:25">
      <c r="A180" t="s">
        <v>4524</v>
      </c>
      <c r="B180" t="s">
        <v>579</v>
      </c>
      <c r="D180"/>
      <c r="P180" s="56">
        <v>42891.38486111111</v>
      </c>
      <c r="Q180">
        <v>1</v>
      </c>
      <c r="R180" t="s">
        <v>3702</v>
      </c>
      <c r="S180">
        <v>5.99</v>
      </c>
      <c r="T180">
        <v>142</v>
      </c>
      <c r="V180" s="57">
        <f t="shared" si="4"/>
        <v>5.99</v>
      </c>
      <c r="W180" s="57">
        <f>SUMIF('Retail Order Summary'!B:B,A180, 'Retail Order Summary'!J:J)*-1</f>
        <v>-1.4875500000000001</v>
      </c>
      <c r="X180" s="57">
        <f>SUMIF('Retail Order Summary'!B:B, 'Retail Item Input'!A180, 'Retail Order Summary'!G:G)</f>
        <v>40.950000000000003</v>
      </c>
      <c r="Y180" s="72">
        <f t="shared" si="5"/>
        <v>5.772407216117216</v>
      </c>
    </row>
    <row r="181" spans="1:25">
      <c r="A181" t="s">
        <v>4556</v>
      </c>
      <c r="B181" t="s">
        <v>4557</v>
      </c>
      <c r="C181" t="s">
        <v>2721</v>
      </c>
      <c r="D181" s="77">
        <v>42889.951168981483</v>
      </c>
      <c r="E181" t="s">
        <v>2713</v>
      </c>
      <c r="F181" s="77">
        <v>42891.588437500002</v>
      </c>
      <c r="G181" t="s">
        <v>2722</v>
      </c>
      <c r="H181" t="s">
        <v>1920</v>
      </c>
      <c r="I181">
        <v>5.99</v>
      </c>
      <c r="J181">
        <v>4</v>
      </c>
      <c r="K181">
        <v>0</v>
      </c>
      <c r="L181">
        <v>9.99</v>
      </c>
      <c r="N181">
        <v>0</v>
      </c>
      <c r="O181" t="s">
        <v>2728</v>
      </c>
      <c r="P181" s="56">
        <v>42889.951168981483</v>
      </c>
      <c r="Q181">
        <v>1</v>
      </c>
      <c r="R181" t="s">
        <v>3702</v>
      </c>
      <c r="S181">
        <v>5.99</v>
      </c>
      <c r="T181">
        <v>142</v>
      </c>
      <c r="U181">
        <v>5375441553</v>
      </c>
      <c r="V181" s="57">
        <f t="shared" si="4"/>
        <v>5.99</v>
      </c>
      <c r="W181" s="57">
        <f>SUMIF('Retail Order Summary'!B:B,A181, 'Retail Order Summary'!J:J)*-1</f>
        <v>-0.58970999999999996</v>
      </c>
      <c r="X181" s="57">
        <f>SUMIF('Retail Order Summary'!B:B, 'Retail Item Input'!A181, 'Retail Order Summary'!G:G)</f>
        <v>9.99</v>
      </c>
      <c r="Y181" s="72">
        <f t="shared" si="5"/>
        <v>5.6364101201201207</v>
      </c>
    </row>
    <row r="182" spans="1:25">
      <c r="A182" t="s">
        <v>4452</v>
      </c>
      <c r="B182" t="s">
        <v>4453</v>
      </c>
      <c r="D182"/>
      <c r="P182" s="56">
        <v>42888.713483796295</v>
      </c>
      <c r="Q182">
        <v>1</v>
      </c>
      <c r="R182" t="s">
        <v>3702</v>
      </c>
      <c r="S182">
        <v>5.99</v>
      </c>
      <c r="T182">
        <v>142</v>
      </c>
      <c r="V182" s="57">
        <f t="shared" si="4"/>
        <v>5.99</v>
      </c>
      <c r="W182" s="57">
        <f>SUMIF('Retail Order Summary'!B:B,A182, 'Retail Order Summary'!J:J)*-1</f>
        <v>-0.76341999999999999</v>
      </c>
      <c r="X182" s="57">
        <f>SUMIF('Retail Order Summary'!B:B, 'Retail Item Input'!A182, 'Retail Order Summary'!G:G)</f>
        <v>15.98</v>
      </c>
      <c r="Y182" s="72">
        <f t="shared" si="5"/>
        <v>5.703836933667084</v>
      </c>
    </row>
    <row r="183" spans="1:25">
      <c r="A183" t="s">
        <v>4558</v>
      </c>
      <c r="B183" t="s">
        <v>4559</v>
      </c>
      <c r="C183" t="s">
        <v>2721</v>
      </c>
      <c r="D183" s="77">
        <v>42888.653229166666</v>
      </c>
      <c r="E183" t="s">
        <v>2713</v>
      </c>
      <c r="F183" s="77">
        <v>42891.687523148146</v>
      </c>
      <c r="G183" t="s">
        <v>2722</v>
      </c>
      <c r="H183" t="s">
        <v>1920</v>
      </c>
      <c r="I183">
        <v>38.96</v>
      </c>
      <c r="J183">
        <v>5</v>
      </c>
      <c r="K183">
        <v>0</v>
      </c>
      <c r="L183">
        <v>43.96</v>
      </c>
      <c r="N183">
        <v>0</v>
      </c>
      <c r="O183" t="s">
        <v>2728</v>
      </c>
      <c r="P183" s="56">
        <v>42888.653217592589</v>
      </c>
      <c r="Q183">
        <v>1</v>
      </c>
      <c r="R183" t="s">
        <v>3702</v>
      </c>
      <c r="S183">
        <v>5.99</v>
      </c>
      <c r="T183">
        <v>142</v>
      </c>
      <c r="U183">
        <v>5368817105</v>
      </c>
      <c r="V183" s="57">
        <f t="shared" si="4"/>
        <v>5.99</v>
      </c>
      <c r="W183" s="57">
        <f>SUMIF('Retail Order Summary'!B:B,A183, 'Retail Order Summary'!J:J)*-1</f>
        <v>-1.5748400000000002</v>
      </c>
      <c r="X183" s="57">
        <f>SUMIF('Retail Order Summary'!B:B, 'Retail Item Input'!A183, 'Retail Order Summary'!G:G)</f>
        <v>43.96</v>
      </c>
      <c r="Y183" s="72">
        <f t="shared" si="5"/>
        <v>5.7754119290263874</v>
      </c>
    </row>
    <row r="184" spans="1:25">
      <c r="A184" t="s">
        <v>4560</v>
      </c>
      <c r="B184" t="s">
        <v>4561</v>
      </c>
      <c r="C184" t="s">
        <v>2721</v>
      </c>
      <c r="D184" s="77">
        <v>42882.284583333334</v>
      </c>
      <c r="E184" t="s">
        <v>2713</v>
      </c>
      <c r="F184" s="77">
        <v>42882.393865740742</v>
      </c>
      <c r="G184" t="s">
        <v>2722</v>
      </c>
      <c r="H184" t="s">
        <v>1920</v>
      </c>
      <c r="I184">
        <v>11.98</v>
      </c>
      <c r="J184">
        <v>4</v>
      </c>
      <c r="K184">
        <v>0</v>
      </c>
      <c r="L184">
        <v>15.98</v>
      </c>
      <c r="N184">
        <v>0</v>
      </c>
      <c r="O184" t="s">
        <v>2728</v>
      </c>
      <c r="P184" s="56">
        <v>42882.284583333334</v>
      </c>
      <c r="Q184">
        <v>2</v>
      </c>
      <c r="R184" t="s">
        <v>3702</v>
      </c>
      <c r="S184">
        <v>5.99</v>
      </c>
      <c r="T184">
        <v>142</v>
      </c>
      <c r="U184">
        <v>5334168081</v>
      </c>
      <c r="V184" s="57">
        <f t="shared" si="4"/>
        <v>11.98</v>
      </c>
      <c r="W184" s="57">
        <f>SUMIF('Retail Order Summary'!B:B,A184, 'Retail Order Summary'!J:J)*-1</f>
        <v>-0.76341999999999999</v>
      </c>
      <c r="X184" s="57">
        <f>SUMIF('Retail Order Summary'!B:B, 'Retail Item Input'!A184, 'Retail Order Summary'!G:G)</f>
        <v>15.98</v>
      </c>
      <c r="Y184" s="72">
        <f t="shared" si="5"/>
        <v>11.407673867334168</v>
      </c>
    </row>
    <row r="185" spans="1:25">
      <c r="A185" t="s">
        <v>4562</v>
      </c>
      <c r="B185" t="s">
        <v>4563</v>
      </c>
      <c r="C185" t="s">
        <v>2721</v>
      </c>
      <c r="D185" s="77">
        <v>42881.877280092594</v>
      </c>
      <c r="E185" t="s">
        <v>2713</v>
      </c>
      <c r="F185" s="77">
        <v>42928.485960648148</v>
      </c>
      <c r="G185" t="s">
        <v>2722</v>
      </c>
      <c r="H185" t="s">
        <v>1920</v>
      </c>
      <c r="I185">
        <v>5.99</v>
      </c>
      <c r="J185">
        <v>4</v>
      </c>
      <c r="K185">
        <v>0</v>
      </c>
      <c r="L185">
        <v>5.99</v>
      </c>
      <c r="M185" t="s">
        <v>2749</v>
      </c>
      <c r="N185">
        <v>4</v>
      </c>
      <c r="O185" t="s">
        <v>2728</v>
      </c>
      <c r="P185" s="56">
        <v>42881.877268518518</v>
      </c>
      <c r="Q185">
        <v>1</v>
      </c>
      <c r="R185" t="s">
        <v>3702</v>
      </c>
      <c r="S185">
        <v>5.99</v>
      </c>
      <c r="T185">
        <v>142</v>
      </c>
      <c r="U185">
        <v>5332803921</v>
      </c>
      <c r="V185" s="57">
        <f t="shared" si="4"/>
        <v>5.99</v>
      </c>
      <c r="W185" s="57">
        <f>SUMIF('Retail Order Summary'!B:B,A185, 'Retail Order Summary'!J:J)*-1</f>
        <v>-0.47370999999999996</v>
      </c>
      <c r="X185" s="57">
        <f>SUMIF('Retail Order Summary'!B:B, 'Retail Item Input'!A185, 'Retail Order Summary'!G:G)</f>
        <v>5.99</v>
      </c>
      <c r="Y185" s="72">
        <f t="shared" si="5"/>
        <v>5.5162900000000006</v>
      </c>
    </row>
    <row r="186" spans="1:25">
      <c r="A186" t="s">
        <v>4564</v>
      </c>
      <c r="B186" t="s">
        <v>4565</v>
      </c>
      <c r="C186" t="s">
        <v>2721</v>
      </c>
      <c r="D186" s="77">
        <v>42881.485300925924</v>
      </c>
      <c r="E186" t="s">
        <v>2713</v>
      </c>
      <c r="F186" s="77">
        <v>42882.392557870371</v>
      </c>
      <c r="G186" t="s">
        <v>2722</v>
      </c>
      <c r="H186" t="s">
        <v>1920</v>
      </c>
      <c r="I186">
        <v>5.99</v>
      </c>
      <c r="J186">
        <v>4</v>
      </c>
      <c r="K186">
        <v>0</v>
      </c>
      <c r="L186">
        <v>9.99</v>
      </c>
      <c r="N186">
        <v>0</v>
      </c>
      <c r="O186" t="s">
        <v>2728</v>
      </c>
      <c r="P186" s="56">
        <v>42881.485300925924</v>
      </c>
      <c r="Q186">
        <v>1</v>
      </c>
      <c r="R186" t="s">
        <v>3702</v>
      </c>
      <c r="S186">
        <v>5.99</v>
      </c>
      <c r="T186">
        <v>142</v>
      </c>
      <c r="U186">
        <v>5330205841</v>
      </c>
      <c r="V186" s="57">
        <f t="shared" si="4"/>
        <v>5.99</v>
      </c>
      <c r="W186" s="57">
        <f>SUMIF('Retail Order Summary'!B:B,A186, 'Retail Order Summary'!J:J)*-1</f>
        <v>-0.58970999999999996</v>
      </c>
      <c r="X186" s="57">
        <f>SUMIF('Retail Order Summary'!B:B, 'Retail Item Input'!A186, 'Retail Order Summary'!G:G)</f>
        <v>9.99</v>
      </c>
      <c r="Y186" s="72">
        <f t="shared" si="5"/>
        <v>5.6364101201201207</v>
      </c>
    </row>
    <row r="187" spans="1:25">
      <c r="A187" t="s">
        <v>4520</v>
      </c>
      <c r="B187" t="s">
        <v>3587</v>
      </c>
      <c r="D187"/>
      <c r="P187" s="56">
        <v>42837.76054398148</v>
      </c>
      <c r="Q187">
        <v>1</v>
      </c>
      <c r="R187" t="s">
        <v>3702</v>
      </c>
      <c r="S187">
        <v>5.99</v>
      </c>
      <c r="T187">
        <v>142</v>
      </c>
      <c r="V187" s="57">
        <f t="shared" si="4"/>
        <v>5.99</v>
      </c>
      <c r="W187" s="57">
        <f>SUMIF('Retail Order Summary'!B:B,A187, 'Retail Order Summary'!J:J)*-1</f>
        <v>-1.13984</v>
      </c>
      <c r="X187" s="57">
        <f>SUMIF('Retail Order Summary'!B:B, 'Retail Item Input'!A187, 'Retail Order Summary'!G:G)</f>
        <v>28.96</v>
      </c>
      <c r="Y187" s="72">
        <f t="shared" si="5"/>
        <v>5.7542388950276244</v>
      </c>
    </row>
    <row r="188" spans="1:25">
      <c r="A188" t="s">
        <v>4430</v>
      </c>
      <c r="B188" t="s">
        <v>4431</v>
      </c>
      <c r="D188"/>
      <c r="P188" s="56">
        <v>42837.361712962964</v>
      </c>
      <c r="Q188">
        <v>1</v>
      </c>
      <c r="R188" t="s">
        <v>3702</v>
      </c>
      <c r="S188">
        <v>5.99</v>
      </c>
      <c r="T188">
        <v>142</v>
      </c>
      <c r="V188" s="57">
        <f t="shared" si="4"/>
        <v>5.99</v>
      </c>
      <c r="W188" s="57">
        <f>SUMIF('Retail Order Summary'!B:B,A188, 'Retail Order Summary'!J:J)*-1</f>
        <v>-6.2486200000000007</v>
      </c>
      <c r="X188" s="57">
        <f>SUMIF('Retail Order Summary'!B:B, 'Retail Item Input'!A188, 'Retail Order Summary'!G:G)</f>
        <v>194.78</v>
      </c>
      <c r="Y188" s="72">
        <f t="shared" si="5"/>
        <v>5.7978384135948247</v>
      </c>
    </row>
    <row r="189" spans="1:25">
      <c r="A189" t="s">
        <v>4566</v>
      </c>
      <c r="B189" t="s">
        <v>4567</v>
      </c>
      <c r="C189" t="s">
        <v>2721</v>
      </c>
      <c r="D189" s="77">
        <v>42836.770925925928</v>
      </c>
      <c r="E189" t="s">
        <v>2713</v>
      </c>
      <c r="F189" s="77">
        <v>42838.251180555555</v>
      </c>
      <c r="G189" t="s">
        <v>2722</v>
      </c>
      <c r="H189" t="s">
        <v>1920</v>
      </c>
      <c r="I189">
        <v>11.98</v>
      </c>
      <c r="J189">
        <v>4</v>
      </c>
      <c r="K189">
        <v>0</v>
      </c>
      <c r="L189">
        <v>15.98</v>
      </c>
      <c r="N189">
        <v>0</v>
      </c>
      <c r="O189" t="s">
        <v>2728</v>
      </c>
      <c r="P189" s="56">
        <v>42836.770925925928</v>
      </c>
      <c r="Q189">
        <v>2</v>
      </c>
      <c r="R189" t="s">
        <v>3702</v>
      </c>
      <c r="S189">
        <v>5.99</v>
      </c>
      <c r="T189">
        <v>142</v>
      </c>
      <c r="U189">
        <v>5083221777</v>
      </c>
      <c r="V189" s="57">
        <f t="shared" si="4"/>
        <v>11.98</v>
      </c>
      <c r="W189" s="57">
        <f>SUMIF('Retail Order Summary'!B:B,A189, 'Retail Order Summary'!J:J)*-1</f>
        <v>-0.76341999999999999</v>
      </c>
      <c r="X189" s="57">
        <f>SUMIF('Retail Order Summary'!B:B, 'Retail Item Input'!A189, 'Retail Order Summary'!G:G)</f>
        <v>15.98</v>
      </c>
      <c r="Y189" s="72">
        <f t="shared" si="5"/>
        <v>11.407673867334168</v>
      </c>
    </row>
    <row r="190" spans="1:25">
      <c r="A190" t="s">
        <v>4568</v>
      </c>
      <c r="B190" t="s">
        <v>4569</v>
      </c>
      <c r="C190" t="s">
        <v>2721</v>
      </c>
      <c r="D190" s="77">
        <v>42835.064293981479</v>
      </c>
      <c r="E190" t="s">
        <v>2713</v>
      </c>
      <c r="F190" s="77">
        <v>42838.252164351848</v>
      </c>
      <c r="G190" t="s">
        <v>2722</v>
      </c>
      <c r="H190" t="s">
        <v>1920</v>
      </c>
      <c r="I190">
        <v>5.99</v>
      </c>
      <c r="J190">
        <v>4</v>
      </c>
      <c r="K190">
        <v>0</v>
      </c>
      <c r="L190">
        <v>9.99</v>
      </c>
      <c r="N190">
        <v>0</v>
      </c>
      <c r="O190" t="s">
        <v>2728</v>
      </c>
      <c r="P190" s="56">
        <v>42835.064282407409</v>
      </c>
      <c r="Q190">
        <v>1</v>
      </c>
      <c r="R190" t="s">
        <v>3702</v>
      </c>
      <c r="S190">
        <v>5.99</v>
      </c>
      <c r="T190">
        <v>142</v>
      </c>
      <c r="U190">
        <v>5073191633</v>
      </c>
      <c r="V190" s="57">
        <f t="shared" si="4"/>
        <v>5.99</v>
      </c>
      <c r="W190" s="57">
        <f>SUMIF('Retail Order Summary'!B:B,A190, 'Retail Order Summary'!J:J)*-1</f>
        <v>-0.58970999999999996</v>
      </c>
      <c r="X190" s="57">
        <f>SUMIF('Retail Order Summary'!B:B, 'Retail Item Input'!A190, 'Retail Order Summary'!G:G)</f>
        <v>9.99</v>
      </c>
      <c r="Y190" s="72">
        <f t="shared" si="5"/>
        <v>5.6364101201201207</v>
      </c>
    </row>
    <row r="191" spans="1:25">
      <c r="A191" t="s">
        <v>4467</v>
      </c>
      <c r="B191" t="s">
        <v>843</v>
      </c>
      <c r="D191"/>
      <c r="P191" s="56">
        <v>42833.595937500002</v>
      </c>
      <c r="Q191">
        <v>1</v>
      </c>
      <c r="R191" t="s">
        <v>3702</v>
      </c>
      <c r="S191">
        <v>5.99</v>
      </c>
      <c r="T191">
        <v>142</v>
      </c>
      <c r="V191" s="57">
        <f t="shared" si="4"/>
        <v>5.99</v>
      </c>
      <c r="W191" s="57">
        <f>SUMIF('Retail Order Summary'!B:B,A191, 'Retail Order Summary'!J:J)*-1</f>
        <v>-1.19784</v>
      </c>
      <c r="X191" s="57">
        <f>SUMIF('Retail Order Summary'!B:B, 'Retail Item Input'!A191, 'Retail Order Summary'!G:G)</f>
        <v>30.96</v>
      </c>
      <c r="Y191" s="72">
        <f t="shared" si="5"/>
        <v>5.7582473643410852</v>
      </c>
    </row>
    <row r="192" spans="1:25">
      <c r="A192" t="s">
        <v>4497</v>
      </c>
      <c r="B192" t="s">
        <v>4498</v>
      </c>
      <c r="D192"/>
      <c r="P192" s="56">
        <v>42832.848333333335</v>
      </c>
      <c r="Q192">
        <v>1</v>
      </c>
      <c r="R192" t="s">
        <v>3702</v>
      </c>
      <c r="S192">
        <v>5.99</v>
      </c>
      <c r="T192">
        <v>142</v>
      </c>
      <c r="V192" s="57">
        <f t="shared" si="4"/>
        <v>5.99</v>
      </c>
      <c r="W192" s="57">
        <f>SUMIF('Retail Order Summary'!B:B,A192, 'Retail Order Summary'!J:J)*-1</f>
        <v>-0.82112999999999992</v>
      </c>
      <c r="X192" s="57">
        <f>SUMIF('Retail Order Summary'!B:B, 'Retail Item Input'!A192, 'Retail Order Summary'!G:G)</f>
        <v>17.97</v>
      </c>
      <c r="Y192" s="72">
        <f t="shared" si="5"/>
        <v>5.7162899999999999</v>
      </c>
    </row>
    <row r="193" spans="1:25">
      <c r="A193" t="s">
        <v>4521</v>
      </c>
      <c r="B193" t="s">
        <v>4522</v>
      </c>
      <c r="D193"/>
      <c r="P193" s="56">
        <v>42832.663298611114</v>
      </c>
      <c r="Q193">
        <v>1</v>
      </c>
      <c r="R193" t="s">
        <v>3702</v>
      </c>
      <c r="S193">
        <v>5.99</v>
      </c>
      <c r="T193">
        <v>142</v>
      </c>
      <c r="V193" s="57">
        <f t="shared" si="4"/>
        <v>5.99</v>
      </c>
      <c r="W193" s="57">
        <f>SUMIF('Retail Order Summary'!B:B,A193, 'Retail Order Summary'!J:J)*-1</f>
        <v>-1.5751300000000001</v>
      </c>
      <c r="X193" s="57">
        <f>SUMIF('Retail Order Summary'!B:B, 'Retail Item Input'!A193, 'Retail Order Summary'!G:G)</f>
        <v>43.97</v>
      </c>
      <c r="Y193" s="72">
        <f t="shared" si="5"/>
        <v>5.7754212258357978</v>
      </c>
    </row>
    <row r="194" spans="1:25">
      <c r="A194" t="s">
        <v>4570</v>
      </c>
      <c r="B194" t="s">
        <v>504</v>
      </c>
      <c r="C194" t="s">
        <v>2721</v>
      </c>
      <c r="D194" s="77">
        <v>42832.614178240743</v>
      </c>
      <c r="E194" t="s">
        <v>2713</v>
      </c>
      <c r="F194" s="77">
        <v>42842.903680555559</v>
      </c>
      <c r="G194" t="s">
        <v>2722</v>
      </c>
      <c r="H194" t="s">
        <v>1920</v>
      </c>
      <c r="I194">
        <v>61.98</v>
      </c>
      <c r="J194">
        <v>26</v>
      </c>
      <c r="K194">
        <v>0</v>
      </c>
      <c r="L194">
        <v>87.98</v>
      </c>
      <c r="N194">
        <v>0</v>
      </c>
      <c r="O194" t="s">
        <v>2735</v>
      </c>
      <c r="P194" s="56">
        <v>42832.614178240743</v>
      </c>
      <c r="Q194">
        <v>2</v>
      </c>
      <c r="R194" t="s">
        <v>3702</v>
      </c>
      <c r="S194">
        <v>5.99</v>
      </c>
      <c r="T194">
        <v>142</v>
      </c>
      <c r="U194">
        <v>5061180689</v>
      </c>
      <c r="V194" s="57">
        <f t="shared" si="4"/>
        <v>11.98</v>
      </c>
      <c r="W194" s="57">
        <f>SUMIF('Retail Order Summary'!B:B,A194, 'Retail Order Summary'!J:J)*-1</f>
        <v>-2.8514200000000001</v>
      </c>
      <c r="X194" s="57">
        <f>SUMIF('Retail Order Summary'!B:B, 'Retail Item Input'!A194, 'Retail Order Summary'!G:G)</f>
        <v>87.98</v>
      </c>
      <c r="Y194" s="72">
        <f t="shared" si="5"/>
        <v>11.591729806774268</v>
      </c>
    </row>
    <row r="195" spans="1:25">
      <c r="A195" t="s">
        <v>4571</v>
      </c>
      <c r="B195" t="s">
        <v>4572</v>
      </c>
      <c r="C195" t="s">
        <v>2755</v>
      </c>
      <c r="D195"/>
      <c r="E195" t="s">
        <v>2713</v>
      </c>
      <c r="F195" s="77">
        <v>42880.712465277778</v>
      </c>
      <c r="G195" t="s">
        <v>2722</v>
      </c>
      <c r="H195" t="s">
        <v>1920</v>
      </c>
      <c r="I195">
        <v>59.9</v>
      </c>
      <c r="J195">
        <v>6</v>
      </c>
      <c r="K195">
        <v>0</v>
      </c>
      <c r="L195">
        <v>65.900000000000006</v>
      </c>
      <c r="N195">
        <v>0</v>
      </c>
      <c r="O195" t="s">
        <v>2728</v>
      </c>
      <c r="P195" s="56">
        <v>42832.214907407404</v>
      </c>
      <c r="Q195">
        <v>10</v>
      </c>
      <c r="R195" t="s">
        <v>3702</v>
      </c>
      <c r="S195">
        <v>5.99</v>
      </c>
      <c r="T195">
        <v>142</v>
      </c>
      <c r="U195">
        <v>5059200849</v>
      </c>
      <c r="V195" s="57">
        <f t="shared" ref="V195:V258" si="6">Q195*S195</f>
        <v>59.900000000000006</v>
      </c>
      <c r="W195" s="57">
        <f>SUMIF('Retail Order Summary'!B:B,A195, 'Retail Order Summary'!J:J)*-1</f>
        <v>-3.2755400000000003</v>
      </c>
      <c r="X195" s="57">
        <f>SUMIF('Retail Order Summary'!B:B, 'Retail Item Input'!A195, 'Retail Order Summary'!G:G)</f>
        <v>92.26</v>
      </c>
      <c r="Y195" s="72">
        <f t="shared" ref="Y195:Y258" si="7">V195+(W195*(V195/X195))</f>
        <v>57.773348731844791</v>
      </c>
    </row>
    <row r="196" spans="1:25">
      <c r="A196" t="s">
        <v>4573</v>
      </c>
      <c r="B196" t="s">
        <v>4574</v>
      </c>
      <c r="C196" t="s">
        <v>2721</v>
      </c>
      <c r="D196" s="77">
        <v>42830.750474537039</v>
      </c>
      <c r="E196" t="s">
        <v>2713</v>
      </c>
      <c r="F196" s="77">
        <v>42830.864965277775</v>
      </c>
      <c r="G196" t="s">
        <v>2722</v>
      </c>
      <c r="H196" t="s">
        <v>1920</v>
      </c>
      <c r="I196">
        <v>5.99</v>
      </c>
      <c r="J196">
        <v>4</v>
      </c>
      <c r="K196">
        <v>0</v>
      </c>
      <c r="L196">
        <v>9.99</v>
      </c>
      <c r="N196">
        <v>0</v>
      </c>
      <c r="O196" t="s">
        <v>2728</v>
      </c>
      <c r="P196" s="56">
        <v>42830.750474537039</v>
      </c>
      <c r="Q196">
        <v>1</v>
      </c>
      <c r="R196" t="s">
        <v>3702</v>
      </c>
      <c r="S196">
        <v>5.99</v>
      </c>
      <c r="T196">
        <v>142</v>
      </c>
      <c r="U196">
        <v>5051918161</v>
      </c>
      <c r="V196" s="57">
        <f t="shared" si="6"/>
        <v>5.99</v>
      </c>
      <c r="W196" s="57">
        <f>SUMIF('Retail Order Summary'!B:B,A196, 'Retail Order Summary'!J:J)*-1</f>
        <v>-0.58970999999999996</v>
      </c>
      <c r="X196" s="57">
        <f>SUMIF('Retail Order Summary'!B:B, 'Retail Item Input'!A196, 'Retail Order Summary'!G:G)</f>
        <v>9.99</v>
      </c>
      <c r="Y196" s="72">
        <f t="shared" si="7"/>
        <v>5.6364101201201207</v>
      </c>
    </row>
    <row r="197" spans="1:25">
      <c r="A197" t="s">
        <v>4575</v>
      </c>
      <c r="B197" t="s">
        <v>3662</v>
      </c>
      <c r="D197"/>
      <c r="P197" s="56">
        <v>42828.596354166664</v>
      </c>
      <c r="Q197">
        <v>1</v>
      </c>
      <c r="R197" t="s">
        <v>3702</v>
      </c>
      <c r="S197">
        <v>5.99</v>
      </c>
      <c r="T197">
        <v>142</v>
      </c>
      <c r="V197" s="57">
        <f t="shared" si="6"/>
        <v>5.99</v>
      </c>
      <c r="W197" s="57">
        <f>SUMIF('Retail Order Summary'!B:B,A197, 'Retail Order Summary'!J:J)*-1</f>
        <v>-0.82142000000000004</v>
      </c>
      <c r="X197" s="57">
        <f>SUMIF('Retail Order Summary'!B:B, 'Retail Item Input'!A197, 'Retail Order Summary'!G:G)</f>
        <v>17.98</v>
      </c>
      <c r="Y197" s="72">
        <f t="shared" si="7"/>
        <v>5.7163456173526139</v>
      </c>
    </row>
    <row r="198" spans="1:25">
      <c r="A198" t="s">
        <v>4576</v>
      </c>
      <c r="B198" t="s">
        <v>4577</v>
      </c>
      <c r="C198" t="s">
        <v>2721</v>
      </c>
      <c r="D198" s="77">
        <v>42827.635949074072</v>
      </c>
      <c r="E198" t="s">
        <v>2713</v>
      </c>
      <c r="F198" s="77">
        <v>42828.431307870371</v>
      </c>
      <c r="G198" t="s">
        <v>2722</v>
      </c>
      <c r="H198" t="s">
        <v>1920</v>
      </c>
      <c r="I198">
        <v>5.99</v>
      </c>
      <c r="J198">
        <v>4</v>
      </c>
      <c r="K198">
        <v>0</v>
      </c>
      <c r="L198">
        <v>9.99</v>
      </c>
      <c r="N198">
        <v>0</v>
      </c>
      <c r="O198" t="s">
        <v>2728</v>
      </c>
      <c r="P198" s="56">
        <v>42827.635949074072</v>
      </c>
      <c r="Q198">
        <v>1</v>
      </c>
      <c r="R198" t="s">
        <v>3702</v>
      </c>
      <c r="S198">
        <v>5.99</v>
      </c>
      <c r="T198">
        <v>142</v>
      </c>
      <c r="U198">
        <v>5035477777</v>
      </c>
      <c r="V198" s="57">
        <f t="shared" si="6"/>
        <v>5.99</v>
      </c>
      <c r="W198" s="57">
        <f>SUMIF('Retail Order Summary'!B:B,A198, 'Retail Order Summary'!J:J)*-1</f>
        <v>-0.58970999999999996</v>
      </c>
      <c r="X198" s="57">
        <f>SUMIF('Retail Order Summary'!B:B, 'Retail Item Input'!A198, 'Retail Order Summary'!G:G)</f>
        <v>9.99</v>
      </c>
      <c r="Y198" s="72">
        <f t="shared" si="7"/>
        <v>5.6364101201201207</v>
      </c>
    </row>
    <row r="199" spans="1:25">
      <c r="A199" t="s">
        <v>4449</v>
      </c>
      <c r="B199" t="s">
        <v>4450</v>
      </c>
      <c r="D199"/>
      <c r="P199" s="56">
        <v>42826.752858796295</v>
      </c>
      <c r="Q199">
        <v>1</v>
      </c>
      <c r="R199" t="s">
        <v>3702</v>
      </c>
      <c r="S199">
        <v>5.99</v>
      </c>
      <c r="T199">
        <v>142</v>
      </c>
      <c r="V199" s="57">
        <f t="shared" si="6"/>
        <v>5.99</v>
      </c>
      <c r="W199" s="57">
        <f>SUMIF('Retail Order Summary'!B:B,A199, 'Retail Order Summary'!J:J)*-1</f>
        <v>-1.3135500000000002</v>
      </c>
      <c r="X199" s="57">
        <f>SUMIF('Retail Order Summary'!B:B, 'Retail Item Input'!A199, 'Retail Order Summary'!G:G)</f>
        <v>34.950000000000003</v>
      </c>
      <c r="Y199" s="72">
        <f t="shared" si="7"/>
        <v>5.764873690987125</v>
      </c>
    </row>
    <row r="200" spans="1:25">
      <c r="A200" t="s">
        <v>4578</v>
      </c>
      <c r="B200" t="s">
        <v>3739</v>
      </c>
      <c r="D200"/>
      <c r="P200" s="56">
        <v>42916.163321759261</v>
      </c>
      <c r="Q200">
        <v>1</v>
      </c>
      <c r="R200" t="s">
        <v>4579</v>
      </c>
      <c r="S200">
        <v>5.99</v>
      </c>
      <c r="T200">
        <v>144</v>
      </c>
      <c r="V200" s="57">
        <f t="shared" si="6"/>
        <v>5.99</v>
      </c>
      <c r="W200" s="57">
        <f>SUMIF('Retail Order Summary'!B:B,A200, 'Retail Order Summary'!J:J)*-1</f>
        <v>-1.9228400000000001</v>
      </c>
      <c r="X200" s="57">
        <f>SUMIF('Retail Order Summary'!B:B, 'Retail Item Input'!A200, 'Retail Order Summary'!G:G)</f>
        <v>55.96</v>
      </c>
      <c r="Y200" s="72">
        <f t="shared" si="7"/>
        <v>5.7841777769835598</v>
      </c>
    </row>
    <row r="201" spans="1:25">
      <c r="A201" t="s">
        <v>4580</v>
      </c>
      <c r="B201" t="s">
        <v>3696</v>
      </c>
      <c r="C201" t="s">
        <v>2721</v>
      </c>
      <c r="D201" s="77">
        <v>42916.104791666665</v>
      </c>
      <c r="E201" t="s">
        <v>2713</v>
      </c>
      <c r="F201" s="77">
        <v>42916.503321759257</v>
      </c>
      <c r="G201" t="s">
        <v>2722</v>
      </c>
      <c r="H201" t="s">
        <v>1920</v>
      </c>
      <c r="I201">
        <v>13.98</v>
      </c>
      <c r="J201">
        <v>16</v>
      </c>
      <c r="K201">
        <v>0</v>
      </c>
      <c r="L201">
        <v>29.98</v>
      </c>
      <c r="N201">
        <v>0</v>
      </c>
      <c r="O201" t="s">
        <v>2735</v>
      </c>
      <c r="P201" s="56">
        <v>42916.104780092595</v>
      </c>
      <c r="Q201">
        <v>1</v>
      </c>
      <c r="R201" t="s">
        <v>4579</v>
      </c>
      <c r="S201">
        <v>5.99</v>
      </c>
      <c r="T201">
        <v>144</v>
      </c>
      <c r="U201">
        <v>5511457745</v>
      </c>
      <c r="V201" s="57">
        <f t="shared" si="6"/>
        <v>5.99</v>
      </c>
      <c r="W201" s="57">
        <f>SUMIF('Retail Order Summary'!B:B,A201, 'Retail Order Summary'!J:J)*-1</f>
        <v>-1.1694200000000001</v>
      </c>
      <c r="X201" s="57">
        <f>SUMIF('Retail Order Summary'!B:B, 'Retail Item Input'!A201, 'Retail Order Summary'!G:G)</f>
        <v>29.98</v>
      </c>
      <c r="Y201" s="72">
        <f t="shared" si="7"/>
        <v>5.7563500400266845</v>
      </c>
    </row>
    <row r="202" spans="1:25">
      <c r="A202" t="s">
        <v>4495</v>
      </c>
      <c r="B202" t="s">
        <v>4496</v>
      </c>
      <c r="D202"/>
      <c r="P202" s="56">
        <v>42899.939733796295</v>
      </c>
      <c r="Q202">
        <v>1</v>
      </c>
      <c r="R202" t="s">
        <v>4579</v>
      </c>
      <c r="S202">
        <v>5.99</v>
      </c>
      <c r="T202">
        <v>144</v>
      </c>
      <c r="V202" s="57">
        <f t="shared" si="6"/>
        <v>5.99</v>
      </c>
      <c r="W202" s="57">
        <f>SUMIF('Retail Order Summary'!B:B,A202, 'Retail Order Summary'!J:J)*-1</f>
        <v>-0.93713000000000002</v>
      </c>
      <c r="X202" s="57">
        <f>SUMIF('Retail Order Summary'!B:B, 'Retail Item Input'!A202, 'Retail Order Summary'!G:G)</f>
        <v>21.97</v>
      </c>
      <c r="Y202" s="72">
        <f t="shared" si="7"/>
        <v>5.7344966454255806</v>
      </c>
    </row>
    <row r="203" spans="1:25">
      <c r="A203" t="s">
        <v>4581</v>
      </c>
      <c r="B203" t="s">
        <v>498</v>
      </c>
      <c r="C203" t="s">
        <v>2721</v>
      </c>
      <c r="D203" s="77">
        <v>42895.655555555553</v>
      </c>
      <c r="E203" t="s">
        <v>2713</v>
      </c>
      <c r="F203" s="77">
        <v>42912.692129629628</v>
      </c>
      <c r="G203" t="s">
        <v>2722</v>
      </c>
      <c r="H203" t="s">
        <v>1920</v>
      </c>
      <c r="I203">
        <v>13.98</v>
      </c>
      <c r="J203">
        <v>4</v>
      </c>
      <c r="K203">
        <v>0</v>
      </c>
      <c r="L203">
        <v>17.98</v>
      </c>
      <c r="N203">
        <v>0</v>
      </c>
      <c r="O203" t="s">
        <v>2728</v>
      </c>
      <c r="P203" s="56">
        <v>42895.655555555553</v>
      </c>
      <c r="Q203">
        <v>1</v>
      </c>
      <c r="R203" t="s">
        <v>4579</v>
      </c>
      <c r="S203">
        <v>5.99</v>
      </c>
      <c r="T203">
        <v>144</v>
      </c>
      <c r="U203">
        <v>5404845137</v>
      </c>
      <c r="V203" s="57">
        <f t="shared" si="6"/>
        <v>5.99</v>
      </c>
      <c r="W203" s="57">
        <f>SUMIF('Retail Order Summary'!B:B,A203, 'Retail Order Summary'!J:J)*-1</f>
        <v>-0.82142000000000004</v>
      </c>
      <c r="X203" s="57">
        <f>SUMIF('Retail Order Summary'!B:B, 'Retail Item Input'!A203, 'Retail Order Summary'!G:G)</f>
        <v>17.98</v>
      </c>
      <c r="Y203" s="72">
        <f t="shared" si="7"/>
        <v>5.7163456173526139</v>
      </c>
    </row>
    <row r="204" spans="1:25">
      <c r="A204" t="s">
        <v>4464</v>
      </c>
      <c r="B204" t="s">
        <v>4465</v>
      </c>
      <c r="D204"/>
      <c r="P204" s="56">
        <v>42891.860590277778</v>
      </c>
      <c r="Q204">
        <v>1</v>
      </c>
      <c r="R204" t="s">
        <v>4579</v>
      </c>
      <c r="S204">
        <v>5.99</v>
      </c>
      <c r="T204">
        <v>144</v>
      </c>
      <c r="V204" s="57">
        <f t="shared" si="6"/>
        <v>5.99</v>
      </c>
      <c r="W204" s="57">
        <f>SUMIF('Retail Order Summary'!B:B,A204, 'Retail Order Summary'!J:J)*-1</f>
        <v>-1.2558400000000001</v>
      </c>
      <c r="X204" s="57">
        <f>SUMIF('Retail Order Summary'!B:B, 'Retail Item Input'!A204, 'Retail Order Summary'!G:G)</f>
        <v>32.96</v>
      </c>
      <c r="Y204" s="72">
        <f t="shared" si="7"/>
        <v>5.7617693689320388</v>
      </c>
    </row>
    <row r="205" spans="1:25">
      <c r="A205" t="s">
        <v>4582</v>
      </c>
      <c r="B205" t="s">
        <v>4583</v>
      </c>
      <c r="C205" t="s">
        <v>2721</v>
      </c>
      <c r="D205" s="77">
        <v>42891.736921296295</v>
      </c>
      <c r="E205" t="s">
        <v>2713</v>
      </c>
      <c r="F205" s="77">
        <v>42910.001585648148</v>
      </c>
      <c r="G205" t="s">
        <v>4454</v>
      </c>
      <c r="H205" t="s">
        <v>1920</v>
      </c>
      <c r="I205">
        <v>37.950000000000003</v>
      </c>
      <c r="J205">
        <v>26</v>
      </c>
      <c r="K205">
        <v>0</v>
      </c>
      <c r="L205">
        <v>63.95</v>
      </c>
      <c r="N205">
        <v>0</v>
      </c>
      <c r="O205" t="s">
        <v>2735</v>
      </c>
      <c r="P205" s="56">
        <v>42891.736909722225</v>
      </c>
      <c r="Q205">
        <v>1</v>
      </c>
      <c r="R205" t="s">
        <v>4579</v>
      </c>
      <c r="S205">
        <v>5.99</v>
      </c>
      <c r="T205">
        <v>144</v>
      </c>
      <c r="U205">
        <v>5384523281</v>
      </c>
      <c r="V205" s="57">
        <f t="shared" si="6"/>
        <v>5.99</v>
      </c>
      <c r="W205" s="57">
        <f>SUMIF('Retail Order Summary'!B:B,A205, 'Retail Order Summary'!J:J)*-1</f>
        <v>-2.15455</v>
      </c>
      <c r="X205" s="57">
        <f>SUMIF('Retail Order Summary'!B:B, 'Retail Item Input'!A205, 'Retail Order Summary'!G:G)</f>
        <v>63.95</v>
      </c>
      <c r="Y205" s="72">
        <f t="shared" si="7"/>
        <v>5.7881899218139177</v>
      </c>
    </row>
    <row r="206" spans="1:25">
      <c r="A206" t="s">
        <v>4505</v>
      </c>
      <c r="B206" t="s">
        <v>4506</v>
      </c>
      <c r="D206"/>
      <c r="P206" s="56">
        <v>42866.660358796296</v>
      </c>
      <c r="Q206">
        <v>1</v>
      </c>
      <c r="R206" t="s">
        <v>4579</v>
      </c>
      <c r="S206">
        <v>5.99</v>
      </c>
      <c r="T206">
        <v>144</v>
      </c>
      <c r="V206" s="57">
        <f t="shared" si="6"/>
        <v>5.99</v>
      </c>
      <c r="W206" s="57">
        <f>SUMIF('Retail Order Summary'!B:B,A206, 'Retail Order Summary'!J:J)*-1</f>
        <v>-0.76341999999999999</v>
      </c>
      <c r="X206" s="57">
        <f>SUMIF('Retail Order Summary'!B:B, 'Retail Item Input'!A206, 'Retail Order Summary'!G:G)</f>
        <v>15.98</v>
      </c>
      <c r="Y206" s="72">
        <f t="shared" si="7"/>
        <v>5.703836933667084</v>
      </c>
    </row>
    <row r="207" spans="1:25">
      <c r="A207" t="s">
        <v>4433</v>
      </c>
      <c r="B207" t="s">
        <v>4434</v>
      </c>
      <c r="D207"/>
      <c r="P207" s="56">
        <v>42863.743668981479</v>
      </c>
      <c r="Q207">
        <v>1</v>
      </c>
      <c r="R207" t="s">
        <v>4579</v>
      </c>
      <c r="S207">
        <v>5.99</v>
      </c>
      <c r="T207">
        <v>144</v>
      </c>
      <c r="V207" s="57">
        <f t="shared" si="6"/>
        <v>5.99</v>
      </c>
      <c r="W207" s="57">
        <f>SUMIF('Retail Order Summary'!B:B,A207, 'Retail Order Summary'!J:J)*-1</f>
        <v>-1.9225500000000002</v>
      </c>
      <c r="X207" s="57">
        <f>SUMIF('Retail Order Summary'!B:B, 'Retail Item Input'!A207, 'Retail Order Summary'!G:G)</f>
        <v>55.95</v>
      </c>
      <c r="Y207" s="72">
        <f t="shared" si="7"/>
        <v>5.7841720375335122</v>
      </c>
    </row>
    <row r="208" spans="1:25">
      <c r="A208" t="s">
        <v>4584</v>
      </c>
      <c r="B208" t="s">
        <v>4585</v>
      </c>
      <c r="C208" t="s">
        <v>2721</v>
      </c>
      <c r="D208" s="77">
        <v>42862.66778935185</v>
      </c>
      <c r="E208" t="s">
        <v>2713</v>
      </c>
      <c r="F208" s="77">
        <v>42863.559444444443</v>
      </c>
      <c r="G208" t="s">
        <v>2722</v>
      </c>
      <c r="H208" t="s">
        <v>1920</v>
      </c>
      <c r="I208">
        <v>5.99</v>
      </c>
      <c r="J208">
        <v>4</v>
      </c>
      <c r="K208">
        <v>0</v>
      </c>
      <c r="L208">
        <v>9.99</v>
      </c>
      <c r="N208">
        <v>0</v>
      </c>
      <c r="O208" t="s">
        <v>2728</v>
      </c>
      <c r="P208" s="56">
        <v>42862.66778935185</v>
      </c>
      <c r="Q208">
        <v>1</v>
      </c>
      <c r="R208" t="s">
        <v>4579</v>
      </c>
      <c r="S208">
        <v>5.99</v>
      </c>
      <c r="T208">
        <v>144</v>
      </c>
      <c r="U208">
        <v>5233169937</v>
      </c>
      <c r="V208" s="57">
        <f t="shared" si="6"/>
        <v>5.99</v>
      </c>
      <c r="W208" s="57">
        <f>SUMIF('Retail Order Summary'!B:B,A208, 'Retail Order Summary'!J:J)*-1</f>
        <v>-0.58970999999999996</v>
      </c>
      <c r="X208" s="57">
        <f>SUMIF('Retail Order Summary'!B:B, 'Retail Item Input'!A208, 'Retail Order Summary'!G:G)</f>
        <v>9.99</v>
      </c>
      <c r="Y208" s="72">
        <f t="shared" si="7"/>
        <v>5.6364101201201207</v>
      </c>
    </row>
    <row r="209" spans="1:25">
      <c r="A209" t="s">
        <v>4586</v>
      </c>
      <c r="B209" t="s">
        <v>529</v>
      </c>
      <c r="C209" t="s">
        <v>2721</v>
      </c>
      <c r="D209" s="77">
        <v>42861.35019675926</v>
      </c>
      <c r="E209" t="s">
        <v>2763</v>
      </c>
      <c r="G209" t="s">
        <v>2722</v>
      </c>
      <c r="H209" t="s">
        <v>1920</v>
      </c>
      <c r="I209">
        <v>5.99</v>
      </c>
      <c r="J209">
        <v>16</v>
      </c>
      <c r="K209">
        <v>0</v>
      </c>
      <c r="L209">
        <v>5.99</v>
      </c>
      <c r="M209" t="s">
        <v>2749</v>
      </c>
      <c r="N209">
        <v>16</v>
      </c>
      <c r="O209" t="s">
        <v>2735</v>
      </c>
      <c r="P209" s="56">
        <v>42861.35019675926</v>
      </c>
      <c r="Q209">
        <v>1</v>
      </c>
      <c r="R209" t="s">
        <v>4579</v>
      </c>
      <c r="S209">
        <v>5.99</v>
      </c>
      <c r="T209">
        <v>144</v>
      </c>
      <c r="U209">
        <v>5220544721</v>
      </c>
      <c r="V209" s="57">
        <f t="shared" si="6"/>
        <v>5.99</v>
      </c>
      <c r="W209" s="57">
        <f>SUMIF('Retail Order Summary'!B:B,A209, 'Retail Order Summary'!J:J)*-1</f>
        <v>-0.47370999999999996</v>
      </c>
      <c r="X209" s="57">
        <f>SUMIF('Retail Order Summary'!B:B, 'Retail Item Input'!A209, 'Retail Order Summary'!G:G)</f>
        <v>5.99</v>
      </c>
      <c r="Y209" s="72">
        <f t="shared" si="7"/>
        <v>5.5162900000000006</v>
      </c>
    </row>
    <row r="210" spans="1:25">
      <c r="A210" t="s">
        <v>4509</v>
      </c>
      <c r="B210" t="s">
        <v>4510</v>
      </c>
      <c r="D210"/>
      <c r="P210" s="56">
        <v>42856.606585648151</v>
      </c>
      <c r="Q210">
        <v>1</v>
      </c>
      <c r="R210" t="s">
        <v>4579</v>
      </c>
      <c r="S210">
        <v>5.99</v>
      </c>
      <c r="T210">
        <v>144</v>
      </c>
      <c r="V210" s="57">
        <f t="shared" si="6"/>
        <v>5.99</v>
      </c>
      <c r="W210" s="57">
        <f>SUMIF('Retail Order Summary'!B:B,A210, 'Retail Order Summary'!J:J)*-1</f>
        <v>-1.48726</v>
      </c>
      <c r="X210" s="57">
        <f>SUMIF('Retail Order Summary'!B:B, 'Retail Item Input'!A210, 'Retail Order Summary'!G:G)</f>
        <v>40.94</v>
      </c>
      <c r="Y210" s="72">
        <f t="shared" si="7"/>
        <v>5.7723964973131414</v>
      </c>
    </row>
    <row r="211" spans="1:25">
      <c r="A211" t="s">
        <v>4587</v>
      </c>
      <c r="B211" t="s">
        <v>4588</v>
      </c>
      <c r="C211" t="s">
        <v>2721</v>
      </c>
      <c r="D211" s="77">
        <v>42853.458518518521</v>
      </c>
      <c r="E211" t="s">
        <v>2713</v>
      </c>
      <c r="F211" s="77">
        <v>42853.738055555557</v>
      </c>
      <c r="G211" t="s">
        <v>2722</v>
      </c>
      <c r="H211" t="s">
        <v>1920</v>
      </c>
      <c r="I211">
        <v>25.98</v>
      </c>
      <c r="J211">
        <v>6</v>
      </c>
      <c r="K211">
        <v>0</v>
      </c>
      <c r="L211">
        <v>31.98</v>
      </c>
      <c r="N211">
        <v>0</v>
      </c>
      <c r="O211" t="s">
        <v>2728</v>
      </c>
      <c r="P211" s="56">
        <v>42853.458506944444</v>
      </c>
      <c r="Q211">
        <v>1</v>
      </c>
      <c r="R211" t="s">
        <v>4579</v>
      </c>
      <c r="S211">
        <v>5.99</v>
      </c>
      <c r="T211">
        <v>144</v>
      </c>
      <c r="U211">
        <v>5167806033</v>
      </c>
      <c r="V211" s="57">
        <f t="shared" si="6"/>
        <v>5.99</v>
      </c>
      <c r="W211" s="57">
        <f>SUMIF('Retail Order Summary'!B:B,A211, 'Retail Order Summary'!J:J)*-1</f>
        <v>-1.22742</v>
      </c>
      <c r="X211" s="57">
        <f>SUMIF('Retail Order Summary'!B:B, 'Retail Item Input'!A211, 'Retail Order Summary'!G:G)</f>
        <v>31.98</v>
      </c>
      <c r="Y211" s="72">
        <f t="shared" si="7"/>
        <v>5.7600986303939967</v>
      </c>
    </row>
    <row r="212" spans="1:25">
      <c r="A212" t="s">
        <v>4589</v>
      </c>
      <c r="B212" t="s">
        <v>4590</v>
      </c>
      <c r="C212" t="s">
        <v>2721</v>
      </c>
      <c r="D212" s="77">
        <v>42853.385520833333</v>
      </c>
      <c r="E212" t="s">
        <v>2713</v>
      </c>
      <c r="F212" s="77">
        <v>42853.681168981479</v>
      </c>
      <c r="G212" t="s">
        <v>2722</v>
      </c>
      <c r="H212" t="s">
        <v>1920</v>
      </c>
      <c r="I212">
        <v>11.98</v>
      </c>
      <c r="J212">
        <v>16</v>
      </c>
      <c r="K212">
        <v>0</v>
      </c>
      <c r="L212">
        <v>27.98</v>
      </c>
      <c r="N212">
        <v>0</v>
      </c>
      <c r="O212" t="s">
        <v>2735</v>
      </c>
      <c r="P212" s="56">
        <v>42853.385509259257</v>
      </c>
      <c r="Q212">
        <v>2</v>
      </c>
      <c r="R212" t="s">
        <v>4579</v>
      </c>
      <c r="S212">
        <v>5.99</v>
      </c>
      <c r="T212">
        <v>144</v>
      </c>
      <c r="U212">
        <v>5166972689</v>
      </c>
      <c r="V212" s="57">
        <f t="shared" si="6"/>
        <v>11.98</v>
      </c>
      <c r="W212" s="57">
        <f>SUMIF('Retail Order Summary'!B:B,A212, 'Retail Order Summary'!J:J)*-1</f>
        <v>-1.1114200000000001</v>
      </c>
      <c r="X212" s="57">
        <f>SUMIF('Retail Order Summary'!B:B, 'Retail Item Input'!A212, 'Retail Order Summary'!G:G)</f>
        <v>27.98</v>
      </c>
      <c r="Y212" s="72">
        <f t="shared" si="7"/>
        <v>11.504131107934239</v>
      </c>
    </row>
    <row r="213" spans="1:25">
      <c r="A213" t="s">
        <v>4591</v>
      </c>
      <c r="B213" t="s">
        <v>4592</v>
      </c>
      <c r="D213"/>
      <c r="P213" s="56">
        <v>42852.768310185187</v>
      </c>
      <c r="Q213">
        <v>1</v>
      </c>
      <c r="R213" t="s">
        <v>4579</v>
      </c>
      <c r="S213">
        <v>5.99</v>
      </c>
      <c r="T213">
        <v>144</v>
      </c>
      <c r="V213" s="57">
        <f t="shared" si="6"/>
        <v>5.99</v>
      </c>
      <c r="W213" s="57">
        <f>SUMIF('Retail Order Summary'!B:B,A213, 'Retail Order Summary'!J:J)*-1</f>
        <v>-0.90842000000000001</v>
      </c>
      <c r="X213" s="57">
        <f>SUMIF('Retail Order Summary'!B:B, 'Retail Item Input'!A213, 'Retail Order Summary'!G:G)</f>
        <v>20.98</v>
      </c>
      <c r="Y213" s="72">
        <f t="shared" si="7"/>
        <v>5.7306369971401336</v>
      </c>
    </row>
    <row r="214" spans="1:25">
      <c r="A214" t="s">
        <v>4593</v>
      </c>
      <c r="B214" t="s">
        <v>4594</v>
      </c>
      <c r="D214"/>
      <c r="P214" s="56">
        <v>42852.43109953704</v>
      </c>
      <c r="Q214">
        <v>1</v>
      </c>
      <c r="R214" t="s">
        <v>4579</v>
      </c>
      <c r="S214">
        <v>5.99</v>
      </c>
      <c r="T214">
        <v>144</v>
      </c>
      <c r="V214" s="57">
        <f t="shared" si="6"/>
        <v>5.99</v>
      </c>
      <c r="W214" s="57">
        <f>SUMIF('Retail Order Summary'!B:B,A214, 'Retail Order Summary'!J:J)*-1</f>
        <v>-1.37242</v>
      </c>
      <c r="X214" s="57">
        <f>SUMIF('Retail Order Summary'!B:B, 'Retail Item Input'!A214, 'Retail Order Summary'!G:G)</f>
        <v>36.979999999999997</v>
      </c>
      <c r="Y214" s="72">
        <f t="shared" si="7"/>
        <v>5.7676961654948622</v>
      </c>
    </row>
    <row r="215" spans="1:25">
      <c r="A215" t="s">
        <v>4595</v>
      </c>
      <c r="B215" t="s">
        <v>4596</v>
      </c>
      <c r="C215" t="s">
        <v>2721</v>
      </c>
      <c r="D215" s="77">
        <v>42851.887974537036</v>
      </c>
      <c r="E215" t="s">
        <v>2713</v>
      </c>
      <c r="F215" s="77">
        <v>42851.922592592593</v>
      </c>
      <c r="G215" t="s">
        <v>2722</v>
      </c>
      <c r="H215" t="s">
        <v>1920</v>
      </c>
      <c r="I215">
        <v>5.99</v>
      </c>
      <c r="J215">
        <v>4</v>
      </c>
      <c r="K215">
        <v>0</v>
      </c>
      <c r="L215">
        <v>9.99</v>
      </c>
      <c r="N215">
        <v>0</v>
      </c>
      <c r="O215" t="s">
        <v>2728</v>
      </c>
      <c r="P215" s="56">
        <v>42851.887974537036</v>
      </c>
      <c r="Q215">
        <v>1</v>
      </c>
      <c r="R215" t="s">
        <v>4579</v>
      </c>
      <c r="S215">
        <v>5.99</v>
      </c>
      <c r="T215">
        <v>144</v>
      </c>
      <c r="U215">
        <v>5158841745</v>
      </c>
      <c r="V215" s="57">
        <f t="shared" si="6"/>
        <v>5.99</v>
      </c>
      <c r="W215" s="57">
        <f>SUMIF('Retail Order Summary'!B:B,A215, 'Retail Order Summary'!J:J)*-1</f>
        <v>-0.58970999999999996</v>
      </c>
      <c r="X215" s="57">
        <f>SUMIF('Retail Order Summary'!B:B, 'Retail Item Input'!A215, 'Retail Order Summary'!G:G)</f>
        <v>9.99</v>
      </c>
      <c r="Y215" s="72">
        <f t="shared" si="7"/>
        <v>5.6364101201201207</v>
      </c>
    </row>
    <row r="216" spans="1:25">
      <c r="A216" t="s">
        <v>4597</v>
      </c>
      <c r="B216" t="s">
        <v>4598</v>
      </c>
      <c r="C216" t="s">
        <v>2721</v>
      </c>
      <c r="D216" s="77">
        <v>42851.394895833335</v>
      </c>
      <c r="E216" t="s">
        <v>2713</v>
      </c>
      <c r="F216" s="77">
        <v>42851.909814814811</v>
      </c>
      <c r="G216" t="s">
        <v>2722</v>
      </c>
      <c r="H216" t="s">
        <v>1920</v>
      </c>
      <c r="I216">
        <v>5.99</v>
      </c>
      <c r="J216">
        <v>4</v>
      </c>
      <c r="K216">
        <v>0</v>
      </c>
      <c r="L216">
        <v>9.99</v>
      </c>
      <c r="N216">
        <v>0</v>
      </c>
      <c r="O216" t="s">
        <v>2728</v>
      </c>
      <c r="P216" s="56">
        <v>42851.394895833335</v>
      </c>
      <c r="Q216">
        <v>1</v>
      </c>
      <c r="R216" t="s">
        <v>4599</v>
      </c>
      <c r="S216">
        <v>5.99</v>
      </c>
      <c r="T216">
        <v>144</v>
      </c>
      <c r="U216">
        <v>5155848401</v>
      </c>
      <c r="V216" s="57">
        <f t="shared" si="6"/>
        <v>5.99</v>
      </c>
      <c r="W216" s="57">
        <f>SUMIF('Retail Order Summary'!B:B,A216, 'Retail Order Summary'!J:J)*-1</f>
        <v>-0.58970999999999996</v>
      </c>
      <c r="X216" s="57">
        <f>SUMIF('Retail Order Summary'!B:B, 'Retail Item Input'!A216, 'Retail Order Summary'!G:G)</f>
        <v>9.99</v>
      </c>
      <c r="Y216" s="72">
        <f t="shared" si="7"/>
        <v>5.6364101201201207</v>
      </c>
    </row>
    <row r="217" spans="1:25">
      <c r="A217" t="s">
        <v>4426</v>
      </c>
      <c r="B217" t="s">
        <v>4427</v>
      </c>
      <c r="D217"/>
      <c r="P217" s="56">
        <v>42850.616388888891</v>
      </c>
      <c r="Q217">
        <v>1</v>
      </c>
      <c r="R217" t="s">
        <v>4599</v>
      </c>
      <c r="S217">
        <v>5.99</v>
      </c>
      <c r="T217">
        <v>144</v>
      </c>
      <c r="V217" s="57">
        <f t="shared" si="6"/>
        <v>5.99</v>
      </c>
      <c r="W217" s="57">
        <f>SUMIF('Retail Order Summary'!B:B,A217, 'Retail Order Summary'!J:J)*-1</f>
        <v>-2.4428100000000001</v>
      </c>
      <c r="X217" s="57">
        <f>SUMIF('Retail Order Summary'!B:B, 'Retail Item Input'!A217, 'Retail Order Summary'!G:G)</f>
        <v>73.89</v>
      </c>
      <c r="Y217" s="72">
        <f t="shared" si="7"/>
        <v>5.7919700649614292</v>
      </c>
    </row>
    <row r="218" spans="1:25">
      <c r="A218" t="s">
        <v>4477</v>
      </c>
      <c r="B218" t="s">
        <v>4478</v>
      </c>
      <c r="D218"/>
      <c r="P218" s="56">
        <v>42848.881481481483</v>
      </c>
      <c r="Q218">
        <v>1</v>
      </c>
      <c r="R218" t="s">
        <v>4579</v>
      </c>
      <c r="S218">
        <v>5.99</v>
      </c>
      <c r="T218">
        <v>144</v>
      </c>
      <c r="V218" s="57">
        <f t="shared" si="6"/>
        <v>5.99</v>
      </c>
      <c r="W218" s="57">
        <f>SUMIF('Retail Order Summary'!B:B,A218, 'Retail Order Summary'!J:J)*-1</f>
        <v>-3.0231000000000003</v>
      </c>
      <c r="X218" s="57">
        <f>SUMIF('Retail Order Summary'!B:B, 'Retail Item Input'!A218, 'Retail Order Summary'!G:G)</f>
        <v>93.9</v>
      </c>
      <c r="Y218" s="72">
        <f t="shared" si="7"/>
        <v>5.7971526198083065</v>
      </c>
    </row>
    <row r="219" spans="1:25">
      <c r="A219" t="s">
        <v>4533</v>
      </c>
      <c r="B219" t="s">
        <v>4534</v>
      </c>
      <c r="D219"/>
      <c r="P219" s="56">
        <v>42848.665254629632</v>
      </c>
      <c r="Q219">
        <v>2</v>
      </c>
      <c r="R219" t="s">
        <v>4599</v>
      </c>
      <c r="S219">
        <v>5.99</v>
      </c>
      <c r="T219">
        <v>144</v>
      </c>
      <c r="V219" s="57">
        <f t="shared" si="6"/>
        <v>11.98</v>
      </c>
      <c r="W219" s="57">
        <f>SUMIF('Retail Order Summary'!B:B,A219, 'Retail Order Summary'!J:J)*-1</f>
        <v>-0.93713000000000002</v>
      </c>
      <c r="X219" s="57">
        <f>SUMIF('Retail Order Summary'!B:B, 'Retail Item Input'!A219, 'Retail Order Summary'!G:G)</f>
        <v>21.97</v>
      </c>
      <c r="Y219" s="72">
        <f t="shared" si="7"/>
        <v>11.468993290851161</v>
      </c>
    </row>
    <row r="220" spans="1:25">
      <c r="A220" t="s">
        <v>4600</v>
      </c>
      <c r="B220" t="s">
        <v>4601</v>
      </c>
      <c r="C220" t="s">
        <v>2721</v>
      </c>
      <c r="D220" s="77">
        <v>42848.230092592596</v>
      </c>
      <c r="E220" t="s">
        <v>2713</v>
      </c>
      <c r="F220" s="77">
        <v>42850.522881944446</v>
      </c>
      <c r="G220" t="s">
        <v>2722</v>
      </c>
      <c r="H220" t="s">
        <v>1920</v>
      </c>
      <c r="I220">
        <v>11.98</v>
      </c>
      <c r="J220">
        <v>16</v>
      </c>
      <c r="K220">
        <v>0</v>
      </c>
      <c r="L220">
        <v>27.98</v>
      </c>
      <c r="N220">
        <v>0</v>
      </c>
      <c r="O220" t="s">
        <v>2735</v>
      </c>
      <c r="P220" s="56">
        <v>42848.230092592596</v>
      </c>
      <c r="Q220">
        <v>2</v>
      </c>
      <c r="R220" t="s">
        <v>4599</v>
      </c>
      <c r="S220">
        <v>5.99</v>
      </c>
      <c r="T220">
        <v>144</v>
      </c>
      <c r="U220">
        <v>5139195857</v>
      </c>
      <c r="V220" s="57">
        <f t="shared" si="6"/>
        <v>11.98</v>
      </c>
      <c r="W220" s="57">
        <f>SUMIF('Retail Order Summary'!B:B,A220, 'Retail Order Summary'!J:J)*-1</f>
        <v>-1.1114200000000001</v>
      </c>
      <c r="X220" s="57">
        <f>SUMIF('Retail Order Summary'!B:B, 'Retail Item Input'!A220, 'Retail Order Summary'!G:G)</f>
        <v>27.98</v>
      </c>
      <c r="Y220" s="72">
        <f t="shared" si="7"/>
        <v>11.504131107934239</v>
      </c>
    </row>
    <row r="221" spans="1:25">
      <c r="A221" t="s">
        <v>4602</v>
      </c>
      <c r="B221" t="s">
        <v>3616</v>
      </c>
      <c r="D221"/>
      <c r="P221" s="56">
        <v>42848.03502314815</v>
      </c>
      <c r="Q221">
        <v>1</v>
      </c>
      <c r="R221" t="s">
        <v>4599</v>
      </c>
      <c r="S221">
        <v>5.99</v>
      </c>
      <c r="T221">
        <v>144</v>
      </c>
      <c r="V221" s="57">
        <f t="shared" si="6"/>
        <v>5.99</v>
      </c>
      <c r="W221" s="57">
        <f>SUMIF('Retail Order Summary'!B:B,A221, 'Retail Order Summary'!J:J)*-1</f>
        <v>-0.82142000000000004</v>
      </c>
      <c r="X221" s="57">
        <f>SUMIF('Retail Order Summary'!B:B, 'Retail Item Input'!A221, 'Retail Order Summary'!G:G)</f>
        <v>17.98</v>
      </c>
      <c r="Y221" s="72">
        <f t="shared" si="7"/>
        <v>5.7163456173526139</v>
      </c>
    </row>
    <row r="222" spans="1:25">
      <c r="A222" t="s">
        <v>4516</v>
      </c>
      <c r="B222" t="s">
        <v>4517</v>
      </c>
      <c r="D222"/>
      <c r="P222" s="56">
        <v>42847.791979166665</v>
      </c>
      <c r="Q222">
        <v>1</v>
      </c>
      <c r="R222" t="s">
        <v>4599</v>
      </c>
      <c r="S222">
        <v>5.99</v>
      </c>
      <c r="T222">
        <v>144</v>
      </c>
      <c r="V222" s="57">
        <f t="shared" si="6"/>
        <v>5.99</v>
      </c>
      <c r="W222" s="57">
        <f>SUMIF('Retail Order Summary'!B:B,A222, 'Retail Order Summary'!J:J)*-1</f>
        <v>-0.76341999999999999</v>
      </c>
      <c r="X222" s="57">
        <f>SUMIF('Retail Order Summary'!B:B, 'Retail Item Input'!A222, 'Retail Order Summary'!G:G)</f>
        <v>15.98</v>
      </c>
      <c r="Y222" s="72">
        <f t="shared" si="7"/>
        <v>5.703836933667084</v>
      </c>
    </row>
    <row r="223" spans="1:25">
      <c r="A223" t="s">
        <v>4603</v>
      </c>
      <c r="B223" t="s">
        <v>541</v>
      </c>
      <c r="C223" t="s">
        <v>2978</v>
      </c>
      <c r="D223"/>
      <c r="E223" t="s">
        <v>2713</v>
      </c>
      <c r="F223" s="77">
        <v>42850.559131944443</v>
      </c>
      <c r="G223" t="s">
        <v>2722</v>
      </c>
      <c r="H223" t="s">
        <v>1920</v>
      </c>
      <c r="I223">
        <v>17.97</v>
      </c>
      <c r="J223">
        <v>26</v>
      </c>
      <c r="K223">
        <v>0</v>
      </c>
      <c r="L223">
        <v>43.97</v>
      </c>
      <c r="N223">
        <v>0</v>
      </c>
      <c r="O223" t="s">
        <v>2735</v>
      </c>
      <c r="P223" s="56">
        <v>42847.343333333331</v>
      </c>
      <c r="Q223">
        <v>1</v>
      </c>
      <c r="R223" t="s">
        <v>4579</v>
      </c>
      <c r="S223">
        <v>5.99</v>
      </c>
      <c r="T223">
        <v>144</v>
      </c>
      <c r="U223">
        <v>5134694481</v>
      </c>
      <c r="V223" s="57">
        <f t="shared" si="6"/>
        <v>5.99</v>
      </c>
      <c r="W223" s="57">
        <f>SUMIF('Retail Order Summary'!B:B,A223, 'Retail Order Summary'!J:J)*-1</f>
        <v>-3.1502600000000003</v>
      </c>
      <c r="X223" s="57">
        <f>SUMIF('Retail Order Summary'!B:B, 'Retail Item Input'!A223, 'Retail Order Summary'!G:G)</f>
        <v>87.94</v>
      </c>
      <c r="Y223" s="72">
        <f t="shared" si="7"/>
        <v>5.7754212258357978</v>
      </c>
    </row>
    <row r="224" spans="1:25">
      <c r="A224" t="s">
        <v>4603</v>
      </c>
      <c r="B224" t="s">
        <v>541</v>
      </c>
      <c r="D224"/>
      <c r="P224" s="56">
        <v>42847.343333333331</v>
      </c>
      <c r="Q224">
        <v>2</v>
      </c>
      <c r="R224" t="s">
        <v>4599</v>
      </c>
      <c r="S224">
        <v>5.99</v>
      </c>
      <c r="T224">
        <v>144</v>
      </c>
      <c r="V224" s="57">
        <f t="shared" si="6"/>
        <v>11.98</v>
      </c>
      <c r="W224" s="57">
        <f>SUMIF('Retail Order Summary'!B:B,A224, 'Retail Order Summary'!J:J)*-1</f>
        <v>-3.1502600000000003</v>
      </c>
      <c r="X224" s="57">
        <f>SUMIF('Retail Order Summary'!B:B, 'Retail Item Input'!A224, 'Retail Order Summary'!G:G)</f>
        <v>87.94</v>
      </c>
      <c r="Y224" s="72">
        <f t="shared" si="7"/>
        <v>11.550842451671596</v>
      </c>
    </row>
    <row r="225" spans="1:25">
      <c r="A225" t="s">
        <v>4604</v>
      </c>
      <c r="B225" t="s">
        <v>4502</v>
      </c>
      <c r="C225" t="s">
        <v>2721</v>
      </c>
      <c r="D225" s="77">
        <v>42846.956412037034</v>
      </c>
      <c r="E225" t="s">
        <v>2713</v>
      </c>
      <c r="F225" s="77">
        <v>42850.562581018516</v>
      </c>
      <c r="G225" t="s">
        <v>2722</v>
      </c>
      <c r="H225" t="s">
        <v>1920</v>
      </c>
      <c r="I225">
        <v>5.99</v>
      </c>
      <c r="J225">
        <v>4</v>
      </c>
      <c r="K225">
        <v>0</v>
      </c>
      <c r="L225">
        <v>9.99</v>
      </c>
      <c r="N225">
        <v>0</v>
      </c>
      <c r="O225" t="s">
        <v>2728</v>
      </c>
      <c r="P225" s="56">
        <v>42846.956400462965</v>
      </c>
      <c r="Q225">
        <v>1</v>
      </c>
      <c r="R225" t="s">
        <v>4599</v>
      </c>
      <c r="S225">
        <v>5.99</v>
      </c>
      <c r="T225">
        <v>144</v>
      </c>
      <c r="U225">
        <v>5133512017</v>
      </c>
      <c r="V225" s="57">
        <f t="shared" si="6"/>
        <v>5.99</v>
      </c>
      <c r="W225" s="57">
        <f>SUMIF('Retail Order Summary'!B:B,A225, 'Retail Order Summary'!J:J)*-1</f>
        <v>-0.58970999999999996</v>
      </c>
      <c r="X225" s="57">
        <f>SUMIF('Retail Order Summary'!B:B, 'Retail Item Input'!A225, 'Retail Order Summary'!G:G)</f>
        <v>9.99</v>
      </c>
      <c r="Y225" s="72">
        <f t="shared" si="7"/>
        <v>5.6364101201201207</v>
      </c>
    </row>
    <row r="226" spans="1:25">
      <c r="A226" t="s">
        <v>4535</v>
      </c>
      <c r="B226" t="s">
        <v>4536</v>
      </c>
      <c r="D226"/>
      <c r="P226" s="56">
        <v>42846.955289351848</v>
      </c>
      <c r="Q226">
        <v>1</v>
      </c>
      <c r="R226" t="s">
        <v>4599</v>
      </c>
      <c r="S226">
        <v>5.99</v>
      </c>
      <c r="T226">
        <v>144</v>
      </c>
      <c r="V226" s="57">
        <f t="shared" si="6"/>
        <v>5.99</v>
      </c>
      <c r="W226" s="57">
        <f>SUMIF('Retail Order Summary'!B:B,A226, 'Retail Order Summary'!J:J)*-1</f>
        <v>-0.76341999999999999</v>
      </c>
      <c r="X226" s="57">
        <f>SUMIF('Retail Order Summary'!B:B, 'Retail Item Input'!A226, 'Retail Order Summary'!G:G)</f>
        <v>15.98</v>
      </c>
      <c r="Y226" s="72">
        <f t="shared" si="7"/>
        <v>5.703836933667084</v>
      </c>
    </row>
    <row r="227" spans="1:25">
      <c r="A227" t="s">
        <v>4479</v>
      </c>
      <c r="B227" t="s">
        <v>4480</v>
      </c>
      <c r="D227"/>
      <c r="P227" s="56">
        <v>42846.880439814813</v>
      </c>
      <c r="Q227">
        <v>1</v>
      </c>
      <c r="R227" t="s">
        <v>4579</v>
      </c>
      <c r="S227">
        <v>5.99</v>
      </c>
      <c r="T227">
        <v>144</v>
      </c>
      <c r="V227" s="57">
        <f t="shared" si="6"/>
        <v>5.99</v>
      </c>
      <c r="W227" s="57">
        <f>SUMIF('Retail Order Summary'!B:B,A227, 'Retail Order Summary'!J:J)*-1</f>
        <v>-1.08213</v>
      </c>
      <c r="X227" s="57">
        <f>SUMIF('Retail Order Summary'!B:B, 'Retail Item Input'!A227, 'Retail Order Summary'!G:G)</f>
        <v>26.97</v>
      </c>
      <c r="Y227" s="72">
        <f t="shared" si="7"/>
        <v>5.7496604115684091</v>
      </c>
    </row>
    <row r="228" spans="1:25">
      <c r="A228" t="s">
        <v>4605</v>
      </c>
      <c r="B228" t="s">
        <v>4606</v>
      </c>
      <c r="C228" t="s">
        <v>2721</v>
      </c>
      <c r="D228" s="77">
        <v>42846.701979166668</v>
      </c>
      <c r="E228" t="s">
        <v>2713</v>
      </c>
      <c r="F228" s="77">
        <v>42850.747199074074</v>
      </c>
      <c r="G228" t="s">
        <v>2722</v>
      </c>
      <c r="H228" t="s">
        <v>1920</v>
      </c>
      <c r="I228">
        <v>5.99</v>
      </c>
      <c r="J228">
        <v>4</v>
      </c>
      <c r="K228">
        <v>0</v>
      </c>
      <c r="L228">
        <v>9.99</v>
      </c>
      <c r="N228">
        <v>0</v>
      </c>
      <c r="O228" t="s">
        <v>2728</v>
      </c>
      <c r="P228" s="56">
        <v>42846.701967592591</v>
      </c>
      <c r="Q228">
        <v>1</v>
      </c>
      <c r="R228" t="s">
        <v>4599</v>
      </c>
      <c r="S228">
        <v>5.99</v>
      </c>
      <c r="T228">
        <v>144</v>
      </c>
      <c r="U228">
        <v>5131891665</v>
      </c>
      <c r="V228" s="57">
        <f t="shared" si="6"/>
        <v>5.99</v>
      </c>
      <c r="W228" s="57">
        <f>SUMIF('Retail Order Summary'!B:B,A228, 'Retail Order Summary'!J:J)*-1</f>
        <v>-0.58970999999999996</v>
      </c>
      <c r="X228" s="57">
        <f>SUMIF('Retail Order Summary'!B:B, 'Retail Item Input'!A228, 'Retail Order Summary'!G:G)</f>
        <v>9.99</v>
      </c>
      <c r="Y228" s="72">
        <f t="shared" si="7"/>
        <v>5.6364101201201207</v>
      </c>
    </row>
    <row r="229" spans="1:25">
      <c r="A229" t="s">
        <v>4435</v>
      </c>
      <c r="B229" t="s">
        <v>3655</v>
      </c>
      <c r="D229"/>
      <c r="P229" s="56">
        <v>42846.367835648147</v>
      </c>
      <c r="Q229">
        <v>1</v>
      </c>
      <c r="R229" t="s">
        <v>4599</v>
      </c>
      <c r="S229">
        <v>5.99</v>
      </c>
      <c r="T229">
        <v>144</v>
      </c>
      <c r="V229" s="57">
        <f t="shared" si="6"/>
        <v>5.99</v>
      </c>
      <c r="W229" s="57">
        <f>SUMIF('Retail Order Summary'!B:B,A229, 'Retail Order Summary'!J:J)*-1</f>
        <v>-0.93713000000000002</v>
      </c>
      <c r="X229" s="57">
        <f>SUMIF('Retail Order Summary'!B:B, 'Retail Item Input'!A229, 'Retail Order Summary'!G:G)</f>
        <v>21.97</v>
      </c>
      <c r="Y229" s="72">
        <f t="shared" si="7"/>
        <v>5.7344966454255806</v>
      </c>
    </row>
    <row r="230" spans="1:25">
      <c r="A230" t="s">
        <v>4525</v>
      </c>
      <c r="B230" t="s">
        <v>4526</v>
      </c>
      <c r="D230"/>
      <c r="P230" s="56">
        <v>42844.787962962961</v>
      </c>
      <c r="Q230">
        <v>1</v>
      </c>
      <c r="R230" t="s">
        <v>4599</v>
      </c>
      <c r="S230">
        <v>5.99</v>
      </c>
      <c r="T230">
        <v>144</v>
      </c>
      <c r="V230" s="57">
        <f t="shared" si="6"/>
        <v>5.99</v>
      </c>
      <c r="W230" s="57">
        <f>SUMIF('Retail Order Summary'!B:B,A230, 'Retail Order Summary'!J:J)*-1</f>
        <v>-0.76341999999999999</v>
      </c>
      <c r="X230" s="57">
        <f>SUMIF('Retail Order Summary'!B:B, 'Retail Item Input'!A230, 'Retail Order Summary'!G:G)</f>
        <v>15.98</v>
      </c>
      <c r="Y230" s="72">
        <f t="shared" si="7"/>
        <v>5.703836933667084</v>
      </c>
    </row>
    <row r="231" spans="1:25">
      <c r="A231" t="s">
        <v>4607</v>
      </c>
      <c r="B231" t="s">
        <v>4608</v>
      </c>
      <c r="C231" t="s">
        <v>2721</v>
      </c>
      <c r="D231" s="77">
        <v>42844.69327546296</v>
      </c>
      <c r="E231" t="s">
        <v>2713</v>
      </c>
      <c r="F231" s="77">
        <v>42850.753067129626</v>
      </c>
      <c r="G231" t="s">
        <v>2722</v>
      </c>
      <c r="H231" t="s">
        <v>1920</v>
      </c>
      <c r="I231">
        <v>5.99</v>
      </c>
      <c r="J231">
        <v>4</v>
      </c>
      <c r="K231">
        <v>0</v>
      </c>
      <c r="L231">
        <v>9.99</v>
      </c>
      <c r="N231">
        <v>0</v>
      </c>
      <c r="O231" t="s">
        <v>2728</v>
      </c>
      <c r="P231" s="56">
        <v>42844.69326388889</v>
      </c>
      <c r="Q231">
        <v>1</v>
      </c>
      <c r="R231" t="s">
        <v>4599</v>
      </c>
      <c r="S231">
        <v>5.99</v>
      </c>
      <c r="T231">
        <v>144</v>
      </c>
      <c r="U231">
        <v>5120694929</v>
      </c>
      <c r="V231" s="57">
        <f t="shared" si="6"/>
        <v>5.99</v>
      </c>
      <c r="W231" s="57">
        <f>SUMIF('Retail Order Summary'!B:B,A231, 'Retail Order Summary'!J:J)*-1</f>
        <v>-0.58970999999999996</v>
      </c>
      <c r="X231" s="57">
        <f>SUMIF('Retail Order Summary'!B:B, 'Retail Item Input'!A231, 'Retail Order Summary'!G:G)</f>
        <v>9.99</v>
      </c>
      <c r="Y231" s="72">
        <f t="shared" si="7"/>
        <v>5.6364101201201207</v>
      </c>
    </row>
    <row r="232" spans="1:25">
      <c r="A232" t="s">
        <v>4609</v>
      </c>
      <c r="B232" t="s">
        <v>4610</v>
      </c>
      <c r="C232" t="s">
        <v>2721</v>
      </c>
      <c r="D232" s="77">
        <v>42844.682523148149</v>
      </c>
      <c r="E232" t="s">
        <v>2713</v>
      </c>
      <c r="F232" s="77">
        <v>42851.807662037034</v>
      </c>
      <c r="G232" t="s">
        <v>2722</v>
      </c>
      <c r="H232" t="s">
        <v>1920</v>
      </c>
      <c r="I232">
        <v>5.99</v>
      </c>
      <c r="J232">
        <v>4</v>
      </c>
      <c r="K232">
        <v>0</v>
      </c>
      <c r="L232">
        <v>9.99</v>
      </c>
      <c r="N232">
        <v>0</v>
      </c>
      <c r="O232" t="s">
        <v>2728</v>
      </c>
      <c r="P232" s="56">
        <v>42844.682511574072</v>
      </c>
      <c r="Q232">
        <v>1</v>
      </c>
      <c r="R232" t="s">
        <v>4599</v>
      </c>
      <c r="S232">
        <v>5.99</v>
      </c>
      <c r="T232">
        <v>144</v>
      </c>
      <c r="U232">
        <v>5120622289</v>
      </c>
      <c r="V232" s="57">
        <f t="shared" si="6"/>
        <v>5.99</v>
      </c>
      <c r="W232" s="57">
        <f>SUMIF('Retail Order Summary'!B:B,A232, 'Retail Order Summary'!J:J)*-1</f>
        <v>-0.58970999999999996</v>
      </c>
      <c r="X232" s="57">
        <f>SUMIF('Retail Order Summary'!B:B, 'Retail Item Input'!A232, 'Retail Order Summary'!G:G)</f>
        <v>9.99</v>
      </c>
      <c r="Y232" s="72">
        <f t="shared" si="7"/>
        <v>5.6364101201201207</v>
      </c>
    </row>
    <row r="233" spans="1:25">
      <c r="A233" t="s">
        <v>4611</v>
      </c>
      <c r="B233" t="s">
        <v>3102</v>
      </c>
      <c r="C233" t="s">
        <v>2721</v>
      </c>
      <c r="D233" s="77">
        <v>42844.595266203702</v>
      </c>
      <c r="E233" t="s">
        <v>2713</v>
      </c>
      <c r="F233" s="77">
        <v>42851.811516203707</v>
      </c>
      <c r="G233" t="s">
        <v>2722</v>
      </c>
      <c r="H233" t="s">
        <v>1920</v>
      </c>
      <c r="I233">
        <v>5.99</v>
      </c>
      <c r="J233">
        <v>4</v>
      </c>
      <c r="K233">
        <v>0</v>
      </c>
      <c r="L233">
        <v>9.99</v>
      </c>
      <c r="N233">
        <v>0</v>
      </c>
      <c r="O233" t="s">
        <v>2728</v>
      </c>
      <c r="P233" s="56">
        <v>42844.595254629632</v>
      </c>
      <c r="Q233">
        <v>1</v>
      </c>
      <c r="R233" t="s">
        <v>4599</v>
      </c>
      <c r="S233">
        <v>5.99</v>
      </c>
      <c r="T233">
        <v>144</v>
      </c>
      <c r="U233">
        <v>5120029137</v>
      </c>
      <c r="V233" s="57">
        <f t="shared" si="6"/>
        <v>5.99</v>
      </c>
      <c r="W233" s="57">
        <f>SUMIF('Retail Order Summary'!B:B,A233, 'Retail Order Summary'!J:J)*-1</f>
        <v>-0.58970999999999996</v>
      </c>
      <c r="X233" s="57">
        <f>SUMIF('Retail Order Summary'!B:B, 'Retail Item Input'!A233, 'Retail Order Summary'!G:G)</f>
        <v>9.99</v>
      </c>
      <c r="Y233" s="72">
        <f t="shared" si="7"/>
        <v>5.6364101201201207</v>
      </c>
    </row>
    <row r="234" spans="1:25">
      <c r="A234" t="s">
        <v>4612</v>
      </c>
      <c r="B234" t="s">
        <v>4613</v>
      </c>
      <c r="C234" t="s">
        <v>2721</v>
      </c>
      <c r="D234" s="77">
        <v>42844.085347222222</v>
      </c>
      <c r="E234" t="s">
        <v>2713</v>
      </c>
      <c r="F234" s="77">
        <v>42850.76489583333</v>
      </c>
      <c r="G234" t="s">
        <v>2722</v>
      </c>
      <c r="H234" t="s">
        <v>1920</v>
      </c>
      <c r="I234">
        <v>5.99</v>
      </c>
      <c r="J234">
        <v>4</v>
      </c>
      <c r="K234">
        <v>0</v>
      </c>
      <c r="L234">
        <v>9.99</v>
      </c>
      <c r="N234">
        <v>0</v>
      </c>
      <c r="O234" t="s">
        <v>2728</v>
      </c>
      <c r="P234" s="56">
        <v>42844.085335648146</v>
      </c>
      <c r="Q234">
        <v>1</v>
      </c>
      <c r="R234" t="s">
        <v>4599</v>
      </c>
      <c r="S234">
        <v>5.99</v>
      </c>
      <c r="T234">
        <v>144</v>
      </c>
      <c r="U234">
        <v>5117866321</v>
      </c>
      <c r="V234" s="57">
        <f t="shared" si="6"/>
        <v>5.99</v>
      </c>
      <c r="W234" s="57">
        <f>SUMIF('Retail Order Summary'!B:B,A234, 'Retail Order Summary'!J:J)*-1</f>
        <v>-0.58970999999999996</v>
      </c>
      <c r="X234" s="57">
        <f>SUMIF('Retail Order Summary'!B:B, 'Retail Item Input'!A234, 'Retail Order Summary'!G:G)</f>
        <v>9.99</v>
      </c>
      <c r="Y234" s="72">
        <f t="shared" si="7"/>
        <v>5.6364101201201207</v>
      </c>
    </row>
    <row r="235" spans="1:25">
      <c r="A235" t="s">
        <v>4488</v>
      </c>
      <c r="B235" t="s">
        <v>2442</v>
      </c>
      <c r="D235"/>
      <c r="P235" s="56">
        <v>42844.013680555552</v>
      </c>
      <c r="Q235">
        <v>1</v>
      </c>
      <c r="R235" t="s">
        <v>4599</v>
      </c>
      <c r="S235">
        <v>5.99</v>
      </c>
      <c r="T235">
        <v>144</v>
      </c>
      <c r="V235" s="57">
        <f t="shared" si="6"/>
        <v>5.99</v>
      </c>
      <c r="W235" s="57">
        <f>SUMIF('Retail Order Summary'!B:B,A235, 'Retail Order Summary'!J:J)*-1</f>
        <v>-0.93713000000000002</v>
      </c>
      <c r="X235" s="57">
        <f>SUMIF('Retail Order Summary'!B:B, 'Retail Item Input'!A235, 'Retail Order Summary'!G:G)</f>
        <v>21.97</v>
      </c>
      <c r="Y235" s="72">
        <f t="shared" si="7"/>
        <v>5.7344966454255806</v>
      </c>
    </row>
    <row r="236" spans="1:25">
      <c r="A236" t="s">
        <v>4614</v>
      </c>
      <c r="B236" t="s">
        <v>4615</v>
      </c>
      <c r="C236" t="s">
        <v>2721</v>
      </c>
      <c r="D236" s="77">
        <v>42843.966145833336</v>
      </c>
      <c r="E236" t="s">
        <v>2713</v>
      </c>
      <c r="F236" s="77">
        <v>42850.697615740741</v>
      </c>
      <c r="G236" t="s">
        <v>2722</v>
      </c>
      <c r="H236" t="s">
        <v>1920</v>
      </c>
      <c r="I236">
        <v>5.99</v>
      </c>
      <c r="J236">
        <v>4</v>
      </c>
      <c r="K236">
        <v>0</v>
      </c>
      <c r="L236">
        <v>9.99</v>
      </c>
      <c r="N236">
        <v>0</v>
      </c>
      <c r="O236" t="s">
        <v>2728</v>
      </c>
      <c r="P236" s="56">
        <v>42843.966145833336</v>
      </c>
      <c r="Q236">
        <v>1</v>
      </c>
      <c r="R236" t="s">
        <v>4599</v>
      </c>
      <c r="S236">
        <v>5.99</v>
      </c>
      <c r="T236">
        <v>144</v>
      </c>
      <c r="U236">
        <v>5117377617</v>
      </c>
      <c r="V236" s="57">
        <f t="shared" si="6"/>
        <v>5.99</v>
      </c>
      <c r="W236" s="57">
        <f>SUMIF('Retail Order Summary'!B:B,A236, 'Retail Order Summary'!J:J)*-1</f>
        <v>-0.58970999999999996</v>
      </c>
      <c r="X236" s="57">
        <f>SUMIF('Retail Order Summary'!B:B, 'Retail Item Input'!A236, 'Retail Order Summary'!G:G)</f>
        <v>9.99</v>
      </c>
      <c r="Y236" s="72">
        <f t="shared" si="7"/>
        <v>5.6364101201201207</v>
      </c>
    </row>
    <row r="237" spans="1:25">
      <c r="A237" t="s">
        <v>4616</v>
      </c>
      <c r="B237" t="s">
        <v>4617</v>
      </c>
      <c r="C237" t="s">
        <v>2721</v>
      </c>
      <c r="D237" s="77">
        <v>42843.777905092589</v>
      </c>
      <c r="E237" t="s">
        <v>2763</v>
      </c>
      <c r="G237" t="s">
        <v>2722</v>
      </c>
      <c r="H237" t="s">
        <v>1920</v>
      </c>
      <c r="I237">
        <v>5.99</v>
      </c>
      <c r="J237">
        <v>16</v>
      </c>
      <c r="K237">
        <v>0</v>
      </c>
      <c r="L237">
        <v>5.99</v>
      </c>
      <c r="M237" t="s">
        <v>2749</v>
      </c>
      <c r="N237">
        <v>16</v>
      </c>
      <c r="O237" t="s">
        <v>2735</v>
      </c>
      <c r="P237" s="56">
        <v>42843.77789351852</v>
      </c>
      <c r="Q237">
        <v>1</v>
      </c>
      <c r="R237" t="s">
        <v>4599</v>
      </c>
      <c r="S237">
        <v>5.99</v>
      </c>
      <c r="T237">
        <v>144</v>
      </c>
      <c r="U237">
        <v>5116222865</v>
      </c>
      <c r="V237" s="57">
        <f t="shared" si="6"/>
        <v>5.99</v>
      </c>
      <c r="W237" s="57">
        <f>SUMIF('Retail Order Summary'!B:B,A237, 'Retail Order Summary'!J:J)*-1</f>
        <v>-0.47370999999999996</v>
      </c>
      <c r="X237" s="57">
        <f>SUMIF('Retail Order Summary'!B:B, 'Retail Item Input'!A237, 'Retail Order Summary'!G:G)</f>
        <v>5.99</v>
      </c>
      <c r="Y237" s="72">
        <f t="shared" si="7"/>
        <v>5.5162900000000006</v>
      </c>
    </row>
    <row r="238" spans="1:25">
      <c r="A238" t="s">
        <v>4618</v>
      </c>
      <c r="B238" t="s">
        <v>4619</v>
      </c>
      <c r="C238" t="s">
        <v>2721</v>
      </c>
      <c r="D238" s="77">
        <v>42842.632592592592</v>
      </c>
      <c r="E238" t="s">
        <v>2713</v>
      </c>
      <c r="F238" s="77">
        <v>42842.772048611114</v>
      </c>
      <c r="G238" t="s">
        <v>2722</v>
      </c>
      <c r="H238" t="s">
        <v>1920</v>
      </c>
      <c r="I238">
        <v>5.99</v>
      </c>
      <c r="J238">
        <v>4</v>
      </c>
      <c r="K238">
        <v>0</v>
      </c>
      <c r="L238">
        <v>9.99</v>
      </c>
      <c r="N238">
        <v>0</v>
      </c>
      <c r="O238" t="s">
        <v>2728</v>
      </c>
      <c r="P238" s="56">
        <v>42842.632581018515</v>
      </c>
      <c r="Q238">
        <v>1</v>
      </c>
      <c r="R238" t="s">
        <v>4599</v>
      </c>
      <c r="S238">
        <v>5.99</v>
      </c>
      <c r="T238">
        <v>144</v>
      </c>
      <c r="U238">
        <v>5110444753</v>
      </c>
      <c r="V238" s="57">
        <f t="shared" si="6"/>
        <v>5.99</v>
      </c>
      <c r="W238" s="57">
        <f>SUMIF('Retail Order Summary'!B:B,A238, 'Retail Order Summary'!J:J)*-1</f>
        <v>-0.58970999999999996</v>
      </c>
      <c r="X238" s="57">
        <f>SUMIF('Retail Order Summary'!B:B, 'Retail Item Input'!A238, 'Retail Order Summary'!G:G)</f>
        <v>9.99</v>
      </c>
      <c r="Y238" s="72">
        <f t="shared" si="7"/>
        <v>5.6364101201201207</v>
      </c>
    </row>
    <row r="239" spans="1:25">
      <c r="A239" t="s">
        <v>4620</v>
      </c>
      <c r="B239" t="s">
        <v>4601</v>
      </c>
      <c r="C239" t="s">
        <v>2721</v>
      </c>
      <c r="D239" s="77">
        <v>42842.455694444441</v>
      </c>
      <c r="E239" t="s">
        <v>2713</v>
      </c>
      <c r="F239" s="77">
        <v>42842.935879629629</v>
      </c>
      <c r="G239" t="s">
        <v>2722</v>
      </c>
      <c r="H239" t="s">
        <v>1920</v>
      </c>
      <c r="I239">
        <v>11.98</v>
      </c>
      <c r="J239">
        <v>16</v>
      </c>
      <c r="K239">
        <v>0</v>
      </c>
      <c r="L239">
        <v>27.98</v>
      </c>
      <c r="N239">
        <v>0</v>
      </c>
      <c r="O239" t="s">
        <v>2735</v>
      </c>
      <c r="P239" s="56">
        <v>42842.455694444441</v>
      </c>
      <c r="Q239">
        <v>2</v>
      </c>
      <c r="R239" t="s">
        <v>4599</v>
      </c>
      <c r="S239">
        <v>5.99</v>
      </c>
      <c r="T239">
        <v>144</v>
      </c>
      <c r="U239">
        <v>5109142289</v>
      </c>
      <c r="V239" s="57">
        <f t="shared" si="6"/>
        <v>11.98</v>
      </c>
      <c r="W239" s="57">
        <f>SUMIF('Retail Order Summary'!B:B,A239, 'Retail Order Summary'!J:J)*-1</f>
        <v>-1.1114200000000001</v>
      </c>
      <c r="X239" s="57">
        <f>SUMIF('Retail Order Summary'!B:B, 'Retail Item Input'!A239, 'Retail Order Summary'!G:G)</f>
        <v>27.98</v>
      </c>
      <c r="Y239" s="72">
        <f t="shared" si="7"/>
        <v>11.504131107934239</v>
      </c>
    </row>
    <row r="240" spans="1:25">
      <c r="A240" t="s">
        <v>4621</v>
      </c>
      <c r="B240" t="s">
        <v>4622</v>
      </c>
      <c r="C240" t="s">
        <v>2721</v>
      </c>
      <c r="D240" s="77">
        <v>42842.106319444443</v>
      </c>
      <c r="E240" t="s">
        <v>2713</v>
      </c>
      <c r="F240" s="77">
        <v>42842.77375</v>
      </c>
      <c r="G240" t="s">
        <v>2722</v>
      </c>
      <c r="H240" t="s">
        <v>1920</v>
      </c>
      <c r="I240">
        <v>5.99</v>
      </c>
      <c r="J240">
        <v>4</v>
      </c>
      <c r="K240">
        <v>0</v>
      </c>
      <c r="L240">
        <v>9.99</v>
      </c>
      <c r="N240">
        <v>0</v>
      </c>
      <c r="O240" t="s">
        <v>2728</v>
      </c>
      <c r="P240" s="56">
        <v>42842.106307870374</v>
      </c>
      <c r="Q240">
        <v>1</v>
      </c>
      <c r="R240" t="s">
        <v>4599</v>
      </c>
      <c r="S240">
        <v>5.99</v>
      </c>
      <c r="T240">
        <v>144</v>
      </c>
      <c r="U240">
        <v>5107972369</v>
      </c>
      <c r="V240" s="57">
        <f t="shared" si="6"/>
        <v>5.99</v>
      </c>
      <c r="W240" s="57">
        <f>SUMIF('Retail Order Summary'!B:B,A240, 'Retail Order Summary'!J:J)*-1</f>
        <v>-0.58970999999999996</v>
      </c>
      <c r="X240" s="57">
        <f>SUMIF('Retail Order Summary'!B:B, 'Retail Item Input'!A240, 'Retail Order Summary'!G:G)</f>
        <v>9.99</v>
      </c>
      <c r="Y240" s="72">
        <f t="shared" si="7"/>
        <v>5.6364101201201207</v>
      </c>
    </row>
    <row r="241" spans="1:25">
      <c r="A241" t="s">
        <v>4489</v>
      </c>
      <c r="B241" t="s">
        <v>4490</v>
      </c>
      <c r="D241"/>
      <c r="P241" s="56">
        <v>42840.823784722219</v>
      </c>
      <c r="Q241">
        <v>1</v>
      </c>
      <c r="R241" t="s">
        <v>4599</v>
      </c>
      <c r="S241">
        <v>5.99</v>
      </c>
      <c r="T241">
        <v>144</v>
      </c>
      <c r="V241" s="57">
        <f t="shared" si="6"/>
        <v>5.99</v>
      </c>
      <c r="W241" s="57">
        <f>SUMIF('Retail Order Summary'!B:B,A241, 'Retail Order Summary'!J:J)*-1</f>
        <v>-1.13984</v>
      </c>
      <c r="X241" s="57">
        <f>SUMIF('Retail Order Summary'!B:B, 'Retail Item Input'!A241, 'Retail Order Summary'!G:G)</f>
        <v>28.96</v>
      </c>
      <c r="Y241" s="72">
        <f t="shared" si="7"/>
        <v>5.7542388950276244</v>
      </c>
    </row>
    <row r="242" spans="1:25">
      <c r="A242" t="s">
        <v>4623</v>
      </c>
      <c r="B242" t="s">
        <v>615</v>
      </c>
      <c r="C242" t="s">
        <v>2721</v>
      </c>
      <c r="D242" s="77">
        <v>42840.795046296298</v>
      </c>
      <c r="E242" t="s">
        <v>2713</v>
      </c>
      <c r="F242" s="77">
        <v>42842.777870370373</v>
      </c>
      <c r="G242" t="s">
        <v>2722</v>
      </c>
      <c r="H242" t="s">
        <v>1920</v>
      </c>
      <c r="I242">
        <v>5.99</v>
      </c>
      <c r="J242">
        <v>4</v>
      </c>
      <c r="K242">
        <v>0</v>
      </c>
      <c r="L242">
        <v>9.99</v>
      </c>
      <c r="N242">
        <v>0</v>
      </c>
      <c r="O242" t="s">
        <v>2728</v>
      </c>
      <c r="P242" s="56">
        <v>42840.795046296298</v>
      </c>
      <c r="Q242">
        <v>1</v>
      </c>
      <c r="R242" t="s">
        <v>4599</v>
      </c>
      <c r="S242">
        <v>5.99</v>
      </c>
      <c r="T242">
        <v>144</v>
      </c>
      <c r="U242">
        <v>5102604753</v>
      </c>
      <c r="V242" s="57">
        <f t="shared" si="6"/>
        <v>5.99</v>
      </c>
      <c r="W242" s="57">
        <f>SUMIF('Retail Order Summary'!B:B,A242, 'Retail Order Summary'!J:J)*-1</f>
        <v>-0.58970999999999996</v>
      </c>
      <c r="X242" s="57">
        <f>SUMIF('Retail Order Summary'!B:B, 'Retail Item Input'!A242, 'Retail Order Summary'!G:G)</f>
        <v>9.99</v>
      </c>
      <c r="Y242" s="72">
        <f t="shared" si="7"/>
        <v>5.6364101201201207</v>
      </c>
    </row>
    <row r="243" spans="1:25">
      <c r="A243" t="s">
        <v>4624</v>
      </c>
      <c r="B243" t="s">
        <v>4625</v>
      </c>
      <c r="C243" t="s">
        <v>2721</v>
      </c>
      <c r="D243" s="77">
        <v>42840.545393518521</v>
      </c>
      <c r="E243" t="s">
        <v>2713</v>
      </c>
      <c r="F243" s="77">
        <v>42842.778761574074</v>
      </c>
      <c r="G243" t="s">
        <v>2722</v>
      </c>
      <c r="H243" t="s">
        <v>1920</v>
      </c>
      <c r="I243">
        <v>5.99</v>
      </c>
      <c r="J243">
        <v>4</v>
      </c>
      <c r="K243">
        <v>0</v>
      </c>
      <c r="L243">
        <v>9.99</v>
      </c>
      <c r="N243">
        <v>0</v>
      </c>
      <c r="O243" t="s">
        <v>2728</v>
      </c>
      <c r="P243" s="56">
        <v>42840.545393518521</v>
      </c>
      <c r="Q243">
        <v>1</v>
      </c>
      <c r="R243" t="s">
        <v>4599</v>
      </c>
      <c r="S243">
        <v>5.99</v>
      </c>
      <c r="T243">
        <v>144</v>
      </c>
      <c r="U243">
        <v>5101130065</v>
      </c>
      <c r="V243" s="57">
        <f t="shared" si="6"/>
        <v>5.99</v>
      </c>
      <c r="W243" s="57">
        <f>SUMIF('Retail Order Summary'!B:B,A243, 'Retail Order Summary'!J:J)*-1</f>
        <v>-0.58970999999999996</v>
      </c>
      <c r="X243" s="57">
        <f>SUMIF('Retail Order Summary'!B:B, 'Retail Item Input'!A243, 'Retail Order Summary'!G:G)</f>
        <v>9.99</v>
      </c>
      <c r="Y243" s="72">
        <f t="shared" si="7"/>
        <v>5.6364101201201207</v>
      </c>
    </row>
    <row r="244" spans="1:25">
      <c r="A244" t="s">
        <v>4626</v>
      </c>
      <c r="B244" t="s">
        <v>514</v>
      </c>
      <c r="C244" t="s">
        <v>2721</v>
      </c>
      <c r="D244" s="77">
        <v>42839.959861111114</v>
      </c>
      <c r="E244" t="s">
        <v>2713</v>
      </c>
      <c r="F244" s="77">
        <v>42916.529618055552</v>
      </c>
      <c r="G244" t="s">
        <v>2722</v>
      </c>
      <c r="H244" t="s">
        <v>1920</v>
      </c>
      <c r="I244">
        <v>5.99</v>
      </c>
      <c r="J244">
        <v>4</v>
      </c>
      <c r="K244">
        <v>0</v>
      </c>
      <c r="L244">
        <v>5.99</v>
      </c>
      <c r="M244" t="s">
        <v>2749</v>
      </c>
      <c r="N244">
        <v>4</v>
      </c>
      <c r="O244" t="s">
        <v>2728</v>
      </c>
      <c r="P244" s="56">
        <v>42839.959849537037</v>
      </c>
      <c r="Q244">
        <v>1</v>
      </c>
      <c r="R244" t="s">
        <v>4599</v>
      </c>
      <c r="S244">
        <v>5.99</v>
      </c>
      <c r="T244">
        <v>144</v>
      </c>
      <c r="U244">
        <v>5099081937</v>
      </c>
      <c r="V244" s="57">
        <f t="shared" si="6"/>
        <v>5.99</v>
      </c>
      <c r="W244" s="57">
        <f>SUMIF('Retail Order Summary'!B:B,A244, 'Retail Order Summary'!J:J)*-1</f>
        <v>-0.47370999999999996</v>
      </c>
      <c r="X244" s="57">
        <f>SUMIF('Retail Order Summary'!B:B, 'Retail Item Input'!A244, 'Retail Order Summary'!G:G)</f>
        <v>5.99</v>
      </c>
      <c r="Y244" s="72">
        <f t="shared" si="7"/>
        <v>5.5162900000000006</v>
      </c>
    </row>
    <row r="245" spans="1:25">
      <c r="A245" t="s">
        <v>4627</v>
      </c>
      <c r="B245" t="s">
        <v>4628</v>
      </c>
      <c r="D245"/>
      <c r="P245" s="56">
        <v>42839.487847222219</v>
      </c>
      <c r="Q245">
        <v>1</v>
      </c>
      <c r="R245" t="s">
        <v>4579</v>
      </c>
      <c r="S245">
        <v>5.99</v>
      </c>
      <c r="T245">
        <v>144</v>
      </c>
      <c r="V245" s="57">
        <f t="shared" si="6"/>
        <v>5.99</v>
      </c>
      <c r="W245" s="57">
        <f>SUMIF('Retail Order Summary'!B:B,A245, 'Retail Order Summary'!J:J)*-1</f>
        <v>-1.45913</v>
      </c>
      <c r="X245" s="57">
        <f>SUMIF('Retail Order Summary'!B:B, 'Retail Item Input'!A245, 'Retail Order Summary'!G:G)</f>
        <v>39.97</v>
      </c>
      <c r="Y245" s="72">
        <f t="shared" si="7"/>
        <v>5.7713312809607205</v>
      </c>
    </row>
    <row r="246" spans="1:25">
      <c r="A246" t="s">
        <v>4629</v>
      </c>
      <c r="B246" t="s">
        <v>4630</v>
      </c>
      <c r="C246" t="s">
        <v>2721</v>
      </c>
      <c r="D246" s="77">
        <v>42838.830995370372</v>
      </c>
      <c r="E246" t="s">
        <v>2713</v>
      </c>
      <c r="F246" s="77">
        <v>42842.93304398148</v>
      </c>
      <c r="G246" t="s">
        <v>2722</v>
      </c>
      <c r="H246" t="s">
        <v>1920</v>
      </c>
      <c r="I246">
        <v>5.99</v>
      </c>
      <c r="J246">
        <v>0</v>
      </c>
      <c r="K246">
        <v>0</v>
      </c>
      <c r="L246">
        <v>5.99</v>
      </c>
      <c r="N246">
        <v>0</v>
      </c>
      <c r="O246" t="s">
        <v>3723</v>
      </c>
      <c r="P246" s="56">
        <v>42838.830983796295</v>
      </c>
      <c r="Q246">
        <v>1</v>
      </c>
      <c r="R246" t="s">
        <v>4599</v>
      </c>
      <c r="S246">
        <v>5.99</v>
      </c>
      <c r="T246">
        <v>144</v>
      </c>
      <c r="U246">
        <v>5093255185</v>
      </c>
      <c r="V246" s="57">
        <f t="shared" si="6"/>
        <v>5.99</v>
      </c>
      <c r="W246" s="57">
        <f>SUMIF('Retail Order Summary'!B:B,A246, 'Retail Order Summary'!J:J)*-1</f>
        <v>-0.47370999999999996</v>
      </c>
      <c r="X246" s="57">
        <f>SUMIF('Retail Order Summary'!B:B, 'Retail Item Input'!A246, 'Retail Order Summary'!G:G)</f>
        <v>5.99</v>
      </c>
      <c r="Y246" s="72">
        <f t="shared" si="7"/>
        <v>5.5162900000000006</v>
      </c>
    </row>
    <row r="247" spans="1:25">
      <c r="A247" t="s">
        <v>4507</v>
      </c>
      <c r="B247" t="s">
        <v>4508</v>
      </c>
      <c r="D247"/>
      <c r="P247" s="56">
        <v>42838.516331018516</v>
      </c>
      <c r="Q247">
        <v>2</v>
      </c>
      <c r="R247" t="s">
        <v>4599</v>
      </c>
      <c r="S247">
        <v>5.99</v>
      </c>
      <c r="T247">
        <v>144</v>
      </c>
      <c r="V247" s="57">
        <f t="shared" si="6"/>
        <v>11.98</v>
      </c>
      <c r="W247" s="57">
        <f>SUMIF('Retail Order Summary'!B:B,A247, 'Retail Order Summary'!J:J)*-1</f>
        <v>-1.13984</v>
      </c>
      <c r="X247" s="57">
        <f>SUMIF('Retail Order Summary'!B:B, 'Retail Item Input'!A247, 'Retail Order Summary'!G:G)</f>
        <v>28.96</v>
      </c>
      <c r="Y247" s="72">
        <f t="shared" si="7"/>
        <v>11.508477790055249</v>
      </c>
    </row>
    <row r="248" spans="1:25">
      <c r="A248" t="s">
        <v>4631</v>
      </c>
      <c r="B248" t="s">
        <v>2690</v>
      </c>
      <c r="C248" t="s">
        <v>2721</v>
      </c>
      <c r="D248" s="77">
        <v>42838.400196759256</v>
      </c>
      <c r="E248" t="s">
        <v>2713</v>
      </c>
      <c r="F248" s="77">
        <v>42842.902175925927</v>
      </c>
      <c r="G248" t="s">
        <v>2722</v>
      </c>
      <c r="H248" t="s">
        <v>1920</v>
      </c>
      <c r="I248">
        <v>13.98</v>
      </c>
      <c r="J248">
        <v>16</v>
      </c>
      <c r="K248">
        <v>0</v>
      </c>
      <c r="L248">
        <v>29.98</v>
      </c>
      <c r="N248">
        <v>0</v>
      </c>
      <c r="O248" t="s">
        <v>2735</v>
      </c>
      <c r="P248" s="56">
        <v>42838.400196759256</v>
      </c>
      <c r="Q248">
        <v>1</v>
      </c>
      <c r="R248" t="s">
        <v>4579</v>
      </c>
      <c r="S248">
        <v>5.99</v>
      </c>
      <c r="T248">
        <v>144</v>
      </c>
      <c r="U248">
        <v>5090482833</v>
      </c>
      <c r="V248" s="57">
        <f t="shared" si="6"/>
        <v>5.99</v>
      </c>
      <c r="W248" s="57">
        <f>SUMIF('Retail Order Summary'!B:B,A248, 'Retail Order Summary'!J:J)*-1</f>
        <v>-1.1694200000000001</v>
      </c>
      <c r="X248" s="57">
        <f>SUMIF('Retail Order Summary'!B:B, 'Retail Item Input'!A248, 'Retail Order Summary'!G:G)</f>
        <v>29.98</v>
      </c>
      <c r="Y248" s="72">
        <f t="shared" si="7"/>
        <v>5.7563500400266845</v>
      </c>
    </row>
    <row r="249" spans="1:25">
      <c r="A249" t="s">
        <v>4632</v>
      </c>
      <c r="B249" t="s">
        <v>4633</v>
      </c>
      <c r="D249"/>
      <c r="P249" s="56">
        <v>42838.179571759261</v>
      </c>
      <c r="Q249">
        <v>1</v>
      </c>
      <c r="R249" t="s">
        <v>4599</v>
      </c>
      <c r="S249">
        <v>5.99</v>
      </c>
      <c r="T249">
        <v>144</v>
      </c>
      <c r="V249" s="57">
        <f t="shared" si="6"/>
        <v>5.99</v>
      </c>
      <c r="W249" s="57">
        <f>SUMIF('Retail Order Summary'!B:B,A249, 'Retail Order Summary'!J:J)*-1</f>
        <v>-1.0244200000000001</v>
      </c>
      <c r="X249" s="57">
        <f>SUMIF('Retail Order Summary'!B:B, 'Retail Item Input'!A249, 'Retail Order Summary'!G:G)</f>
        <v>24.98</v>
      </c>
      <c r="Y249" s="72">
        <f t="shared" si="7"/>
        <v>5.7443524499599681</v>
      </c>
    </row>
    <row r="250" spans="1:25">
      <c r="A250" t="s">
        <v>4634</v>
      </c>
      <c r="B250" t="s">
        <v>4635</v>
      </c>
      <c r="C250" t="s">
        <v>2721</v>
      </c>
      <c r="D250" s="77">
        <v>42838.045682870368</v>
      </c>
      <c r="E250" t="s">
        <v>2713</v>
      </c>
      <c r="F250" s="77">
        <v>42842.785798611112</v>
      </c>
      <c r="G250" t="s">
        <v>2722</v>
      </c>
      <c r="H250" t="s">
        <v>1920</v>
      </c>
      <c r="I250">
        <v>5.99</v>
      </c>
      <c r="J250">
        <v>4</v>
      </c>
      <c r="K250">
        <v>0</v>
      </c>
      <c r="L250">
        <v>9.99</v>
      </c>
      <c r="N250">
        <v>0</v>
      </c>
      <c r="O250" t="s">
        <v>2728</v>
      </c>
      <c r="P250" s="56">
        <v>42838.045682870368</v>
      </c>
      <c r="Q250">
        <v>1</v>
      </c>
      <c r="R250" t="s">
        <v>4599</v>
      </c>
      <c r="S250">
        <v>5.99</v>
      </c>
      <c r="T250">
        <v>144</v>
      </c>
      <c r="U250">
        <v>5089332497</v>
      </c>
      <c r="V250" s="57">
        <f t="shared" si="6"/>
        <v>5.99</v>
      </c>
      <c r="W250" s="57">
        <f>SUMIF('Retail Order Summary'!B:B,A250, 'Retail Order Summary'!J:J)*-1</f>
        <v>-0.58970999999999996</v>
      </c>
      <c r="X250" s="57">
        <f>SUMIF('Retail Order Summary'!B:B, 'Retail Item Input'!A250, 'Retail Order Summary'!G:G)</f>
        <v>9.99</v>
      </c>
      <c r="Y250" s="72">
        <f t="shared" si="7"/>
        <v>5.6364101201201207</v>
      </c>
    </row>
    <row r="251" spans="1:25">
      <c r="A251" t="s">
        <v>4537</v>
      </c>
      <c r="B251" t="s">
        <v>4538</v>
      </c>
      <c r="C251" t="s">
        <v>2721</v>
      </c>
      <c r="D251" s="77">
        <v>42838.028344907405</v>
      </c>
      <c r="E251" t="s">
        <v>2713</v>
      </c>
      <c r="F251" s="77">
        <v>42842.787604166668</v>
      </c>
      <c r="G251" t="s">
        <v>2722</v>
      </c>
      <c r="H251" t="s">
        <v>1920</v>
      </c>
      <c r="I251">
        <v>11.98</v>
      </c>
      <c r="J251">
        <v>4</v>
      </c>
      <c r="K251">
        <v>0</v>
      </c>
      <c r="L251">
        <v>15.98</v>
      </c>
      <c r="N251">
        <v>0</v>
      </c>
      <c r="O251" t="s">
        <v>2728</v>
      </c>
      <c r="P251" s="56">
        <v>42838.028344907405</v>
      </c>
      <c r="Q251">
        <v>1</v>
      </c>
      <c r="R251" t="s">
        <v>4599</v>
      </c>
      <c r="S251">
        <v>5.99</v>
      </c>
      <c r="T251">
        <v>144</v>
      </c>
      <c r="U251">
        <v>5089263249</v>
      </c>
      <c r="V251" s="57">
        <f t="shared" si="6"/>
        <v>5.99</v>
      </c>
      <c r="W251" s="57">
        <f>SUMIF('Retail Order Summary'!B:B,A251, 'Retail Order Summary'!J:J)*-1</f>
        <v>-0.76341999999999999</v>
      </c>
      <c r="X251" s="57">
        <f>SUMIF('Retail Order Summary'!B:B, 'Retail Item Input'!A251, 'Retail Order Summary'!G:G)</f>
        <v>15.98</v>
      </c>
      <c r="Y251" s="72">
        <f t="shared" si="7"/>
        <v>5.703836933667084</v>
      </c>
    </row>
    <row r="252" spans="1:25">
      <c r="A252" t="s">
        <v>4636</v>
      </c>
      <c r="B252" t="s">
        <v>2444</v>
      </c>
      <c r="C252" t="s">
        <v>2755</v>
      </c>
      <c r="D252"/>
      <c r="E252" t="s">
        <v>2713</v>
      </c>
      <c r="F252" s="77">
        <v>42842.913229166668</v>
      </c>
      <c r="G252" t="s">
        <v>2722</v>
      </c>
      <c r="H252" t="s">
        <v>1920</v>
      </c>
      <c r="I252">
        <v>17.97</v>
      </c>
      <c r="J252">
        <v>4</v>
      </c>
      <c r="K252">
        <v>0</v>
      </c>
      <c r="L252">
        <v>21.97</v>
      </c>
      <c r="N252">
        <v>0</v>
      </c>
      <c r="O252" t="s">
        <v>2728</v>
      </c>
      <c r="P252" s="56">
        <v>42837.991400462961</v>
      </c>
      <c r="Q252">
        <v>3</v>
      </c>
      <c r="R252" t="s">
        <v>4599</v>
      </c>
      <c r="S252">
        <v>5.99</v>
      </c>
      <c r="T252">
        <v>144</v>
      </c>
      <c r="U252">
        <v>5089088657</v>
      </c>
      <c r="V252" s="57">
        <f t="shared" si="6"/>
        <v>17.97</v>
      </c>
      <c r="W252" s="57">
        <f>SUMIF('Retail Order Summary'!B:B,A252, 'Retail Order Summary'!J:J)*-1</f>
        <v>-1.3531299999999999</v>
      </c>
      <c r="X252" s="57">
        <f>SUMIF('Retail Order Summary'!B:B, 'Retail Item Input'!A252, 'Retail Order Summary'!G:G)</f>
        <v>25.97</v>
      </c>
      <c r="Y252" s="72">
        <f t="shared" si="7"/>
        <v>17.033698648440506</v>
      </c>
    </row>
    <row r="253" spans="1:25">
      <c r="A253" t="s">
        <v>4637</v>
      </c>
      <c r="B253" t="s">
        <v>4638</v>
      </c>
      <c r="C253" t="s">
        <v>2721</v>
      </c>
      <c r="D253" s="77">
        <v>42837.950532407405</v>
      </c>
      <c r="E253" t="s">
        <v>2713</v>
      </c>
      <c r="F253" s="77">
        <v>42842.788726851853</v>
      </c>
      <c r="G253" t="s">
        <v>2722</v>
      </c>
      <c r="H253" t="s">
        <v>1920</v>
      </c>
      <c r="I253">
        <v>5.99</v>
      </c>
      <c r="J253">
        <v>4</v>
      </c>
      <c r="K253">
        <v>0</v>
      </c>
      <c r="L253">
        <v>9.99</v>
      </c>
      <c r="N253">
        <v>0</v>
      </c>
      <c r="O253" t="s">
        <v>2728</v>
      </c>
      <c r="P253" s="56">
        <v>42837.950532407405</v>
      </c>
      <c r="Q253">
        <v>1</v>
      </c>
      <c r="R253" t="s">
        <v>4599</v>
      </c>
      <c r="S253">
        <v>5.99</v>
      </c>
      <c r="T253">
        <v>144</v>
      </c>
      <c r="U253">
        <v>5088857873</v>
      </c>
      <c r="V253" s="57">
        <f t="shared" si="6"/>
        <v>5.99</v>
      </c>
      <c r="W253" s="57">
        <f>SUMIF('Retail Order Summary'!B:B,A253, 'Retail Order Summary'!J:J)*-1</f>
        <v>-0.58970999999999996</v>
      </c>
      <c r="X253" s="57">
        <f>SUMIF('Retail Order Summary'!B:B, 'Retail Item Input'!A253, 'Retail Order Summary'!G:G)</f>
        <v>9.99</v>
      </c>
      <c r="Y253" s="72">
        <f t="shared" si="7"/>
        <v>5.6364101201201207</v>
      </c>
    </row>
    <row r="254" spans="1:25">
      <c r="A254" t="s">
        <v>4518</v>
      </c>
      <c r="B254" t="s">
        <v>4519</v>
      </c>
      <c r="C254" t="s">
        <v>2721</v>
      </c>
      <c r="D254" s="77">
        <v>42837.940879629627</v>
      </c>
      <c r="E254" t="s">
        <v>2713</v>
      </c>
      <c r="F254" s="77">
        <v>42842.789953703701</v>
      </c>
      <c r="G254" t="s">
        <v>2722</v>
      </c>
      <c r="H254" t="s">
        <v>1920</v>
      </c>
      <c r="I254">
        <v>11.98</v>
      </c>
      <c r="J254">
        <v>4</v>
      </c>
      <c r="K254">
        <v>0</v>
      </c>
      <c r="L254">
        <v>15.98</v>
      </c>
      <c r="N254">
        <v>0</v>
      </c>
      <c r="O254" t="s">
        <v>2728</v>
      </c>
      <c r="P254" s="56">
        <v>42837.940868055557</v>
      </c>
      <c r="Q254">
        <v>1</v>
      </c>
      <c r="R254" t="s">
        <v>4599</v>
      </c>
      <c r="S254">
        <v>5.99</v>
      </c>
      <c r="T254">
        <v>144</v>
      </c>
      <c r="U254">
        <v>5088796753</v>
      </c>
      <c r="V254" s="57">
        <f t="shared" si="6"/>
        <v>5.99</v>
      </c>
      <c r="W254" s="57">
        <f>SUMIF('Retail Order Summary'!B:B,A254, 'Retail Order Summary'!J:J)*-1</f>
        <v>-2.8216799999999997</v>
      </c>
      <c r="X254" s="57">
        <f>SUMIF('Retail Order Summary'!B:B, 'Retail Item Input'!A254, 'Retail Order Summary'!G:G)</f>
        <v>55.92</v>
      </c>
      <c r="Y254" s="72">
        <f t="shared" si="7"/>
        <v>5.6877492274678119</v>
      </c>
    </row>
    <row r="255" spans="1:25">
      <c r="A255" t="s">
        <v>4481</v>
      </c>
      <c r="B255" t="s">
        <v>4482</v>
      </c>
      <c r="D255"/>
      <c r="P255" s="56">
        <v>42837.939062500001</v>
      </c>
      <c r="Q255">
        <v>1</v>
      </c>
      <c r="R255" t="s">
        <v>4599</v>
      </c>
      <c r="S255">
        <v>5.99</v>
      </c>
      <c r="T255">
        <v>144</v>
      </c>
      <c r="V255" s="57">
        <f t="shared" si="6"/>
        <v>5.99</v>
      </c>
      <c r="W255" s="57">
        <f>SUMIF('Retail Order Summary'!B:B,A255, 'Retail Order Summary'!J:J)*-1</f>
        <v>-0.76341999999999999</v>
      </c>
      <c r="X255" s="57">
        <f>SUMIF('Retail Order Summary'!B:B, 'Retail Item Input'!A255, 'Retail Order Summary'!G:G)</f>
        <v>15.98</v>
      </c>
      <c r="Y255" s="72">
        <f t="shared" si="7"/>
        <v>5.703836933667084</v>
      </c>
    </row>
    <row r="256" spans="1:25">
      <c r="A256" t="s">
        <v>4520</v>
      </c>
      <c r="B256" t="s">
        <v>3587</v>
      </c>
      <c r="D256"/>
      <c r="P256" s="56">
        <v>42837.76054398148</v>
      </c>
      <c r="Q256">
        <v>1</v>
      </c>
      <c r="R256" t="s">
        <v>4599</v>
      </c>
      <c r="S256">
        <v>5.99</v>
      </c>
      <c r="T256">
        <v>144</v>
      </c>
      <c r="V256" s="57">
        <f t="shared" si="6"/>
        <v>5.99</v>
      </c>
      <c r="W256" s="57">
        <f>SUMIF('Retail Order Summary'!B:B,A256, 'Retail Order Summary'!J:J)*-1</f>
        <v>-1.13984</v>
      </c>
      <c r="X256" s="57">
        <f>SUMIF('Retail Order Summary'!B:B, 'Retail Item Input'!A256, 'Retail Order Summary'!G:G)</f>
        <v>28.96</v>
      </c>
      <c r="Y256" s="72">
        <f t="shared" si="7"/>
        <v>5.7542388950276244</v>
      </c>
    </row>
    <row r="257" spans="1:25">
      <c r="A257" t="s">
        <v>4639</v>
      </c>
      <c r="B257" t="s">
        <v>4640</v>
      </c>
      <c r="C257" t="s">
        <v>2721</v>
      </c>
      <c r="D257" s="77">
        <v>42836.964594907404</v>
      </c>
      <c r="E257" t="s">
        <v>2713</v>
      </c>
      <c r="F257" s="77">
        <v>42842.792893518519</v>
      </c>
      <c r="G257" t="s">
        <v>2722</v>
      </c>
      <c r="H257" t="s">
        <v>1920</v>
      </c>
      <c r="I257">
        <v>5.99</v>
      </c>
      <c r="J257">
        <v>4</v>
      </c>
      <c r="K257">
        <v>0</v>
      </c>
      <c r="L257">
        <v>9.99</v>
      </c>
      <c r="N257">
        <v>0</v>
      </c>
      <c r="O257" t="s">
        <v>2728</v>
      </c>
      <c r="P257" s="56">
        <v>42836.964583333334</v>
      </c>
      <c r="Q257">
        <v>1</v>
      </c>
      <c r="R257" t="s">
        <v>4599</v>
      </c>
      <c r="S257">
        <v>5.99</v>
      </c>
      <c r="T257">
        <v>144</v>
      </c>
      <c r="U257">
        <v>5084248913</v>
      </c>
      <c r="V257" s="57">
        <f t="shared" si="6"/>
        <v>5.99</v>
      </c>
      <c r="W257" s="57">
        <f>SUMIF('Retail Order Summary'!B:B,A257, 'Retail Order Summary'!J:J)*-1</f>
        <v>-0.58970999999999996</v>
      </c>
      <c r="X257" s="57">
        <f>SUMIF('Retail Order Summary'!B:B, 'Retail Item Input'!A257, 'Retail Order Summary'!G:G)</f>
        <v>9.99</v>
      </c>
      <c r="Y257" s="72">
        <f t="shared" si="7"/>
        <v>5.6364101201201207</v>
      </c>
    </row>
    <row r="258" spans="1:25">
      <c r="A258" t="s">
        <v>4641</v>
      </c>
      <c r="B258" t="s">
        <v>583</v>
      </c>
      <c r="C258" t="s">
        <v>2721</v>
      </c>
      <c r="D258" s="77">
        <v>42836.740335648145</v>
      </c>
      <c r="E258" t="s">
        <v>2713</v>
      </c>
      <c r="F258" s="77">
        <v>42842.793819444443</v>
      </c>
      <c r="G258" t="s">
        <v>2722</v>
      </c>
      <c r="H258" t="s">
        <v>1920</v>
      </c>
      <c r="I258">
        <v>5.99</v>
      </c>
      <c r="J258">
        <v>4</v>
      </c>
      <c r="K258">
        <v>0.67</v>
      </c>
      <c r="L258">
        <v>10.66</v>
      </c>
      <c r="N258">
        <v>0</v>
      </c>
      <c r="O258" t="s">
        <v>2728</v>
      </c>
      <c r="P258" s="56">
        <v>42836.740335648145</v>
      </c>
      <c r="Q258">
        <v>1</v>
      </c>
      <c r="R258" t="s">
        <v>4599</v>
      </c>
      <c r="S258">
        <v>5.99</v>
      </c>
      <c r="T258">
        <v>144</v>
      </c>
      <c r="U258">
        <v>5083061521</v>
      </c>
      <c r="V258" s="57">
        <f t="shared" si="6"/>
        <v>5.99</v>
      </c>
      <c r="W258" s="57">
        <f>SUMIF('Retail Order Summary'!B:B,A258, 'Retail Order Summary'!J:J)*-1</f>
        <v>-0.60914000000000001</v>
      </c>
      <c r="X258" s="57">
        <f>SUMIF('Retail Order Summary'!B:B, 'Retail Item Input'!A258, 'Retail Order Summary'!G:G)</f>
        <v>10.66</v>
      </c>
      <c r="Y258" s="72">
        <f t="shared" si="7"/>
        <v>5.6477158911819894</v>
      </c>
    </row>
    <row r="259" spans="1:25">
      <c r="A259" t="s">
        <v>4642</v>
      </c>
      <c r="B259" t="s">
        <v>2066</v>
      </c>
      <c r="C259" t="s">
        <v>2721</v>
      </c>
      <c r="D259" s="77">
        <v>42836.345462962963</v>
      </c>
      <c r="E259" t="s">
        <v>2713</v>
      </c>
      <c r="F259" s="77">
        <v>42842.917569444442</v>
      </c>
      <c r="G259" t="s">
        <v>2722</v>
      </c>
      <c r="H259" t="s">
        <v>1920</v>
      </c>
      <c r="I259">
        <v>5.99</v>
      </c>
      <c r="J259">
        <v>10</v>
      </c>
      <c r="K259">
        <v>0</v>
      </c>
      <c r="L259">
        <v>15.99</v>
      </c>
      <c r="N259">
        <v>0</v>
      </c>
      <c r="O259" t="s">
        <v>2737</v>
      </c>
      <c r="P259" s="56">
        <v>42836.345451388886</v>
      </c>
      <c r="Q259">
        <v>1</v>
      </c>
      <c r="R259" t="s">
        <v>4599</v>
      </c>
      <c r="S259">
        <v>5.99</v>
      </c>
      <c r="T259">
        <v>144</v>
      </c>
      <c r="U259">
        <v>5080875665</v>
      </c>
      <c r="V259" s="57">
        <f t="shared" ref="V259:V322" si="8">Q259*S259</f>
        <v>5.99</v>
      </c>
      <c r="W259" s="57">
        <f>SUMIF('Retail Order Summary'!B:B,A259, 'Retail Order Summary'!J:J)*-1</f>
        <v>-0.76371</v>
      </c>
      <c r="X259" s="57">
        <f>SUMIF('Retail Order Summary'!B:B, 'Retail Item Input'!A259, 'Retail Order Summary'!G:G)</f>
        <v>15.99</v>
      </c>
      <c r="Y259" s="72">
        <f t="shared" ref="Y259:Y322" si="9">V259+(W259*(V259/X259))</f>
        <v>5.703907260787993</v>
      </c>
    </row>
    <row r="260" spans="1:25">
      <c r="A260" t="s">
        <v>4643</v>
      </c>
      <c r="B260" t="s">
        <v>2061</v>
      </c>
      <c r="C260" t="s">
        <v>2721</v>
      </c>
      <c r="D260" s="77">
        <v>42836.072048611109</v>
      </c>
      <c r="E260" t="s">
        <v>2713</v>
      </c>
      <c r="F260" s="77">
        <v>42842.795439814814</v>
      </c>
      <c r="G260" t="s">
        <v>2722</v>
      </c>
      <c r="H260" t="s">
        <v>1920</v>
      </c>
      <c r="I260">
        <v>5.99</v>
      </c>
      <c r="J260">
        <v>4</v>
      </c>
      <c r="K260">
        <v>0</v>
      </c>
      <c r="L260">
        <v>9.99</v>
      </c>
      <c r="N260">
        <v>0</v>
      </c>
      <c r="O260" t="s">
        <v>2728</v>
      </c>
      <c r="P260" s="56">
        <v>42836.072048611109</v>
      </c>
      <c r="Q260">
        <v>1</v>
      </c>
      <c r="R260" t="s">
        <v>4599</v>
      </c>
      <c r="S260">
        <v>5.99</v>
      </c>
      <c r="T260">
        <v>144</v>
      </c>
      <c r="U260">
        <v>5079137617</v>
      </c>
      <c r="V260" s="57">
        <f t="shared" si="8"/>
        <v>5.99</v>
      </c>
      <c r="W260" s="57">
        <f>SUMIF('Retail Order Summary'!B:B,A260, 'Retail Order Summary'!J:J)*-1</f>
        <v>-0.58970999999999996</v>
      </c>
      <c r="X260" s="57">
        <f>SUMIF('Retail Order Summary'!B:B, 'Retail Item Input'!A260, 'Retail Order Summary'!G:G)</f>
        <v>9.99</v>
      </c>
      <c r="Y260" s="72">
        <f t="shared" si="9"/>
        <v>5.6364101201201207</v>
      </c>
    </row>
    <row r="261" spans="1:25">
      <c r="A261" t="s">
        <v>4644</v>
      </c>
      <c r="B261" t="s">
        <v>2450</v>
      </c>
      <c r="C261" t="s">
        <v>2721</v>
      </c>
      <c r="D261" s="77">
        <v>42835.820254629631</v>
      </c>
      <c r="E261" t="s">
        <v>2713</v>
      </c>
      <c r="F261" s="77">
        <v>42842.937511574077</v>
      </c>
      <c r="G261" t="s">
        <v>2722</v>
      </c>
      <c r="H261" t="s">
        <v>1920</v>
      </c>
      <c r="I261">
        <v>5.99</v>
      </c>
      <c r="J261">
        <v>4</v>
      </c>
      <c r="K261">
        <v>0</v>
      </c>
      <c r="L261">
        <v>9.99</v>
      </c>
      <c r="N261">
        <v>0</v>
      </c>
      <c r="O261" t="s">
        <v>2728</v>
      </c>
      <c r="P261" s="56">
        <v>42835.820243055554</v>
      </c>
      <c r="Q261">
        <v>1</v>
      </c>
      <c r="R261" t="s">
        <v>4599</v>
      </c>
      <c r="S261">
        <v>5.99</v>
      </c>
      <c r="T261">
        <v>144</v>
      </c>
      <c r="U261">
        <v>5076784721</v>
      </c>
      <c r="V261" s="57">
        <f t="shared" si="8"/>
        <v>5.99</v>
      </c>
      <c r="W261" s="57">
        <f>SUMIF('Retail Order Summary'!B:B,A261, 'Retail Order Summary'!J:J)*-1</f>
        <v>-0.58970999999999996</v>
      </c>
      <c r="X261" s="57">
        <f>SUMIF('Retail Order Summary'!B:B, 'Retail Item Input'!A261, 'Retail Order Summary'!G:G)</f>
        <v>9.99</v>
      </c>
      <c r="Y261" s="72">
        <f t="shared" si="9"/>
        <v>5.6364101201201207</v>
      </c>
    </row>
    <row r="262" spans="1:25">
      <c r="A262" t="s">
        <v>4645</v>
      </c>
      <c r="B262" t="s">
        <v>4646</v>
      </c>
      <c r="D262"/>
      <c r="P262" s="56">
        <v>42835.535983796297</v>
      </c>
      <c r="Q262">
        <v>1</v>
      </c>
      <c r="R262" t="s">
        <v>4599</v>
      </c>
      <c r="S262">
        <v>5.99</v>
      </c>
      <c r="T262">
        <v>144</v>
      </c>
      <c r="V262" s="57">
        <f t="shared" si="8"/>
        <v>5.99</v>
      </c>
      <c r="W262" s="57">
        <f>SUMIF('Retail Order Summary'!B:B,A262, 'Retail Order Summary'!J:J)*-1</f>
        <v>-1.05342</v>
      </c>
      <c r="X262" s="57">
        <f>SUMIF('Retail Order Summary'!B:B, 'Retail Item Input'!A262, 'Retail Order Summary'!G:G)</f>
        <v>25.98</v>
      </c>
      <c r="Y262" s="72">
        <f t="shared" si="9"/>
        <v>5.7471214087759819</v>
      </c>
    </row>
    <row r="263" spans="1:25">
      <c r="A263" t="s">
        <v>4647</v>
      </c>
      <c r="B263" t="s">
        <v>4648</v>
      </c>
      <c r="C263" t="s">
        <v>2721</v>
      </c>
      <c r="D263" s="77">
        <v>42835.475173611114</v>
      </c>
      <c r="E263" t="s">
        <v>2763</v>
      </c>
      <c r="G263" t="s">
        <v>2722</v>
      </c>
      <c r="H263" t="s">
        <v>1920</v>
      </c>
      <c r="I263">
        <v>5.99</v>
      </c>
      <c r="J263">
        <v>10</v>
      </c>
      <c r="K263">
        <v>0</v>
      </c>
      <c r="L263">
        <v>5.99</v>
      </c>
      <c r="M263" t="s">
        <v>2749</v>
      </c>
      <c r="N263">
        <v>10</v>
      </c>
      <c r="O263" t="s">
        <v>2737</v>
      </c>
      <c r="P263" s="56">
        <v>42835.475173611114</v>
      </c>
      <c r="Q263">
        <v>1</v>
      </c>
      <c r="R263" t="s">
        <v>4599</v>
      </c>
      <c r="S263">
        <v>5.99</v>
      </c>
      <c r="T263">
        <v>144</v>
      </c>
      <c r="U263">
        <v>5074660305</v>
      </c>
      <c r="V263" s="57">
        <f t="shared" si="8"/>
        <v>5.99</v>
      </c>
      <c r="W263" s="57">
        <f>SUMIF('Retail Order Summary'!B:B,A263, 'Retail Order Summary'!J:J)*-1</f>
        <v>-0.47370999999999996</v>
      </c>
      <c r="X263" s="57">
        <f>SUMIF('Retail Order Summary'!B:B, 'Retail Item Input'!A263, 'Retail Order Summary'!G:G)</f>
        <v>5.99</v>
      </c>
      <c r="Y263" s="72">
        <f t="shared" si="9"/>
        <v>5.5162900000000006</v>
      </c>
    </row>
    <row r="264" spans="1:25">
      <c r="A264" t="s">
        <v>4649</v>
      </c>
      <c r="B264" t="s">
        <v>3004</v>
      </c>
      <c r="C264" t="s">
        <v>2721</v>
      </c>
      <c r="D264" s="77">
        <v>42835.366770833331</v>
      </c>
      <c r="E264" t="s">
        <v>2713</v>
      </c>
      <c r="F264" s="77">
        <v>42842.933668981481</v>
      </c>
      <c r="G264" t="s">
        <v>2722</v>
      </c>
      <c r="H264" t="s">
        <v>1920</v>
      </c>
      <c r="I264">
        <v>5.99</v>
      </c>
      <c r="J264">
        <v>0</v>
      </c>
      <c r="K264">
        <v>0.4</v>
      </c>
      <c r="L264">
        <v>6.39</v>
      </c>
      <c r="N264">
        <v>0</v>
      </c>
      <c r="O264" t="s">
        <v>3723</v>
      </c>
      <c r="P264" s="56">
        <v>42835.366770833331</v>
      </c>
      <c r="Q264">
        <v>1</v>
      </c>
      <c r="R264" t="s">
        <v>4599</v>
      </c>
      <c r="S264">
        <v>5.99</v>
      </c>
      <c r="T264">
        <v>144</v>
      </c>
      <c r="U264">
        <v>5074134353</v>
      </c>
      <c r="V264" s="57">
        <f t="shared" si="8"/>
        <v>5.99</v>
      </c>
      <c r="W264" s="57">
        <f>SUMIF('Retail Order Summary'!B:B,A264, 'Retail Order Summary'!J:J)*-1</f>
        <v>-0.48531000000000002</v>
      </c>
      <c r="X264" s="57">
        <f>SUMIF('Retail Order Summary'!B:B, 'Retail Item Input'!A264, 'Retail Order Summary'!G:G)</f>
        <v>6.39</v>
      </c>
      <c r="Y264" s="72">
        <f t="shared" si="9"/>
        <v>5.5350693427230047</v>
      </c>
    </row>
    <row r="265" spans="1:25">
      <c r="A265" t="s">
        <v>4650</v>
      </c>
      <c r="B265" t="s">
        <v>4008</v>
      </c>
      <c r="D265"/>
      <c r="P265" s="56">
        <v>42835.345497685186</v>
      </c>
      <c r="Q265">
        <v>1</v>
      </c>
      <c r="R265" t="s">
        <v>4599</v>
      </c>
      <c r="S265">
        <v>5.99</v>
      </c>
      <c r="T265">
        <v>144</v>
      </c>
      <c r="V265" s="57">
        <f t="shared" si="8"/>
        <v>5.99</v>
      </c>
      <c r="W265" s="57">
        <f>SUMIF('Retail Order Summary'!B:B,A265, 'Retail Order Summary'!J:J)*-1</f>
        <v>-1.37242</v>
      </c>
      <c r="X265" s="57">
        <f>SUMIF('Retail Order Summary'!B:B, 'Retail Item Input'!A265, 'Retail Order Summary'!G:G)</f>
        <v>36.979999999999997</v>
      </c>
      <c r="Y265" s="72">
        <f t="shared" si="9"/>
        <v>5.7676961654948622</v>
      </c>
    </row>
    <row r="266" spans="1:25">
      <c r="A266" t="s">
        <v>4651</v>
      </c>
      <c r="B266" t="s">
        <v>2032</v>
      </c>
      <c r="C266" t="s">
        <v>2721</v>
      </c>
      <c r="D266" s="77">
        <v>42835.219155092593</v>
      </c>
      <c r="E266" t="s">
        <v>2763</v>
      </c>
      <c r="G266" t="s">
        <v>2722</v>
      </c>
      <c r="H266" t="s">
        <v>1920</v>
      </c>
      <c r="I266">
        <v>5.99</v>
      </c>
      <c r="J266">
        <v>0</v>
      </c>
      <c r="K266">
        <v>0</v>
      </c>
      <c r="L266">
        <v>5.99</v>
      </c>
      <c r="N266">
        <v>0</v>
      </c>
      <c r="O266" t="s">
        <v>3575</v>
      </c>
      <c r="P266" s="56">
        <v>42835.219155092593</v>
      </c>
      <c r="Q266">
        <v>1</v>
      </c>
      <c r="R266" t="s">
        <v>4599</v>
      </c>
      <c r="S266">
        <v>5.99</v>
      </c>
      <c r="T266">
        <v>144</v>
      </c>
      <c r="U266">
        <v>5073709137</v>
      </c>
      <c r="V266" s="57">
        <f t="shared" si="8"/>
        <v>5.99</v>
      </c>
      <c r="W266" s="57">
        <f>SUMIF('Retail Order Summary'!B:B,A266, 'Retail Order Summary'!J:J)*-1</f>
        <v>-0.47370999999999996</v>
      </c>
      <c r="X266" s="57">
        <f>SUMIF('Retail Order Summary'!B:B, 'Retail Item Input'!A266, 'Retail Order Summary'!G:G)</f>
        <v>5.99</v>
      </c>
      <c r="Y266" s="72">
        <f t="shared" si="9"/>
        <v>5.5162900000000006</v>
      </c>
    </row>
    <row r="267" spans="1:25">
      <c r="A267" t="s">
        <v>4652</v>
      </c>
      <c r="B267" t="s">
        <v>459</v>
      </c>
      <c r="C267" t="s">
        <v>2721</v>
      </c>
      <c r="D267" s="77">
        <v>42835.179293981484</v>
      </c>
      <c r="E267" t="s">
        <v>2713</v>
      </c>
      <c r="F267" s="77">
        <v>42842.829641203702</v>
      </c>
      <c r="G267" t="s">
        <v>2722</v>
      </c>
      <c r="H267" t="s">
        <v>1920</v>
      </c>
      <c r="I267">
        <v>47.92</v>
      </c>
      <c r="J267">
        <v>6</v>
      </c>
      <c r="K267">
        <v>0</v>
      </c>
      <c r="L267">
        <v>53.92</v>
      </c>
      <c r="N267">
        <v>0</v>
      </c>
      <c r="O267" t="s">
        <v>2728</v>
      </c>
      <c r="P267" s="56">
        <v>42835.179293981484</v>
      </c>
      <c r="Q267">
        <v>3</v>
      </c>
      <c r="R267" t="s">
        <v>4579</v>
      </c>
      <c r="S267">
        <v>5.99</v>
      </c>
      <c r="T267">
        <v>144</v>
      </c>
      <c r="U267">
        <v>5073618705</v>
      </c>
      <c r="V267" s="57">
        <f t="shared" si="8"/>
        <v>17.97</v>
      </c>
      <c r="W267" s="57">
        <f>SUMIF('Retail Order Summary'!B:B,A267, 'Retail Order Summary'!J:J)*-1</f>
        <v>-1.8636800000000002</v>
      </c>
      <c r="X267" s="57">
        <f>SUMIF('Retail Order Summary'!B:B, 'Retail Item Input'!A267, 'Retail Order Summary'!G:G)</f>
        <v>53.92</v>
      </c>
      <c r="Y267" s="72">
        <f t="shared" si="9"/>
        <v>17.348888545994065</v>
      </c>
    </row>
    <row r="268" spans="1:25">
      <c r="A268" t="s">
        <v>4652</v>
      </c>
      <c r="B268" t="s">
        <v>459</v>
      </c>
      <c r="D268"/>
      <c r="P268" s="56">
        <v>42835.179293981484</v>
      </c>
      <c r="Q268">
        <v>5</v>
      </c>
      <c r="R268" t="s">
        <v>4599</v>
      </c>
      <c r="S268">
        <v>5.99</v>
      </c>
      <c r="T268">
        <v>144</v>
      </c>
      <c r="V268" s="57">
        <f t="shared" si="8"/>
        <v>29.950000000000003</v>
      </c>
      <c r="W268" s="57">
        <f>SUMIF('Retail Order Summary'!B:B,A268, 'Retail Order Summary'!J:J)*-1</f>
        <v>-1.8636800000000002</v>
      </c>
      <c r="X268" s="57">
        <f>SUMIF('Retail Order Summary'!B:B, 'Retail Item Input'!A268, 'Retail Order Summary'!G:G)</f>
        <v>53.92</v>
      </c>
      <c r="Y268" s="72">
        <f t="shared" si="9"/>
        <v>28.914814243323445</v>
      </c>
    </row>
    <row r="269" spans="1:25">
      <c r="A269" t="s">
        <v>4653</v>
      </c>
      <c r="B269" t="s">
        <v>601</v>
      </c>
      <c r="C269" t="s">
        <v>2721</v>
      </c>
      <c r="D269" s="77">
        <v>42834.658900462964</v>
      </c>
      <c r="E269" t="s">
        <v>2713</v>
      </c>
      <c r="F269" s="77">
        <v>42928.429108796299</v>
      </c>
      <c r="G269" t="s">
        <v>2722</v>
      </c>
      <c r="H269" t="s">
        <v>1920</v>
      </c>
      <c r="I269">
        <v>5.99</v>
      </c>
      <c r="J269">
        <v>4</v>
      </c>
      <c r="K269">
        <v>0</v>
      </c>
      <c r="L269">
        <v>5.99</v>
      </c>
      <c r="M269" t="s">
        <v>2749</v>
      </c>
      <c r="N269">
        <v>4</v>
      </c>
      <c r="O269" t="s">
        <v>2728</v>
      </c>
      <c r="P269" s="56">
        <v>42834.658900462964</v>
      </c>
      <c r="Q269">
        <v>1</v>
      </c>
      <c r="R269" t="s">
        <v>4599</v>
      </c>
      <c r="S269">
        <v>5.99</v>
      </c>
      <c r="T269">
        <v>144</v>
      </c>
      <c r="U269">
        <v>5070719185</v>
      </c>
      <c r="V269" s="57">
        <f t="shared" si="8"/>
        <v>5.99</v>
      </c>
      <c r="W269" s="57">
        <f>SUMIF('Retail Order Summary'!B:B,A269, 'Retail Order Summary'!J:J)*-1</f>
        <v>-0.47370999999999996</v>
      </c>
      <c r="X269" s="57">
        <f>SUMIF('Retail Order Summary'!B:B, 'Retail Item Input'!A269, 'Retail Order Summary'!G:G)</f>
        <v>5.99</v>
      </c>
      <c r="Y269" s="72">
        <f t="shared" si="9"/>
        <v>5.5162900000000006</v>
      </c>
    </row>
    <row r="270" spans="1:25">
      <c r="A270" t="s">
        <v>4654</v>
      </c>
      <c r="B270" t="s">
        <v>4655</v>
      </c>
      <c r="C270" t="s">
        <v>2721</v>
      </c>
      <c r="D270" s="77">
        <v>42834.609351851854</v>
      </c>
      <c r="E270" t="s">
        <v>2713</v>
      </c>
      <c r="F270" s="77">
        <v>42842.798078703701</v>
      </c>
      <c r="G270" t="s">
        <v>2722</v>
      </c>
      <c r="H270" t="s">
        <v>1920</v>
      </c>
      <c r="I270">
        <v>5.99</v>
      </c>
      <c r="J270">
        <v>4</v>
      </c>
      <c r="K270">
        <v>0</v>
      </c>
      <c r="L270">
        <v>9.99</v>
      </c>
      <c r="N270">
        <v>0</v>
      </c>
      <c r="O270" t="s">
        <v>2728</v>
      </c>
      <c r="P270" s="56">
        <v>42834.609351851854</v>
      </c>
      <c r="Q270">
        <v>1</v>
      </c>
      <c r="R270" t="s">
        <v>4599</v>
      </c>
      <c r="S270">
        <v>5.99</v>
      </c>
      <c r="T270">
        <v>144</v>
      </c>
      <c r="U270">
        <v>5070400209</v>
      </c>
      <c r="V270" s="57">
        <f t="shared" si="8"/>
        <v>5.99</v>
      </c>
      <c r="W270" s="57">
        <f>SUMIF('Retail Order Summary'!B:B,A270, 'Retail Order Summary'!J:J)*-1</f>
        <v>-0.58970999999999996</v>
      </c>
      <c r="X270" s="57">
        <f>SUMIF('Retail Order Summary'!B:B, 'Retail Item Input'!A270, 'Retail Order Summary'!G:G)</f>
        <v>9.99</v>
      </c>
      <c r="Y270" s="72">
        <f t="shared" si="9"/>
        <v>5.6364101201201207</v>
      </c>
    </row>
    <row r="271" spans="1:25">
      <c r="A271" t="s">
        <v>4656</v>
      </c>
      <c r="B271" t="s">
        <v>4657</v>
      </c>
      <c r="D271"/>
      <c r="P271" s="56">
        <v>42834.318518518521</v>
      </c>
      <c r="Q271">
        <v>1</v>
      </c>
      <c r="R271" t="s">
        <v>4599</v>
      </c>
      <c r="S271">
        <v>5.99</v>
      </c>
      <c r="T271">
        <v>144</v>
      </c>
      <c r="V271" s="57">
        <f t="shared" si="8"/>
        <v>5.99</v>
      </c>
      <c r="W271" s="57">
        <f>SUMIF('Retail Order Summary'!B:B,A271, 'Retail Order Summary'!J:J)*-1</f>
        <v>-0.82142000000000004</v>
      </c>
      <c r="X271" s="57">
        <f>SUMIF('Retail Order Summary'!B:B, 'Retail Item Input'!A271, 'Retail Order Summary'!G:G)</f>
        <v>17.98</v>
      </c>
      <c r="Y271" s="72">
        <f t="shared" si="9"/>
        <v>5.7163456173526139</v>
      </c>
    </row>
    <row r="272" spans="1:25">
      <c r="A272" t="s">
        <v>4658</v>
      </c>
      <c r="B272" t="s">
        <v>3651</v>
      </c>
      <c r="C272" t="s">
        <v>2721</v>
      </c>
      <c r="D272" s="77">
        <v>42834.016805555555</v>
      </c>
      <c r="E272" t="s">
        <v>2713</v>
      </c>
      <c r="F272" s="77">
        <v>42891.695381944446</v>
      </c>
      <c r="G272" t="s">
        <v>2722</v>
      </c>
      <c r="H272" t="s">
        <v>1920</v>
      </c>
      <c r="I272">
        <v>5.99</v>
      </c>
      <c r="J272">
        <v>0</v>
      </c>
      <c r="K272">
        <v>0</v>
      </c>
      <c r="L272">
        <v>5.99</v>
      </c>
      <c r="N272">
        <v>0</v>
      </c>
      <c r="O272" t="s">
        <v>3723</v>
      </c>
      <c r="P272" s="56">
        <v>42834.016805555555</v>
      </c>
      <c r="Q272">
        <v>1</v>
      </c>
      <c r="R272" t="s">
        <v>4599</v>
      </c>
      <c r="S272">
        <v>5.99</v>
      </c>
      <c r="T272">
        <v>144</v>
      </c>
      <c r="U272">
        <v>5068204049</v>
      </c>
      <c r="V272" s="57">
        <f t="shared" si="8"/>
        <v>5.99</v>
      </c>
      <c r="W272" s="57">
        <f>SUMIF('Retail Order Summary'!B:B,A272, 'Retail Order Summary'!J:J)*-1</f>
        <v>-0.47370999999999996</v>
      </c>
      <c r="X272" s="57">
        <f>SUMIF('Retail Order Summary'!B:B, 'Retail Item Input'!A272, 'Retail Order Summary'!G:G)</f>
        <v>5.99</v>
      </c>
      <c r="Y272" s="72">
        <f t="shared" si="9"/>
        <v>5.5162900000000006</v>
      </c>
    </row>
    <row r="273" spans="1:25">
      <c r="A273" t="s">
        <v>4659</v>
      </c>
      <c r="B273" t="s">
        <v>4461</v>
      </c>
      <c r="C273" t="s">
        <v>2721</v>
      </c>
      <c r="D273" s="77">
        <v>42833.866099537037</v>
      </c>
      <c r="E273" t="s">
        <v>2713</v>
      </c>
      <c r="F273" s="77">
        <v>42857.751863425925</v>
      </c>
      <c r="G273" t="s">
        <v>2722</v>
      </c>
      <c r="H273" t="s">
        <v>1920</v>
      </c>
      <c r="I273">
        <v>5.99</v>
      </c>
      <c r="J273">
        <v>0</v>
      </c>
      <c r="K273">
        <v>0</v>
      </c>
      <c r="L273">
        <v>5.99</v>
      </c>
      <c r="M273" t="s">
        <v>2749</v>
      </c>
      <c r="N273">
        <v>0</v>
      </c>
      <c r="O273" t="s">
        <v>3723</v>
      </c>
      <c r="P273" s="56">
        <v>42833.866099537037</v>
      </c>
      <c r="Q273">
        <v>1</v>
      </c>
      <c r="R273" t="s">
        <v>4599</v>
      </c>
      <c r="S273">
        <v>5.99</v>
      </c>
      <c r="T273">
        <v>144</v>
      </c>
      <c r="U273">
        <v>5067427153</v>
      </c>
      <c r="V273" s="57">
        <f t="shared" si="8"/>
        <v>5.99</v>
      </c>
      <c r="W273" s="57">
        <f>SUMIF('Retail Order Summary'!B:B,A273, 'Retail Order Summary'!J:J)*-1</f>
        <v>-0.47370999999999996</v>
      </c>
      <c r="X273" s="57">
        <f>SUMIF('Retail Order Summary'!B:B, 'Retail Item Input'!A273, 'Retail Order Summary'!G:G)</f>
        <v>5.99</v>
      </c>
      <c r="Y273" s="72">
        <f t="shared" si="9"/>
        <v>5.5162900000000006</v>
      </c>
    </row>
    <row r="274" spans="1:25">
      <c r="A274" t="s">
        <v>4660</v>
      </c>
      <c r="B274" t="s">
        <v>4661</v>
      </c>
      <c r="D274"/>
      <c r="P274" s="56">
        <v>42833.759918981479</v>
      </c>
      <c r="Q274">
        <v>1</v>
      </c>
      <c r="R274" t="s">
        <v>4599</v>
      </c>
      <c r="S274">
        <v>5.99</v>
      </c>
      <c r="T274">
        <v>144</v>
      </c>
      <c r="V274" s="57">
        <f t="shared" si="8"/>
        <v>5.99</v>
      </c>
      <c r="W274" s="57">
        <f>SUMIF('Retail Order Summary'!B:B,A274, 'Retail Order Summary'!J:J)*-1</f>
        <v>-0.90842000000000001</v>
      </c>
      <c r="X274" s="57">
        <f>SUMIF('Retail Order Summary'!B:B, 'Retail Item Input'!A274, 'Retail Order Summary'!G:G)</f>
        <v>20.98</v>
      </c>
      <c r="Y274" s="72">
        <f t="shared" si="9"/>
        <v>5.7306369971401336</v>
      </c>
    </row>
    <row r="275" spans="1:25">
      <c r="A275" t="s">
        <v>4662</v>
      </c>
      <c r="B275" t="s">
        <v>4663</v>
      </c>
      <c r="C275" t="s">
        <v>2721</v>
      </c>
      <c r="D275" s="77">
        <v>42833.637233796297</v>
      </c>
      <c r="E275" t="s">
        <v>2713</v>
      </c>
      <c r="F275" s="77">
        <v>42842.932337962964</v>
      </c>
      <c r="G275" t="s">
        <v>2722</v>
      </c>
      <c r="H275" t="s">
        <v>1920</v>
      </c>
      <c r="I275">
        <v>5.99</v>
      </c>
      <c r="J275">
        <v>0</v>
      </c>
      <c r="K275">
        <v>0.4</v>
      </c>
      <c r="L275">
        <v>6.39</v>
      </c>
      <c r="N275">
        <v>0</v>
      </c>
      <c r="O275" t="s">
        <v>3723</v>
      </c>
      <c r="P275" s="56">
        <v>42833.637233796297</v>
      </c>
      <c r="Q275">
        <v>1</v>
      </c>
      <c r="R275" t="s">
        <v>4599</v>
      </c>
      <c r="S275">
        <v>5.99</v>
      </c>
      <c r="T275">
        <v>144</v>
      </c>
      <c r="U275">
        <v>5066066897</v>
      </c>
      <c r="V275" s="57">
        <f t="shared" si="8"/>
        <v>5.99</v>
      </c>
      <c r="W275" s="57">
        <f>SUMIF('Retail Order Summary'!B:B,A275, 'Retail Order Summary'!J:J)*-1</f>
        <v>-0.48531000000000002</v>
      </c>
      <c r="X275" s="57">
        <f>SUMIF('Retail Order Summary'!B:B, 'Retail Item Input'!A275, 'Retail Order Summary'!G:G)</f>
        <v>6.39</v>
      </c>
      <c r="Y275" s="72">
        <f t="shared" si="9"/>
        <v>5.5350693427230047</v>
      </c>
    </row>
    <row r="276" spans="1:25">
      <c r="A276" t="s">
        <v>4467</v>
      </c>
      <c r="B276" t="s">
        <v>843</v>
      </c>
      <c r="D276"/>
      <c r="P276" s="56">
        <v>42833.595937500002</v>
      </c>
      <c r="Q276">
        <v>1</v>
      </c>
      <c r="R276" t="s">
        <v>4599</v>
      </c>
      <c r="S276">
        <v>5.99</v>
      </c>
      <c r="T276">
        <v>144</v>
      </c>
      <c r="V276" s="57">
        <f t="shared" si="8"/>
        <v>5.99</v>
      </c>
      <c r="W276" s="57">
        <f>SUMIF('Retail Order Summary'!B:B,A276, 'Retail Order Summary'!J:J)*-1</f>
        <v>-1.19784</v>
      </c>
      <c r="X276" s="57">
        <f>SUMIF('Retail Order Summary'!B:B, 'Retail Item Input'!A276, 'Retail Order Summary'!G:G)</f>
        <v>30.96</v>
      </c>
      <c r="Y276" s="72">
        <f t="shared" si="9"/>
        <v>5.7582473643410852</v>
      </c>
    </row>
    <row r="277" spans="1:25">
      <c r="A277" t="s">
        <v>4664</v>
      </c>
      <c r="B277" t="s">
        <v>4665</v>
      </c>
      <c r="C277" t="s">
        <v>2721</v>
      </c>
      <c r="D277" s="77">
        <v>42833.569918981484</v>
      </c>
      <c r="E277" t="s">
        <v>2713</v>
      </c>
      <c r="F277" s="77">
        <v>42842.803310185183</v>
      </c>
      <c r="G277" t="s">
        <v>2722</v>
      </c>
      <c r="H277" t="s">
        <v>1920</v>
      </c>
      <c r="I277">
        <v>5.99</v>
      </c>
      <c r="J277">
        <v>4</v>
      </c>
      <c r="K277">
        <v>0</v>
      </c>
      <c r="L277">
        <v>9.99</v>
      </c>
      <c r="N277">
        <v>0</v>
      </c>
      <c r="O277" t="s">
        <v>2728</v>
      </c>
      <c r="P277" s="56">
        <v>42833.569907407407</v>
      </c>
      <c r="Q277">
        <v>1</v>
      </c>
      <c r="R277" t="s">
        <v>4599</v>
      </c>
      <c r="S277">
        <v>5.99</v>
      </c>
      <c r="T277">
        <v>144</v>
      </c>
      <c r="U277">
        <v>5065612689</v>
      </c>
      <c r="V277" s="57">
        <f t="shared" si="8"/>
        <v>5.99</v>
      </c>
      <c r="W277" s="57">
        <f>SUMIF('Retail Order Summary'!B:B,A277, 'Retail Order Summary'!J:J)*-1</f>
        <v>-0.58970999999999996</v>
      </c>
      <c r="X277" s="57">
        <f>SUMIF('Retail Order Summary'!B:B, 'Retail Item Input'!A277, 'Retail Order Summary'!G:G)</f>
        <v>9.99</v>
      </c>
      <c r="Y277" s="72">
        <f t="shared" si="9"/>
        <v>5.6364101201201207</v>
      </c>
    </row>
    <row r="278" spans="1:25">
      <c r="A278" t="s">
        <v>4666</v>
      </c>
      <c r="B278" t="s">
        <v>2440</v>
      </c>
      <c r="D278"/>
      <c r="P278" s="56">
        <v>42833.509016203701</v>
      </c>
      <c r="Q278">
        <v>1</v>
      </c>
      <c r="R278" t="s">
        <v>4599</v>
      </c>
      <c r="S278">
        <v>5.99</v>
      </c>
      <c r="T278">
        <v>144</v>
      </c>
      <c r="V278" s="57">
        <f t="shared" si="8"/>
        <v>5.99</v>
      </c>
      <c r="W278" s="57">
        <f>SUMIF('Retail Order Summary'!B:B,A278, 'Retail Order Summary'!J:J)*-1</f>
        <v>-1.0824199999999999</v>
      </c>
      <c r="X278" s="57">
        <f>SUMIF('Retail Order Summary'!B:B, 'Retail Item Input'!A278, 'Retail Order Summary'!G:G)</f>
        <v>26.98</v>
      </c>
      <c r="Y278" s="72">
        <f t="shared" si="9"/>
        <v>5.7496851074870277</v>
      </c>
    </row>
    <row r="279" spans="1:25">
      <c r="A279" t="s">
        <v>4667</v>
      </c>
      <c r="B279" t="s">
        <v>4668</v>
      </c>
      <c r="C279" t="s">
        <v>2721</v>
      </c>
      <c r="D279" s="77">
        <v>42833.506388888891</v>
      </c>
      <c r="E279" t="s">
        <v>2713</v>
      </c>
      <c r="F279" s="77">
        <v>42842.92324074074</v>
      </c>
      <c r="G279" t="s">
        <v>2722</v>
      </c>
      <c r="H279" t="s">
        <v>1920</v>
      </c>
      <c r="I279">
        <v>11.98</v>
      </c>
      <c r="J279">
        <v>16</v>
      </c>
      <c r="K279">
        <v>0</v>
      </c>
      <c r="L279">
        <v>27.98</v>
      </c>
      <c r="N279">
        <v>0</v>
      </c>
      <c r="O279" t="s">
        <v>2735</v>
      </c>
      <c r="P279" s="56">
        <v>42833.506388888891</v>
      </c>
      <c r="Q279">
        <v>2</v>
      </c>
      <c r="R279" t="s">
        <v>4599</v>
      </c>
      <c r="S279">
        <v>5.99</v>
      </c>
      <c r="T279">
        <v>144</v>
      </c>
      <c r="U279">
        <v>5065099153</v>
      </c>
      <c r="V279" s="57">
        <f t="shared" si="8"/>
        <v>11.98</v>
      </c>
      <c r="W279" s="57">
        <f>SUMIF('Retail Order Summary'!B:B,A279, 'Retail Order Summary'!J:J)*-1</f>
        <v>-1.1114200000000001</v>
      </c>
      <c r="X279" s="57">
        <f>SUMIF('Retail Order Summary'!B:B, 'Retail Item Input'!A279, 'Retail Order Summary'!G:G)</f>
        <v>27.98</v>
      </c>
      <c r="Y279" s="72">
        <f t="shared" si="9"/>
        <v>11.504131107934239</v>
      </c>
    </row>
    <row r="280" spans="1:25">
      <c r="A280" t="s">
        <v>4669</v>
      </c>
      <c r="B280" t="s">
        <v>4670</v>
      </c>
      <c r="C280" t="s">
        <v>2721</v>
      </c>
      <c r="D280" s="77">
        <v>42833.496435185189</v>
      </c>
      <c r="E280" t="s">
        <v>2763</v>
      </c>
      <c r="G280" t="s">
        <v>2722</v>
      </c>
      <c r="H280" t="s">
        <v>1920</v>
      </c>
      <c r="I280">
        <v>5.99</v>
      </c>
      <c r="J280">
        <v>4</v>
      </c>
      <c r="K280">
        <v>0</v>
      </c>
      <c r="L280">
        <v>5.99</v>
      </c>
      <c r="M280" t="s">
        <v>2749</v>
      </c>
      <c r="N280">
        <v>4</v>
      </c>
      <c r="O280" t="s">
        <v>2728</v>
      </c>
      <c r="P280" s="56">
        <v>42833.496435185189</v>
      </c>
      <c r="Q280">
        <v>1</v>
      </c>
      <c r="R280" t="s">
        <v>4599</v>
      </c>
      <c r="S280">
        <v>5.99</v>
      </c>
      <c r="T280">
        <v>144</v>
      </c>
      <c r="U280">
        <v>5065034193</v>
      </c>
      <c r="V280" s="57">
        <f t="shared" si="8"/>
        <v>5.99</v>
      </c>
      <c r="W280" s="57">
        <f>SUMIF('Retail Order Summary'!B:B,A280, 'Retail Order Summary'!J:J)*-1</f>
        <v>-0.47370999999999996</v>
      </c>
      <c r="X280" s="57">
        <f>SUMIF('Retail Order Summary'!B:B, 'Retail Item Input'!A280, 'Retail Order Summary'!G:G)</f>
        <v>5.99</v>
      </c>
      <c r="Y280" s="72">
        <f t="shared" si="9"/>
        <v>5.5162900000000006</v>
      </c>
    </row>
    <row r="281" spans="1:25">
      <c r="A281" t="s">
        <v>4671</v>
      </c>
      <c r="B281" t="s">
        <v>4672</v>
      </c>
      <c r="C281" t="s">
        <v>2721</v>
      </c>
      <c r="D281" s="77">
        <v>42833.488668981481</v>
      </c>
      <c r="E281" t="s">
        <v>2713</v>
      </c>
      <c r="F281" s="77">
        <v>42842.806666666664</v>
      </c>
      <c r="G281" t="s">
        <v>2722</v>
      </c>
      <c r="H281" t="s">
        <v>1920</v>
      </c>
      <c r="I281">
        <v>5.99</v>
      </c>
      <c r="J281">
        <v>4</v>
      </c>
      <c r="K281">
        <v>0</v>
      </c>
      <c r="L281">
        <v>9.99</v>
      </c>
      <c r="N281">
        <v>0</v>
      </c>
      <c r="O281" t="s">
        <v>2728</v>
      </c>
      <c r="P281" s="56">
        <v>42833.488668981481</v>
      </c>
      <c r="Q281">
        <v>1</v>
      </c>
      <c r="R281" t="s">
        <v>4599</v>
      </c>
      <c r="S281">
        <v>5.99</v>
      </c>
      <c r="T281">
        <v>144</v>
      </c>
      <c r="U281">
        <v>5064985809</v>
      </c>
      <c r="V281" s="57">
        <f t="shared" si="8"/>
        <v>5.99</v>
      </c>
      <c r="W281" s="57">
        <f>SUMIF('Retail Order Summary'!B:B,A281, 'Retail Order Summary'!J:J)*-1</f>
        <v>-0.58970999999999996</v>
      </c>
      <c r="X281" s="57">
        <f>SUMIF('Retail Order Summary'!B:B, 'Retail Item Input'!A281, 'Retail Order Summary'!G:G)</f>
        <v>9.99</v>
      </c>
      <c r="Y281" s="72">
        <f t="shared" si="9"/>
        <v>5.6364101201201207</v>
      </c>
    </row>
    <row r="282" spans="1:25">
      <c r="A282" t="s">
        <v>4673</v>
      </c>
      <c r="B282" t="s">
        <v>4674</v>
      </c>
      <c r="D282"/>
      <c r="P282" s="56">
        <v>42833.449525462966</v>
      </c>
      <c r="Q282">
        <v>2</v>
      </c>
      <c r="R282" t="s">
        <v>4599</v>
      </c>
      <c r="S282">
        <v>5.99</v>
      </c>
      <c r="T282">
        <v>144</v>
      </c>
      <c r="V282" s="57">
        <f t="shared" si="8"/>
        <v>11.98</v>
      </c>
      <c r="W282" s="57">
        <f>SUMIF('Retail Order Summary'!B:B,A282, 'Retail Order Summary'!J:J)*-1</f>
        <v>-1.6302300000000001</v>
      </c>
      <c r="X282" s="57">
        <f>SUMIF('Retail Order Summary'!B:B, 'Retail Item Input'!A282, 'Retail Order Summary'!G:G)</f>
        <v>45.87</v>
      </c>
      <c r="Y282" s="72">
        <f t="shared" si="9"/>
        <v>11.554228136036626</v>
      </c>
    </row>
    <row r="283" spans="1:25">
      <c r="A283" t="s">
        <v>4423</v>
      </c>
      <c r="B283" t="s">
        <v>3583</v>
      </c>
      <c r="D283"/>
      <c r="P283" s="56">
        <v>42833.443194444444</v>
      </c>
      <c r="Q283">
        <v>1</v>
      </c>
      <c r="R283" t="s">
        <v>4599</v>
      </c>
      <c r="S283">
        <v>5.99</v>
      </c>
      <c r="T283">
        <v>144</v>
      </c>
      <c r="V283" s="57">
        <f t="shared" si="8"/>
        <v>5.99</v>
      </c>
      <c r="W283" s="57">
        <f>SUMIF('Retail Order Summary'!B:B,A283, 'Retail Order Summary'!J:J)*-1</f>
        <v>-1.7772600000000001</v>
      </c>
      <c r="X283" s="57">
        <f>SUMIF('Retail Order Summary'!B:B, 'Retail Item Input'!A283, 'Retail Order Summary'!G:G)</f>
        <v>50.94</v>
      </c>
      <c r="Y283" s="72">
        <f t="shared" si="9"/>
        <v>5.78101320376914</v>
      </c>
    </row>
    <row r="284" spans="1:25">
      <c r="A284" t="s">
        <v>4675</v>
      </c>
      <c r="B284" t="s">
        <v>555</v>
      </c>
      <c r="C284" t="s">
        <v>2721</v>
      </c>
      <c r="D284" s="77">
        <v>42833.438020833331</v>
      </c>
      <c r="E284" t="s">
        <v>2713</v>
      </c>
      <c r="F284" s="77">
        <v>42842.932210648149</v>
      </c>
      <c r="G284" t="s">
        <v>2722</v>
      </c>
      <c r="H284" t="s">
        <v>1920</v>
      </c>
      <c r="I284">
        <v>5.99</v>
      </c>
      <c r="J284">
        <v>0</v>
      </c>
      <c r="K284">
        <v>0.4</v>
      </c>
      <c r="L284">
        <v>6.39</v>
      </c>
      <c r="N284">
        <v>0</v>
      </c>
      <c r="O284" t="s">
        <v>3723</v>
      </c>
      <c r="P284" s="56">
        <v>42833.438009259262</v>
      </c>
      <c r="Q284">
        <v>1</v>
      </c>
      <c r="R284" t="s">
        <v>4599</v>
      </c>
      <c r="S284">
        <v>5.99</v>
      </c>
      <c r="T284">
        <v>144</v>
      </c>
      <c r="U284">
        <v>5064689937</v>
      </c>
      <c r="V284" s="57">
        <f t="shared" si="8"/>
        <v>5.99</v>
      </c>
      <c r="W284" s="57">
        <f>SUMIF('Retail Order Summary'!B:B,A284, 'Retail Order Summary'!J:J)*-1</f>
        <v>-0.48531000000000002</v>
      </c>
      <c r="X284" s="57">
        <f>SUMIF('Retail Order Summary'!B:B, 'Retail Item Input'!A284, 'Retail Order Summary'!G:G)</f>
        <v>6.39</v>
      </c>
      <c r="Y284" s="72">
        <f t="shared" si="9"/>
        <v>5.5350693427230047</v>
      </c>
    </row>
    <row r="285" spans="1:25">
      <c r="A285" t="s">
        <v>4676</v>
      </c>
      <c r="B285" t="s">
        <v>3839</v>
      </c>
      <c r="C285" t="s">
        <v>2721</v>
      </c>
      <c r="D285" s="77">
        <v>42833.436412037037</v>
      </c>
      <c r="E285" t="s">
        <v>2713</v>
      </c>
      <c r="F285" s="77">
        <v>42842.918796296297</v>
      </c>
      <c r="G285" t="s">
        <v>2722</v>
      </c>
      <c r="H285" t="s">
        <v>1920</v>
      </c>
      <c r="I285">
        <v>5.99</v>
      </c>
      <c r="J285">
        <v>16</v>
      </c>
      <c r="K285">
        <v>0</v>
      </c>
      <c r="L285">
        <v>21.99</v>
      </c>
      <c r="N285">
        <v>0</v>
      </c>
      <c r="O285" t="s">
        <v>2735</v>
      </c>
      <c r="P285" s="56">
        <v>42833.436412037037</v>
      </c>
      <c r="Q285">
        <v>1</v>
      </c>
      <c r="R285" t="s">
        <v>4599</v>
      </c>
      <c r="S285">
        <v>5.99</v>
      </c>
      <c r="T285">
        <v>144</v>
      </c>
      <c r="U285">
        <v>5064681361</v>
      </c>
      <c r="V285" s="57">
        <f t="shared" si="8"/>
        <v>5.99</v>
      </c>
      <c r="W285" s="57">
        <f>SUMIF('Retail Order Summary'!B:B,A285, 'Retail Order Summary'!J:J)*-1</f>
        <v>-0.93771000000000004</v>
      </c>
      <c r="X285" s="57">
        <f>SUMIF('Retail Order Summary'!B:B, 'Retail Item Input'!A285, 'Retail Order Summary'!G:G)</f>
        <v>21.99</v>
      </c>
      <c r="Y285" s="72">
        <f t="shared" si="9"/>
        <v>5.7345710368349252</v>
      </c>
    </row>
    <row r="286" spans="1:25">
      <c r="A286" t="s">
        <v>4677</v>
      </c>
      <c r="B286" t="s">
        <v>2062</v>
      </c>
      <c r="C286" t="s">
        <v>2721</v>
      </c>
      <c r="D286" s="77">
        <v>42833.388449074075</v>
      </c>
      <c r="E286" t="s">
        <v>2713</v>
      </c>
      <c r="F286" s="77">
        <v>42842.80877314815</v>
      </c>
      <c r="G286" t="s">
        <v>2722</v>
      </c>
      <c r="H286" t="s">
        <v>1920</v>
      </c>
      <c r="I286">
        <v>11.98</v>
      </c>
      <c r="J286">
        <v>4</v>
      </c>
      <c r="K286">
        <v>0</v>
      </c>
      <c r="L286">
        <v>15.98</v>
      </c>
      <c r="N286">
        <v>0</v>
      </c>
      <c r="O286" t="s">
        <v>2728</v>
      </c>
      <c r="P286" s="56">
        <v>42833.388449074075</v>
      </c>
      <c r="Q286">
        <v>2</v>
      </c>
      <c r="R286" t="s">
        <v>4599</v>
      </c>
      <c r="S286">
        <v>5.99</v>
      </c>
      <c r="T286">
        <v>144</v>
      </c>
      <c r="U286">
        <v>5064457873</v>
      </c>
      <c r="V286" s="57">
        <f t="shared" si="8"/>
        <v>11.98</v>
      </c>
      <c r="W286" s="57">
        <f>SUMIF('Retail Order Summary'!B:B,A286, 'Retail Order Summary'!J:J)*-1</f>
        <v>-0.76341999999999999</v>
      </c>
      <c r="X286" s="57">
        <f>SUMIF('Retail Order Summary'!B:B, 'Retail Item Input'!A286, 'Retail Order Summary'!G:G)</f>
        <v>15.98</v>
      </c>
      <c r="Y286" s="72">
        <f t="shared" si="9"/>
        <v>11.407673867334168</v>
      </c>
    </row>
    <row r="287" spans="1:25">
      <c r="A287" t="s">
        <v>4483</v>
      </c>
      <c r="B287" t="s">
        <v>4484</v>
      </c>
      <c r="D287"/>
      <c r="P287" s="56">
        <v>42833.387928240743</v>
      </c>
      <c r="Q287">
        <v>1</v>
      </c>
      <c r="R287" t="s">
        <v>4599</v>
      </c>
      <c r="S287">
        <v>5.99</v>
      </c>
      <c r="T287">
        <v>144</v>
      </c>
      <c r="V287" s="57">
        <f t="shared" si="8"/>
        <v>5.99</v>
      </c>
      <c r="W287" s="57">
        <f>SUMIF('Retail Order Summary'!B:B,A287, 'Retail Order Summary'!J:J)*-1</f>
        <v>-0.76341999999999999</v>
      </c>
      <c r="X287" s="57">
        <f>SUMIF('Retail Order Summary'!B:B, 'Retail Item Input'!A287, 'Retail Order Summary'!G:G)</f>
        <v>15.98</v>
      </c>
      <c r="Y287" s="72">
        <f t="shared" si="9"/>
        <v>5.703836933667084</v>
      </c>
    </row>
    <row r="288" spans="1:25">
      <c r="A288" t="s">
        <v>4678</v>
      </c>
      <c r="B288" t="s">
        <v>2969</v>
      </c>
      <c r="C288" t="s">
        <v>2721</v>
      </c>
      <c r="D288" s="77">
        <v>42833.378680555557</v>
      </c>
      <c r="E288" t="s">
        <v>2713</v>
      </c>
      <c r="F288" s="77">
        <v>42842.90053240741</v>
      </c>
      <c r="G288" t="s">
        <v>2722</v>
      </c>
      <c r="H288" t="s">
        <v>1920</v>
      </c>
      <c r="I288">
        <v>5.99</v>
      </c>
      <c r="J288">
        <v>16</v>
      </c>
      <c r="K288">
        <v>0</v>
      </c>
      <c r="L288">
        <v>21.99</v>
      </c>
      <c r="N288">
        <v>0</v>
      </c>
      <c r="O288" t="s">
        <v>2735</v>
      </c>
      <c r="P288" s="56">
        <v>42833.378680555557</v>
      </c>
      <c r="Q288">
        <v>1</v>
      </c>
      <c r="R288" t="s">
        <v>4579</v>
      </c>
      <c r="S288">
        <v>5.99</v>
      </c>
      <c r="T288">
        <v>144</v>
      </c>
      <c r="U288">
        <v>5064419601</v>
      </c>
      <c r="V288" s="57">
        <f t="shared" si="8"/>
        <v>5.99</v>
      </c>
      <c r="W288" s="57">
        <f>SUMIF('Retail Order Summary'!B:B,A288, 'Retail Order Summary'!J:J)*-1</f>
        <v>-0.93771000000000004</v>
      </c>
      <c r="X288" s="57">
        <f>SUMIF('Retail Order Summary'!B:B, 'Retail Item Input'!A288, 'Retail Order Summary'!G:G)</f>
        <v>21.99</v>
      </c>
      <c r="Y288" s="72">
        <f t="shared" si="9"/>
        <v>5.7345710368349252</v>
      </c>
    </row>
    <row r="289" spans="1:25">
      <c r="A289" t="s">
        <v>4679</v>
      </c>
      <c r="B289" t="s">
        <v>510</v>
      </c>
      <c r="C289" t="s">
        <v>2721</v>
      </c>
      <c r="D289" s="77">
        <v>42833.356134259258</v>
      </c>
      <c r="E289" t="s">
        <v>2713</v>
      </c>
      <c r="F289" s="77">
        <v>42842.811041666668</v>
      </c>
      <c r="G289" t="s">
        <v>2722</v>
      </c>
      <c r="H289" t="s">
        <v>1920</v>
      </c>
      <c r="I289">
        <v>11.98</v>
      </c>
      <c r="J289">
        <v>4</v>
      </c>
      <c r="K289">
        <v>0</v>
      </c>
      <c r="L289">
        <v>15.98</v>
      </c>
      <c r="N289">
        <v>0</v>
      </c>
      <c r="O289" t="s">
        <v>2728</v>
      </c>
      <c r="P289" s="56">
        <v>42833.356122685182</v>
      </c>
      <c r="Q289">
        <v>1</v>
      </c>
      <c r="R289" t="s">
        <v>4579</v>
      </c>
      <c r="S289">
        <v>5.99</v>
      </c>
      <c r="T289">
        <v>144</v>
      </c>
      <c r="U289">
        <v>5064340817</v>
      </c>
      <c r="V289" s="57">
        <f t="shared" si="8"/>
        <v>5.99</v>
      </c>
      <c r="W289" s="57">
        <f>SUMIF('Retail Order Summary'!B:B,A289, 'Retail Order Summary'!J:J)*-1</f>
        <v>-0.76341999999999999</v>
      </c>
      <c r="X289" s="57">
        <f>SUMIF('Retail Order Summary'!B:B, 'Retail Item Input'!A289, 'Retail Order Summary'!G:G)</f>
        <v>15.98</v>
      </c>
      <c r="Y289" s="72">
        <f t="shared" si="9"/>
        <v>5.703836933667084</v>
      </c>
    </row>
    <row r="290" spans="1:25">
      <c r="A290" t="s">
        <v>4679</v>
      </c>
      <c r="B290" t="s">
        <v>510</v>
      </c>
      <c r="D290"/>
      <c r="P290" s="56">
        <v>42833.356122685182</v>
      </c>
      <c r="Q290">
        <v>1</v>
      </c>
      <c r="R290" t="s">
        <v>4599</v>
      </c>
      <c r="S290">
        <v>5.99</v>
      </c>
      <c r="T290">
        <v>144</v>
      </c>
      <c r="V290" s="57">
        <f t="shared" si="8"/>
        <v>5.99</v>
      </c>
      <c r="W290" s="57">
        <f>SUMIF('Retail Order Summary'!B:B,A290, 'Retail Order Summary'!J:J)*-1</f>
        <v>-0.76341999999999999</v>
      </c>
      <c r="X290" s="57">
        <f>SUMIF('Retail Order Summary'!B:B, 'Retail Item Input'!A290, 'Retail Order Summary'!G:G)</f>
        <v>15.98</v>
      </c>
      <c r="Y290" s="72">
        <f t="shared" si="9"/>
        <v>5.703836933667084</v>
      </c>
    </row>
    <row r="291" spans="1:25">
      <c r="A291" t="s">
        <v>4680</v>
      </c>
      <c r="B291" t="s">
        <v>4681</v>
      </c>
      <c r="C291" t="s">
        <v>2721</v>
      </c>
      <c r="D291" s="77">
        <v>42833.246307870373</v>
      </c>
      <c r="E291" t="s">
        <v>2713</v>
      </c>
      <c r="F291" s="77">
        <v>42842.924849537034</v>
      </c>
      <c r="G291" t="s">
        <v>2722</v>
      </c>
      <c r="H291" t="s">
        <v>1920</v>
      </c>
      <c r="I291">
        <v>5.99</v>
      </c>
      <c r="J291">
        <v>16</v>
      </c>
      <c r="K291">
        <v>0</v>
      </c>
      <c r="L291">
        <v>21.99</v>
      </c>
      <c r="N291">
        <v>0</v>
      </c>
      <c r="O291" t="s">
        <v>2735</v>
      </c>
      <c r="P291" s="56">
        <v>42833.246307870373</v>
      </c>
      <c r="Q291">
        <v>1</v>
      </c>
      <c r="R291" t="s">
        <v>4599</v>
      </c>
      <c r="S291">
        <v>5.99</v>
      </c>
      <c r="T291">
        <v>144</v>
      </c>
      <c r="U291">
        <v>5064056273</v>
      </c>
      <c r="V291" s="57">
        <f t="shared" si="8"/>
        <v>5.99</v>
      </c>
      <c r="W291" s="57">
        <f>SUMIF('Retail Order Summary'!B:B,A291, 'Retail Order Summary'!J:J)*-1</f>
        <v>-1.8754200000000001</v>
      </c>
      <c r="X291" s="57">
        <f>SUMIF('Retail Order Summary'!B:B, 'Retail Item Input'!A291, 'Retail Order Summary'!G:G)</f>
        <v>43.98</v>
      </c>
      <c r="Y291" s="72">
        <f t="shared" si="9"/>
        <v>5.7345710368349252</v>
      </c>
    </row>
    <row r="292" spans="1:25">
      <c r="A292" t="s">
        <v>4682</v>
      </c>
      <c r="B292" t="s">
        <v>4683</v>
      </c>
      <c r="D292"/>
      <c r="P292" s="56">
        <v>42833.245393518519</v>
      </c>
      <c r="Q292">
        <v>1</v>
      </c>
      <c r="R292" t="s">
        <v>4599</v>
      </c>
      <c r="S292">
        <v>5.99</v>
      </c>
      <c r="T292">
        <v>144</v>
      </c>
      <c r="V292" s="57">
        <f t="shared" si="8"/>
        <v>5.99</v>
      </c>
      <c r="W292" s="57">
        <f>SUMIF('Retail Order Summary'!B:B,A292, 'Retail Order Summary'!J:J)*-1</f>
        <v>-2.4738399999999996</v>
      </c>
      <c r="X292" s="57">
        <f>SUMIF('Retail Order Summary'!B:B, 'Retail Item Input'!A292, 'Retail Order Summary'!G:G)</f>
        <v>74.959999999999994</v>
      </c>
      <c r="Y292" s="72">
        <f t="shared" si="9"/>
        <v>5.7923172145144077</v>
      </c>
    </row>
    <row r="293" spans="1:25">
      <c r="A293" t="s">
        <v>4684</v>
      </c>
      <c r="B293" t="s">
        <v>2751</v>
      </c>
      <c r="C293" t="s">
        <v>2721</v>
      </c>
      <c r="D293" s="77">
        <v>42833.200868055559</v>
      </c>
      <c r="E293" t="s">
        <v>2713</v>
      </c>
      <c r="F293" s="77">
        <v>42833.495937500003</v>
      </c>
      <c r="G293" t="s">
        <v>2722</v>
      </c>
      <c r="H293" t="s">
        <v>1920</v>
      </c>
      <c r="I293">
        <v>5.99</v>
      </c>
      <c r="J293">
        <v>0</v>
      </c>
      <c r="K293">
        <v>0.4</v>
      </c>
      <c r="L293">
        <v>6.39</v>
      </c>
      <c r="N293">
        <v>0</v>
      </c>
      <c r="O293" t="s">
        <v>3723</v>
      </c>
      <c r="P293" s="56">
        <v>42833.200868055559</v>
      </c>
      <c r="Q293">
        <v>1</v>
      </c>
      <c r="R293" t="s">
        <v>4599</v>
      </c>
      <c r="S293">
        <v>5.99</v>
      </c>
      <c r="T293">
        <v>144</v>
      </c>
      <c r="U293">
        <v>5063959761</v>
      </c>
      <c r="V293" s="57">
        <f t="shared" si="8"/>
        <v>5.99</v>
      </c>
      <c r="W293" s="57">
        <f>SUMIF('Retail Order Summary'!B:B,A293, 'Retail Order Summary'!J:J)*-1</f>
        <v>-0.48531000000000002</v>
      </c>
      <c r="X293" s="57">
        <f>SUMIF('Retail Order Summary'!B:B, 'Retail Item Input'!A293, 'Retail Order Summary'!G:G)</f>
        <v>6.39</v>
      </c>
      <c r="Y293" s="72">
        <f t="shared" si="9"/>
        <v>5.5350693427230047</v>
      </c>
    </row>
    <row r="294" spans="1:25">
      <c r="A294" t="s">
        <v>4685</v>
      </c>
      <c r="B294" t="s">
        <v>541</v>
      </c>
      <c r="C294" t="s">
        <v>2721</v>
      </c>
      <c r="D294" s="77">
        <v>42833.181886574072</v>
      </c>
      <c r="E294" t="s">
        <v>2713</v>
      </c>
      <c r="F294" s="77">
        <v>42842.899907407409</v>
      </c>
      <c r="G294" t="s">
        <v>2722</v>
      </c>
      <c r="H294" t="s">
        <v>1920</v>
      </c>
      <c r="I294">
        <v>29.95</v>
      </c>
      <c r="J294">
        <v>26</v>
      </c>
      <c r="K294">
        <v>0</v>
      </c>
      <c r="L294">
        <v>55.95</v>
      </c>
      <c r="N294">
        <v>0</v>
      </c>
      <c r="O294" t="s">
        <v>2735</v>
      </c>
      <c r="P294" s="56">
        <v>42833.181886574072</v>
      </c>
      <c r="Q294">
        <v>2</v>
      </c>
      <c r="R294" t="s">
        <v>4579</v>
      </c>
      <c r="S294">
        <v>5.99</v>
      </c>
      <c r="T294">
        <v>144</v>
      </c>
      <c r="U294">
        <v>5063920081</v>
      </c>
      <c r="V294" s="57">
        <f t="shared" si="8"/>
        <v>11.98</v>
      </c>
      <c r="W294" s="57">
        <f>SUMIF('Retail Order Summary'!B:B,A294, 'Retail Order Summary'!J:J)*-1</f>
        <v>-1.9225500000000002</v>
      </c>
      <c r="X294" s="57">
        <f>SUMIF('Retail Order Summary'!B:B, 'Retail Item Input'!A294, 'Retail Order Summary'!G:G)</f>
        <v>55.95</v>
      </c>
      <c r="Y294" s="72">
        <f t="shared" si="9"/>
        <v>11.568344075067024</v>
      </c>
    </row>
    <row r="295" spans="1:25">
      <c r="A295" t="s">
        <v>4685</v>
      </c>
      <c r="B295" t="s">
        <v>541</v>
      </c>
      <c r="D295"/>
      <c r="P295" s="56">
        <v>42833.181886574072</v>
      </c>
      <c r="Q295">
        <v>3</v>
      </c>
      <c r="R295" t="s">
        <v>4599</v>
      </c>
      <c r="S295">
        <v>5.99</v>
      </c>
      <c r="T295">
        <v>144</v>
      </c>
      <c r="V295" s="57">
        <f t="shared" si="8"/>
        <v>17.97</v>
      </c>
      <c r="W295" s="57">
        <f>SUMIF('Retail Order Summary'!B:B,A295, 'Retail Order Summary'!J:J)*-1</f>
        <v>-1.9225500000000002</v>
      </c>
      <c r="X295" s="57">
        <f>SUMIF('Retail Order Summary'!B:B, 'Retail Item Input'!A295, 'Retail Order Summary'!G:G)</f>
        <v>55.95</v>
      </c>
      <c r="Y295" s="72">
        <f t="shared" si="9"/>
        <v>17.352516112600537</v>
      </c>
    </row>
    <row r="296" spans="1:25">
      <c r="A296" t="s">
        <v>4485</v>
      </c>
      <c r="B296" t="s">
        <v>4486</v>
      </c>
      <c r="D296"/>
      <c r="P296" s="56">
        <v>42833.131261574075</v>
      </c>
      <c r="Q296">
        <v>1</v>
      </c>
      <c r="R296" t="s">
        <v>4599</v>
      </c>
      <c r="S296">
        <v>5.99</v>
      </c>
      <c r="T296">
        <v>144</v>
      </c>
      <c r="V296" s="57">
        <f t="shared" si="8"/>
        <v>5.99</v>
      </c>
      <c r="W296" s="57">
        <f>SUMIF('Retail Order Summary'!B:B,A296, 'Retail Order Summary'!J:J)*-1</f>
        <v>-1.9515500000000001</v>
      </c>
      <c r="X296" s="57">
        <f>SUMIF('Retail Order Summary'!B:B, 'Retail Item Input'!A296, 'Retail Order Summary'!G:G)</f>
        <v>56.95</v>
      </c>
      <c r="Y296" s="72">
        <f t="shared" si="9"/>
        <v>5.7847360052677788</v>
      </c>
    </row>
    <row r="297" spans="1:25">
      <c r="A297" t="s">
        <v>4686</v>
      </c>
      <c r="B297" t="s">
        <v>4687</v>
      </c>
      <c r="C297" t="s">
        <v>2721</v>
      </c>
      <c r="D297" s="77">
        <v>42833.130312499998</v>
      </c>
      <c r="E297" t="s">
        <v>2713</v>
      </c>
      <c r="F297" s="77">
        <v>42842.812280092592</v>
      </c>
      <c r="G297" t="s">
        <v>2722</v>
      </c>
      <c r="H297" t="s">
        <v>1920</v>
      </c>
      <c r="I297">
        <v>5.99</v>
      </c>
      <c r="J297">
        <v>4</v>
      </c>
      <c r="K297">
        <v>0</v>
      </c>
      <c r="L297">
        <v>9.99</v>
      </c>
      <c r="N297">
        <v>0</v>
      </c>
      <c r="O297" t="s">
        <v>2728</v>
      </c>
      <c r="P297" s="56">
        <v>42833.130312499998</v>
      </c>
      <c r="Q297">
        <v>1</v>
      </c>
      <c r="R297" t="s">
        <v>4599</v>
      </c>
      <c r="S297">
        <v>5.99</v>
      </c>
      <c r="T297">
        <v>144</v>
      </c>
      <c r="U297">
        <v>5063812881</v>
      </c>
      <c r="V297" s="57">
        <f t="shared" si="8"/>
        <v>5.99</v>
      </c>
      <c r="W297" s="57">
        <f>SUMIF('Retail Order Summary'!B:B,A297, 'Retail Order Summary'!J:J)*-1</f>
        <v>-0.58970999999999996</v>
      </c>
      <c r="X297" s="57">
        <f>SUMIF('Retail Order Summary'!B:B, 'Retail Item Input'!A297, 'Retail Order Summary'!G:G)</f>
        <v>9.99</v>
      </c>
      <c r="Y297" s="72">
        <f t="shared" si="9"/>
        <v>5.6364101201201207</v>
      </c>
    </row>
    <row r="298" spans="1:25">
      <c r="A298" t="s">
        <v>4688</v>
      </c>
      <c r="B298" t="s">
        <v>3848</v>
      </c>
      <c r="C298" t="s">
        <v>2721</v>
      </c>
      <c r="D298" s="77">
        <v>42833.076724537037</v>
      </c>
      <c r="E298" t="s">
        <v>2713</v>
      </c>
      <c r="F298" s="77">
        <v>42842.899155092593</v>
      </c>
      <c r="G298" t="s">
        <v>2722</v>
      </c>
      <c r="H298" t="s">
        <v>1920</v>
      </c>
      <c r="I298">
        <v>11.98</v>
      </c>
      <c r="J298">
        <v>16</v>
      </c>
      <c r="K298">
        <v>0</v>
      </c>
      <c r="L298">
        <v>27.98</v>
      </c>
      <c r="N298">
        <v>0</v>
      </c>
      <c r="O298" t="s">
        <v>2735</v>
      </c>
      <c r="P298" s="56">
        <v>42833.076724537037</v>
      </c>
      <c r="Q298">
        <v>2</v>
      </c>
      <c r="R298" t="s">
        <v>4599</v>
      </c>
      <c r="S298">
        <v>5.99</v>
      </c>
      <c r="T298">
        <v>144</v>
      </c>
      <c r="U298">
        <v>5063679953</v>
      </c>
      <c r="V298" s="57">
        <f t="shared" si="8"/>
        <v>11.98</v>
      </c>
      <c r="W298" s="57">
        <f>SUMIF('Retail Order Summary'!B:B,A298, 'Retail Order Summary'!J:J)*-1</f>
        <v>-1.1114200000000001</v>
      </c>
      <c r="X298" s="57">
        <f>SUMIF('Retail Order Summary'!B:B, 'Retail Item Input'!A298, 'Retail Order Summary'!G:G)</f>
        <v>27.98</v>
      </c>
      <c r="Y298" s="72">
        <f t="shared" si="9"/>
        <v>11.504131107934239</v>
      </c>
    </row>
    <row r="299" spans="1:25">
      <c r="A299" t="s">
        <v>4689</v>
      </c>
      <c r="B299" t="s">
        <v>2724</v>
      </c>
      <c r="C299" t="s">
        <v>2721</v>
      </c>
      <c r="D299" s="77">
        <v>42833.076608796298</v>
      </c>
      <c r="E299" t="s">
        <v>2713</v>
      </c>
      <c r="F299" s="77">
        <v>42842.813715277778</v>
      </c>
      <c r="G299" t="s">
        <v>2722</v>
      </c>
      <c r="H299" t="s">
        <v>1920</v>
      </c>
      <c r="I299">
        <v>11.98</v>
      </c>
      <c r="J299">
        <v>4</v>
      </c>
      <c r="K299">
        <v>0</v>
      </c>
      <c r="L299">
        <v>15.98</v>
      </c>
      <c r="N299">
        <v>0</v>
      </c>
      <c r="O299" t="s">
        <v>2728</v>
      </c>
      <c r="P299" s="56">
        <v>42833.076608796298</v>
      </c>
      <c r="Q299">
        <v>2</v>
      </c>
      <c r="R299" t="s">
        <v>4599</v>
      </c>
      <c r="S299">
        <v>5.99</v>
      </c>
      <c r="T299">
        <v>144</v>
      </c>
      <c r="U299">
        <v>5063679697</v>
      </c>
      <c r="V299" s="57">
        <f t="shared" si="8"/>
        <v>11.98</v>
      </c>
      <c r="W299" s="57">
        <f>SUMIF('Retail Order Summary'!B:B,A299, 'Retail Order Summary'!J:J)*-1</f>
        <v>-0.76341999999999999</v>
      </c>
      <c r="X299" s="57">
        <f>SUMIF('Retail Order Summary'!B:B, 'Retail Item Input'!A299, 'Retail Order Summary'!G:G)</f>
        <v>15.98</v>
      </c>
      <c r="Y299" s="72">
        <f t="shared" si="9"/>
        <v>11.407673867334168</v>
      </c>
    </row>
    <row r="300" spans="1:25">
      <c r="A300" t="s">
        <v>4690</v>
      </c>
      <c r="B300" t="s">
        <v>3664</v>
      </c>
      <c r="C300" t="s">
        <v>2721</v>
      </c>
      <c r="D300" s="77">
        <v>42833.046134259261</v>
      </c>
      <c r="E300" t="s">
        <v>2713</v>
      </c>
      <c r="F300" s="77">
        <v>42842.932083333333</v>
      </c>
      <c r="G300" t="s">
        <v>2722</v>
      </c>
      <c r="H300" t="s">
        <v>1920</v>
      </c>
      <c r="I300">
        <v>5.99</v>
      </c>
      <c r="J300">
        <v>0</v>
      </c>
      <c r="K300">
        <v>0.4</v>
      </c>
      <c r="L300">
        <v>6.39</v>
      </c>
      <c r="N300">
        <v>0</v>
      </c>
      <c r="O300" t="s">
        <v>3723</v>
      </c>
      <c r="P300" s="56">
        <v>42833.046122685184</v>
      </c>
      <c r="Q300">
        <v>1</v>
      </c>
      <c r="R300" t="s">
        <v>4599</v>
      </c>
      <c r="S300">
        <v>5.99</v>
      </c>
      <c r="T300">
        <v>144</v>
      </c>
      <c r="U300">
        <v>5063581777</v>
      </c>
      <c r="V300" s="57">
        <f t="shared" si="8"/>
        <v>5.99</v>
      </c>
      <c r="W300" s="57">
        <f>SUMIF('Retail Order Summary'!B:B,A300, 'Retail Order Summary'!J:J)*-1</f>
        <v>-0.48531000000000002</v>
      </c>
      <c r="X300" s="57">
        <f>SUMIF('Retail Order Summary'!B:B, 'Retail Item Input'!A300, 'Retail Order Summary'!G:G)</f>
        <v>6.39</v>
      </c>
      <c r="Y300" s="72">
        <f t="shared" si="9"/>
        <v>5.5350693427230047</v>
      </c>
    </row>
    <row r="301" spans="1:25">
      <c r="A301" t="s">
        <v>4691</v>
      </c>
      <c r="B301" t="s">
        <v>4692</v>
      </c>
      <c r="C301" t="s">
        <v>2721</v>
      </c>
      <c r="D301" s="77">
        <v>42833.041145833333</v>
      </c>
      <c r="E301" t="s">
        <v>2713</v>
      </c>
      <c r="F301" s="77">
        <v>42842.816064814811</v>
      </c>
      <c r="G301" t="s">
        <v>2722</v>
      </c>
      <c r="H301" t="s">
        <v>1920</v>
      </c>
      <c r="I301">
        <v>5.99</v>
      </c>
      <c r="J301">
        <v>4</v>
      </c>
      <c r="K301">
        <v>0</v>
      </c>
      <c r="L301">
        <v>9.99</v>
      </c>
      <c r="N301">
        <v>0</v>
      </c>
      <c r="O301" t="s">
        <v>2728</v>
      </c>
      <c r="P301" s="56">
        <v>42833.041134259256</v>
      </c>
      <c r="Q301">
        <v>1</v>
      </c>
      <c r="R301" t="s">
        <v>4599</v>
      </c>
      <c r="S301">
        <v>5.99</v>
      </c>
      <c r="T301">
        <v>144</v>
      </c>
      <c r="U301">
        <v>5063563025</v>
      </c>
      <c r="V301" s="57">
        <f t="shared" si="8"/>
        <v>5.99</v>
      </c>
      <c r="W301" s="57">
        <f>SUMIF('Retail Order Summary'!B:B,A301, 'Retail Order Summary'!J:J)*-1</f>
        <v>-0.58970999999999996</v>
      </c>
      <c r="X301" s="57">
        <f>SUMIF('Retail Order Summary'!B:B, 'Retail Item Input'!A301, 'Retail Order Summary'!G:G)</f>
        <v>9.99</v>
      </c>
      <c r="Y301" s="72">
        <f t="shared" si="9"/>
        <v>5.6364101201201207</v>
      </c>
    </row>
    <row r="302" spans="1:25">
      <c r="A302" t="s">
        <v>4693</v>
      </c>
      <c r="B302" t="s">
        <v>2760</v>
      </c>
      <c r="C302" t="s">
        <v>2721</v>
      </c>
      <c r="D302" s="77">
        <v>42833.036597222221</v>
      </c>
      <c r="E302" t="s">
        <v>2713</v>
      </c>
      <c r="F302" s="77">
        <v>42842.817476851851</v>
      </c>
      <c r="G302" t="s">
        <v>2722</v>
      </c>
      <c r="H302" t="s">
        <v>1920</v>
      </c>
      <c r="I302">
        <v>5.99</v>
      </c>
      <c r="J302">
        <v>4</v>
      </c>
      <c r="K302">
        <v>0</v>
      </c>
      <c r="L302">
        <v>9.99</v>
      </c>
      <c r="N302">
        <v>0</v>
      </c>
      <c r="O302" t="s">
        <v>2728</v>
      </c>
      <c r="P302" s="56">
        <v>42833.036597222221</v>
      </c>
      <c r="Q302">
        <v>1</v>
      </c>
      <c r="R302" t="s">
        <v>4599</v>
      </c>
      <c r="S302">
        <v>5.99</v>
      </c>
      <c r="T302">
        <v>144</v>
      </c>
      <c r="U302">
        <v>5063547665</v>
      </c>
      <c r="V302" s="57">
        <f t="shared" si="8"/>
        <v>5.99</v>
      </c>
      <c r="W302" s="57">
        <f>SUMIF('Retail Order Summary'!B:B,A302, 'Retail Order Summary'!J:J)*-1</f>
        <v>-0.58970999999999996</v>
      </c>
      <c r="X302" s="57">
        <f>SUMIF('Retail Order Summary'!B:B, 'Retail Item Input'!A302, 'Retail Order Summary'!G:G)</f>
        <v>9.99</v>
      </c>
      <c r="Y302" s="72">
        <f t="shared" si="9"/>
        <v>5.6364101201201207</v>
      </c>
    </row>
    <row r="303" spans="1:25">
      <c r="A303" t="s">
        <v>4694</v>
      </c>
      <c r="B303" t="s">
        <v>4695</v>
      </c>
      <c r="C303" t="s">
        <v>2721</v>
      </c>
      <c r="D303" s="77">
        <v>42832.993437500001</v>
      </c>
      <c r="E303" t="s">
        <v>2713</v>
      </c>
      <c r="F303" s="77">
        <v>42842.839733796296</v>
      </c>
      <c r="G303" t="s">
        <v>2722</v>
      </c>
      <c r="H303" t="s">
        <v>1920</v>
      </c>
      <c r="I303">
        <v>5.99</v>
      </c>
      <c r="J303">
        <v>4</v>
      </c>
      <c r="K303">
        <v>0</v>
      </c>
      <c r="L303">
        <v>9.99</v>
      </c>
      <c r="N303">
        <v>0</v>
      </c>
      <c r="O303" t="s">
        <v>2728</v>
      </c>
      <c r="P303" s="56">
        <v>42832.993425925924</v>
      </c>
      <c r="Q303">
        <v>1</v>
      </c>
      <c r="R303" t="s">
        <v>4599</v>
      </c>
      <c r="S303">
        <v>5.99</v>
      </c>
      <c r="T303">
        <v>144</v>
      </c>
      <c r="U303">
        <v>5063368401</v>
      </c>
      <c r="V303" s="57">
        <f t="shared" si="8"/>
        <v>5.99</v>
      </c>
      <c r="W303" s="57">
        <f>SUMIF('Retail Order Summary'!B:B,A303, 'Retail Order Summary'!J:J)*-1</f>
        <v>-0.58970999999999996</v>
      </c>
      <c r="X303" s="57">
        <f>SUMIF('Retail Order Summary'!B:B, 'Retail Item Input'!A303, 'Retail Order Summary'!G:G)</f>
        <v>9.99</v>
      </c>
      <c r="Y303" s="72">
        <f t="shared" si="9"/>
        <v>5.6364101201201207</v>
      </c>
    </row>
    <row r="304" spans="1:25">
      <c r="A304" t="s">
        <v>4696</v>
      </c>
      <c r="B304" t="s">
        <v>4697</v>
      </c>
      <c r="C304" t="s">
        <v>2721</v>
      </c>
      <c r="D304" s="77">
        <v>42832.984560185185</v>
      </c>
      <c r="E304" t="s">
        <v>2713</v>
      </c>
      <c r="F304" s="77">
        <v>42842.840868055559</v>
      </c>
      <c r="G304" t="s">
        <v>2722</v>
      </c>
      <c r="H304" t="s">
        <v>1920</v>
      </c>
      <c r="I304">
        <v>5.99</v>
      </c>
      <c r="J304">
        <v>4</v>
      </c>
      <c r="K304">
        <v>0</v>
      </c>
      <c r="L304">
        <v>9.99</v>
      </c>
      <c r="N304">
        <v>0</v>
      </c>
      <c r="O304" t="s">
        <v>2728</v>
      </c>
      <c r="P304" s="56">
        <v>42832.984560185185</v>
      </c>
      <c r="Q304">
        <v>1</v>
      </c>
      <c r="R304" t="s">
        <v>4599</v>
      </c>
      <c r="S304">
        <v>5.99</v>
      </c>
      <c r="T304">
        <v>144</v>
      </c>
      <c r="U304">
        <v>5063324881</v>
      </c>
      <c r="V304" s="57">
        <f t="shared" si="8"/>
        <v>5.99</v>
      </c>
      <c r="W304" s="57">
        <f>SUMIF('Retail Order Summary'!B:B,A304, 'Retail Order Summary'!J:J)*-1</f>
        <v>-0.58970999999999996</v>
      </c>
      <c r="X304" s="57">
        <f>SUMIF('Retail Order Summary'!B:B, 'Retail Item Input'!A304, 'Retail Order Summary'!G:G)</f>
        <v>9.99</v>
      </c>
      <c r="Y304" s="72">
        <f t="shared" si="9"/>
        <v>5.6364101201201207</v>
      </c>
    </row>
    <row r="305" spans="1:25">
      <c r="A305" t="s">
        <v>4491</v>
      </c>
      <c r="B305" t="s">
        <v>3966</v>
      </c>
      <c r="D305"/>
      <c r="P305" s="56">
        <v>42832.939456018517</v>
      </c>
      <c r="Q305">
        <v>1</v>
      </c>
      <c r="R305" t="s">
        <v>4599</v>
      </c>
      <c r="S305">
        <v>5.99</v>
      </c>
      <c r="T305">
        <v>144</v>
      </c>
      <c r="V305" s="57">
        <f t="shared" si="8"/>
        <v>5.99</v>
      </c>
      <c r="W305" s="57">
        <f>SUMIF('Retail Order Summary'!B:B,A305, 'Retail Order Summary'!J:J)*-1</f>
        <v>-0.99513000000000007</v>
      </c>
      <c r="X305" s="57">
        <f>SUMIF('Retail Order Summary'!B:B, 'Retail Item Input'!A305, 'Retail Order Summary'!G:G)</f>
        <v>23.97</v>
      </c>
      <c r="Y305" s="72">
        <f t="shared" si="9"/>
        <v>5.7413212891113892</v>
      </c>
    </row>
    <row r="306" spans="1:25">
      <c r="A306" t="s">
        <v>4698</v>
      </c>
      <c r="B306" t="s">
        <v>2445</v>
      </c>
      <c r="C306" t="s">
        <v>2721</v>
      </c>
      <c r="D306" s="77">
        <v>42832.91946759259</v>
      </c>
      <c r="E306" t="s">
        <v>2713</v>
      </c>
      <c r="F306" s="77">
        <v>42842.850752314815</v>
      </c>
      <c r="G306" t="s">
        <v>2722</v>
      </c>
      <c r="H306" t="s">
        <v>1920</v>
      </c>
      <c r="I306">
        <v>5.99</v>
      </c>
      <c r="J306">
        <v>4</v>
      </c>
      <c r="K306">
        <v>0</v>
      </c>
      <c r="L306">
        <v>9.99</v>
      </c>
      <c r="N306">
        <v>0</v>
      </c>
      <c r="O306" t="s">
        <v>2728</v>
      </c>
      <c r="P306" s="56">
        <v>42832.91946759259</v>
      </c>
      <c r="Q306">
        <v>1</v>
      </c>
      <c r="R306" t="s">
        <v>4599</v>
      </c>
      <c r="S306">
        <v>5.99</v>
      </c>
      <c r="T306">
        <v>144</v>
      </c>
      <c r="U306">
        <v>5063006481</v>
      </c>
      <c r="V306" s="57">
        <f t="shared" si="8"/>
        <v>5.99</v>
      </c>
      <c r="W306" s="57">
        <f>SUMIF('Retail Order Summary'!B:B,A306, 'Retail Order Summary'!J:J)*-1</f>
        <v>-0.58970999999999996</v>
      </c>
      <c r="X306" s="57">
        <f>SUMIF('Retail Order Summary'!B:B, 'Retail Item Input'!A306, 'Retail Order Summary'!G:G)</f>
        <v>9.99</v>
      </c>
      <c r="Y306" s="72">
        <f t="shared" si="9"/>
        <v>5.6364101201201207</v>
      </c>
    </row>
    <row r="307" spans="1:25">
      <c r="A307" t="s">
        <v>4699</v>
      </c>
      <c r="B307" t="s">
        <v>4700</v>
      </c>
      <c r="C307" t="s">
        <v>2721</v>
      </c>
      <c r="D307" s="77">
        <v>42832.919409722221</v>
      </c>
      <c r="E307" t="s">
        <v>2713</v>
      </c>
      <c r="F307" s="77">
        <v>42851.581817129627</v>
      </c>
      <c r="G307" t="s">
        <v>2722</v>
      </c>
      <c r="H307" t="s">
        <v>1920</v>
      </c>
      <c r="I307">
        <v>5.99</v>
      </c>
      <c r="J307">
        <v>0</v>
      </c>
      <c r="K307">
        <v>0</v>
      </c>
      <c r="L307">
        <v>5.99</v>
      </c>
      <c r="N307">
        <v>0</v>
      </c>
      <c r="O307" t="s">
        <v>3723</v>
      </c>
      <c r="P307" s="56">
        <v>42832.919398148151</v>
      </c>
      <c r="Q307">
        <v>1</v>
      </c>
      <c r="R307" t="s">
        <v>4599</v>
      </c>
      <c r="S307">
        <v>5.99</v>
      </c>
      <c r="T307">
        <v>144</v>
      </c>
      <c r="U307">
        <v>5063006225</v>
      </c>
      <c r="V307" s="57">
        <f t="shared" si="8"/>
        <v>5.99</v>
      </c>
      <c r="W307" s="57">
        <f>SUMIF('Retail Order Summary'!B:B,A307, 'Retail Order Summary'!J:J)*-1</f>
        <v>-0.47370999999999996</v>
      </c>
      <c r="X307" s="57">
        <f>SUMIF('Retail Order Summary'!B:B, 'Retail Item Input'!A307, 'Retail Order Summary'!G:G)</f>
        <v>5.99</v>
      </c>
      <c r="Y307" s="72">
        <f t="shared" si="9"/>
        <v>5.5162900000000006</v>
      </c>
    </row>
    <row r="308" spans="1:25">
      <c r="A308" t="s">
        <v>4701</v>
      </c>
      <c r="B308" t="s">
        <v>3672</v>
      </c>
      <c r="C308" t="s">
        <v>2721</v>
      </c>
      <c r="D308" s="77">
        <v>42832.907650462963</v>
      </c>
      <c r="E308" t="s">
        <v>2713</v>
      </c>
      <c r="F308" s="77">
        <v>42842.851678240739</v>
      </c>
      <c r="G308" t="s">
        <v>2722</v>
      </c>
      <c r="H308" t="s">
        <v>1920</v>
      </c>
      <c r="I308">
        <v>5.99</v>
      </c>
      <c r="J308">
        <v>4</v>
      </c>
      <c r="K308">
        <v>0</v>
      </c>
      <c r="L308">
        <v>9.99</v>
      </c>
      <c r="N308">
        <v>0</v>
      </c>
      <c r="O308" t="s">
        <v>2728</v>
      </c>
      <c r="P308" s="56">
        <v>42832.907650462963</v>
      </c>
      <c r="Q308">
        <v>1</v>
      </c>
      <c r="R308" t="s">
        <v>4599</v>
      </c>
      <c r="S308">
        <v>5.99</v>
      </c>
      <c r="T308">
        <v>144</v>
      </c>
      <c r="U308">
        <v>5062940497</v>
      </c>
      <c r="V308" s="57">
        <f t="shared" si="8"/>
        <v>5.99</v>
      </c>
      <c r="W308" s="57">
        <f>SUMIF('Retail Order Summary'!B:B,A308, 'Retail Order Summary'!J:J)*-1</f>
        <v>-0.58970999999999996</v>
      </c>
      <c r="X308" s="57">
        <f>SUMIF('Retail Order Summary'!B:B, 'Retail Item Input'!A308, 'Retail Order Summary'!G:G)</f>
        <v>9.99</v>
      </c>
      <c r="Y308" s="72">
        <f t="shared" si="9"/>
        <v>5.6364101201201207</v>
      </c>
    </row>
    <row r="309" spans="1:25">
      <c r="A309" t="s">
        <v>4702</v>
      </c>
      <c r="B309" t="s">
        <v>2920</v>
      </c>
      <c r="C309" t="s">
        <v>2721</v>
      </c>
      <c r="D309" s="77">
        <v>42832.885868055557</v>
      </c>
      <c r="E309" t="s">
        <v>2713</v>
      </c>
      <c r="F309" s="77">
        <v>42842.931909722225</v>
      </c>
      <c r="G309" t="s">
        <v>2722</v>
      </c>
      <c r="H309" t="s">
        <v>1920</v>
      </c>
      <c r="I309">
        <v>5.99</v>
      </c>
      <c r="J309">
        <v>0</v>
      </c>
      <c r="K309">
        <v>0.4</v>
      </c>
      <c r="L309">
        <v>6.39</v>
      </c>
      <c r="N309">
        <v>0</v>
      </c>
      <c r="O309" t="s">
        <v>3723</v>
      </c>
      <c r="P309" s="56">
        <v>42832.885868055557</v>
      </c>
      <c r="Q309">
        <v>1</v>
      </c>
      <c r="R309" t="s">
        <v>4599</v>
      </c>
      <c r="S309">
        <v>5.99</v>
      </c>
      <c r="T309">
        <v>144</v>
      </c>
      <c r="U309">
        <v>5062821777</v>
      </c>
      <c r="V309" s="57">
        <f t="shared" si="8"/>
        <v>5.99</v>
      </c>
      <c r="W309" s="57">
        <f>SUMIF('Retail Order Summary'!B:B,A309, 'Retail Order Summary'!J:J)*-1</f>
        <v>-0.48531000000000002</v>
      </c>
      <c r="X309" s="57">
        <f>SUMIF('Retail Order Summary'!B:B, 'Retail Item Input'!A309, 'Retail Order Summary'!G:G)</f>
        <v>6.39</v>
      </c>
      <c r="Y309" s="72">
        <f t="shared" si="9"/>
        <v>5.5350693427230047</v>
      </c>
    </row>
    <row r="310" spans="1:25">
      <c r="A310" t="s">
        <v>4703</v>
      </c>
      <c r="B310" t="s">
        <v>4704</v>
      </c>
      <c r="C310" t="s">
        <v>2721</v>
      </c>
      <c r="D310" s="77">
        <v>42832.854930555557</v>
      </c>
      <c r="E310" t="s">
        <v>2713</v>
      </c>
      <c r="F310" s="77">
        <v>42909.949016203704</v>
      </c>
      <c r="G310" t="s">
        <v>2722</v>
      </c>
      <c r="H310" t="s">
        <v>1920</v>
      </c>
      <c r="I310">
        <v>5.99</v>
      </c>
      <c r="J310">
        <v>4</v>
      </c>
      <c r="K310">
        <v>0</v>
      </c>
      <c r="L310">
        <v>5.99</v>
      </c>
      <c r="M310" t="s">
        <v>2749</v>
      </c>
      <c r="N310">
        <v>4</v>
      </c>
      <c r="O310" t="s">
        <v>2728</v>
      </c>
      <c r="P310" s="56">
        <v>42832.854930555557</v>
      </c>
      <c r="Q310">
        <v>1</v>
      </c>
      <c r="R310" t="s">
        <v>4599</v>
      </c>
      <c r="S310">
        <v>5.99</v>
      </c>
      <c r="T310">
        <v>144</v>
      </c>
      <c r="U310">
        <v>5062656017</v>
      </c>
      <c r="V310" s="57">
        <f t="shared" si="8"/>
        <v>5.99</v>
      </c>
      <c r="W310" s="57">
        <f>SUMIF('Retail Order Summary'!B:B,A310, 'Retail Order Summary'!J:J)*-1</f>
        <v>-0.47370999999999996</v>
      </c>
      <c r="X310" s="57">
        <f>SUMIF('Retail Order Summary'!B:B, 'Retail Item Input'!A310, 'Retail Order Summary'!G:G)</f>
        <v>5.99</v>
      </c>
      <c r="Y310" s="72">
        <f t="shared" si="9"/>
        <v>5.5162900000000006</v>
      </c>
    </row>
    <row r="311" spans="1:25">
      <c r="A311" t="s">
        <v>4497</v>
      </c>
      <c r="B311" t="s">
        <v>4498</v>
      </c>
      <c r="D311"/>
      <c r="P311" s="56">
        <v>42832.848333333335</v>
      </c>
      <c r="Q311">
        <v>1</v>
      </c>
      <c r="R311" t="s">
        <v>4599</v>
      </c>
      <c r="S311">
        <v>5.99</v>
      </c>
      <c r="T311">
        <v>144</v>
      </c>
      <c r="V311" s="57">
        <f t="shared" si="8"/>
        <v>5.99</v>
      </c>
      <c r="W311" s="57">
        <f>SUMIF('Retail Order Summary'!B:B,A311, 'Retail Order Summary'!J:J)*-1</f>
        <v>-0.82112999999999992</v>
      </c>
      <c r="X311" s="57">
        <f>SUMIF('Retail Order Summary'!B:B, 'Retail Item Input'!A311, 'Retail Order Summary'!G:G)</f>
        <v>17.97</v>
      </c>
      <c r="Y311" s="72">
        <f t="shared" si="9"/>
        <v>5.7162899999999999</v>
      </c>
    </row>
    <row r="312" spans="1:25">
      <c r="A312" t="s">
        <v>4705</v>
      </c>
      <c r="B312" t="s">
        <v>4706</v>
      </c>
      <c r="C312" t="s">
        <v>2721</v>
      </c>
      <c r="D312" s="77">
        <v>42832.845358796294</v>
      </c>
      <c r="E312" t="s">
        <v>2713</v>
      </c>
      <c r="F312" s="77">
        <v>42842.852650462963</v>
      </c>
      <c r="G312" t="s">
        <v>2722</v>
      </c>
      <c r="H312" t="s">
        <v>1920</v>
      </c>
      <c r="I312">
        <v>5.99</v>
      </c>
      <c r="J312">
        <v>4</v>
      </c>
      <c r="K312">
        <v>0</v>
      </c>
      <c r="L312">
        <v>9.99</v>
      </c>
      <c r="N312">
        <v>0</v>
      </c>
      <c r="O312" t="s">
        <v>2728</v>
      </c>
      <c r="P312" s="56">
        <v>42832.845347222225</v>
      </c>
      <c r="Q312">
        <v>1</v>
      </c>
      <c r="R312" t="s">
        <v>4599</v>
      </c>
      <c r="S312">
        <v>5.99</v>
      </c>
      <c r="T312">
        <v>144</v>
      </c>
      <c r="U312">
        <v>5062605009</v>
      </c>
      <c r="V312" s="57">
        <f t="shared" si="8"/>
        <v>5.99</v>
      </c>
      <c r="W312" s="57">
        <f>SUMIF('Retail Order Summary'!B:B,A312, 'Retail Order Summary'!J:J)*-1</f>
        <v>-0.58970999999999996</v>
      </c>
      <c r="X312" s="57">
        <f>SUMIF('Retail Order Summary'!B:B, 'Retail Item Input'!A312, 'Retail Order Summary'!G:G)</f>
        <v>9.99</v>
      </c>
      <c r="Y312" s="72">
        <f t="shared" si="9"/>
        <v>5.6364101201201207</v>
      </c>
    </row>
    <row r="313" spans="1:25">
      <c r="A313" t="s">
        <v>4707</v>
      </c>
      <c r="B313" t="s">
        <v>2688</v>
      </c>
      <c r="C313" t="s">
        <v>2721</v>
      </c>
      <c r="D313" s="77">
        <v>42832.819004629629</v>
      </c>
      <c r="E313" t="s">
        <v>2713</v>
      </c>
      <c r="F313" s="77">
        <v>42851.938449074078</v>
      </c>
      <c r="G313" t="s">
        <v>2722</v>
      </c>
      <c r="H313" t="s">
        <v>1920</v>
      </c>
      <c r="I313">
        <v>11.98</v>
      </c>
      <c r="J313">
        <v>16</v>
      </c>
      <c r="K313">
        <v>0</v>
      </c>
      <c r="L313">
        <v>11.98</v>
      </c>
      <c r="M313" t="s">
        <v>4048</v>
      </c>
      <c r="N313">
        <v>16</v>
      </c>
      <c r="O313" t="s">
        <v>2735</v>
      </c>
      <c r="P313" s="56">
        <v>42832.819004629629</v>
      </c>
      <c r="Q313">
        <v>1</v>
      </c>
      <c r="R313" t="s">
        <v>4579</v>
      </c>
      <c r="S313">
        <v>5.99</v>
      </c>
      <c r="T313">
        <v>144</v>
      </c>
      <c r="U313">
        <v>5062455121</v>
      </c>
      <c r="V313" s="57">
        <f t="shared" si="8"/>
        <v>5.99</v>
      </c>
      <c r="W313" s="57">
        <f>SUMIF('Retail Order Summary'!B:B,A313, 'Retail Order Summary'!J:J)*-1</f>
        <v>-0.64742</v>
      </c>
      <c r="X313" s="57">
        <f>SUMIF('Retail Order Summary'!B:B, 'Retail Item Input'!A313, 'Retail Order Summary'!G:G)</f>
        <v>11.98</v>
      </c>
      <c r="Y313" s="72">
        <f t="shared" si="9"/>
        <v>5.66629</v>
      </c>
    </row>
    <row r="314" spans="1:25">
      <c r="A314" t="s">
        <v>4707</v>
      </c>
      <c r="B314" t="s">
        <v>2688</v>
      </c>
      <c r="D314"/>
      <c r="P314" s="56">
        <v>42832.819004629629</v>
      </c>
      <c r="Q314">
        <v>1</v>
      </c>
      <c r="R314" t="s">
        <v>4599</v>
      </c>
      <c r="S314">
        <v>5.99</v>
      </c>
      <c r="T314">
        <v>144</v>
      </c>
      <c r="V314" s="57">
        <f t="shared" si="8"/>
        <v>5.99</v>
      </c>
      <c r="W314" s="57">
        <f>SUMIF('Retail Order Summary'!B:B,A314, 'Retail Order Summary'!J:J)*-1</f>
        <v>-0.64742</v>
      </c>
      <c r="X314" s="57">
        <f>SUMIF('Retail Order Summary'!B:B, 'Retail Item Input'!A314, 'Retail Order Summary'!G:G)</f>
        <v>11.98</v>
      </c>
      <c r="Y314" s="72">
        <f t="shared" si="9"/>
        <v>5.66629</v>
      </c>
    </row>
    <row r="315" spans="1:25">
      <c r="A315" t="s">
        <v>4708</v>
      </c>
      <c r="B315" t="s">
        <v>4709</v>
      </c>
      <c r="C315" t="s">
        <v>2721</v>
      </c>
      <c r="D315" s="77">
        <v>42832.805393518516</v>
      </c>
      <c r="E315" t="s">
        <v>2713</v>
      </c>
      <c r="F315" s="77">
        <v>42842.931747685187</v>
      </c>
      <c r="G315" t="s">
        <v>2722</v>
      </c>
      <c r="H315" t="s">
        <v>1920</v>
      </c>
      <c r="I315">
        <v>5.99</v>
      </c>
      <c r="J315">
        <v>0</v>
      </c>
      <c r="K315">
        <v>0.4</v>
      </c>
      <c r="L315">
        <v>6.39</v>
      </c>
      <c r="N315">
        <v>0</v>
      </c>
      <c r="O315" t="s">
        <v>3723</v>
      </c>
      <c r="P315" s="56">
        <v>42832.805381944447</v>
      </c>
      <c r="Q315">
        <v>1</v>
      </c>
      <c r="R315" t="s">
        <v>4579</v>
      </c>
      <c r="S315">
        <v>5.99</v>
      </c>
      <c r="T315">
        <v>144</v>
      </c>
      <c r="U315">
        <v>5062374993</v>
      </c>
      <c r="V315" s="57">
        <f t="shared" si="8"/>
        <v>5.99</v>
      </c>
      <c r="W315" s="57">
        <f>SUMIF('Retail Order Summary'!B:B,A315, 'Retail Order Summary'!J:J)*-1</f>
        <v>-0.48531000000000002</v>
      </c>
      <c r="X315" s="57">
        <f>SUMIF('Retail Order Summary'!B:B, 'Retail Item Input'!A315, 'Retail Order Summary'!G:G)</f>
        <v>6.39</v>
      </c>
      <c r="Y315" s="72">
        <f t="shared" si="9"/>
        <v>5.5350693427230047</v>
      </c>
    </row>
    <row r="316" spans="1:25">
      <c r="A316" t="s">
        <v>4710</v>
      </c>
      <c r="B316" t="s">
        <v>623</v>
      </c>
      <c r="C316" t="s">
        <v>2721</v>
      </c>
      <c r="D316" s="77">
        <v>42832.803310185183</v>
      </c>
      <c r="E316" t="s">
        <v>2713</v>
      </c>
      <c r="F316" s="77">
        <v>42842.853831018518</v>
      </c>
      <c r="G316" t="s">
        <v>2722</v>
      </c>
      <c r="H316" t="s">
        <v>1920</v>
      </c>
      <c r="I316">
        <v>11.98</v>
      </c>
      <c r="J316">
        <v>4</v>
      </c>
      <c r="K316">
        <v>0</v>
      </c>
      <c r="L316">
        <v>15.98</v>
      </c>
      <c r="N316">
        <v>0</v>
      </c>
      <c r="O316" t="s">
        <v>2728</v>
      </c>
      <c r="P316" s="56">
        <v>42832.803298611114</v>
      </c>
      <c r="Q316">
        <v>2</v>
      </c>
      <c r="R316" t="s">
        <v>4599</v>
      </c>
      <c r="S316">
        <v>5.99</v>
      </c>
      <c r="T316">
        <v>144</v>
      </c>
      <c r="U316">
        <v>5062363921</v>
      </c>
      <c r="V316" s="57">
        <f t="shared" si="8"/>
        <v>11.98</v>
      </c>
      <c r="W316" s="57">
        <f>SUMIF('Retail Order Summary'!B:B,A316, 'Retail Order Summary'!J:J)*-1</f>
        <v>-0.76341999999999999</v>
      </c>
      <c r="X316" s="57">
        <f>SUMIF('Retail Order Summary'!B:B, 'Retail Item Input'!A316, 'Retail Order Summary'!G:G)</f>
        <v>15.98</v>
      </c>
      <c r="Y316" s="72">
        <f t="shared" si="9"/>
        <v>11.407673867334168</v>
      </c>
    </row>
    <row r="317" spans="1:25">
      <c r="A317" t="s">
        <v>4711</v>
      </c>
      <c r="B317" t="s">
        <v>579</v>
      </c>
      <c r="C317" t="s">
        <v>2721</v>
      </c>
      <c r="D317" s="77">
        <v>42832.796041666668</v>
      </c>
      <c r="E317" t="s">
        <v>2713</v>
      </c>
      <c r="F317" s="77">
        <v>42843.388842592591</v>
      </c>
      <c r="G317" t="s">
        <v>2722</v>
      </c>
      <c r="H317" t="s">
        <v>1920</v>
      </c>
      <c r="I317">
        <v>11.98</v>
      </c>
      <c r="J317">
        <v>4</v>
      </c>
      <c r="K317">
        <v>0</v>
      </c>
      <c r="L317">
        <v>15.98</v>
      </c>
      <c r="N317">
        <v>0</v>
      </c>
      <c r="O317" t="s">
        <v>2728</v>
      </c>
      <c r="P317" s="56">
        <v>42832.796030092592</v>
      </c>
      <c r="Q317">
        <v>1</v>
      </c>
      <c r="R317" t="s">
        <v>4579</v>
      </c>
      <c r="S317">
        <v>5.99</v>
      </c>
      <c r="T317">
        <v>144</v>
      </c>
      <c r="U317">
        <v>5062320721</v>
      </c>
      <c r="V317" s="57">
        <f t="shared" si="8"/>
        <v>5.99</v>
      </c>
      <c r="W317" s="57">
        <f>SUMIF('Retail Order Summary'!B:B,A317, 'Retail Order Summary'!J:J)*-1</f>
        <v>-0.76341999999999999</v>
      </c>
      <c r="X317" s="57">
        <f>SUMIF('Retail Order Summary'!B:B, 'Retail Item Input'!A317, 'Retail Order Summary'!G:G)</f>
        <v>15.98</v>
      </c>
      <c r="Y317" s="72">
        <f t="shared" si="9"/>
        <v>5.703836933667084</v>
      </c>
    </row>
    <row r="318" spans="1:25">
      <c r="A318" t="s">
        <v>4711</v>
      </c>
      <c r="B318" t="s">
        <v>579</v>
      </c>
      <c r="D318"/>
      <c r="P318" s="56">
        <v>42832.796030092592</v>
      </c>
      <c r="Q318">
        <v>1</v>
      </c>
      <c r="R318" t="s">
        <v>4599</v>
      </c>
      <c r="S318">
        <v>5.99</v>
      </c>
      <c r="T318">
        <v>144</v>
      </c>
      <c r="V318" s="57">
        <f t="shared" si="8"/>
        <v>5.99</v>
      </c>
      <c r="W318" s="57">
        <f>SUMIF('Retail Order Summary'!B:B,A318, 'Retail Order Summary'!J:J)*-1</f>
        <v>-0.76341999999999999</v>
      </c>
      <c r="X318" s="57">
        <f>SUMIF('Retail Order Summary'!B:B, 'Retail Item Input'!A318, 'Retail Order Summary'!G:G)</f>
        <v>15.98</v>
      </c>
      <c r="Y318" s="72">
        <f t="shared" si="9"/>
        <v>5.703836933667084</v>
      </c>
    </row>
    <row r="319" spans="1:25">
      <c r="A319" t="s">
        <v>4712</v>
      </c>
      <c r="B319" t="s">
        <v>4713</v>
      </c>
      <c r="C319" t="s">
        <v>2721</v>
      </c>
      <c r="D319" s="77">
        <v>42832.794768518521</v>
      </c>
      <c r="E319" t="s">
        <v>2713</v>
      </c>
      <c r="F319" s="77">
        <v>42842.90289351852</v>
      </c>
      <c r="G319" t="s">
        <v>2722</v>
      </c>
      <c r="H319" t="s">
        <v>1920</v>
      </c>
      <c r="I319">
        <v>11.98</v>
      </c>
      <c r="J319">
        <v>16</v>
      </c>
      <c r="K319">
        <v>0</v>
      </c>
      <c r="L319">
        <v>27.98</v>
      </c>
      <c r="N319">
        <v>0</v>
      </c>
      <c r="O319" t="s">
        <v>2735</v>
      </c>
      <c r="P319" s="56">
        <v>42832.794768518521</v>
      </c>
      <c r="Q319">
        <v>2</v>
      </c>
      <c r="R319" t="s">
        <v>4599</v>
      </c>
      <c r="S319">
        <v>5.99</v>
      </c>
      <c r="T319">
        <v>144</v>
      </c>
      <c r="U319">
        <v>5062313105</v>
      </c>
      <c r="V319" s="57">
        <f t="shared" si="8"/>
        <v>11.98</v>
      </c>
      <c r="W319" s="57">
        <f>SUMIF('Retail Order Summary'!B:B,A319, 'Retail Order Summary'!J:J)*-1</f>
        <v>-1.1114200000000001</v>
      </c>
      <c r="X319" s="57">
        <f>SUMIF('Retail Order Summary'!B:B, 'Retail Item Input'!A319, 'Retail Order Summary'!G:G)</f>
        <v>27.98</v>
      </c>
      <c r="Y319" s="72">
        <f t="shared" si="9"/>
        <v>11.504131107934239</v>
      </c>
    </row>
    <row r="320" spans="1:25">
      <c r="A320" t="s">
        <v>4714</v>
      </c>
      <c r="B320" t="s">
        <v>4715</v>
      </c>
      <c r="C320" t="s">
        <v>2721</v>
      </c>
      <c r="D320" s="77">
        <v>42832.783958333333</v>
      </c>
      <c r="E320" t="s">
        <v>2713</v>
      </c>
      <c r="F320" s="77">
        <v>42842.856828703705</v>
      </c>
      <c r="G320" t="s">
        <v>2722</v>
      </c>
      <c r="H320" t="s">
        <v>1920</v>
      </c>
      <c r="I320">
        <v>5.99</v>
      </c>
      <c r="J320">
        <v>4</v>
      </c>
      <c r="K320">
        <v>0</v>
      </c>
      <c r="L320">
        <v>9.99</v>
      </c>
      <c r="N320">
        <v>0</v>
      </c>
      <c r="O320" t="s">
        <v>2728</v>
      </c>
      <c r="P320" s="56">
        <v>42832.783958333333</v>
      </c>
      <c r="Q320">
        <v>1</v>
      </c>
      <c r="R320" t="s">
        <v>4599</v>
      </c>
      <c r="S320">
        <v>5.99</v>
      </c>
      <c r="T320">
        <v>144</v>
      </c>
      <c r="U320">
        <v>5062250705</v>
      </c>
      <c r="V320" s="57">
        <f t="shared" si="8"/>
        <v>5.99</v>
      </c>
      <c r="W320" s="57">
        <f>SUMIF('Retail Order Summary'!B:B,A320, 'Retail Order Summary'!J:J)*-1</f>
        <v>-0.58970999999999996</v>
      </c>
      <c r="X320" s="57">
        <f>SUMIF('Retail Order Summary'!B:B, 'Retail Item Input'!A320, 'Retail Order Summary'!G:G)</f>
        <v>9.99</v>
      </c>
      <c r="Y320" s="72">
        <f t="shared" si="9"/>
        <v>5.6364101201201207</v>
      </c>
    </row>
    <row r="321" spans="1:25">
      <c r="A321" t="s">
        <v>4716</v>
      </c>
      <c r="B321" t="s">
        <v>3871</v>
      </c>
      <c r="C321" t="s">
        <v>2721</v>
      </c>
      <c r="D321" s="77">
        <v>42832.771435185183</v>
      </c>
      <c r="E321" t="s">
        <v>2713</v>
      </c>
      <c r="F321" s="77">
        <v>42842.857719907406</v>
      </c>
      <c r="G321" t="s">
        <v>2722</v>
      </c>
      <c r="H321" t="s">
        <v>1920</v>
      </c>
      <c r="I321">
        <v>5.99</v>
      </c>
      <c r="J321">
        <v>4</v>
      </c>
      <c r="K321">
        <v>0</v>
      </c>
      <c r="L321">
        <v>9.99</v>
      </c>
      <c r="N321">
        <v>0</v>
      </c>
      <c r="O321" t="s">
        <v>2728</v>
      </c>
      <c r="P321" s="56">
        <v>42832.771435185183</v>
      </c>
      <c r="Q321">
        <v>1</v>
      </c>
      <c r="R321" t="s">
        <v>4599</v>
      </c>
      <c r="S321">
        <v>5.99</v>
      </c>
      <c r="T321">
        <v>144</v>
      </c>
      <c r="U321">
        <v>5062176785</v>
      </c>
      <c r="V321" s="57">
        <f t="shared" si="8"/>
        <v>5.99</v>
      </c>
      <c r="W321" s="57">
        <f>SUMIF('Retail Order Summary'!B:B,A321, 'Retail Order Summary'!J:J)*-1</f>
        <v>-0.58970999999999996</v>
      </c>
      <c r="X321" s="57">
        <f>SUMIF('Retail Order Summary'!B:B, 'Retail Item Input'!A321, 'Retail Order Summary'!G:G)</f>
        <v>9.99</v>
      </c>
      <c r="Y321" s="72">
        <f t="shared" si="9"/>
        <v>5.6364101201201207</v>
      </c>
    </row>
    <row r="322" spans="1:25">
      <c r="A322" t="s">
        <v>4717</v>
      </c>
      <c r="B322" t="s">
        <v>4718</v>
      </c>
      <c r="C322" t="s">
        <v>2721</v>
      </c>
      <c r="D322" s="77">
        <v>42832.77070601852</v>
      </c>
      <c r="E322" t="s">
        <v>2713</v>
      </c>
      <c r="F322" s="77">
        <v>42842.916539351849</v>
      </c>
      <c r="G322" t="s">
        <v>2722</v>
      </c>
      <c r="H322" t="s">
        <v>1920</v>
      </c>
      <c r="I322">
        <v>17.97</v>
      </c>
      <c r="J322">
        <v>26</v>
      </c>
      <c r="K322">
        <v>0</v>
      </c>
      <c r="L322">
        <v>43.97</v>
      </c>
      <c r="N322">
        <v>0</v>
      </c>
      <c r="O322" t="s">
        <v>2735</v>
      </c>
      <c r="P322" s="56">
        <v>42832.77070601852</v>
      </c>
      <c r="Q322">
        <v>3</v>
      </c>
      <c r="R322" t="s">
        <v>4599</v>
      </c>
      <c r="S322">
        <v>5.99</v>
      </c>
      <c r="T322">
        <v>144</v>
      </c>
      <c r="U322">
        <v>5062171601</v>
      </c>
      <c r="V322" s="57">
        <f t="shared" si="8"/>
        <v>17.97</v>
      </c>
      <c r="W322" s="57">
        <f>SUMIF('Retail Order Summary'!B:B,A322, 'Retail Order Summary'!J:J)*-1</f>
        <v>-1.5751300000000001</v>
      </c>
      <c r="X322" s="57">
        <f>SUMIF('Retail Order Summary'!B:B, 'Retail Item Input'!A322, 'Retail Order Summary'!G:G)</f>
        <v>43.97</v>
      </c>
      <c r="Y322" s="72">
        <f t="shared" si="9"/>
        <v>17.326263677507391</v>
      </c>
    </row>
    <row r="323" spans="1:25">
      <c r="A323" t="s">
        <v>4719</v>
      </c>
      <c r="B323" t="s">
        <v>845</v>
      </c>
      <c r="C323" t="s">
        <v>2721</v>
      </c>
      <c r="D323" s="77">
        <v>42832.760752314818</v>
      </c>
      <c r="E323" t="s">
        <v>2713</v>
      </c>
      <c r="F323" s="77">
        <v>42842.85864583333</v>
      </c>
      <c r="G323" t="s">
        <v>2722</v>
      </c>
      <c r="H323" t="s">
        <v>1920</v>
      </c>
      <c r="I323">
        <v>5.99</v>
      </c>
      <c r="J323">
        <v>4</v>
      </c>
      <c r="K323">
        <v>0.67</v>
      </c>
      <c r="L323">
        <v>10.66</v>
      </c>
      <c r="N323">
        <v>0</v>
      </c>
      <c r="O323" t="s">
        <v>2728</v>
      </c>
      <c r="P323" s="56">
        <v>42832.760740740741</v>
      </c>
      <c r="Q323">
        <v>1</v>
      </c>
      <c r="R323" t="s">
        <v>4599</v>
      </c>
      <c r="S323">
        <v>5.99</v>
      </c>
      <c r="T323">
        <v>144</v>
      </c>
      <c r="U323">
        <v>5062115537</v>
      </c>
      <c r="V323" s="57">
        <f t="shared" ref="V323:V386" si="10">Q323*S323</f>
        <v>5.99</v>
      </c>
      <c r="W323" s="57">
        <f>SUMIF('Retail Order Summary'!B:B,A323, 'Retail Order Summary'!J:J)*-1</f>
        <v>-0.60914000000000001</v>
      </c>
      <c r="X323" s="57">
        <f>SUMIF('Retail Order Summary'!B:B, 'Retail Item Input'!A323, 'Retail Order Summary'!G:G)</f>
        <v>10.66</v>
      </c>
      <c r="Y323" s="72">
        <f t="shared" ref="Y323:Y386" si="11">V323+(W323*(V323/X323))</f>
        <v>5.6477158911819894</v>
      </c>
    </row>
    <row r="324" spans="1:25">
      <c r="A324" t="s">
        <v>4720</v>
      </c>
      <c r="B324" t="s">
        <v>3574</v>
      </c>
      <c r="C324" t="s">
        <v>2721</v>
      </c>
      <c r="D324" s="77">
        <v>42832.760254629633</v>
      </c>
      <c r="E324" t="s">
        <v>2713</v>
      </c>
      <c r="F324" s="77">
        <v>42852.628946759258</v>
      </c>
      <c r="G324" t="s">
        <v>2722</v>
      </c>
      <c r="H324" t="s">
        <v>1920</v>
      </c>
      <c r="I324">
        <v>5.99</v>
      </c>
      <c r="J324">
        <v>0</v>
      </c>
      <c r="K324">
        <v>0</v>
      </c>
      <c r="L324">
        <v>5.99</v>
      </c>
      <c r="M324" t="s">
        <v>2749</v>
      </c>
      <c r="N324">
        <v>0</v>
      </c>
      <c r="O324" t="s">
        <v>3723</v>
      </c>
      <c r="P324" s="56">
        <v>42832.760254629633</v>
      </c>
      <c r="Q324">
        <v>1</v>
      </c>
      <c r="R324" t="s">
        <v>4599</v>
      </c>
      <c r="S324">
        <v>5.99</v>
      </c>
      <c r="T324">
        <v>144</v>
      </c>
      <c r="U324">
        <v>5062113233</v>
      </c>
      <c r="V324" s="57">
        <f t="shared" si="10"/>
        <v>5.99</v>
      </c>
      <c r="W324" s="57">
        <f>SUMIF('Retail Order Summary'!B:B,A324, 'Retail Order Summary'!J:J)*-1</f>
        <v>-0.47370999999999996</v>
      </c>
      <c r="X324" s="57">
        <f>SUMIF('Retail Order Summary'!B:B, 'Retail Item Input'!A324, 'Retail Order Summary'!G:G)</f>
        <v>5.99</v>
      </c>
      <c r="Y324" s="72">
        <f t="shared" si="11"/>
        <v>5.5162900000000006</v>
      </c>
    </row>
    <row r="325" spans="1:25">
      <c r="A325" t="s">
        <v>4721</v>
      </c>
      <c r="B325" t="s">
        <v>4722</v>
      </c>
      <c r="C325" t="s">
        <v>2721</v>
      </c>
      <c r="D325" s="77">
        <v>42832.758564814816</v>
      </c>
      <c r="E325" t="s">
        <v>2713</v>
      </c>
      <c r="F325" s="77">
        <v>42842.864421296297</v>
      </c>
      <c r="G325" t="s">
        <v>2722</v>
      </c>
      <c r="H325" t="s">
        <v>1920</v>
      </c>
      <c r="I325">
        <v>5.99</v>
      </c>
      <c r="J325">
        <v>4</v>
      </c>
      <c r="K325">
        <v>0</v>
      </c>
      <c r="L325">
        <v>9.99</v>
      </c>
      <c r="N325">
        <v>0</v>
      </c>
      <c r="O325" t="s">
        <v>2728</v>
      </c>
      <c r="P325" s="56">
        <v>42832.758564814816</v>
      </c>
      <c r="Q325">
        <v>1</v>
      </c>
      <c r="R325" t="s">
        <v>4599</v>
      </c>
      <c r="S325">
        <v>5.99</v>
      </c>
      <c r="T325">
        <v>144</v>
      </c>
      <c r="U325">
        <v>5062103313</v>
      </c>
      <c r="V325" s="57">
        <f t="shared" si="10"/>
        <v>5.99</v>
      </c>
      <c r="W325" s="57">
        <f>SUMIF('Retail Order Summary'!B:B,A325, 'Retail Order Summary'!J:J)*-1</f>
        <v>-0.58970999999999996</v>
      </c>
      <c r="X325" s="57">
        <f>SUMIF('Retail Order Summary'!B:B, 'Retail Item Input'!A325, 'Retail Order Summary'!G:G)</f>
        <v>9.99</v>
      </c>
      <c r="Y325" s="72">
        <f t="shared" si="11"/>
        <v>5.6364101201201207</v>
      </c>
    </row>
    <row r="326" spans="1:25">
      <c r="A326" t="s">
        <v>4723</v>
      </c>
      <c r="B326" t="s">
        <v>4724</v>
      </c>
      <c r="C326" t="s">
        <v>2721</v>
      </c>
      <c r="D326" s="77">
        <v>42832.734016203707</v>
      </c>
      <c r="E326" t="s">
        <v>2713</v>
      </c>
      <c r="F326" s="77">
        <v>42842.864340277774</v>
      </c>
      <c r="G326" t="s">
        <v>2722</v>
      </c>
      <c r="H326" t="s">
        <v>1920</v>
      </c>
      <c r="I326">
        <v>5.99</v>
      </c>
      <c r="J326">
        <v>4</v>
      </c>
      <c r="K326">
        <v>0.67</v>
      </c>
      <c r="L326">
        <v>10.66</v>
      </c>
      <c r="N326">
        <v>0</v>
      </c>
      <c r="O326" t="s">
        <v>2728</v>
      </c>
      <c r="P326" s="56">
        <v>42832.73400462963</v>
      </c>
      <c r="Q326">
        <v>1</v>
      </c>
      <c r="R326" t="s">
        <v>4599</v>
      </c>
      <c r="S326">
        <v>5.99</v>
      </c>
      <c r="T326">
        <v>144</v>
      </c>
      <c r="U326">
        <v>5061954833</v>
      </c>
      <c r="V326" s="57">
        <f t="shared" si="10"/>
        <v>5.99</v>
      </c>
      <c r="W326" s="57">
        <f>SUMIF('Retail Order Summary'!B:B,A326, 'Retail Order Summary'!J:J)*-1</f>
        <v>-0.60914000000000001</v>
      </c>
      <c r="X326" s="57">
        <f>SUMIF('Retail Order Summary'!B:B, 'Retail Item Input'!A326, 'Retail Order Summary'!G:G)</f>
        <v>10.66</v>
      </c>
      <c r="Y326" s="72">
        <f t="shared" si="11"/>
        <v>5.6477158911819894</v>
      </c>
    </row>
    <row r="327" spans="1:25">
      <c r="A327" t="s">
        <v>4725</v>
      </c>
      <c r="B327" t="s">
        <v>2453</v>
      </c>
      <c r="C327" t="s">
        <v>2721</v>
      </c>
      <c r="D327" s="77">
        <v>42832.730567129627</v>
      </c>
      <c r="E327" t="s">
        <v>2713</v>
      </c>
      <c r="F327" s="77">
        <v>42842.865312499998</v>
      </c>
      <c r="G327" t="s">
        <v>2722</v>
      </c>
      <c r="H327" t="s">
        <v>1920</v>
      </c>
      <c r="I327">
        <v>5.99</v>
      </c>
      <c r="J327">
        <v>4</v>
      </c>
      <c r="K327">
        <v>0</v>
      </c>
      <c r="L327">
        <v>9.99</v>
      </c>
      <c r="N327">
        <v>0</v>
      </c>
      <c r="O327" t="s">
        <v>2728</v>
      </c>
      <c r="P327" s="56">
        <v>42832.730555555558</v>
      </c>
      <c r="Q327">
        <v>1</v>
      </c>
      <c r="R327" t="s">
        <v>4599</v>
      </c>
      <c r="S327">
        <v>5.99</v>
      </c>
      <c r="T327">
        <v>144</v>
      </c>
      <c r="U327">
        <v>5061932753</v>
      </c>
      <c r="V327" s="57">
        <f t="shared" si="10"/>
        <v>5.99</v>
      </c>
      <c r="W327" s="57">
        <f>SUMIF('Retail Order Summary'!B:B,A327, 'Retail Order Summary'!J:J)*-1</f>
        <v>-0.58970999999999996</v>
      </c>
      <c r="X327" s="57">
        <f>SUMIF('Retail Order Summary'!B:B, 'Retail Item Input'!A327, 'Retail Order Summary'!G:G)</f>
        <v>9.99</v>
      </c>
      <c r="Y327" s="72">
        <f t="shared" si="11"/>
        <v>5.6364101201201207</v>
      </c>
    </row>
    <row r="328" spans="1:25">
      <c r="A328" t="s">
        <v>4726</v>
      </c>
      <c r="B328" t="s">
        <v>4727</v>
      </c>
      <c r="D328"/>
      <c r="P328" s="56">
        <v>42832.724918981483</v>
      </c>
      <c r="Q328">
        <v>1</v>
      </c>
      <c r="R328" t="s">
        <v>4599</v>
      </c>
      <c r="S328">
        <v>5.99</v>
      </c>
      <c r="T328">
        <v>144</v>
      </c>
      <c r="V328" s="57">
        <f t="shared" si="10"/>
        <v>5.99</v>
      </c>
      <c r="W328" s="57">
        <f>SUMIF('Retail Order Summary'!B:B,A328, 'Retail Order Summary'!J:J)*-1</f>
        <v>-1.0244200000000001</v>
      </c>
      <c r="X328" s="57">
        <f>SUMIF('Retail Order Summary'!B:B, 'Retail Item Input'!A328, 'Retail Order Summary'!G:G)</f>
        <v>24.98</v>
      </c>
      <c r="Y328" s="72">
        <f t="shared" si="11"/>
        <v>5.7443524499599681</v>
      </c>
    </row>
    <row r="329" spans="1:25">
      <c r="A329" t="s">
        <v>4728</v>
      </c>
      <c r="B329" t="s">
        <v>2446</v>
      </c>
      <c r="D329"/>
      <c r="P329" s="56">
        <v>42832.717106481483</v>
      </c>
      <c r="Q329">
        <v>2</v>
      </c>
      <c r="R329" t="s">
        <v>4599</v>
      </c>
      <c r="S329">
        <v>5.99</v>
      </c>
      <c r="T329">
        <v>144</v>
      </c>
      <c r="V329" s="57">
        <f t="shared" si="10"/>
        <v>11.98</v>
      </c>
      <c r="W329" s="57">
        <f>SUMIF('Retail Order Summary'!B:B,A329, 'Retail Order Summary'!J:J)*-1</f>
        <v>-1.2271300000000001</v>
      </c>
      <c r="X329" s="57">
        <f>SUMIF('Retail Order Summary'!B:B, 'Retail Item Input'!A329, 'Retail Order Summary'!G:G)</f>
        <v>31.97</v>
      </c>
      <c r="Y329" s="72">
        <f t="shared" si="11"/>
        <v>11.520162108226463</v>
      </c>
    </row>
    <row r="330" spans="1:25">
      <c r="A330" t="s">
        <v>4729</v>
      </c>
      <c r="B330" t="s">
        <v>2461</v>
      </c>
      <c r="D330"/>
      <c r="P330" s="56">
        <v>42832.717037037037</v>
      </c>
      <c r="Q330">
        <v>1</v>
      </c>
      <c r="R330" t="s">
        <v>4599</v>
      </c>
      <c r="S330">
        <v>5.99</v>
      </c>
      <c r="T330">
        <v>144</v>
      </c>
      <c r="V330" s="57">
        <f t="shared" si="10"/>
        <v>5.99</v>
      </c>
      <c r="W330" s="57">
        <f>SUMIF('Retail Order Summary'!B:B,A330, 'Retail Order Summary'!J:J)*-1</f>
        <v>-0.90842000000000001</v>
      </c>
      <c r="X330" s="57">
        <f>SUMIF('Retail Order Summary'!B:B, 'Retail Item Input'!A330, 'Retail Order Summary'!G:G)</f>
        <v>20.98</v>
      </c>
      <c r="Y330" s="72">
        <f t="shared" si="11"/>
        <v>5.7306369971401336</v>
      </c>
    </row>
    <row r="331" spans="1:25">
      <c r="A331" t="s">
        <v>4730</v>
      </c>
      <c r="B331" t="s">
        <v>4731</v>
      </c>
      <c r="C331" t="s">
        <v>2721</v>
      </c>
      <c r="D331" s="77">
        <v>42832.713194444441</v>
      </c>
      <c r="E331" t="s">
        <v>2713</v>
      </c>
      <c r="F331" s="77">
        <v>42842.915856481479</v>
      </c>
      <c r="G331" t="s">
        <v>2722</v>
      </c>
      <c r="H331" t="s">
        <v>1920</v>
      </c>
      <c r="I331">
        <v>11.98</v>
      </c>
      <c r="J331">
        <v>16</v>
      </c>
      <c r="K331">
        <v>0</v>
      </c>
      <c r="L331">
        <v>27.98</v>
      </c>
      <c r="N331">
        <v>0</v>
      </c>
      <c r="O331" t="s">
        <v>2735</v>
      </c>
      <c r="P331" s="56">
        <v>42832.713182870371</v>
      </c>
      <c r="Q331">
        <v>2</v>
      </c>
      <c r="R331" t="s">
        <v>4599</v>
      </c>
      <c r="S331">
        <v>5.99</v>
      </c>
      <c r="T331">
        <v>144</v>
      </c>
      <c r="U331">
        <v>5061824657</v>
      </c>
      <c r="V331" s="57">
        <f t="shared" si="10"/>
        <v>11.98</v>
      </c>
      <c r="W331" s="57">
        <f>SUMIF('Retail Order Summary'!B:B,A331, 'Retail Order Summary'!J:J)*-1</f>
        <v>-2.2228400000000001</v>
      </c>
      <c r="X331" s="57">
        <f>SUMIF('Retail Order Summary'!B:B, 'Retail Item Input'!A331, 'Retail Order Summary'!G:G)</f>
        <v>55.96</v>
      </c>
      <c r="Y331" s="72">
        <f t="shared" si="11"/>
        <v>11.504131107934239</v>
      </c>
    </row>
    <row r="332" spans="1:25">
      <c r="A332" t="s">
        <v>4732</v>
      </c>
      <c r="B332" t="s">
        <v>701</v>
      </c>
      <c r="D332"/>
      <c r="P332" s="56">
        <v>42832.712696759256</v>
      </c>
      <c r="Q332">
        <v>2</v>
      </c>
      <c r="R332" t="s">
        <v>4599</v>
      </c>
      <c r="S332">
        <v>5.99</v>
      </c>
      <c r="T332">
        <v>144</v>
      </c>
      <c r="V332" s="57">
        <f t="shared" si="10"/>
        <v>11.98</v>
      </c>
      <c r="W332" s="57">
        <f>SUMIF('Retail Order Summary'!B:B,A332, 'Retail Order Summary'!J:J)*-1</f>
        <v>-1.40113</v>
      </c>
      <c r="X332" s="57">
        <f>SUMIF('Retail Order Summary'!B:B, 'Retail Item Input'!A332, 'Retail Order Summary'!G:G)</f>
        <v>37.97</v>
      </c>
      <c r="Y332" s="72">
        <f t="shared" si="11"/>
        <v>11.537926326046879</v>
      </c>
    </row>
    <row r="333" spans="1:25">
      <c r="A333" t="s">
        <v>4733</v>
      </c>
      <c r="B333" t="s">
        <v>2834</v>
      </c>
      <c r="C333" t="s">
        <v>2721</v>
      </c>
      <c r="D333" s="77">
        <v>42832.712465277778</v>
      </c>
      <c r="E333" t="s">
        <v>2763</v>
      </c>
      <c r="G333" t="s">
        <v>2722</v>
      </c>
      <c r="H333" t="s">
        <v>1920</v>
      </c>
      <c r="I333">
        <v>23.96</v>
      </c>
      <c r="J333">
        <v>26</v>
      </c>
      <c r="K333">
        <v>0</v>
      </c>
      <c r="L333">
        <v>23.96</v>
      </c>
      <c r="M333" t="s">
        <v>2749</v>
      </c>
      <c r="N333">
        <v>26</v>
      </c>
      <c r="O333" t="s">
        <v>2735</v>
      </c>
      <c r="P333" s="56">
        <v>42832.712465277778</v>
      </c>
      <c r="Q333">
        <v>2</v>
      </c>
      <c r="R333" t="s">
        <v>4579</v>
      </c>
      <c r="S333">
        <v>5.99</v>
      </c>
      <c r="T333">
        <v>144</v>
      </c>
      <c r="U333">
        <v>5061820241</v>
      </c>
      <c r="V333" s="57">
        <f t="shared" si="10"/>
        <v>11.98</v>
      </c>
      <c r="W333" s="57">
        <f>SUMIF('Retail Order Summary'!B:B,A333, 'Retail Order Summary'!J:J)*-1</f>
        <v>-0.99483999999999995</v>
      </c>
      <c r="X333" s="57">
        <f>SUMIF('Retail Order Summary'!B:B, 'Retail Item Input'!A333, 'Retail Order Summary'!G:G)</f>
        <v>23.96</v>
      </c>
      <c r="Y333" s="72">
        <f t="shared" si="11"/>
        <v>11.48258</v>
      </c>
    </row>
    <row r="334" spans="1:25">
      <c r="A334" t="s">
        <v>4733</v>
      </c>
      <c r="B334" t="s">
        <v>2834</v>
      </c>
      <c r="D334"/>
      <c r="P334" s="56">
        <v>42832.712465277778</v>
      </c>
      <c r="Q334">
        <v>2</v>
      </c>
      <c r="R334" t="s">
        <v>4599</v>
      </c>
      <c r="S334">
        <v>5.99</v>
      </c>
      <c r="T334">
        <v>144</v>
      </c>
      <c r="V334" s="57">
        <f t="shared" si="10"/>
        <v>11.98</v>
      </c>
      <c r="W334" s="57">
        <f>SUMIF('Retail Order Summary'!B:B,A334, 'Retail Order Summary'!J:J)*-1</f>
        <v>-0.99483999999999995</v>
      </c>
      <c r="X334" s="57">
        <f>SUMIF('Retail Order Summary'!B:B, 'Retail Item Input'!A334, 'Retail Order Summary'!G:G)</f>
        <v>23.96</v>
      </c>
      <c r="Y334" s="72">
        <f t="shared" si="11"/>
        <v>11.48258</v>
      </c>
    </row>
    <row r="335" spans="1:25">
      <c r="A335" t="s">
        <v>4734</v>
      </c>
      <c r="B335" t="s">
        <v>770</v>
      </c>
      <c r="C335" t="s">
        <v>2721</v>
      </c>
      <c r="D335" s="77">
        <v>42832.704942129632</v>
      </c>
      <c r="E335" t="s">
        <v>2713</v>
      </c>
      <c r="F335" s="77">
        <v>42842.874386574076</v>
      </c>
      <c r="G335" t="s">
        <v>2722</v>
      </c>
      <c r="H335" t="s">
        <v>1920</v>
      </c>
      <c r="I335">
        <v>5.99</v>
      </c>
      <c r="J335">
        <v>4</v>
      </c>
      <c r="K335">
        <v>0</v>
      </c>
      <c r="L335">
        <v>9.99</v>
      </c>
      <c r="N335">
        <v>0</v>
      </c>
      <c r="O335" t="s">
        <v>2728</v>
      </c>
      <c r="P335" s="56">
        <v>42832.704942129632</v>
      </c>
      <c r="Q335">
        <v>1</v>
      </c>
      <c r="R335" t="s">
        <v>4599</v>
      </c>
      <c r="S335">
        <v>5.99</v>
      </c>
      <c r="T335">
        <v>144</v>
      </c>
      <c r="U335">
        <v>5061771153</v>
      </c>
      <c r="V335" s="57">
        <f t="shared" si="10"/>
        <v>5.99</v>
      </c>
      <c r="W335" s="57">
        <f>SUMIF('Retail Order Summary'!B:B,A335, 'Retail Order Summary'!J:J)*-1</f>
        <v>-0.58970999999999996</v>
      </c>
      <c r="X335" s="57">
        <f>SUMIF('Retail Order Summary'!B:B, 'Retail Item Input'!A335, 'Retail Order Summary'!G:G)</f>
        <v>9.99</v>
      </c>
      <c r="Y335" s="72">
        <f t="shared" si="11"/>
        <v>5.6364101201201207</v>
      </c>
    </row>
    <row r="336" spans="1:25">
      <c r="A336" t="s">
        <v>4735</v>
      </c>
      <c r="B336" t="s">
        <v>523</v>
      </c>
      <c r="C336" t="s">
        <v>2721</v>
      </c>
      <c r="D336" s="77">
        <v>42832.697291666664</v>
      </c>
      <c r="E336" t="s">
        <v>2713</v>
      </c>
      <c r="F336" s="77">
        <v>42842.926712962966</v>
      </c>
      <c r="G336" t="s">
        <v>2722</v>
      </c>
      <c r="H336" t="s">
        <v>1920</v>
      </c>
      <c r="I336">
        <v>5.99</v>
      </c>
      <c r="J336">
        <v>16</v>
      </c>
      <c r="K336">
        <v>0</v>
      </c>
      <c r="L336">
        <v>21.99</v>
      </c>
      <c r="N336">
        <v>0</v>
      </c>
      <c r="O336" t="s">
        <v>2735</v>
      </c>
      <c r="P336" s="56">
        <v>42832.697291666664</v>
      </c>
      <c r="Q336">
        <v>1</v>
      </c>
      <c r="R336" t="s">
        <v>4599</v>
      </c>
      <c r="S336">
        <v>5.99</v>
      </c>
      <c r="T336">
        <v>144</v>
      </c>
      <c r="U336">
        <v>5061720529</v>
      </c>
      <c r="V336" s="57">
        <f t="shared" si="10"/>
        <v>5.99</v>
      </c>
      <c r="W336" s="57">
        <f>SUMIF('Retail Order Summary'!B:B,A336, 'Retail Order Summary'!J:J)*-1</f>
        <v>-0.93771000000000004</v>
      </c>
      <c r="X336" s="57">
        <f>SUMIF('Retail Order Summary'!B:B, 'Retail Item Input'!A336, 'Retail Order Summary'!G:G)</f>
        <v>21.99</v>
      </c>
      <c r="Y336" s="72">
        <f t="shared" si="11"/>
        <v>5.7345710368349252</v>
      </c>
    </row>
    <row r="337" spans="1:25">
      <c r="A337" t="s">
        <v>4736</v>
      </c>
      <c r="B337" t="s">
        <v>561</v>
      </c>
      <c r="C337" t="s">
        <v>2721</v>
      </c>
      <c r="D337" s="77">
        <v>42832.696493055555</v>
      </c>
      <c r="E337" t="s">
        <v>2713</v>
      </c>
      <c r="F337" s="77">
        <v>42842.875613425924</v>
      </c>
      <c r="G337" t="s">
        <v>2722</v>
      </c>
      <c r="H337" t="s">
        <v>1920</v>
      </c>
      <c r="I337">
        <v>5.99</v>
      </c>
      <c r="J337">
        <v>4</v>
      </c>
      <c r="K337">
        <v>0</v>
      </c>
      <c r="L337">
        <v>9.99</v>
      </c>
      <c r="N337">
        <v>0</v>
      </c>
      <c r="O337" t="s">
        <v>2728</v>
      </c>
      <c r="P337" s="56">
        <v>42832.696493055555</v>
      </c>
      <c r="Q337">
        <v>1</v>
      </c>
      <c r="R337" t="s">
        <v>4599</v>
      </c>
      <c r="S337">
        <v>5.99</v>
      </c>
      <c r="T337">
        <v>144</v>
      </c>
      <c r="U337">
        <v>5061715409</v>
      </c>
      <c r="V337" s="57">
        <f t="shared" si="10"/>
        <v>5.99</v>
      </c>
      <c r="W337" s="57">
        <f>SUMIF('Retail Order Summary'!B:B,A337, 'Retail Order Summary'!J:J)*-1</f>
        <v>-0.58970999999999996</v>
      </c>
      <c r="X337" s="57">
        <f>SUMIF('Retail Order Summary'!B:B, 'Retail Item Input'!A337, 'Retail Order Summary'!G:G)</f>
        <v>9.99</v>
      </c>
      <c r="Y337" s="72">
        <f t="shared" si="11"/>
        <v>5.6364101201201207</v>
      </c>
    </row>
    <row r="338" spans="1:25">
      <c r="A338" t="s">
        <v>4737</v>
      </c>
      <c r="B338" t="s">
        <v>4738</v>
      </c>
      <c r="C338" t="s">
        <v>2721</v>
      </c>
      <c r="D338" s="77">
        <v>42832.690740740742</v>
      </c>
      <c r="E338" t="s">
        <v>2713</v>
      </c>
      <c r="F338" s="77">
        <v>42842.876736111109</v>
      </c>
      <c r="G338" t="s">
        <v>2722</v>
      </c>
      <c r="H338" t="s">
        <v>1920</v>
      </c>
      <c r="I338">
        <v>5.99</v>
      </c>
      <c r="J338">
        <v>4</v>
      </c>
      <c r="K338">
        <v>0</v>
      </c>
      <c r="L338">
        <v>9.99</v>
      </c>
      <c r="N338">
        <v>0</v>
      </c>
      <c r="O338" t="s">
        <v>2728</v>
      </c>
      <c r="P338" s="56">
        <v>42832.690740740742</v>
      </c>
      <c r="Q338">
        <v>1</v>
      </c>
      <c r="R338" t="s">
        <v>4599</v>
      </c>
      <c r="S338">
        <v>5.99</v>
      </c>
      <c r="T338">
        <v>144</v>
      </c>
      <c r="U338">
        <v>5061677905</v>
      </c>
      <c r="V338" s="57">
        <f t="shared" si="10"/>
        <v>5.99</v>
      </c>
      <c r="W338" s="57">
        <f>SUMIF('Retail Order Summary'!B:B,A338, 'Retail Order Summary'!J:J)*-1</f>
        <v>-0.58970999999999996</v>
      </c>
      <c r="X338" s="57">
        <f>SUMIF('Retail Order Summary'!B:B, 'Retail Item Input'!A338, 'Retail Order Summary'!G:G)</f>
        <v>9.99</v>
      </c>
      <c r="Y338" s="72">
        <f t="shared" si="11"/>
        <v>5.6364101201201207</v>
      </c>
    </row>
    <row r="339" spans="1:25">
      <c r="A339" t="s">
        <v>4739</v>
      </c>
      <c r="B339" t="s">
        <v>585</v>
      </c>
      <c r="D339"/>
      <c r="P339" s="56">
        <v>42832.687928240739</v>
      </c>
      <c r="Q339">
        <v>1</v>
      </c>
      <c r="R339" t="s">
        <v>4599</v>
      </c>
      <c r="S339">
        <v>5.99</v>
      </c>
      <c r="T339">
        <v>144</v>
      </c>
      <c r="V339" s="57">
        <f t="shared" si="10"/>
        <v>5.99</v>
      </c>
      <c r="W339" s="57">
        <f>SUMIF('Retail Order Summary'!B:B,A339, 'Retail Order Summary'!J:J)*-1</f>
        <v>-1.2851300000000001</v>
      </c>
      <c r="X339" s="57">
        <f>SUMIF('Retail Order Summary'!B:B, 'Retail Item Input'!A339, 'Retail Order Summary'!G:G)</f>
        <v>33.97</v>
      </c>
      <c r="Y339" s="72">
        <f t="shared" si="11"/>
        <v>5.7633903826906092</v>
      </c>
    </row>
    <row r="340" spans="1:25">
      <c r="A340" t="s">
        <v>4740</v>
      </c>
      <c r="B340" t="s">
        <v>4741</v>
      </c>
      <c r="C340" t="s">
        <v>2721</v>
      </c>
      <c r="D340" s="77">
        <v>42832.685983796298</v>
      </c>
      <c r="E340" t="s">
        <v>2713</v>
      </c>
      <c r="F340" s="77">
        <v>42842.931597222225</v>
      </c>
      <c r="G340" t="s">
        <v>2722</v>
      </c>
      <c r="H340" t="s">
        <v>1920</v>
      </c>
      <c r="I340">
        <v>5.99</v>
      </c>
      <c r="J340">
        <v>0</v>
      </c>
      <c r="K340">
        <v>0.4</v>
      </c>
      <c r="L340">
        <v>6.39</v>
      </c>
      <c r="N340">
        <v>0</v>
      </c>
      <c r="O340" t="s">
        <v>3723</v>
      </c>
      <c r="P340" s="56">
        <v>42832.685983796298</v>
      </c>
      <c r="Q340">
        <v>1</v>
      </c>
      <c r="R340" t="s">
        <v>4599</v>
      </c>
      <c r="S340">
        <v>5.99</v>
      </c>
      <c r="T340">
        <v>144</v>
      </c>
      <c r="U340">
        <v>5061647313</v>
      </c>
      <c r="V340" s="57">
        <f t="shared" si="10"/>
        <v>5.99</v>
      </c>
      <c r="W340" s="57">
        <f>SUMIF('Retail Order Summary'!B:B,A340, 'Retail Order Summary'!J:J)*-1</f>
        <v>-0.48531000000000002</v>
      </c>
      <c r="X340" s="57">
        <f>SUMIF('Retail Order Summary'!B:B, 'Retail Item Input'!A340, 'Retail Order Summary'!G:G)</f>
        <v>6.39</v>
      </c>
      <c r="Y340" s="72">
        <f t="shared" si="11"/>
        <v>5.5350693427230047</v>
      </c>
    </row>
    <row r="341" spans="1:25">
      <c r="A341" t="s">
        <v>4742</v>
      </c>
      <c r="B341" t="s">
        <v>4743</v>
      </c>
      <c r="D341"/>
      <c r="P341" s="56">
        <v>42832.684606481482</v>
      </c>
      <c r="Q341">
        <v>1</v>
      </c>
      <c r="R341" t="s">
        <v>4599</v>
      </c>
      <c r="S341">
        <v>5.99</v>
      </c>
      <c r="T341">
        <v>144</v>
      </c>
      <c r="V341" s="57">
        <f t="shared" si="10"/>
        <v>5.99</v>
      </c>
      <c r="W341" s="57">
        <f>SUMIF('Retail Order Summary'!B:B,A341, 'Retail Order Summary'!J:J)*-1</f>
        <v>-1.0244200000000001</v>
      </c>
      <c r="X341" s="57">
        <f>SUMIF('Retail Order Summary'!B:B, 'Retail Item Input'!A341, 'Retail Order Summary'!G:G)</f>
        <v>24.98</v>
      </c>
      <c r="Y341" s="72">
        <f t="shared" si="11"/>
        <v>5.7443524499599681</v>
      </c>
    </row>
    <row r="342" spans="1:25">
      <c r="A342" t="s">
        <v>4744</v>
      </c>
      <c r="B342" t="s">
        <v>4745</v>
      </c>
      <c r="C342" t="s">
        <v>2721</v>
      </c>
      <c r="D342" s="77">
        <v>42832.678449074076</v>
      </c>
      <c r="E342" t="s">
        <v>2713</v>
      </c>
      <c r="F342" s="77">
        <v>42842.881643518522</v>
      </c>
      <c r="G342" t="s">
        <v>2722</v>
      </c>
      <c r="H342" t="s">
        <v>1920</v>
      </c>
      <c r="I342">
        <v>11.98</v>
      </c>
      <c r="J342">
        <v>4</v>
      </c>
      <c r="K342">
        <v>0</v>
      </c>
      <c r="L342">
        <v>15.98</v>
      </c>
      <c r="N342">
        <v>0</v>
      </c>
      <c r="O342" t="s">
        <v>2728</v>
      </c>
      <c r="P342" s="56">
        <v>42832.678449074076</v>
      </c>
      <c r="Q342">
        <v>2</v>
      </c>
      <c r="R342" t="s">
        <v>4599</v>
      </c>
      <c r="S342">
        <v>5.99</v>
      </c>
      <c r="T342">
        <v>144</v>
      </c>
      <c r="U342">
        <v>5061598289</v>
      </c>
      <c r="V342" s="57">
        <f t="shared" si="10"/>
        <v>11.98</v>
      </c>
      <c r="W342" s="57">
        <f>SUMIF('Retail Order Summary'!B:B,A342, 'Retail Order Summary'!J:J)*-1</f>
        <v>-0.76341999999999999</v>
      </c>
      <c r="X342" s="57">
        <f>SUMIF('Retail Order Summary'!B:B, 'Retail Item Input'!A342, 'Retail Order Summary'!G:G)</f>
        <v>15.98</v>
      </c>
      <c r="Y342" s="72">
        <f t="shared" si="11"/>
        <v>11.407673867334168</v>
      </c>
    </row>
    <row r="343" spans="1:25">
      <c r="A343" t="s">
        <v>4746</v>
      </c>
      <c r="B343" t="s">
        <v>4747</v>
      </c>
      <c r="C343" t="s">
        <v>2721</v>
      </c>
      <c r="D343" s="77">
        <v>42832.677222222221</v>
      </c>
      <c r="E343" t="s">
        <v>2713</v>
      </c>
      <c r="F343" s="77">
        <v>42842.882743055554</v>
      </c>
      <c r="G343" t="s">
        <v>2722</v>
      </c>
      <c r="H343" t="s">
        <v>1920</v>
      </c>
      <c r="I343">
        <v>5.99</v>
      </c>
      <c r="J343">
        <v>4</v>
      </c>
      <c r="K343">
        <v>0</v>
      </c>
      <c r="L343">
        <v>9.99</v>
      </c>
      <c r="N343">
        <v>0</v>
      </c>
      <c r="O343" t="s">
        <v>2728</v>
      </c>
      <c r="P343" s="56">
        <v>42832.677210648151</v>
      </c>
      <c r="Q343">
        <v>1</v>
      </c>
      <c r="R343" t="s">
        <v>4599</v>
      </c>
      <c r="S343">
        <v>5.99</v>
      </c>
      <c r="T343">
        <v>144</v>
      </c>
      <c r="U343">
        <v>5061591505</v>
      </c>
      <c r="V343" s="57">
        <f t="shared" si="10"/>
        <v>5.99</v>
      </c>
      <c r="W343" s="57">
        <f>SUMIF('Retail Order Summary'!B:B,A343, 'Retail Order Summary'!J:J)*-1</f>
        <v>-0.58970999999999996</v>
      </c>
      <c r="X343" s="57">
        <f>SUMIF('Retail Order Summary'!B:B, 'Retail Item Input'!A343, 'Retail Order Summary'!G:G)</f>
        <v>9.99</v>
      </c>
      <c r="Y343" s="72">
        <f t="shared" si="11"/>
        <v>5.6364101201201207</v>
      </c>
    </row>
    <row r="344" spans="1:25">
      <c r="A344" t="s">
        <v>4748</v>
      </c>
      <c r="B344" t="s">
        <v>2451</v>
      </c>
      <c r="C344" t="s">
        <v>2721</v>
      </c>
      <c r="D344" s="77">
        <v>42832.676249999997</v>
      </c>
      <c r="E344" t="s">
        <v>2713</v>
      </c>
      <c r="F344" s="77">
        <v>42843.39508101852</v>
      </c>
      <c r="G344" t="s">
        <v>2722</v>
      </c>
      <c r="H344" t="s">
        <v>1920</v>
      </c>
      <c r="I344">
        <v>5.99</v>
      </c>
      <c r="J344">
        <v>4</v>
      </c>
      <c r="K344">
        <v>0</v>
      </c>
      <c r="L344">
        <v>9.99</v>
      </c>
      <c r="N344">
        <v>0</v>
      </c>
      <c r="O344" t="s">
        <v>2728</v>
      </c>
      <c r="P344" s="56">
        <v>42832.676249999997</v>
      </c>
      <c r="Q344">
        <v>1</v>
      </c>
      <c r="R344" t="s">
        <v>4599</v>
      </c>
      <c r="S344">
        <v>5.99</v>
      </c>
      <c r="T344">
        <v>144</v>
      </c>
      <c r="U344">
        <v>5061584849</v>
      </c>
      <c r="V344" s="57">
        <f t="shared" si="10"/>
        <v>5.99</v>
      </c>
      <c r="W344" s="57">
        <f>SUMIF('Retail Order Summary'!B:B,A344, 'Retail Order Summary'!J:J)*-1</f>
        <v>-0.58970999999999996</v>
      </c>
      <c r="X344" s="57">
        <f>SUMIF('Retail Order Summary'!B:B, 'Retail Item Input'!A344, 'Retail Order Summary'!G:G)</f>
        <v>9.99</v>
      </c>
      <c r="Y344" s="72">
        <f t="shared" si="11"/>
        <v>5.6364101201201207</v>
      </c>
    </row>
    <row r="345" spans="1:25">
      <c r="A345" t="s">
        <v>4749</v>
      </c>
      <c r="B345" t="s">
        <v>4750</v>
      </c>
      <c r="C345" t="s">
        <v>2721</v>
      </c>
      <c r="D345" s="77">
        <v>42832.67559027778</v>
      </c>
      <c r="E345" t="s">
        <v>2713</v>
      </c>
      <c r="F345" s="77">
        <v>42842.883622685185</v>
      </c>
      <c r="G345" t="s">
        <v>2722</v>
      </c>
      <c r="H345" t="s">
        <v>1920</v>
      </c>
      <c r="I345">
        <v>5.99</v>
      </c>
      <c r="J345">
        <v>4</v>
      </c>
      <c r="K345">
        <v>0</v>
      </c>
      <c r="L345">
        <v>9.99</v>
      </c>
      <c r="N345">
        <v>0</v>
      </c>
      <c r="O345" t="s">
        <v>2728</v>
      </c>
      <c r="P345" s="56">
        <v>42832.675578703704</v>
      </c>
      <c r="Q345">
        <v>1</v>
      </c>
      <c r="R345" t="s">
        <v>4599</v>
      </c>
      <c r="S345">
        <v>5.99</v>
      </c>
      <c r="T345">
        <v>144</v>
      </c>
      <c r="U345">
        <v>5061580881</v>
      </c>
      <c r="V345" s="57">
        <f t="shared" si="10"/>
        <v>5.99</v>
      </c>
      <c r="W345" s="57">
        <f>SUMIF('Retail Order Summary'!B:B,A345, 'Retail Order Summary'!J:J)*-1</f>
        <v>-0.58970999999999996</v>
      </c>
      <c r="X345" s="57">
        <f>SUMIF('Retail Order Summary'!B:B, 'Retail Item Input'!A345, 'Retail Order Summary'!G:G)</f>
        <v>9.99</v>
      </c>
      <c r="Y345" s="72">
        <f t="shared" si="11"/>
        <v>5.6364101201201207</v>
      </c>
    </row>
    <row r="346" spans="1:25">
      <c r="A346" t="s">
        <v>4751</v>
      </c>
      <c r="B346" t="s">
        <v>2449</v>
      </c>
      <c r="C346" t="s">
        <v>2721</v>
      </c>
      <c r="D346" s="77">
        <v>42832.67</v>
      </c>
      <c r="E346" t="s">
        <v>2713</v>
      </c>
      <c r="F346" s="77">
        <v>42842.885428240741</v>
      </c>
      <c r="G346" t="s">
        <v>2722</v>
      </c>
      <c r="H346" t="s">
        <v>1920</v>
      </c>
      <c r="I346">
        <v>23.96</v>
      </c>
      <c r="J346">
        <v>5</v>
      </c>
      <c r="K346">
        <v>0</v>
      </c>
      <c r="L346">
        <v>28.96</v>
      </c>
      <c r="N346">
        <v>0</v>
      </c>
      <c r="O346" t="s">
        <v>2728</v>
      </c>
      <c r="P346" s="56">
        <v>42832.67</v>
      </c>
      <c r="Q346">
        <v>4</v>
      </c>
      <c r="R346" t="s">
        <v>4599</v>
      </c>
      <c r="S346">
        <v>5.99</v>
      </c>
      <c r="T346">
        <v>144</v>
      </c>
      <c r="U346">
        <v>5061546193</v>
      </c>
      <c r="V346" s="57">
        <f t="shared" si="10"/>
        <v>23.96</v>
      </c>
      <c r="W346" s="57">
        <f>SUMIF('Retail Order Summary'!B:B,A346, 'Retail Order Summary'!J:J)*-1</f>
        <v>-1.13984</v>
      </c>
      <c r="X346" s="57">
        <f>SUMIF('Retail Order Summary'!B:B, 'Retail Item Input'!A346, 'Retail Order Summary'!G:G)</f>
        <v>28.96</v>
      </c>
      <c r="Y346" s="72">
        <f t="shared" si="11"/>
        <v>23.016955580110498</v>
      </c>
    </row>
    <row r="347" spans="1:25">
      <c r="A347" t="s">
        <v>4752</v>
      </c>
      <c r="B347" t="s">
        <v>851</v>
      </c>
      <c r="C347" t="s">
        <v>2721</v>
      </c>
      <c r="D347" s="77">
        <v>42832.669814814813</v>
      </c>
      <c r="E347" t="s">
        <v>2713</v>
      </c>
      <c r="F347" s="77">
        <v>42842.931423611109</v>
      </c>
      <c r="G347" t="s">
        <v>2722</v>
      </c>
      <c r="H347" t="s">
        <v>1920</v>
      </c>
      <c r="I347">
        <v>5.99</v>
      </c>
      <c r="J347">
        <v>0</v>
      </c>
      <c r="K347">
        <v>0</v>
      </c>
      <c r="L347">
        <v>5.99</v>
      </c>
      <c r="N347">
        <v>0</v>
      </c>
      <c r="O347" t="s">
        <v>3723</v>
      </c>
      <c r="P347" s="56">
        <v>42832.669814814813</v>
      </c>
      <c r="Q347">
        <v>1</v>
      </c>
      <c r="R347" t="s">
        <v>4599</v>
      </c>
      <c r="S347">
        <v>5.99</v>
      </c>
      <c r="T347">
        <v>144</v>
      </c>
      <c r="U347">
        <v>5061544465</v>
      </c>
      <c r="V347" s="57">
        <f t="shared" si="10"/>
        <v>5.99</v>
      </c>
      <c r="W347" s="57">
        <f>SUMIF('Retail Order Summary'!B:B,A347, 'Retail Order Summary'!J:J)*-1</f>
        <v>-0.47370999999999996</v>
      </c>
      <c r="X347" s="57">
        <f>SUMIF('Retail Order Summary'!B:B, 'Retail Item Input'!A347, 'Retail Order Summary'!G:G)</f>
        <v>5.99</v>
      </c>
      <c r="Y347" s="72">
        <f t="shared" si="11"/>
        <v>5.5162900000000006</v>
      </c>
    </row>
    <row r="348" spans="1:25">
      <c r="A348" t="s">
        <v>4521</v>
      </c>
      <c r="B348" t="s">
        <v>4522</v>
      </c>
      <c r="D348"/>
      <c r="P348" s="56">
        <v>42832.663298611114</v>
      </c>
      <c r="Q348">
        <v>1</v>
      </c>
      <c r="R348" t="s">
        <v>4599</v>
      </c>
      <c r="S348">
        <v>5.99</v>
      </c>
      <c r="T348">
        <v>144</v>
      </c>
      <c r="V348" s="57">
        <f t="shared" si="10"/>
        <v>5.99</v>
      </c>
      <c r="W348" s="57">
        <f>SUMIF('Retail Order Summary'!B:B,A348, 'Retail Order Summary'!J:J)*-1</f>
        <v>-1.5751300000000001</v>
      </c>
      <c r="X348" s="57">
        <f>SUMIF('Retail Order Summary'!B:B, 'Retail Item Input'!A348, 'Retail Order Summary'!G:G)</f>
        <v>43.97</v>
      </c>
      <c r="Y348" s="72">
        <f t="shared" si="11"/>
        <v>5.7754212258357978</v>
      </c>
    </row>
    <row r="349" spans="1:25">
      <c r="A349" t="s">
        <v>4753</v>
      </c>
      <c r="B349" t="s">
        <v>2063</v>
      </c>
      <c r="C349" t="s">
        <v>2721</v>
      </c>
      <c r="D349" s="77">
        <v>42832.658750000002</v>
      </c>
      <c r="E349" t="s">
        <v>2713</v>
      </c>
      <c r="F349" s="77">
        <v>42842.886550925927</v>
      </c>
      <c r="G349" t="s">
        <v>2722</v>
      </c>
      <c r="H349" t="s">
        <v>1920</v>
      </c>
      <c r="I349">
        <v>11.98</v>
      </c>
      <c r="J349">
        <v>4</v>
      </c>
      <c r="K349">
        <v>0</v>
      </c>
      <c r="L349">
        <v>15.98</v>
      </c>
      <c r="N349">
        <v>0</v>
      </c>
      <c r="O349" t="s">
        <v>2728</v>
      </c>
      <c r="P349" s="56">
        <v>42832.658750000002</v>
      </c>
      <c r="Q349">
        <v>2</v>
      </c>
      <c r="R349" t="s">
        <v>4599</v>
      </c>
      <c r="S349">
        <v>5.99</v>
      </c>
      <c r="T349">
        <v>144</v>
      </c>
      <c r="U349">
        <v>5061478481</v>
      </c>
      <c r="V349" s="57">
        <f t="shared" si="10"/>
        <v>11.98</v>
      </c>
      <c r="W349" s="57">
        <f>SUMIF('Retail Order Summary'!B:B,A349, 'Retail Order Summary'!J:J)*-1</f>
        <v>-0.76341999999999999</v>
      </c>
      <c r="X349" s="57">
        <f>SUMIF('Retail Order Summary'!B:B, 'Retail Item Input'!A349, 'Retail Order Summary'!G:G)</f>
        <v>15.98</v>
      </c>
      <c r="Y349" s="72">
        <f t="shared" si="11"/>
        <v>11.407673867334168</v>
      </c>
    </row>
    <row r="350" spans="1:25">
      <c r="A350" t="s">
        <v>4503</v>
      </c>
      <c r="B350" t="s">
        <v>3675</v>
      </c>
      <c r="D350"/>
      <c r="P350" s="56">
        <v>42832.658541666664</v>
      </c>
      <c r="Q350">
        <v>1</v>
      </c>
      <c r="R350" t="s">
        <v>4599</v>
      </c>
      <c r="S350">
        <v>5.99</v>
      </c>
      <c r="T350">
        <v>144</v>
      </c>
      <c r="V350" s="57">
        <f t="shared" si="10"/>
        <v>5.99</v>
      </c>
      <c r="W350" s="57">
        <f>SUMIF('Retail Order Summary'!B:B,A350, 'Retail Order Summary'!J:J)*-1</f>
        <v>-0.76341999999999999</v>
      </c>
      <c r="X350" s="57">
        <f>SUMIF('Retail Order Summary'!B:B, 'Retail Item Input'!A350, 'Retail Order Summary'!G:G)</f>
        <v>15.98</v>
      </c>
      <c r="Y350" s="72">
        <f t="shared" si="11"/>
        <v>5.703836933667084</v>
      </c>
    </row>
    <row r="351" spans="1:25">
      <c r="A351" t="s">
        <v>4754</v>
      </c>
      <c r="B351" t="s">
        <v>4755</v>
      </c>
      <c r="C351" t="s">
        <v>2721</v>
      </c>
      <c r="D351" s="77">
        <v>42832.657094907408</v>
      </c>
      <c r="E351" t="s">
        <v>2713</v>
      </c>
      <c r="F351" s="77">
        <v>42842.889710648145</v>
      </c>
      <c r="G351" t="s">
        <v>2722</v>
      </c>
      <c r="H351" t="s">
        <v>1920</v>
      </c>
      <c r="I351">
        <v>11.98</v>
      </c>
      <c r="J351">
        <v>4</v>
      </c>
      <c r="K351">
        <v>0</v>
      </c>
      <c r="L351">
        <v>15.98</v>
      </c>
      <c r="N351">
        <v>0</v>
      </c>
      <c r="O351" t="s">
        <v>2728</v>
      </c>
      <c r="P351" s="56">
        <v>42832.657094907408</v>
      </c>
      <c r="Q351">
        <v>2</v>
      </c>
      <c r="R351" t="s">
        <v>4599</v>
      </c>
      <c r="S351">
        <v>5.99</v>
      </c>
      <c r="T351">
        <v>144</v>
      </c>
      <c r="U351">
        <v>5061465489</v>
      </c>
      <c r="V351" s="57">
        <f t="shared" si="10"/>
        <v>11.98</v>
      </c>
      <c r="W351" s="57">
        <f>SUMIF('Retail Order Summary'!B:B,A351, 'Retail Order Summary'!J:J)*-1</f>
        <v>-0.76341999999999999</v>
      </c>
      <c r="X351" s="57">
        <f>SUMIF('Retail Order Summary'!B:B, 'Retail Item Input'!A351, 'Retail Order Summary'!G:G)</f>
        <v>15.98</v>
      </c>
      <c r="Y351" s="72">
        <f t="shared" si="11"/>
        <v>11.407673867334168</v>
      </c>
    </row>
    <row r="352" spans="1:25">
      <c r="A352" t="s">
        <v>4756</v>
      </c>
      <c r="B352" t="s">
        <v>4757</v>
      </c>
      <c r="C352" t="s">
        <v>2721</v>
      </c>
      <c r="D352" s="77">
        <v>42832.657048611109</v>
      </c>
      <c r="E352" t="s">
        <v>2713</v>
      </c>
      <c r="F352" s="77">
        <v>42843.457719907405</v>
      </c>
      <c r="G352" t="s">
        <v>2722</v>
      </c>
      <c r="H352" t="s">
        <v>1920</v>
      </c>
      <c r="I352">
        <v>5.99</v>
      </c>
      <c r="J352">
        <v>16</v>
      </c>
      <c r="K352">
        <v>0</v>
      </c>
      <c r="L352">
        <v>21.99</v>
      </c>
      <c r="N352">
        <v>0</v>
      </c>
      <c r="O352" t="s">
        <v>2735</v>
      </c>
      <c r="P352" s="56">
        <v>42832.657037037039</v>
      </c>
      <c r="Q352">
        <v>1</v>
      </c>
      <c r="R352" t="s">
        <v>4599</v>
      </c>
      <c r="S352">
        <v>5.99</v>
      </c>
      <c r="T352">
        <v>144</v>
      </c>
      <c r="U352">
        <v>5061465105</v>
      </c>
      <c r="V352" s="57">
        <f t="shared" si="10"/>
        <v>5.99</v>
      </c>
      <c r="W352" s="57">
        <f>SUMIF('Retail Order Summary'!B:B,A352, 'Retail Order Summary'!J:J)*-1</f>
        <v>-0.93771000000000004</v>
      </c>
      <c r="X352" s="57">
        <f>SUMIF('Retail Order Summary'!B:B, 'Retail Item Input'!A352, 'Retail Order Summary'!G:G)</f>
        <v>21.99</v>
      </c>
      <c r="Y352" s="72">
        <f t="shared" si="11"/>
        <v>5.7345710368349252</v>
      </c>
    </row>
    <row r="353" spans="1:25">
      <c r="A353" t="s">
        <v>4758</v>
      </c>
      <c r="B353" t="s">
        <v>4759</v>
      </c>
      <c r="C353" t="s">
        <v>2721</v>
      </c>
      <c r="D353" s="77">
        <v>42832.6565162037</v>
      </c>
      <c r="E353" t="s">
        <v>2713</v>
      </c>
      <c r="F353" s="77">
        <v>42842.923136574071</v>
      </c>
      <c r="G353" t="s">
        <v>2722</v>
      </c>
      <c r="H353" t="s">
        <v>1920</v>
      </c>
      <c r="I353">
        <v>5.99</v>
      </c>
      <c r="J353">
        <v>16</v>
      </c>
      <c r="K353">
        <v>0</v>
      </c>
      <c r="L353">
        <v>21.99</v>
      </c>
      <c r="N353">
        <v>0</v>
      </c>
      <c r="O353" t="s">
        <v>2735</v>
      </c>
      <c r="P353" s="56">
        <v>42832.656504629631</v>
      </c>
      <c r="Q353">
        <v>1</v>
      </c>
      <c r="R353" t="s">
        <v>4599</v>
      </c>
      <c r="S353">
        <v>5.99</v>
      </c>
      <c r="T353">
        <v>144</v>
      </c>
      <c r="U353">
        <v>5061461777</v>
      </c>
      <c r="V353" s="57">
        <f t="shared" si="10"/>
        <v>5.99</v>
      </c>
      <c r="W353" s="57">
        <f>SUMIF('Retail Order Summary'!B:B,A353, 'Retail Order Summary'!J:J)*-1</f>
        <v>-0.93771000000000004</v>
      </c>
      <c r="X353" s="57">
        <f>SUMIF('Retail Order Summary'!B:B, 'Retail Item Input'!A353, 'Retail Order Summary'!G:G)</f>
        <v>21.99</v>
      </c>
      <c r="Y353" s="72">
        <f t="shared" si="11"/>
        <v>5.7345710368349252</v>
      </c>
    </row>
    <row r="354" spans="1:25">
      <c r="A354" t="s">
        <v>4760</v>
      </c>
      <c r="B354" t="s">
        <v>3569</v>
      </c>
      <c r="C354" t="s">
        <v>2721</v>
      </c>
      <c r="D354" s="77">
        <v>42832.653009259258</v>
      </c>
      <c r="E354" t="s">
        <v>2713</v>
      </c>
      <c r="F354" s="77">
        <v>42842.890659722223</v>
      </c>
      <c r="G354" t="s">
        <v>2722</v>
      </c>
      <c r="H354" t="s">
        <v>1920</v>
      </c>
      <c r="I354">
        <v>5.99</v>
      </c>
      <c r="J354">
        <v>4</v>
      </c>
      <c r="K354">
        <v>0</v>
      </c>
      <c r="L354">
        <v>9.99</v>
      </c>
      <c r="N354">
        <v>0</v>
      </c>
      <c r="O354" t="s">
        <v>2728</v>
      </c>
      <c r="P354" s="56">
        <v>42832.653009259258</v>
      </c>
      <c r="Q354">
        <v>1</v>
      </c>
      <c r="R354" t="s">
        <v>4599</v>
      </c>
      <c r="S354">
        <v>5.99</v>
      </c>
      <c r="T354">
        <v>144</v>
      </c>
      <c r="U354">
        <v>5061438545</v>
      </c>
      <c r="V354" s="57">
        <f t="shared" si="10"/>
        <v>5.99</v>
      </c>
      <c r="W354" s="57">
        <f>SUMIF('Retail Order Summary'!B:B,A354, 'Retail Order Summary'!J:J)*-1</f>
        <v>-0.58970999999999996</v>
      </c>
      <c r="X354" s="57">
        <f>SUMIF('Retail Order Summary'!B:B, 'Retail Item Input'!A354, 'Retail Order Summary'!G:G)</f>
        <v>9.99</v>
      </c>
      <c r="Y354" s="72">
        <f t="shared" si="11"/>
        <v>5.6364101201201207</v>
      </c>
    </row>
    <row r="355" spans="1:25">
      <c r="A355" t="s">
        <v>4761</v>
      </c>
      <c r="B355" t="s">
        <v>2456</v>
      </c>
      <c r="C355" t="s">
        <v>2721</v>
      </c>
      <c r="D355" s="77">
        <v>42832.651678240742</v>
      </c>
      <c r="E355" t="s">
        <v>2713</v>
      </c>
      <c r="F355" s="77">
        <v>42842.931273148148</v>
      </c>
      <c r="G355" t="s">
        <v>2722</v>
      </c>
      <c r="H355" t="s">
        <v>1920</v>
      </c>
      <c r="I355">
        <v>5.99</v>
      </c>
      <c r="J355">
        <v>0</v>
      </c>
      <c r="K355">
        <v>0</v>
      </c>
      <c r="L355">
        <v>5.99</v>
      </c>
      <c r="N355">
        <v>0</v>
      </c>
      <c r="O355" t="s">
        <v>3723</v>
      </c>
      <c r="P355" s="56">
        <v>42832.651666666665</v>
      </c>
      <c r="Q355">
        <v>1</v>
      </c>
      <c r="R355" t="s">
        <v>4599</v>
      </c>
      <c r="S355">
        <v>5.99</v>
      </c>
      <c r="T355">
        <v>144</v>
      </c>
      <c r="U355">
        <v>5061429457</v>
      </c>
      <c r="V355" s="57">
        <f t="shared" si="10"/>
        <v>5.99</v>
      </c>
      <c r="W355" s="57">
        <f>SUMIF('Retail Order Summary'!B:B,A355, 'Retail Order Summary'!J:J)*-1</f>
        <v>-0.47370999999999996</v>
      </c>
      <c r="X355" s="57">
        <f>SUMIF('Retail Order Summary'!B:B, 'Retail Item Input'!A355, 'Retail Order Summary'!G:G)</f>
        <v>5.99</v>
      </c>
      <c r="Y355" s="72">
        <f t="shared" si="11"/>
        <v>5.5162900000000006</v>
      </c>
    </row>
    <row r="356" spans="1:25">
      <c r="A356" t="s">
        <v>4762</v>
      </c>
      <c r="B356" t="s">
        <v>4763</v>
      </c>
      <c r="C356" t="s">
        <v>2721</v>
      </c>
      <c r="D356" s="77">
        <v>42832.650821759256</v>
      </c>
      <c r="E356" t="s">
        <v>2713</v>
      </c>
      <c r="F356" s="77">
        <v>42842.891527777778</v>
      </c>
      <c r="G356" t="s">
        <v>2722</v>
      </c>
      <c r="H356" t="s">
        <v>1920</v>
      </c>
      <c r="I356">
        <v>5.99</v>
      </c>
      <c r="J356">
        <v>4</v>
      </c>
      <c r="K356">
        <v>0</v>
      </c>
      <c r="L356">
        <v>9.99</v>
      </c>
      <c r="N356">
        <v>0</v>
      </c>
      <c r="O356" t="s">
        <v>2728</v>
      </c>
      <c r="P356" s="56">
        <v>42832.650810185187</v>
      </c>
      <c r="Q356">
        <v>1</v>
      </c>
      <c r="R356" t="s">
        <v>4599</v>
      </c>
      <c r="S356">
        <v>5.99</v>
      </c>
      <c r="T356">
        <v>144</v>
      </c>
      <c r="U356">
        <v>5061424145</v>
      </c>
      <c r="V356" s="57">
        <f t="shared" si="10"/>
        <v>5.99</v>
      </c>
      <c r="W356" s="57">
        <f>SUMIF('Retail Order Summary'!B:B,A356, 'Retail Order Summary'!J:J)*-1</f>
        <v>-0.58970999999999996</v>
      </c>
      <c r="X356" s="57">
        <f>SUMIF('Retail Order Summary'!B:B, 'Retail Item Input'!A356, 'Retail Order Summary'!G:G)</f>
        <v>9.99</v>
      </c>
      <c r="Y356" s="72">
        <f t="shared" si="11"/>
        <v>5.6364101201201207</v>
      </c>
    </row>
    <row r="357" spans="1:25">
      <c r="A357" t="s">
        <v>4764</v>
      </c>
      <c r="B357" t="s">
        <v>3012</v>
      </c>
      <c r="C357" t="s">
        <v>2721</v>
      </c>
      <c r="D357" s="77">
        <v>42832.65011574074</v>
      </c>
      <c r="E357" t="s">
        <v>2713</v>
      </c>
      <c r="F357" s="77">
        <v>42842.892222222225</v>
      </c>
      <c r="G357" t="s">
        <v>2722</v>
      </c>
      <c r="H357" t="s">
        <v>1920</v>
      </c>
      <c r="I357">
        <v>5.99</v>
      </c>
      <c r="J357">
        <v>4</v>
      </c>
      <c r="K357">
        <v>0</v>
      </c>
      <c r="L357">
        <v>9.99</v>
      </c>
      <c r="N357">
        <v>0</v>
      </c>
      <c r="O357" t="s">
        <v>2728</v>
      </c>
      <c r="P357" s="56">
        <v>42832.650104166663</v>
      </c>
      <c r="Q357">
        <v>1</v>
      </c>
      <c r="R357" t="s">
        <v>4599</v>
      </c>
      <c r="S357">
        <v>5.99</v>
      </c>
      <c r="T357">
        <v>144</v>
      </c>
      <c r="U357">
        <v>5061419281</v>
      </c>
      <c r="V357" s="57">
        <f t="shared" si="10"/>
        <v>5.99</v>
      </c>
      <c r="W357" s="57">
        <f>SUMIF('Retail Order Summary'!B:B,A357, 'Retail Order Summary'!J:J)*-1</f>
        <v>-0.58970999999999996</v>
      </c>
      <c r="X357" s="57">
        <f>SUMIF('Retail Order Summary'!B:B, 'Retail Item Input'!A357, 'Retail Order Summary'!G:G)</f>
        <v>9.99</v>
      </c>
      <c r="Y357" s="72">
        <f t="shared" si="11"/>
        <v>5.6364101201201207</v>
      </c>
    </row>
    <row r="358" spans="1:25">
      <c r="A358" t="s">
        <v>4765</v>
      </c>
      <c r="B358" t="s">
        <v>2448</v>
      </c>
      <c r="C358" t="s">
        <v>2721</v>
      </c>
      <c r="D358" s="77">
        <v>42832.6483912037</v>
      </c>
      <c r="E358" t="s">
        <v>2713</v>
      </c>
      <c r="F358" s="77">
        <v>42842.914571759262</v>
      </c>
      <c r="G358" t="s">
        <v>2722</v>
      </c>
      <c r="H358" t="s">
        <v>1920</v>
      </c>
      <c r="I358">
        <v>11.98</v>
      </c>
      <c r="J358">
        <v>4</v>
      </c>
      <c r="K358">
        <v>0</v>
      </c>
      <c r="L358">
        <v>15.98</v>
      </c>
      <c r="N358">
        <v>0</v>
      </c>
      <c r="O358" t="s">
        <v>2728</v>
      </c>
      <c r="P358" s="56">
        <v>42832.648379629631</v>
      </c>
      <c r="Q358">
        <v>2</v>
      </c>
      <c r="R358" t="s">
        <v>4599</v>
      </c>
      <c r="S358">
        <v>5.99</v>
      </c>
      <c r="T358">
        <v>144</v>
      </c>
      <c r="U358">
        <v>5061407185</v>
      </c>
      <c r="V358" s="57">
        <f t="shared" si="10"/>
        <v>11.98</v>
      </c>
      <c r="W358" s="57">
        <f>SUMIF('Retail Order Summary'!B:B,A358, 'Retail Order Summary'!J:J)*-1</f>
        <v>-0.76341999999999999</v>
      </c>
      <c r="X358" s="57">
        <f>SUMIF('Retail Order Summary'!B:B, 'Retail Item Input'!A358, 'Retail Order Summary'!G:G)</f>
        <v>15.98</v>
      </c>
      <c r="Y358" s="72">
        <f t="shared" si="11"/>
        <v>11.407673867334168</v>
      </c>
    </row>
    <row r="359" spans="1:25">
      <c r="A359" t="s">
        <v>4766</v>
      </c>
      <c r="B359" t="s">
        <v>3972</v>
      </c>
      <c r="C359" t="s">
        <v>2721</v>
      </c>
      <c r="D359" s="77">
        <v>42832.647314814814</v>
      </c>
      <c r="E359" t="s">
        <v>2713</v>
      </c>
      <c r="F359" s="77">
        <v>42842.893657407411</v>
      </c>
      <c r="G359" t="s">
        <v>2722</v>
      </c>
      <c r="H359" t="s">
        <v>1920</v>
      </c>
      <c r="I359">
        <v>5.99</v>
      </c>
      <c r="J359">
        <v>4</v>
      </c>
      <c r="K359">
        <v>0</v>
      </c>
      <c r="L359">
        <v>9.99</v>
      </c>
      <c r="N359">
        <v>0</v>
      </c>
      <c r="O359" t="s">
        <v>2728</v>
      </c>
      <c r="P359" s="56">
        <v>42832.647314814814</v>
      </c>
      <c r="Q359">
        <v>1</v>
      </c>
      <c r="R359" t="s">
        <v>4599</v>
      </c>
      <c r="S359">
        <v>5.99</v>
      </c>
      <c r="T359">
        <v>144</v>
      </c>
      <c r="U359">
        <v>5061401297</v>
      </c>
      <c r="V359" s="57">
        <f t="shared" si="10"/>
        <v>5.99</v>
      </c>
      <c r="W359" s="57">
        <f>SUMIF('Retail Order Summary'!B:B,A359, 'Retail Order Summary'!J:J)*-1</f>
        <v>-0.58970999999999996</v>
      </c>
      <c r="X359" s="57">
        <f>SUMIF('Retail Order Summary'!B:B, 'Retail Item Input'!A359, 'Retail Order Summary'!G:G)</f>
        <v>9.99</v>
      </c>
      <c r="Y359" s="72">
        <f t="shared" si="11"/>
        <v>5.6364101201201207</v>
      </c>
    </row>
    <row r="360" spans="1:25">
      <c r="A360" t="s">
        <v>4767</v>
      </c>
      <c r="B360" t="s">
        <v>3596</v>
      </c>
      <c r="C360" t="s">
        <v>2721</v>
      </c>
      <c r="D360" s="77">
        <v>42832.645057870373</v>
      </c>
      <c r="E360" t="s">
        <v>2713</v>
      </c>
      <c r="F360" s="77">
        <v>42842.894976851851</v>
      </c>
      <c r="G360" t="s">
        <v>2722</v>
      </c>
      <c r="H360" t="s">
        <v>1920</v>
      </c>
      <c r="I360">
        <v>5.99</v>
      </c>
      <c r="J360">
        <v>4</v>
      </c>
      <c r="K360">
        <v>0</v>
      </c>
      <c r="L360">
        <v>9.99</v>
      </c>
      <c r="N360">
        <v>0</v>
      </c>
      <c r="O360" t="s">
        <v>2728</v>
      </c>
      <c r="P360" s="56">
        <v>42832.645057870373</v>
      </c>
      <c r="Q360">
        <v>1</v>
      </c>
      <c r="R360" t="s">
        <v>4599</v>
      </c>
      <c r="S360">
        <v>5.99</v>
      </c>
      <c r="T360">
        <v>144</v>
      </c>
      <c r="U360">
        <v>5061386641</v>
      </c>
      <c r="V360" s="57">
        <f t="shared" si="10"/>
        <v>5.99</v>
      </c>
      <c r="W360" s="57">
        <f>SUMIF('Retail Order Summary'!B:B,A360, 'Retail Order Summary'!J:J)*-1</f>
        <v>-0.58970999999999996</v>
      </c>
      <c r="X360" s="57">
        <f>SUMIF('Retail Order Summary'!B:B, 'Retail Item Input'!A360, 'Retail Order Summary'!G:G)</f>
        <v>9.99</v>
      </c>
      <c r="Y360" s="72">
        <f t="shared" si="11"/>
        <v>5.6364101201201207</v>
      </c>
    </row>
    <row r="361" spans="1:25">
      <c r="A361" t="s">
        <v>4768</v>
      </c>
      <c r="B361" t="s">
        <v>2458</v>
      </c>
      <c r="C361" t="s">
        <v>2721</v>
      </c>
      <c r="D361" s="77">
        <v>42832.644965277781</v>
      </c>
      <c r="E361" t="s">
        <v>2713</v>
      </c>
      <c r="F361" s="77">
        <v>42842.895775462966</v>
      </c>
      <c r="G361" t="s">
        <v>2722</v>
      </c>
      <c r="H361" t="s">
        <v>1920</v>
      </c>
      <c r="I361">
        <v>5.99</v>
      </c>
      <c r="J361">
        <v>4</v>
      </c>
      <c r="K361">
        <v>0</v>
      </c>
      <c r="L361">
        <v>9.99</v>
      </c>
      <c r="N361">
        <v>0</v>
      </c>
      <c r="O361" t="s">
        <v>2728</v>
      </c>
      <c r="P361" s="56">
        <v>42832.644953703704</v>
      </c>
      <c r="Q361">
        <v>1</v>
      </c>
      <c r="R361" t="s">
        <v>4599</v>
      </c>
      <c r="S361">
        <v>5.99</v>
      </c>
      <c r="T361">
        <v>144</v>
      </c>
      <c r="U361">
        <v>5061385937</v>
      </c>
      <c r="V361" s="57">
        <f t="shared" si="10"/>
        <v>5.99</v>
      </c>
      <c r="W361" s="57">
        <f>SUMIF('Retail Order Summary'!B:B,A361, 'Retail Order Summary'!J:J)*-1</f>
        <v>-0.58970999999999996</v>
      </c>
      <c r="X361" s="57">
        <f>SUMIF('Retail Order Summary'!B:B, 'Retail Item Input'!A361, 'Retail Order Summary'!G:G)</f>
        <v>9.99</v>
      </c>
      <c r="Y361" s="72">
        <f t="shared" si="11"/>
        <v>5.6364101201201207</v>
      </c>
    </row>
    <row r="362" spans="1:25">
      <c r="A362" t="s">
        <v>4769</v>
      </c>
      <c r="B362" t="s">
        <v>547</v>
      </c>
      <c r="C362" t="s">
        <v>2721</v>
      </c>
      <c r="D362" s="77">
        <v>42832.644768518519</v>
      </c>
      <c r="E362" t="s">
        <v>2713</v>
      </c>
      <c r="F362" s="77">
        <v>42842.893900462965</v>
      </c>
      <c r="G362" t="s">
        <v>2722</v>
      </c>
      <c r="H362" t="s">
        <v>1920</v>
      </c>
      <c r="I362">
        <v>11.98</v>
      </c>
      <c r="J362">
        <v>4</v>
      </c>
      <c r="K362">
        <v>0</v>
      </c>
      <c r="L362">
        <v>15.98</v>
      </c>
      <c r="N362">
        <v>0</v>
      </c>
      <c r="O362" t="s">
        <v>2728</v>
      </c>
      <c r="P362" s="56">
        <v>42832.644768518519</v>
      </c>
      <c r="Q362">
        <v>2</v>
      </c>
      <c r="R362" t="s">
        <v>4599</v>
      </c>
      <c r="S362">
        <v>5.99</v>
      </c>
      <c r="T362">
        <v>144</v>
      </c>
      <c r="U362">
        <v>5061384529</v>
      </c>
      <c r="V362" s="57">
        <f t="shared" si="10"/>
        <v>11.98</v>
      </c>
      <c r="W362" s="57">
        <f>SUMIF('Retail Order Summary'!B:B,A362, 'Retail Order Summary'!J:J)*-1</f>
        <v>-0.76341999999999999</v>
      </c>
      <c r="X362" s="57">
        <f>SUMIF('Retail Order Summary'!B:B, 'Retail Item Input'!A362, 'Retail Order Summary'!G:G)</f>
        <v>15.98</v>
      </c>
      <c r="Y362" s="72">
        <f t="shared" si="11"/>
        <v>11.407673867334168</v>
      </c>
    </row>
    <row r="363" spans="1:25">
      <c r="A363" t="s">
        <v>4770</v>
      </c>
      <c r="B363" t="s">
        <v>2443</v>
      </c>
      <c r="C363" t="s">
        <v>2721</v>
      </c>
      <c r="D363" s="77">
        <v>42832.644155092596</v>
      </c>
      <c r="E363" t="s">
        <v>2763</v>
      </c>
      <c r="G363" t="s">
        <v>2722</v>
      </c>
      <c r="H363" t="s">
        <v>1920</v>
      </c>
      <c r="I363">
        <v>5.99</v>
      </c>
      <c r="J363">
        <v>16</v>
      </c>
      <c r="K363">
        <v>0</v>
      </c>
      <c r="L363">
        <v>5.99</v>
      </c>
      <c r="M363" t="s">
        <v>2734</v>
      </c>
      <c r="N363">
        <v>16</v>
      </c>
      <c r="O363" t="s">
        <v>2735</v>
      </c>
      <c r="P363" s="56">
        <v>42832.644155092596</v>
      </c>
      <c r="Q363">
        <v>1</v>
      </c>
      <c r="R363" t="s">
        <v>4599</v>
      </c>
      <c r="S363">
        <v>5.99</v>
      </c>
      <c r="T363">
        <v>144</v>
      </c>
      <c r="U363">
        <v>5061380369</v>
      </c>
      <c r="V363" s="57">
        <f t="shared" si="10"/>
        <v>5.99</v>
      </c>
      <c r="W363" s="57">
        <f>SUMIF('Retail Order Summary'!B:B,A363, 'Retail Order Summary'!J:J)*-1</f>
        <v>-0.47370999999999996</v>
      </c>
      <c r="X363" s="57">
        <f>SUMIF('Retail Order Summary'!B:B, 'Retail Item Input'!A363, 'Retail Order Summary'!G:G)</f>
        <v>5.99</v>
      </c>
      <c r="Y363" s="72">
        <f t="shared" si="11"/>
        <v>5.5162900000000006</v>
      </c>
    </row>
    <row r="364" spans="1:25">
      <c r="A364" t="s">
        <v>4771</v>
      </c>
      <c r="B364" t="s">
        <v>3836</v>
      </c>
      <c r="C364" t="s">
        <v>2721</v>
      </c>
      <c r="D364" s="77">
        <v>42832.643726851849</v>
      </c>
      <c r="E364" t="s">
        <v>2713</v>
      </c>
      <c r="F364" s="77">
        <v>42842.89702546296</v>
      </c>
      <c r="G364" t="s">
        <v>2722</v>
      </c>
      <c r="H364" t="s">
        <v>1920</v>
      </c>
      <c r="I364">
        <v>5.99</v>
      </c>
      <c r="J364">
        <v>4</v>
      </c>
      <c r="K364">
        <v>0</v>
      </c>
      <c r="L364">
        <v>9.99</v>
      </c>
      <c r="N364">
        <v>0</v>
      </c>
      <c r="O364" t="s">
        <v>2728</v>
      </c>
      <c r="P364" s="56">
        <v>42832.643726851849</v>
      </c>
      <c r="Q364">
        <v>1</v>
      </c>
      <c r="R364" t="s">
        <v>4599</v>
      </c>
      <c r="S364">
        <v>5.99</v>
      </c>
      <c r="T364">
        <v>144</v>
      </c>
      <c r="U364">
        <v>5061377937</v>
      </c>
      <c r="V364" s="57">
        <f t="shared" si="10"/>
        <v>5.99</v>
      </c>
      <c r="W364" s="57">
        <f>SUMIF('Retail Order Summary'!B:B,A364, 'Retail Order Summary'!J:J)*-1</f>
        <v>-0.58970999999999996</v>
      </c>
      <c r="X364" s="57">
        <f>SUMIF('Retail Order Summary'!B:B, 'Retail Item Input'!A364, 'Retail Order Summary'!G:G)</f>
        <v>9.99</v>
      </c>
      <c r="Y364" s="72">
        <f t="shared" si="11"/>
        <v>5.6364101201201207</v>
      </c>
    </row>
    <row r="365" spans="1:25">
      <c r="A365" t="s">
        <v>4772</v>
      </c>
      <c r="B365" t="s">
        <v>3018</v>
      </c>
      <c r="C365" t="s">
        <v>2721</v>
      </c>
      <c r="D365" s="77">
        <v>42832.642569444448</v>
      </c>
      <c r="E365" t="s">
        <v>2713</v>
      </c>
      <c r="F365" s="77">
        <v>42842.897800925923</v>
      </c>
      <c r="G365" t="s">
        <v>2722</v>
      </c>
      <c r="H365" t="s">
        <v>1920</v>
      </c>
      <c r="I365">
        <v>5.99</v>
      </c>
      <c r="J365">
        <v>4</v>
      </c>
      <c r="K365">
        <v>0.67</v>
      </c>
      <c r="L365">
        <v>10.66</v>
      </c>
      <c r="N365">
        <v>0</v>
      </c>
      <c r="O365" t="s">
        <v>2728</v>
      </c>
      <c r="P365" s="56">
        <v>42832.642569444448</v>
      </c>
      <c r="Q365">
        <v>1</v>
      </c>
      <c r="R365" t="s">
        <v>4599</v>
      </c>
      <c r="S365">
        <v>5.99</v>
      </c>
      <c r="T365">
        <v>144</v>
      </c>
      <c r="U365">
        <v>5061369425</v>
      </c>
      <c r="V365" s="57">
        <f t="shared" si="10"/>
        <v>5.99</v>
      </c>
      <c r="W365" s="57">
        <f>SUMIF('Retail Order Summary'!B:B,A365, 'Retail Order Summary'!J:J)*-1</f>
        <v>-0.60914000000000001</v>
      </c>
      <c r="X365" s="57">
        <f>SUMIF('Retail Order Summary'!B:B, 'Retail Item Input'!A365, 'Retail Order Summary'!G:G)</f>
        <v>10.66</v>
      </c>
      <c r="Y365" s="72">
        <f t="shared" si="11"/>
        <v>5.6477158911819894</v>
      </c>
    </row>
    <row r="366" spans="1:25">
      <c r="A366" t="s">
        <v>4773</v>
      </c>
      <c r="B366" t="s">
        <v>2452</v>
      </c>
      <c r="C366" t="s">
        <v>2721</v>
      </c>
      <c r="D366" s="77">
        <v>42832.641226851854</v>
      </c>
      <c r="E366" t="s">
        <v>2713</v>
      </c>
      <c r="F366" s="77">
        <v>42842.898460648146</v>
      </c>
      <c r="G366" t="s">
        <v>2722</v>
      </c>
      <c r="H366" t="s">
        <v>1920</v>
      </c>
      <c r="I366">
        <v>5.99</v>
      </c>
      <c r="J366">
        <v>4</v>
      </c>
      <c r="K366">
        <v>0</v>
      </c>
      <c r="L366">
        <v>9.99</v>
      </c>
      <c r="N366">
        <v>0</v>
      </c>
      <c r="O366" t="s">
        <v>2728</v>
      </c>
      <c r="P366" s="56">
        <v>42832.641215277778</v>
      </c>
      <c r="Q366">
        <v>1</v>
      </c>
      <c r="R366" t="s">
        <v>4599</v>
      </c>
      <c r="S366">
        <v>5.99</v>
      </c>
      <c r="T366">
        <v>144</v>
      </c>
      <c r="U366">
        <v>5061359633</v>
      </c>
      <c r="V366" s="57">
        <f t="shared" si="10"/>
        <v>5.99</v>
      </c>
      <c r="W366" s="57">
        <f>SUMIF('Retail Order Summary'!B:B,A366, 'Retail Order Summary'!J:J)*-1</f>
        <v>-0.58970999999999996</v>
      </c>
      <c r="X366" s="57">
        <f>SUMIF('Retail Order Summary'!B:B, 'Retail Item Input'!A366, 'Retail Order Summary'!G:G)</f>
        <v>9.99</v>
      </c>
      <c r="Y366" s="72">
        <f t="shared" si="11"/>
        <v>5.6364101201201207</v>
      </c>
    </row>
    <row r="367" spans="1:25">
      <c r="A367" t="s">
        <v>4774</v>
      </c>
      <c r="B367" t="s">
        <v>4775</v>
      </c>
      <c r="D367"/>
      <c r="P367" s="56">
        <v>42832.639120370368</v>
      </c>
      <c r="Q367">
        <v>1</v>
      </c>
      <c r="R367" t="s">
        <v>4599</v>
      </c>
      <c r="S367">
        <v>5.99</v>
      </c>
      <c r="T367">
        <v>144</v>
      </c>
      <c r="V367" s="57">
        <f t="shared" si="10"/>
        <v>5.99</v>
      </c>
      <c r="W367" s="57">
        <f>SUMIF('Retail Order Summary'!B:B,A367, 'Retail Order Summary'!J:J)*-1</f>
        <v>-1.0244200000000001</v>
      </c>
      <c r="X367" s="57">
        <f>SUMIF('Retail Order Summary'!B:B, 'Retail Item Input'!A367, 'Retail Order Summary'!G:G)</f>
        <v>24.98</v>
      </c>
      <c r="Y367" s="72">
        <f t="shared" si="11"/>
        <v>5.7443524499599681</v>
      </c>
    </row>
    <row r="368" spans="1:25">
      <c r="A368" t="s">
        <v>4776</v>
      </c>
      <c r="B368" t="s">
        <v>4777</v>
      </c>
      <c r="C368" t="s">
        <v>2721</v>
      </c>
      <c r="D368" s="77">
        <v>42832.638784722221</v>
      </c>
      <c r="E368" t="s">
        <v>2713</v>
      </c>
      <c r="F368" s="77">
        <v>42842.894502314812</v>
      </c>
      <c r="G368" t="s">
        <v>2722</v>
      </c>
      <c r="H368" t="s">
        <v>1920</v>
      </c>
      <c r="I368">
        <v>11.98</v>
      </c>
      <c r="J368">
        <v>4</v>
      </c>
      <c r="K368">
        <v>0</v>
      </c>
      <c r="L368">
        <v>15.98</v>
      </c>
      <c r="N368">
        <v>0</v>
      </c>
      <c r="O368" t="s">
        <v>2728</v>
      </c>
      <c r="P368" s="56">
        <v>42832.638773148145</v>
      </c>
      <c r="Q368">
        <v>2</v>
      </c>
      <c r="R368" t="s">
        <v>4599</v>
      </c>
      <c r="S368">
        <v>5.99</v>
      </c>
      <c r="T368">
        <v>144</v>
      </c>
      <c r="U368">
        <v>5061344017</v>
      </c>
      <c r="V368" s="57">
        <f t="shared" si="10"/>
        <v>11.98</v>
      </c>
      <c r="W368" s="57">
        <f>SUMIF('Retail Order Summary'!B:B,A368, 'Retail Order Summary'!J:J)*-1</f>
        <v>-0.76341999999999999</v>
      </c>
      <c r="X368" s="57">
        <f>SUMIF('Retail Order Summary'!B:B, 'Retail Item Input'!A368, 'Retail Order Summary'!G:G)</f>
        <v>15.98</v>
      </c>
      <c r="Y368" s="72">
        <f t="shared" si="11"/>
        <v>11.407673867334168</v>
      </c>
    </row>
    <row r="369" spans="1:25">
      <c r="A369" t="s">
        <v>4778</v>
      </c>
      <c r="B369" t="s">
        <v>603</v>
      </c>
      <c r="C369" t="s">
        <v>2721</v>
      </c>
      <c r="D369" s="77">
        <v>42832.637337962966</v>
      </c>
      <c r="E369" t="s">
        <v>2713</v>
      </c>
      <c r="F369" s="77">
        <v>42851.828229166669</v>
      </c>
      <c r="G369" t="s">
        <v>2722</v>
      </c>
      <c r="H369" t="s">
        <v>1920</v>
      </c>
      <c r="I369">
        <v>11.98</v>
      </c>
      <c r="J369">
        <v>0</v>
      </c>
      <c r="K369">
        <v>0</v>
      </c>
      <c r="L369">
        <v>11.98</v>
      </c>
      <c r="N369">
        <v>0</v>
      </c>
      <c r="O369" t="s">
        <v>3723</v>
      </c>
      <c r="P369" s="56">
        <v>42832.637326388889</v>
      </c>
      <c r="Q369">
        <v>2</v>
      </c>
      <c r="R369" t="s">
        <v>4599</v>
      </c>
      <c r="S369">
        <v>5.99</v>
      </c>
      <c r="T369">
        <v>144</v>
      </c>
      <c r="U369">
        <v>5061335121</v>
      </c>
      <c r="V369" s="57">
        <f t="shared" si="10"/>
        <v>11.98</v>
      </c>
      <c r="W369" s="57">
        <f>SUMIF('Retail Order Summary'!B:B,A369, 'Retail Order Summary'!J:J)*-1</f>
        <v>-0.64742</v>
      </c>
      <c r="X369" s="57">
        <f>SUMIF('Retail Order Summary'!B:B, 'Retail Item Input'!A369, 'Retail Order Summary'!G:G)</f>
        <v>11.98</v>
      </c>
      <c r="Y369" s="72">
        <f t="shared" si="11"/>
        <v>11.33258</v>
      </c>
    </row>
    <row r="370" spans="1:25">
      <c r="A370" t="s">
        <v>4779</v>
      </c>
      <c r="B370" t="s">
        <v>2064</v>
      </c>
      <c r="C370" t="s">
        <v>2721</v>
      </c>
      <c r="D370" s="77">
        <v>42832.636689814812</v>
      </c>
      <c r="E370" t="s">
        <v>2713</v>
      </c>
      <c r="F370" s="77">
        <v>42842.901203703703</v>
      </c>
      <c r="G370" t="s">
        <v>2722</v>
      </c>
      <c r="H370" t="s">
        <v>1920</v>
      </c>
      <c r="I370">
        <v>5.99</v>
      </c>
      <c r="J370">
        <v>4</v>
      </c>
      <c r="K370">
        <v>0</v>
      </c>
      <c r="L370">
        <v>9.99</v>
      </c>
      <c r="N370">
        <v>0</v>
      </c>
      <c r="O370" t="s">
        <v>2728</v>
      </c>
      <c r="P370" s="56">
        <v>42832.636678240742</v>
      </c>
      <c r="Q370">
        <v>1</v>
      </c>
      <c r="R370" t="s">
        <v>4599</v>
      </c>
      <c r="S370">
        <v>5.99</v>
      </c>
      <c r="T370">
        <v>144</v>
      </c>
      <c r="U370">
        <v>5061330193</v>
      </c>
      <c r="V370" s="57">
        <f t="shared" si="10"/>
        <v>5.99</v>
      </c>
      <c r="W370" s="57">
        <f>SUMIF('Retail Order Summary'!B:B,A370, 'Retail Order Summary'!J:J)*-1</f>
        <v>-0.58970999999999996</v>
      </c>
      <c r="X370" s="57">
        <f>SUMIF('Retail Order Summary'!B:B, 'Retail Item Input'!A370, 'Retail Order Summary'!G:G)</f>
        <v>9.99</v>
      </c>
      <c r="Y370" s="72">
        <f t="shared" si="11"/>
        <v>5.6364101201201207</v>
      </c>
    </row>
    <row r="371" spans="1:25">
      <c r="A371" t="s">
        <v>4780</v>
      </c>
      <c r="B371" t="s">
        <v>3585</v>
      </c>
      <c r="C371" t="s">
        <v>2721</v>
      </c>
      <c r="D371" s="77">
        <v>42832.633425925924</v>
      </c>
      <c r="E371" t="s">
        <v>2713</v>
      </c>
      <c r="F371" s="77">
        <v>42842.895196759258</v>
      </c>
      <c r="G371" t="s">
        <v>2722</v>
      </c>
      <c r="H371" t="s">
        <v>1920</v>
      </c>
      <c r="I371">
        <v>11.98</v>
      </c>
      <c r="J371">
        <v>4</v>
      </c>
      <c r="K371">
        <v>0</v>
      </c>
      <c r="L371">
        <v>15.98</v>
      </c>
      <c r="N371">
        <v>0</v>
      </c>
      <c r="O371" t="s">
        <v>2728</v>
      </c>
      <c r="P371" s="56">
        <v>42832.633414351854</v>
      </c>
      <c r="Q371">
        <v>2</v>
      </c>
      <c r="R371" t="s">
        <v>4599</v>
      </c>
      <c r="S371">
        <v>5.99</v>
      </c>
      <c r="T371">
        <v>144</v>
      </c>
      <c r="U371">
        <v>5061307281</v>
      </c>
      <c r="V371" s="57">
        <f t="shared" si="10"/>
        <v>11.98</v>
      </c>
      <c r="W371" s="57">
        <f>SUMIF('Retail Order Summary'!B:B,A371, 'Retail Order Summary'!J:J)*-1</f>
        <v>-0.76341999999999999</v>
      </c>
      <c r="X371" s="57">
        <f>SUMIF('Retail Order Summary'!B:B, 'Retail Item Input'!A371, 'Retail Order Summary'!G:G)</f>
        <v>15.98</v>
      </c>
      <c r="Y371" s="72">
        <f t="shared" si="11"/>
        <v>11.407673867334168</v>
      </c>
    </row>
    <row r="372" spans="1:25">
      <c r="A372" t="s">
        <v>4781</v>
      </c>
      <c r="B372" t="s">
        <v>4782</v>
      </c>
      <c r="C372" t="s">
        <v>2721</v>
      </c>
      <c r="D372" s="77">
        <v>42832.629976851851</v>
      </c>
      <c r="E372" t="s">
        <v>2713</v>
      </c>
      <c r="F372" s="77">
        <v>42842.908715277779</v>
      </c>
      <c r="G372" t="s">
        <v>2722</v>
      </c>
      <c r="H372" t="s">
        <v>1920</v>
      </c>
      <c r="I372">
        <v>11.98</v>
      </c>
      <c r="J372">
        <v>4</v>
      </c>
      <c r="K372">
        <v>0</v>
      </c>
      <c r="L372">
        <v>15.98</v>
      </c>
      <c r="N372">
        <v>0</v>
      </c>
      <c r="O372" t="s">
        <v>2728</v>
      </c>
      <c r="P372" s="56">
        <v>42832.629976851851</v>
      </c>
      <c r="Q372">
        <v>2</v>
      </c>
      <c r="R372" t="s">
        <v>4599</v>
      </c>
      <c r="S372">
        <v>5.99</v>
      </c>
      <c r="T372">
        <v>144</v>
      </c>
      <c r="U372">
        <v>5061285009</v>
      </c>
      <c r="V372" s="57">
        <f t="shared" si="10"/>
        <v>11.98</v>
      </c>
      <c r="W372" s="57">
        <f>SUMIF('Retail Order Summary'!B:B,A372, 'Retail Order Summary'!J:J)*-1</f>
        <v>-0.76341999999999999</v>
      </c>
      <c r="X372" s="57">
        <f>SUMIF('Retail Order Summary'!B:B, 'Retail Item Input'!A372, 'Retail Order Summary'!G:G)</f>
        <v>15.98</v>
      </c>
      <c r="Y372" s="72">
        <f t="shared" si="11"/>
        <v>11.407673867334168</v>
      </c>
    </row>
    <row r="373" spans="1:25">
      <c r="A373" t="s">
        <v>4783</v>
      </c>
      <c r="B373" t="s">
        <v>2774</v>
      </c>
      <c r="C373" t="s">
        <v>2721</v>
      </c>
      <c r="D373" s="77">
        <v>42832.627939814818</v>
      </c>
      <c r="E373" t="s">
        <v>2713</v>
      </c>
      <c r="F373" s="77">
        <v>42842.903067129628</v>
      </c>
      <c r="G373" t="s">
        <v>2722</v>
      </c>
      <c r="H373" t="s">
        <v>1920</v>
      </c>
      <c r="I373">
        <v>5.99</v>
      </c>
      <c r="J373">
        <v>4</v>
      </c>
      <c r="K373">
        <v>0</v>
      </c>
      <c r="L373">
        <v>9.99</v>
      </c>
      <c r="N373">
        <v>0</v>
      </c>
      <c r="O373" t="s">
        <v>2728</v>
      </c>
      <c r="P373" s="56">
        <v>42832.627939814818</v>
      </c>
      <c r="Q373">
        <v>1</v>
      </c>
      <c r="R373" t="s">
        <v>4599</v>
      </c>
      <c r="S373">
        <v>5.99</v>
      </c>
      <c r="T373">
        <v>144</v>
      </c>
      <c r="U373">
        <v>5061270929</v>
      </c>
      <c r="V373" s="57">
        <f t="shared" si="10"/>
        <v>5.99</v>
      </c>
      <c r="W373" s="57">
        <f>SUMIF('Retail Order Summary'!B:B,A373, 'Retail Order Summary'!J:J)*-1</f>
        <v>-0.58970999999999996</v>
      </c>
      <c r="X373" s="57">
        <f>SUMIF('Retail Order Summary'!B:B, 'Retail Item Input'!A373, 'Retail Order Summary'!G:G)</f>
        <v>9.99</v>
      </c>
      <c r="Y373" s="72">
        <f t="shared" si="11"/>
        <v>5.6364101201201207</v>
      </c>
    </row>
    <row r="374" spans="1:25">
      <c r="A374" t="s">
        <v>4784</v>
      </c>
      <c r="B374" t="s">
        <v>2059</v>
      </c>
      <c r="C374" t="s">
        <v>2721</v>
      </c>
      <c r="D374" s="77">
        <v>42832.626643518517</v>
      </c>
      <c r="E374" t="s">
        <v>2713</v>
      </c>
      <c r="F374" s="77">
        <v>42842.940115740741</v>
      </c>
      <c r="G374" t="s">
        <v>2722</v>
      </c>
      <c r="H374" t="s">
        <v>1920</v>
      </c>
      <c r="I374">
        <v>5.99</v>
      </c>
      <c r="J374">
        <v>4</v>
      </c>
      <c r="K374">
        <v>0</v>
      </c>
      <c r="L374">
        <v>9.99</v>
      </c>
      <c r="N374">
        <v>0</v>
      </c>
      <c r="O374" t="s">
        <v>2728</v>
      </c>
      <c r="P374" s="56">
        <v>42832.626631944448</v>
      </c>
      <c r="Q374">
        <v>1</v>
      </c>
      <c r="R374" t="s">
        <v>4599</v>
      </c>
      <c r="S374">
        <v>5.99</v>
      </c>
      <c r="T374">
        <v>144</v>
      </c>
      <c r="U374">
        <v>5061261649</v>
      </c>
      <c r="V374" s="57">
        <f t="shared" si="10"/>
        <v>5.99</v>
      </c>
      <c r="W374" s="57">
        <f>SUMIF('Retail Order Summary'!B:B,A374, 'Retail Order Summary'!J:J)*-1</f>
        <v>-0.58970999999999996</v>
      </c>
      <c r="X374" s="57">
        <f>SUMIF('Retail Order Summary'!B:B, 'Retail Item Input'!A374, 'Retail Order Summary'!G:G)</f>
        <v>9.99</v>
      </c>
      <c r="Y374" s="72">
        <f t="shared" si="11"/>
        <v>5.6364101201201207</v>
      </c>
    </row>
    <row r="375" spans="1:25">
      <c r="A375" t="s">
        <v>4785</v>
      </c>
      <c r="B375" t="s">
        <v>3624</v>
      </c>
      <c r="C375" t="s">
        <v>2721</v>
      </c>
      <c r="D375" s="77">
        <v>42832.625925925924</v>
      </c>
      <c r="E375" t="s">
        <v>2713</v>
      </c>
      <c r="F375" s="77">
        <v>42842.893333333333</v>
      </c>
      <c r="G375" t="s">
        <v>2722</v>
      </c>
      <c r="H375" t="s">
        <v>1920</v>
      </c>
      <c r="I375">
        <v>11.98</v>
      </c>
      <c r="J375">
        <v>4</v>
      </c>
      <c r="K375">
        <v>0</v>
      </c>
      <c r="L375">
        <v>15.98</v>
      </c>
      <c r="N375">
        <v>0</v>
      </c>
      <c r="O375" t="s">
        <v>2728</v>
      </c>
      <c r="P375" s="56">
        <v>42832.625914351855</v>
      </c>
      <c r="Q375">
        <v>2</v>
      </c>
      <c r="R375" t="s">
        <v>4599</v>
      </c>
      <c r="S375">
        <v>5.99</v>
      </c>
      <c r="T375">
        <v>144</v>
      </c>
      <c r="U375">
        <v>5061257105</v>
      </c>
      <c r="V375" s="57">
        <f t="shared" si="10"/>
        <v>11.98</v>
      </c>
      <c r="W375" s="57">
        <f>SUMIF('Retail Order Summary'!B:B,A375, 'Retail Order Summary'!J:J)*-1</f>
        <v>-0.76341999999999999</v>
      </c>
      <c r="X375" s="57">
        <f>SUMIF('Retail Order Summary'!B:B, 'Retail Item Input'!A375, 'Retail Order Summary'!G:G)</f>
        <v>15.98</v>
      </c>
      <c r="Y375" s="72">
        <f t="shared" si="11"/>
        <v>11.407673867334168</v>
      </c>
    </row>
    <row r="376" spans="1:25">
      <c r="A376" t="s">
        <v>4786</v>
      </c>
      <c r="B376" t="s">
        <v>3949</v>
      </c>
      <c r="C376" t="s">
        <v>2721</v>
      </c>
      <c r="D376" s="77">
        <v>42832.625196759262</v>
      </c>
      <c r="E376" t="s">
        <v>2713</v>
      </c>
      <c r="F376" s="77">
        <v>42842.891875000001</v>
      </c>
      <c r="G376" t="s">
        <v>2722</v>
      </c>
      <c r="H376" t="s">
        <v>1920</v>
      </c>
      <c r="I376">
        <v>17.97</v>
      </c>
      <c r="J376">
        <v>4</v>
      </c>
      <c r="K376">
        <v>0</v>
      </c>
      <c r="L376">
        <v>21.97</v>
      </c>
      <c r="N376">
        <v>0</v>
      </c>
      <c r="O376" t="s">
        <v>2728</v>
      </c>
      <c r="P376" s="56">
        <v>42832.625185185185</v>
      </c>
      <c r="Q376">
        <v>3</v>
      </c>
      <c r="R376" t="s">
        <v>4599</v>
      </c>
      <c r="S376">
        <v>5.99</v>
      </c>
      <c r="T376">
        <v>144</v>
      </c>
      <c r="U376">
        <v>5061252305</v>
      </c>
      <c r="V376" s="57">
        <f t="shared" si="10"/>
        <v>17.97</v>
      </c>
      <c r="W376" s="57">
        <f>SUMIF('Retail Order Summary'!B:B,A376, 'Retail Order Summary'!J:J)*-1</f>
        <v>-0.93713000000000002</v>
      </c>
      <c r="X376" s="57">
        <f>SUMIF('Retail Order Summary'!B:B, 'Retail Item Input'!A376, 'Retail Order Summary'!G:G)</f>
        <v>21.97</v>
      </c>
      <c r="Y376" s="72">
        <f t="shared" si="11"/>
        <v>17.203489936276739</v>
      </c>
    </row>
    <row r="377" spans="1:25">
      <c r="A377" t="s">
        <v>4787</v>
      </c>
      <c r="B377" t="s">
        <v>4788</v>
      </c>
      <c r="C377" t="s">
        <v>2721</v>
      </c>
      <c r="D377" s="77">
        <v>42832.6246875</v>
      </c>
      <c r="E377" t="s">
        <v>2713</v>
      </c>
      <c r="F377" s="77">
        <v>42842.904467592591</v>
      </c>
      <c r="G377" t="s">
        <v>2722</v>
      </c>
      <c r="H377" t="s">
        <v>1920</v>
      </c>
      <c r="I377">
        <v>5.99</v>
      </c>
      <c r="J377">
        <v>4</v>
      </c>
      <c r="K377">
        <v>0</v>
      </c>
      <c r="L377">
        <v>9.99</v>
      </c>
      <c r="N377">
        <v>0</v>
      </c>
      <c r="O377" t="s">
        <v>2728</v>
      </c>
      <c r="P377" s="56">
        <v>42832.624675925923</v>
      </c>
      <c r="Q377">
        <v>1</v>
      </c>
      <c r="R377" t="s">
        <v>4599</v>
      </c>
      <c r="S377">
        <v>5.99</v>
      </c>
      <c r="T377">
        <v>144</v>
      </c>
      <c r="U377">
        <v>5061248145</v>
      </c>
      <c r="V377" s="57">
        <f t="shared" si="10"/>
        <v>5.99</v>
      </c>
      <c r="W377" s="57">
        <f>SUMIF('Retail Order Summary'!B:B,A377, 'Retail Order Summary'!J:J)*-1</f>
        <v>-0.58970999999999996</v>
      </c>
      <c r="X377" s="57">
        <f>SUMIF('Retail Order Summary'!B:B, 'Retail Item Input'!A377, 'Retail Order Summary'!G:G)</f>
        <v>9.99</v>
      </c>
      <c r="Y377" s="72">
        <f t="shared" si="11"/>
        <v>5.6364101201201207</v>
      </c>
    </row>
    <row r="378" spans="1:25">
      <c r="A378" t="s">
        <v>4789</v>
      </c>
      <c r="B378" t="s">
        <v>847</v>
      </c>
      <c r="C378" t="s">
        <v>2721</v>
      </c>
      <c r="D378" s="77">
        <v>42832.623969907407</v>
      </c>
      <c r="E378" t="s">
        <v>2713</v>
      </c>
      <c r="F378" s="77">
        <v>42842.911921296298</v>
      </c>
      <c r="G378" t="s">
        <v>2722</v>
      </c>
      <c r="H378" t="s">
        <v>1920</v>
      </c>
      <c r="I378">
        <v>5.99</v>
      </c>
      <c r="J378">
        <v>4</v>
      </c>
      <c r="K378">
        <v>0</v>
      </c>
      <c r="L378">
        <v>9.99</v>
      </c>
      <c r="N378">
        <v>0</v>
      </c>
      <c r="O378" t="s">
        <v>2728</v>
      </c>
      <c r="P378" s="56">
        <v>42832.623969907407</v>
      </c>
      <c r="Q378">
        <v>1</v>
      </c>
      <c r="R378" t="s">
        <v>4599</v>
      </c>
      <c r="S378">
        <v>5.99</v>
      </c>
      <c r="T378">
        <v>144</v>
      </c>
      <c r="U378">
        <v>5061243793</v>
      </c>
      <c r="V378" s="57">
        <f t="shared" si="10"/>
        <v>5.99</v>
      </c>
      <c r="W378" s="57">
        <f>SUMIF('Retail Order Summary'!B:B,A378, 'Retail Order Summary'!J:J)*-1</f>
        <v>-0.58970999999999996</v>
      </c>
      <c r="X378" s="57">
        <f>SUMIF('Retail Order Summary'!B:B, 'Retail Item Input'!A378, 'Retail Order Summary'!G:G)</f>
        <v>9.99</v>
      </c>
      <c r="Y378" s="72">
        <f t="shared" si="11"/>
        <v>5.6364101201201207</v>
      </c>
    </row>
    <row r="379" spans="1:25">
      <c r="A379" t="s">
        <v>4790</v>
      </c>
      <c r="B379" t="s">
        <v>2462</v>
      </c>
      <c r="C379" t="s">
        <v>2721</v>
      </c>
      <c r="D379" s="77">
        <v>42832.623541666668</v>
      </c>
      <c r="E379" t="s">
        <v>2763</v>
      </c>
      <c r="G379" t="s">
        <v>2722</v>
      </c>
      <c r="H379" t="s">
        <v>1920</v>
      </c>
      <c r="I379">
        <v>5.99</v>
      </c>
      <c r="J379">
        <v>0</v>
      </c>
      <c r="K379">
        <v>0</v>
      </c>
      <c r="L379">
        <v>5.99</v>
      </c>
      <c r="N379">
        <v>0</v>
      </c>
      <c r="O379" t="s">
        <v>3723</v>
      </c>
      <c r="P379" s="56">
        <v>42832.623541666668</v>
      </c>
      <c r="Q379">
        <v>1</v>
      </c>
      <c r="R379" t="s">
        <v>4599</v>
      </c>
      <c r="S379">
        <v>5.99</v>
      </c>
      <c r="T379">
        <v>144</v>
      </c>
      <c r="U379">
        <v>5061240977</v>
      </c>
      <c r="V379" s="57">
        <f t="shared" si="10"/>
        <v>5.99</v>
      </c>
      <c r="W379" s="57">
        <f>SUMIF('Retail Order Summary'!B:B,A379, 'Retail Order Summary'!J:J)*-1</f>
        <v>-0.47370999999999996</v>
      </c>
      <c r="X379" s="57">
        <f>SUMIF('Retail Order Summary'!B:B, 'Retail Item Input'!A379, 'Retail Order Summary'!G:G)</f>
        <v>5.99</v>
      </c>
      <c r="Y379" s="72">
        <f t="shared" si="11"/>
        <v>5.5162900000000006</v>
      </c>
    </row>
    <row r="380" spans="1:25">
      <c r="A380" t="s">
        <v>4791</v>
      </c>
      <c r="B380" t="s">
        <v>3962</v>
      </c>
      <c r="C380" t="s">
        <v>2721</v>
      </c>
      <c r="D380" s="77">
        <v>42832.62190972222</v>
      </c>
      <c r="E380" t="s">
        <v>2713</v>
      </c>
      <c r="F380" s="77">
        <v>42842.929444444446</v>
      </c>
      <c r="G380" t="s">
        <v>2722</v>
      </c>
      <c r="H380" t="s">
        <v>1920</v>
      </c>
      <c r="I380">
        <v>17.97</v>
      </c>
      <c r="J380">
        <v>0</v>
      </c>
      <c r="K380">
        <v>1.21</v>
      </c>
      <c r="L380">
        <v>19.18</v>
      </c>
      <c r="N380">
        <v>0</v>
      </c>
      <c r="O380" t="s">
        <v>3723</v>
      </c>
      <c r="P380" s="56">
        <v>42832.621898148151</v>
      </c>
      <c r="Q380">
        <v>3</v>
      </c>
      <c r="R380" t="s">
        <v>4599</v>
      </c>
      <c r="S380">
        <v>5.99</v>
      </c>
      <c r="T380">
        <v>144</v>
      </c>
      <c r="U380">
        <v>5061230353</v>
      </c>
      <c r="V380" s="57">
        <f t="shared" si="10"/>
        <v>17.97</v>
      </c>
      <c r="W380" s="57">
        <f>SUMIF('Retail Order Summary'!B:B,A380, 'Retail Order Summary'!J:J)*-1</f>
        <v>-0.85621999999999998</v>
      </c>
      <c r="X380" s="57">
        <f>SUMIF('Retail Order Summary'!B:B, 'Retail Item Input'!A380, 'Retail Order Summary'!G:G)</f>
        <v>19.18</v>
      </c>
      <c r="Y380" s="72">
        <f t="shared" si="11"/>
        <v>17.1677959645464</v>
      </c>
    </row>
    <row r="381" spans="1:25">
      <c r="A381" t="s">
        <v>4792</v>
      </c>
      <c r="B381" t="s">
        <v>4793</v>
      </c>
      <c r="C381" t="s">
        <v>2721</v>
      </c>
      <c r="D381" s="77">
        <v>42832.620729166665</v>
      </c>
      <c r="E381" t="s">
        <v>2713</v>
      </c>
      <c r="F381" s="77">
        <v>42842.912638888891</v>
      </c>
      <c r="G381" t="s">
        <v>2722</v>
      </c>
      <c r="H381" t="s">
        <v>1920</v>
      </c>
      <c r="I381">
        <v>5.99</v>
      </c>
      <c r="J381">
        <v>4</v>
      </c>
      <c r="K381">
        <v>0</v>
      </c>
      <c r="L381">
        <v>9.99</v>
      </c>
      <c r="N381">
        <v>0</v>
      </c>
      <c r="O381" t="s">
        <v>2728</v>
      </c>
      <c r="P381" s="56">
        <v>42832.620729166665</v>
      </c>
      <c r="Q381">
        <v>1</v>
      </c>
      <c r="R381" t="s">
        <v>4599</v>
      </c>
      <c r="S381">
        <v>5.99</v>
      </c>
      <c r="T381">
        <v>144</v>
      </c>
      <c r="U381">
        <v>5061222737</v>
      </c>
      <c r="V381" s="57">
        <f t="shared" si="10"/>
        <v>5.99</v>
      </c>
      <c r="W381" s="57">
        <f>SUMIF('Retail Order Summary'!B:B,A381, 'Retail Order Summary'!J:J)*-1</f>
        <v>-0.58970999999999996</v>
      </c>
      <c r="X381" s="57">
        <f>SUMIF('Retail Order Summary'!B:B, 'Retail Item Input'!A381, 'Retail Order Summary'!G:G)</f>
        <v>9.99</v>
      </c>
      <c r="Y381" s="72">
        <f t="shared" si="11"/>
        <v>5.6364101201201207</v>
      </c>
    </row>
    <row r="382" spans="1:25">
      <c r="A382" t="s">
        <v>4794</v>
      </c>
      <c r="B382" t="s">
        <v>2455</v>
      </c>
      <c r="C382" t="s">
        <v>2721</v>
      </c>
      <c r="D382" s="77">
        <v>42832.620173611111</v>
      </c>
      <c r="E382" t="s">
        <v>2713</v>
      </c>
      <c r="F382" s="77">
        <v>42842.891226851854</v>
      </c>
      <c r="G382" t="s">
        <v>2722</v>
      </c>
      <c r="H382" t="s">
        <v>1920</v>
      </c>
      <c r="I382">
        <v>55.99</v>
      </c>
      <c r="J382">
        <v>16</v>
      </c>
      <c r="K382">
        <v>0</v>
      </c>
      <c r="L382">
        <v>71.989999999999995</v>
      </c>
      <c r="N382">
        <v>0</v>
      </c>
      <c r="O382" t="s">
        <v>2735</v>
      </c>
      <c r="P382" s="56">
        <v>42832.620173611111</v>
      </c>
      <c r="Q382">
        <v>1</v>
      </c>
      <c r="R382" t="s">
        <v>4795</v>
      </c>
      <c r="S382">
        <v>50</v>
      </c>
      <c r="T382">
        <v>144</v>
      </c>
      <c r="U382">
        <v>5061218769</v>
      </c>
      <c r="V382" s="57">
        <f t="shared" si="10"/>
        <v>50</v>
      </c>
      <c r="W382" s="57">
        <f>SUMIF('Retail Order Summary'!B:B,A382, 'Retail Order Summary'!J:J)*-1</f>
        <v>-2.3877099999999998</v>
      </c>
      <c r="X382" s="57">
        <f>SUMIF('Retail Order Summary'!B:B, 'Retail Item Input'!A382, 'Retail Order Summary'!G:G)</f>
        <v>71.989999999999995</v>
      </c>
      <c r="Y382" s="72">
        <f t="shared" si="11"/>
        <v>48.34163772746215</v>
      </c>
    </row>
    <row r="383" spans="1:25">
      <c r="A383" t="s">
        <v>4794</v>
      </c>
      <c r="B383" t="s">
        <v>2455</v>
      </c>
      <c r="D383"/>
      <c r="P383" s="56">
        <v>42832.620173611111</v>
      </c>
      <c r="Q383">
        <v>1</v>
      </c>
      <c r="R383" t="s">
        <v>4599</v>
      </c>
      <c r="S383">
        <v>5.99</v>
      </c>
      <c r="T383">
        <v>144</v>
      </c>
      <c r="V383" s="57">
        <f t="shared" si="10"/>
        <v>5.99</v>
      </c>
      <c r="W383" s="57">
        <f>SUMIF('Retail Order Summary'!B:B,A383, 'Retail Order Summary'!J:J)*-1</f>
        <v>-2.3877099999999998</v>
      </c>
      <c r="X383" s="57">
        <f>SUMIF('Retail Order Summary'!B:B, 'Retail Item Input'!A383, 'Retail Order Summary'!G:G)</f>
        <v>71.989999999999995</v>
      </c>
      <c r="Y383" s="72">
        <f t="shared" si="11"/>
        <v>5.791328199749965</v>
      </c>
    </row>
    <row r="384" spans="1:25">
      <c r="A384" t="s">
        <v>4796</v>
      </c>
      <c r="B384" t="s">
        <v>3620</v>
      </c>
      <c r="C384" t="s">
        <v>2721</v>
      </c>
      <c r="D384" s="77">
        <v>42832.61917824074</v>
      </c>
      <c r="E384" t="s">
        <v>2713</v>
      </c>
      <c r="F384" s="77">
        <v>42842.890405092592</v>
      </c>
      <c r="G384" t="s">
        <v>2722</v>
      </c>
      <c r="H384" t="s">
        <v>1920</v>
      </c>
      <c r="I384">
        <v>55.99</v>
      </c>
      <c r="J384">
        <v>16</v>
      </c>
      <c r="K384">
        <v>0</v>
      </c>
      <c r="L384">
        <v>71.989999999999995</v>
      </c>
      <c r="N384">
        <v>0</v>
      </c>
      <c r="O384" t="s">
        <v>2735</v>
      </c>
      <c r="P384" s="56">
        <v>42832.61917824074</v>
      </c>
      <c r="Q384">
        <v>1</v>
      </c>
      <c r="R384" t="s">
        <v>4599</v>
      </c>
      <c r="S384">
        <v>5.99</v>
      </c>
      <c r="T384">
        <v>144</v>
      </c>
      <c r="U384">
        <v>5061212241</v>
      </c>
      <c r="V384" s="57">
        <f t="shared" si="10"/>
        <v>5.99</v>
      </c>
      <c r="W384" s="57">
        <f>SUMIF('Retail Order Summary'!B:B,A384, 'Retail Order Summary'!J:J)*-1</f>
        <v>-2.3877099999999998</v>
      </c>
      <c r="X384" s="57">
        <f>SUMIF('Retail Order Summary'!B:B, 'Retail Item Input'!A384, 'Retail Order Summary'!G:G)</f>
        <v>71.989999999999995</v>
      </c>
      <c r="Y384" s="72">
        <f t="shared" si="11"/>
        <v>5.791328199749965</v>
      </c>
    </row>
    <row r="385" spans="1:25">
      <c r="A385" t="s">
        <v>4796</v>
      </c>
      <c r="B385" t="s">
        <v>3620</v>
      </c>
      <c r="D385"/>
      <c r="P385" s="56">
        <v>42832.61917824074</v>
      </c>
      <c r="Q385">
        <v>1</v>
      </c>
      <c r="R385" t="s">
        <v>4795</v>
      </c>
      <c r="S385">
        <v>50</v>
      </c>
      <c r="T385">
        <v>144</v>
      </c>
      <c r="V385" s="57">
        <f t="shared" si="10"/>
        <v>50</v>
      </c>
      <c r="W385" s="57">
        <f>SUMIF('Retail Order Summary'!B:B,A385, 'Retail Order Summary'!J:J)*-1</f>
        <v>-2.3877099999999998</v>
      </c>
      <c r="X385" s="57">
        <f>SUMIF('Retail Order Summary'!B:B, 'Retail Item Input'!A385, 'Retail Order Summary'!G:G)</f>
        <v>71.989999999999995</v>
      </c>
      <c r="Y385" s="72">
        <f t="shared" si="11"/>
        <v>48.34163772746215</v>
      </c>
    </row>
    <row r="386" spans="1:25">
      <c r="A386" t="s">
        <v>4797</v>
      </c>
      <c r="B386" t="s">
        <v>3988</v>
      </c>
      <c r="C386" t="s">
        <v>2721</v>
      </c>
      <c r="D386" s="77">
        <v>42832.616585648146</v>
      </c>
      <c r="E386" t="s">
        <v>2713</v>
      </c>
      <c r="F386" s="77">
        <v>42842.909583333334</v>
      </c>
      <c r="G386" t="s">
        <v>2722</v>
      </c>
      <c r="H386" t="s">
        <v>1920</v>
      </c>
      <c r="I386">
        <v>11.98</v>
      </c>
      <c r="J386">
        <v>16</v>
      </c>
      <c r="K386">
        <v>0</v>
      </c>
      <c r="L386">
        <v>27.98</v>
      </c>
      <c r="N386">
        <v>0</v>
      </c>
      <c r="O386" t="s">
        <v>2735</v>
      </c>
      <c r="P386" s="56">
        <v>42832.616574074076</v>
      </c>
      <c r="Q386">
        <v>2</v>
      </c>
      <c r="R386" t="s">
        <v>4599</v>
      </c>
      <c r="S386">
        <v>5.99</v>
      </c>
      <c r="T386">
        <v>144</v>
      </c>
      <c r="U386">
        <v>5061195857</v>
      </c>
      <c r="V386" s="57">
        <f t="shared" si="10"/>
        <v>11.98</v>
      </c>
      <c r="W386" s="57">
        <f>SUMIF('Retail Order Summary'!B:B,A386, 'Retail Order Summary'!J:J)*-1</f>
        <v>-1.1114200000000001</v>
      </c>
      <c r="X386" s="57">
        <f>SUMIF('Retail Order Summary'!B:B, 'Retail Item Input'!A386, 'Retail Order Summary'!G:G)</f>
        <v>27.98</v>
      </c>
      <c r="Y386" s="72">
        <f t="shared" si="11"/>
        <v>11.504131107934239</v>
      </c>
    </row>
    <row r="387" spans="1:25">
      <c r="A387" t="s">
        <v>4798</v>
      </c>
      <c r="B387" t="s">
        <v>698</v>
      </c>
      <c r="C387" t="s">
        <v>2721</v>
      </c>
      <c r="D387" s="77">
        <v>42832.616423611114</v>
      </c>
      <c r="E387" t="s">
        <v>2713</v>
      </c>
      <c r="F387" s="77">
        <v>42912.644583333335</v>
      </c>
      <c r="G387" t="s">
        <v>2722</v>
      </c>
      <c r="H387" t="s">
        <v>1920</v>
      </c>
      <c r="I387">
        <v>5.99</v>
      </c>
      <c r="J387">
        <v>0</v>
      </c>
      <c r="K387">
        <v>0</v>
      </c>
      <c r="L387">
        <v>5.99</v>
      </c>
      <c r="N387">
        <v>0</v>
      </c>
      <c r="O387" t="s">
        <v>3723</v>
      </c>
      <c r="P387" s="56">
        <v>42832.616423611114</v>
      </c>
      <c r="Q387">
        <v>1</v>
      </c>
      <c r="R387" t="s">
        <v>4599</v>
      </c>
      <c r="S387">
        <v>5.99</v>
      </c>
      <c r="T387">
        <v>144</v>
      </c>
      <c r="U387">
        <v>5061195025</v>
      </c>
      <c r="V387" s="57">
        <f t="shared" ref="V387:V450" si="12">Q387*S387</f>
        <v>5.99</v>
      </c>
      <c r="W387" s="57">
        <f>SUMIF('Retail Order Summary'!B:B,A387, 'Retail Order Summary'!J:J)*-1</f>
        <v>-0.47370999999999996</v>
      </c>
      <c r="X387" s="57">
        <f>SUMIF('Retail Order Summary'!B:B, 'Retail Item Input'!A387, 'Retail Order Summary'!G:G)</f>
        <v>5.99</v>
      </c>
      <c r="Y387" s="72">
        <f t="shared" ref="Y387:Y450" si="13">V387+(W387*(V387/X387))</f>
        <v>5.5162900000000006</v>
      </c>
    </row>
    <row r="388" spans="1:25">
      <c r="A388" t="s">
        <v>4799</v>
      </c>
      <c r="B388" t="s">
        <v>2459</v>
      </c>
      <c r="C388" t="s">
        <v>2721</v>
      </c>
      <c r="D388" s="77">
        <v>42832.616111111114</v>
      </c>
      <c r="E388" t="s">
        <v>2713</v>
      </c>
      <c r="F388" s="77">
        <v>42842.929039351853</v>
      </c>
      <c r="G388" t="s">
        <v>2722</v>
      </c>
      <c r="H388" t="s">
        <v>1920</v>
      </c>
      <c r="I388">
        <v>5.99</v>
      </c>
      <c r="J388">
        <v>0</v>
      </c>
      <c r="K388">
        <v>0.4</v>
      </c>
      <c r="L388">
        <v>6.39</v>
      </c>
      <c r="N388">
        <v>0</v>
      </c>
      <c r="O388" t="s">
        <v>3723</v>
      </c>
      <c r="P388" s="56">
        <v>42832.616111111114</v>
      </c>
      <c r="Q388">
        <v>1</v>
      </c>
      <c r="R388" t="s">
        <v>4599</v>
      </c>
      <c r="S388">
        <v>5.99</v>
      </c>
      <c r="T388">
        <v>144</v>
      </c>
      <c r="U388">
        <v>5061192849</v>
      </c>
      <c r="V388" s="57">
        <f t="shared" si="12"/>
        <v>5.99</v>
      </c>
      <c r="W388" s="57">
        <f>SUMIF('Retail Order Summary'!B:B,A388, 'Retail Order Summary'!J:J)*-1</f>
        <v>-0.48531000000000002</v>
      </c>
      <c r="X388" s="57">
        <f>SUMIF('Retail Order Summary'!B:B, 'Retail Item Input'!A388, 'Retail Order Summary'!G:G)</f>
        <v>6.39</v>
      </c>
      <c r="Y388" s="72">
        <f t="shared" si="13"/>
        <v>5.5350693427230047</v>
      </c>
    </row>
    <row r="389" spans="1:25">
      <c r="A389" t="s">
        <v>4800</v>
      </c>
      <c r="B389" t="s">
        <v>4801</v>
      </c>
      <c r="C389" t="s">
        <v>2721</v>
      </c>
      <c r="D389" s="77">
        <v>42832.615185185183</v>
      </c>
      <c r="E389" t="s">
        <v>2713</v>
      </c>
      <c r="F389" s="77">
        <v>42842.913715277777</v>
      </c>
      <c r="G389" t="s">
        <v>2722</v>
      </c>
      <c r="H389" t="s">
        <v>1920</v>
      </c>
      <c r="I389">
        <v>5.99</v>
      </c>
      <c r="J389">
        <v>4</v>
      </c>
      <c r="K389">
        <v>0</v>
      </c>
      <c r="L389">
        <v>9.99</v>
      </c>
      <c r="N389">
        <v>0</v>
      </c>
      <c r="O389" t="s">
        <v>2728</v>
      </c>
      <c r="P389" s="56">
        <v>42832.615185185183</v>
      </c>
      <c r="Q389">
        <v>1</v>
      </c>
      <c r="R389" t="s">
        <v>4599</v>
      </c>
      <c r="S389">
        <v>5.99</v>
      </c>
      <c r="T389">
        <v>144</v>
      </c>
      <c r="U389">
        <v>5061186577</v>
      </c>
      <c r="V389" s="57">
        <f t="shared" si="12"/>
        <v>5.99</v>
      </c>
      <c r="W389" s="57">
        <f>SUMIF('Retail Order Summary'!B:B,A389, 'Retail Order Summary'!J:J)*-1</f>
        <v>-0.58970999999999996</v>
      </c>
      <c r="X389" s="57">
        <f>SUMIF('Retail Order Summary'!B:B, 'Retail Item Input'!A389, 'Retail Order Summary'!G:G)</f>
        <v>9.99</v>
      </c>
      <c r="Y389" s="72">
        <f t="shared" si="13"/>
        <v>5.6364101201201207</v>
      </c>
    </row>
    <row r="390" spans="1:25">
      <c r="A390" t="s">
        <v>4802</v>
      </c>
      <c r="B390" t="s">
        <v>2805</v>
      </c>
      <c r="C390" t="s">
        <v>2721</v>
      </c>
      <c r="D390" s="77">
        <v>42832.614722222221</v>
      </c>
      <c r="E390" t="s">
        <v>2713</v>
      </c>
      <c r="F390" s="77">
        <v>42842.908194444448</v>
      </c>
      <c r="G390" t="s">
        <v>2722</v>
      </c>
      <c r="H390" t="s">
        <v>1920</v>
      </c>
      <c r="I390">
        <v>5.99</v>
      </c>
      <c r="J390">
        <v>4</v>
      </c>
      <c r="K390">
        <v>0</v>
      </c>
      <c r="L390">
        <v>9.99</v>
      </c>
      <c r="N390">
        <v>0</v>
      </c>
      <c r="O390" t="s">
        <v>2728</v>
      </c>
      <c r="P390" s="56">
        <v>42832.614722222221</v>
      </c>
      <c r="Q390">
        <v>1</v>
      </c>
      <c r="R390" t="s">
        <v>4579</v>
      </c>
      <c r="S390">
        <v>5.99</v>
      </c>
      <c r="T390">
        <v>144</v>
      </c>
      <c r="U390">
        <v>5061184337</v>
      </c>
      <c r="V390" s="57">
        <f t="shared" si="12"/>
        <v>5.99</v>
      </c>
      <c r="W390" s="57">
        <f>SUMIF('Retail Order Summary'!B:B,A390, 'Retail Order Summary'!J:J)*-1</f>
        <v>-0.58970999999999996</v>
      </c>
      <c r="X390" s="57">
        <f>SUMIF('Retail Order Summary'!B:B, 'Retail Item Input'!A390, 'Retail Order Summary'!G:G)</f>
        <v>9.99</v>
      </c>
      <c r="Y390" s="72">
        <f t="shared" si="13"/>
        <v>5.6364101201201207</v>
      </c>
    </row>
    <row r="391" spans="1:25">
      <c r="A391" t="s">
        <v>4803</v>
      </c>
      <c r="B391" t="s">
        <v>2441</v>
      </c>
      <c r="C391" t="s">
        <v>2721</v>
      </c>
      <c r="D391" s="77">
        <v>42832.614618055559</v>
      </c>
      <c r="E391" t="s">
        <v>2713</v>
      </c>
      <c r="F391" s="77">
        <v>42842.907175925924</v>
      </c>
      <c r="G391" t="s">
        <v>2722</v>
      </c>
      <c r="H391" t="s">
        <v>1920</v>
      </c>
      <c r="I391">
        <v>55.99</v>
      </c>
      <c r="J391">
        <v>4</v>
      </c>
      <c r="K391">
        <v>0</v>
      </c>
      <c r="L391">
        <v>59.99</v>
      </c>
      <c r="N391">
        <v>0</v>
      </c>
      <c r="O391" t="s">
        <v>2728</v>
      </c>
      <c r="P391" s="56">
        <v>42832.614618055559</v>
      </c>
      <c r="Q391">
        <v>1</v>
      </c>
      <c r="R391" t="s">
        <v>4599</v>
      </c>
      <c r="S391">
        <v>5.99</v>
      </c>
      <c r="T391">
        <v>144</v>
      </c>
      <c r="U391">
        <v>5061183697</v>
      </c>
      <c r="V391" s="57">
        <f t="shared" si="12"/>
        <v>5.99</v>
      </c>
      <c r="W391" s="57">
        <f>SUMIF('Retail Order Summary'!B:B,A391, 'Retail Order Summary'!J:J)*-1</f>
        <v>-2.0397099999999999</v>
      </c>
      <c r="X391" s="57">
        <f>SUMIF('Retail Order Summary'!B:B, 'Retail Item Input'!A391, 'Retail Order Summary'!G:G)</f>
        <v>59.99</v>
      </c>
      <c r="Y391" s="72">
        <f t="shared" si="13"/>
        <v>5.7863350075012505</v>
      </c>
    </row>
    <row r="392" spans="1:25">
      <c r="A392" t="s">
        <v>4803</v>
      </c>
      <c r="B392" t="s">
        <v>2441</v>
      </c>
      <c r="D392"/>
      <c r="P392" s="56">
        <v>42832.614618055559</v>
      </c>
      <c r="Q392">
        <v>1</v>
      </c>
      <c r="R392" t="s">
        <v>4795</v>
      </c>
      <c r="S392">
        <v>50</v>
      </c>
      <c r="T392">
        <v>144</v>
      </c>
      <c r="V392" s="57">
        <f t="shared" si="12"/>
        <v>50</v>
      </c>
      <c r="W392" s="57">
        <f>SUMIF('Retail Order Summary'!B:B,A392, 'Retail Order Summary'!J:J)*-1</f>
        <v>-2.0397099999999999</v>
      </c>
      <c r="X392" s="57">
        <f>SUMIF('Retail Order Summary'!B:B, 'Retail Item Input'!A392, 'Retail Order Summary'!G:G)</f>
        <v>59.99</v>
      </c>
      <c r="Y392" s="72">
        <f t="shared" si="13"/>
        <v>48.299958326387731</v>
      </c>
    </row>
    <row r="393" spans="1:25">
      <c r="A393" t="s">
        <v>4570</v>
      </c>
      <c r="B393" t="s">
        <v>504</v>
      </c>
      <c r="D393"/>
      <c r="P393" s="56">
        <v>42832.614178240743</v>
      </c>
      <c r="Q393">
        <v>1</v>
      </c>
      <c r="R393" t="s">
        <v>4795</v>
      </c>
      <c r="S393">
        <v>50</v>
      </c>
      <c r="T393">
        <v>144</v>
      </c>
      <c r="V393" s="57">
        <f t="shared" si="12"/>
        <v>50</v>
      </c>
      <c r="W393" s="57">
        <f>SUMIF('Retail Order Summary'!B:B,A393, 'Retail Order Summary'!J:J)*-1</f>
        <v>-2.8514200000000001</v>
      </c>
      <c r="X393" s="57">
        <f>SUMIF('Retail Order Summary'!B:B, 'Retail Item Input'!A393, 'Retail Order Summary'!G:G)</f>
        <v>87.98</v>
      </c>
      <c r="Y393" s="72">
        <f t="shared" si="13"/>
        <v>48.379506706069563</v>
      </c>
    </row>
    <row r="394" spans="1:25">
      <c r="A394" t="s">
        <v>4804</v>
      </c>
      <c r="B394" t="s">
        <v>607</v>
      </c>
      <c r="C394" t="s">
        <v>2721</v>
      </c>
      <c r="D394" s="77">
        <v>42832.61347222222</v>
      </c>
      <c r="E394" t="s">
        <v>2713</v>
      </c>
      <c r="F394" s="77">
        <v>42842.913969907408</v>
      </c>
      <c r="G394" t="s">
        <v>2722</v>
      </c>
      <c r="H394" t="s">
        <v>1920</v>
      </c>
      <c r="I394">
        <v>11.98</v>
      </c>
      <c r="J394">
        <v>4</v>
      </c>
      <c r="K394">
        <v>0</v>
      </c>
      <c r="L394">
        <v>15.98</v>
      </c>
      <c r="N394">
        <v>0</v>
      </c>
      <c r="O394" t="s">
        <v>2728</v>
      </c>
      <c r="P394" s="56">
        <v>42832.61347222222</v>
      </c>
      <c r="Q394">
        <v>1</v>
      </c>
      <c r="R394" t="s">
        <v>4579</v>
      </c>
      <c r="S394">
        <v>5.99</v>
      </c>
      <c r="T394">
        <v>144</v>
      </c>
      <c r="U394">
        <v>5061175569</v>
      </c>
      <c r="V394" s="57">
        <f t="shared" si="12"/>
        <v>5.99</v>
      </c>
      <c r="W394" s="57">
        <f>SUMIF('Retail Order Summary'!B:B,A394, 'Retail Order Summary'!J:J)*-1</f>
        <v>-0.76341999999999999</v>
      </c>
      <c r="X394" s="57">
        <f>SUMIF('Retail Order Summary'!B:B, 'Retail Item Input'!A394, 'Retail Order Summary'!G:G)</f>
        <v>15.98</v>
      </c>
      <c r="Y394" s="72">
        <f t="shared" si="13"/>
        <v>5.703836933667084</v>
      </c>
    </row>
    <row r="395" spans="1:25">
      <c r="A395" t="s">
        <v>4804</v>
      </c>
      <c r="B395" t="s">
        <v>607</v>
      </c>
      <c r="D395"/>
      <c r="P395" s="56">
        <v>42832.61347222222</v>
      </c>
      <c r="Q395">
        <v>1</v>
      </c>
      <c r="R395" t="s">
        <v>4599</v>
      </c>
      <c r="S395">
        <v>5.99</v>
      </c>
      <c r="T395">
        <v>144</v>
      </c>
      <c r="V395" s="57">
        <f t="shared" si="12"/>
        <v>5.99</v>
      </c>
      <c r="W395" s="57">
        <f>SUMIF('Retail Order Summary'!B:B,A395, 'Retail Order Summary'!J:J)*-1</f>
        <v>-0.76341999999999999</v>
      </c>
      <c r="X395" s="57">
        <f>SUMIF('Retail Order Summary'!B:B, 'Retail Item Input'!A395, 'Retail Order Summary'!G:G)</f>
        <v>15.98</v>
      </c>
      <c r="Y395" s="72">
        <f t="shared" si="13"/>
        <v>5.703836933667084</v>
      </c>
    </row>
    <row r="396" spans="1:25">
      <c r="A396" t="s">
        <v>4805</v>
      </c>
      <c r="B396" t="s">
        <v>2444</v>
      </c>
      <c r="C396" t="s">
        <v>2721</v>
      </c>
      <c r="D396" s="77">
        <v>42832.613449074073</v>
      </c>
      <c r="E396" t="s">
        <v>2713</v>
      </c>
      <c r="F396" s="77">
        <v>42842.912986111114</v>
      </c>
      <c r="G396" t="s">
        <v>2722</v>
      </c>
      <c r="H396" t="s">
        <v>1920</v>
      </c>
      <c r="I396">
        <v>50</v>
      </c>
      <c r="J396">
        <v>4</v>
      </c>
      <c r="K396">
        <v>0</v>
      </c>
      <c r="L396">
        <v>54</v>
      </c>
      <c r="N396">
        <v>0</v>
      </c>
      <c r="O396" t="s">
        <v>2728</v>
      </c>
      <c r="P396" s="56">
        <v>42832.613449074073</v>
      </c>
      <c r="Q396">
        <v>1</v>
      </c>
      <c r="R396" t="s">
        <v>4795</v>
      </c>
      <c r="S396">
        <v>50</v>
      </c>
      <c r="T396">
        <v>144</v>
      </c>
      <c r="U396">
        <v>5061175441</v>
      </c>
      <c r="V396" s="57">
        <f t="shared" si="12"/>
        <v>50</v>
      </c>
      <c r="W396" s="57">
        <f>SUMIF('Retail Order Summary'!B:B,A396, 'Retail Order Summary'!J:J)*-1</f>
        <v>-1.8660000000000001</v>
      </c>
      <c r="X396" s="57">
        <f>SUMIF('Retail Order Summary'!B:B, 'Retail Item Input'!A396, 'Retail Order Summary'!G:G)</f>
        <v>54</v>
      </c>
      <c r="Y396" s="72">
        <f t="shared" si="13"/>
        <v>48.272222222222226</v>
      </c>
    </row>
    <row r="397" spans="1:25">
      <c r="A397" t="s">
        <v>4806</v>
      </c>
      <c r="B397" t="s">
        <v>4807</v>
      </c>
      <c r="C397" t="s">
        <v>2721</v>
      </c>
      <c r="D397" s="77">
        <v>42832.613379629627</v>
      </c>
      <c r="E397" t="s">
        <v>2713</v>
      </c>
      <c r="F397" s="77">
        <v>42842.928831018522</v>
      </c>
      <c r="G397" t="s">
        <v>2722</v>
      </c>
      <c r="H397" t="s">
        <v>1920</v>
      </c>
      <c r="I397">
        <v>11.98</v>
      </c>
      <c r="J397">
        <v>0</v>
      </c>
      <c r="K397">
        <v>0.81</v>
      </c>
      <c r="L397">
        <v>12.79</v>
      </c>
      <c r="N397">
        <v>0</v>
      </c>
      <c r="O397" t="s">
        <v>3723</v>
      </c>
      <c r="P397" s="56">
        <v>42832.613368055558</v>
      </c>
      <c r="Q397">
        <v>2</v>
      </c>
      <c r="R397" t="s">
        <v>4599</v>
      </c>
      <c r="S397">
        <v>5.99</v>
      </c>
      <c r="T397">
        <v>144</v>
      </c>
      <c r="U397">
        <v>5061175057</v>
      </c>
      <c r="V397" s="57">
        <f t="shared" si="12"/>
        <v>11.98</v>
      </c>
      <c r="W397" s="57">
        <f>SUMIF('Retail Order Summary'!B:B,A397, 'Retail Order Summary'!J:J)*-1</f>
        <v>-0.67091000000000001</v>
      </c>
      <c r="X397" s="57">
        <f>SUMIF('Retail Order Summary'!B:B, 'Retail Item Input'!A397, 'Retail Order Summary'!G:G)</f>
        <v>12.79</v>
      </c>
      <c r="Y397" s="72">
        <f t="shared" si="13"/>
        <v>11.351579218139172</v>
      </c>
    </row>
    <row r="398" spans="1:25">
      <c r="A398" t="s">
        <v>4808</v>
      </c>
      <c r="B398" t="s">
        <v>617</v>
      </c>
      <c r="C398" t="s">
        <v>2721</v>
      </c>
      <c r="D398" s="77">
        <v>42832.612824074073</v>
      </c>
      <c r="E398" t="s">
        <v>2713</v>
      </c>
      <c r="F398" s="77">
        <v>42842.912118055552</v>
      </c>
      <c r="G398" t="s">
        <v>2722</v>
      </c>
      <c r="H398" t="s">
        <v>1920</v>
      </c>
      <c r="I398">
        <v>50</v>
      </c>
      <c r="J398">
        <v>4</v>
      </c>
      <c r="K398">
        <v>0</v>
      </c>
      <c r="L398">
        <v>54</v>
      </c>
      <c r="N398">
        <v>0</v>
      </c>
      <c r="O398" t="s">
        <v>2728</v>
      </c>
      <c r="P398" s="56">
        <v>42832.612824074073</v>
      </c>
      <c r="Q398">
        <v>1</v>
      </c>
      <c r="R398" t="s">
        <v>4795</v>
      </c>
      <c r="S398">
        <v>50</v>
      </c>
      <c r="T398">
        <v>144</v>
      </c>
      <c r="U398">
        <v>5061171153</v>
      </c>
      <c r="V398" s="57">
        <f t="shared" si="12"/>
        <v>50</v>
      </c>
      <c r="W398" s="57">
        <f>SUMIF('Retail Order Summary'!B:B,A398, 'Retail Order Summary'!J:J)*-1</f>
        <v>-1.8660000000000001</v>
      </c>
      <c r="X398" s="57">
        <f>SUMIF('Retail Order Summary'!B:B, 'Retail Item Input'!A398, 'Retail Order Summary'!G:G)</f>
        <v>54</v>
      </c>
      <c r="Y398" s="72">
        <f t="shared" si="13"/>
        <v>48.272222222222226</v>
      </c>
    </row>
    <row r="399" spans="1:25">
      <c r="A399" t="s">
        <v>4809</v>
      </c>
      <c r="B399" t="s">
        <v>4810</v>
      </c>
      <c r="C399" t="s">
        <v>2721</v>
      </c>
      <c r="D399" s="77">
        <v>42832.611215277779</v>
      </c>
      <c r="E399" t="s">
        <v>2713</v>
      </c>
      <c r="F399" s="77">
        <v>42842.928506944445</v>
      </c>
      <c r="G399" t="s">
        <v>2722</v>
      </c>
      <c r="H399" t="s">
        <v>1920</v>
      </c>
      <c r="I399">
        <v>5.99</v>
      </c>
      <c r="J399">
        <v>0</v>
      </c>
      <c r="K399">
        <v>0.4</v>
      </c>
      <c r="L399">
        <v>6.39</v>
      </c>
      <c r="N399">
        <v>0</v>
      </c>
      <c r="O399" t="s">
        <v>3723</v>
      </c>
      <c r="P399" s="56">
        <v>42832.611203703702</v>
      </c>
      <c r="Q399">
        <v>1</v>
      </c>
      <c r="R399" t="s">
        <v>4599</v>
      </c>
      <c r="S399">
        <v>5.99</v>
      </c>
      <c r="T399">
        <v>144</v>
      </c>
      <c r="U399">
        <v>5061157969</v>
      </c>
      <c r="V399" s="57">
        <f t="shared" si="12"/>
        <v>5.99</v>
      </c>
      <c r="W399" s="57">
        <f>SUMIF('Retail Order Summary'!B:B,A399, 'Retail Order Summary'!J:J)*-1</f>
        <v>-0.48531000000000002</v>
      </c>
      <c r="X399" s="57">
        <f>SUMIF('Retail Order Summary'!B:B, 'Retail Item Input'!A399, 'Retail Order Summary'!G:G)</f>
        <v>6.39</v>
      </c>
      <c r="Y399" s="72">
        <f t="shared" si="13"/>
        <v>5.5350693427230047</v>
      </c>
    </row>
    <row r="400" spans="1:25">
      <c r="A400" t="s">
        <v>4811</v>
      </c>
      <c r="B400" t="s">
        <v>4810</v>
      </c>
      <c r="C400" t="s">
        <v>2721</v>
      </c>
      <c r="D400" s="77">
        <v>42832.610462962963</v>
      </c>
      <c r="E400" t="s">
        <v>2713</v>
      </c>
      <c r="F400" s="77">
        <v>42842.928495370368</v>
      </c>
      <c r="G400" t="s">
        <v>2722</v>
      </c>
      <c r="H400" t="s">
        <v>1920</v>
      </c>
      <c r="I400">
        <v>50</v>
      </c>
      <c r="J400">
        <v>0</v>
      </c>
      <c r="K400">
        <v>0</v>
      </c>
      <c r="L400">
        <v>50</v>
      </c>
      <c r="N400">
        <v>0</v>
      </c>
      <c r="O400" t="s">
        <v>3723</v>
      </c>
      <c r="P400" s="56">
        <v>42832.610462962963</v>
      </c>
      <c r="Q400">
        <v>1</v>
      </c>
      <c r="R400" t="s">
        <v>4795</v>
      </c>
      <c r="S400">
        <v>50</v>
      </c>
      <c r="T400">
        <v>144</v>
      </c>
      <c r="U400">
        <v>5061153617</v>
      </c>
      <c r="V400" s="57">
        <f t="shared" si="12"/>
        <v>50</v>
      </c>
      <c r="W400" s="57">
        <f>SUMIF('Retail Order Summary'!B:B,A400, 'Retail Order Summary'!J:J)*-1</f>
        <v>-1.7500000000000002</v>
      </c>
      <c r="X400" s="57">
        <f>SUMIF('Retail Order Summary'!B:B, 'Retail Item Input'!A400, 'Retail Order Summary'!G:G)</f>
        <v>50</v>
      </c>
      <c r="Y400" s="72">
        <f t="shared" si="13"/>
        <v>48.25</v>
      </c>
    </row>
    <row r="401" spans="1:25">
      <c r="A401" t="s">
        <v>4812</v>
      </c>
      <c r="B401" t="s">
        <v>2447</v>
      </c>
      <c r="C401" t="s">
        <v>2721</v>
      </c>
      <c r="D401" s="77">
        <v>42832.610219907408</v>
      </c>
      <c r="E401" t="s">
        <v>2713</v>
      </c>
      <c r="F401" s="77">
        <v>42842.911574074074</v>
      </c>
      <c r="G401" t="s">
        <v>2722</v>
      </c>
      <c r="H401" t="s">
        <v>1920</v>
      </c>
      <c r="I401">
        <v>50</v>
      </c>
      <c r="J401">
        <v>4</v>
      </c>
      <c r="K401">
        <v>0</v>
      </c>
      <c r="L401">
        <v>54</v>
      </c>
      <c r="N401">
        <v>0</v>
      </c>
      <c r="O401" t="s">
        <v>2728</v>
      </c>
      <c r="P401" s="56">
        <v>42832.610219907408</v>
      </c>
      <c r="Q401">
        <v>1</v>
      </c>
      <c r="R401" t="s">
        <v>4795</v>
      </c>
      <c r="S401">
        <v>50</v>
      </c>
      <c r="T401">
        <v>144</v>
      </c>
      <c r="U401">
        <v>5061151953</v>
      </c>
      <c r="V401" s="57">
        <f t="shared" si="12"/>
        <v>50</v>
      </c>
      <c r="W401" s="57">
        <f>SUMIF('Retail Order Summary'!B:B,A401, 'Retail Order Summary'!J:J)*-1</f>
        <v>-1.8660000000000001</v>
      </c>
      <c r="X401" s="57">
        <f>SUMIF('Retail Order Summary'!B:B, 'Retail Item Input'!A401, 'Retail Order Summary'!G:G)</f>
        <v>54</v>
      </c>
      <c r="Y401" s="72">
        <f t="shared" si="13"/>
        <v>48.272222222222226</v>
      </c>
    </row>
    <row r="402" spans="1:25">
      <c r="A402" t="s">
        <v>4423</v>
      </c>
      <c r="B402" t="s">
        <v>3583</v>
      </c>
      <c r="D402"/>
      <c r="P402" s="56">
        <v>42833.443194444444</v>
      </c>
      <c r="Q402">
        <v>1</v>
      </c>
      <c r="R402" t="s">
        <v>4813</v>
      </c>
      <c r="S402">
        <v>5.99</v>
      </c>
      <c r="T402">
        <v>12002</v>
      </c>
      <c r="V402" s="57">
        <f t="shared" si="12"/>
        <v>5.99</v>
      </c>
      <c r="W402" s="57">
        <f>SUMIF('Retail Order Summary'!B:B,A402, 'Retail Order Summary'!J:J)*-1</f>
        <v>-1.7772600000000001</v>
      </c>
      <c r="X402" s="57">
        <f>SUMIF('Retail Order Summary'!B:B, 'Retail Item Input'!A402, 'Retail Order Summary'!G:G)</f>
        <v>50.94</v>
      </c>
      <c r="Y402" s="72">
        <f t="shared" si="13"/>
        <v>5.78101320376914</v>
      </c>
    </row>
    <row r="403" spans="1:25">
      <c r="A403" t="s">
        <v>4814</v>
      </c>
      <c r="B403" t="s">
        <v>4815</v>
      </c>
      <c r="D403"/>
      <c r="P403" s="56">
        <v>42889.817210648151</v>
      </c>
      <c r="Q403">
        <v>1</v>
      </c>
      <c r="R403" t="s">
        <v>2232</v>
      </c>
      <c r="S403">
        <v>14.99</v>
      </c>
      <c r="T403">
        <v>12003</v>
      </c>
      <c r="V403" s="57">
        <f t="shared" si="12"/>
        <v>14.99</v>
      </c>
      <c r="W403" s="57">
        <f>SUMIF('Retail Order Summary'!B:B,A403, 'Retail Order Summary'!J:J)*-1</f>
        <v>-4.0202600000000004</v>
      </c>
      <c r="X403" s="57">
        <f>SUMIF('Retail Order Summary'!B:B, 'Retail Item Input'!A403, 'Retail Order Summary'!G:G)</f>
        <v>117.94</v>
      </c>
      <c r="Y403" s="72">
        <f t="shared" si="13"/>
        <v>14.479030885195863</v>
      </c>
    </row>
    <row r="404" spans="1:25">
      <c r="A404" t="s">
        <v>4816</v>
      </c>
      <c r="B404" t="s">
        <v>4817</v>
      </c>
      <c r="C404" t="s">
        <v>2721</v>
      </c>
      <c r="D404" s="77">
        <v>42857.448761574073</v>
      </c>
      <c r="E404" t="s">
        <v>2713</v>
      </c>
      <c r="F404" s="77">
        <v>42857.786678240744</v>
      </c>
      <c r="G404" t="s">
        <v>2722</v>
      </c>
      <c r="H404" t="s">
        <v>1920</v>
      </c>
      <c r="I404">
        <v>127.44</v>
      </c>
      <c r="J404">
        <v>12</v>
      </c>
      <c r="K404">
        <v>0</v>
      </c>
      <c r="L404">
        <v>139.44</v>
      </c>
      <c r="M404" t="s">
        <v>4818</v>
      </c>
      <c r="N404">
        <v>22.48</v>
      </c>
      <c r="O404" t="s">
        <v>2728</v>
      </c>
      <c r="P404" s="56">
        <v>42857.448738425926</v>
      </c>
      <c r="Q404">
        <v>1</v>
      </c>
      <c r="R404" t="s">
        <v>2232</v>
      </c>
      <c r="S404">
        <v>14.99</v>
      </c>
      <c r="T404">
        <v>12003</v>
      </c>
      <c r="U404">
        <v>5188947153</v>
      </c>
      <c r="V404" s="57">
        <f t="shared" si="12"/>
        <v>14.99</v>
      </c>
      <c r="W404" s="57">
        <f>SUMIF('Retail Order Summary'!B:B,A404, 'Retail Order Summary'!J:J)*-1</f>
        <v>-4.3437599999999996</v>
      </c>
      <c r="X404" s="57">
        <f>SUMIF('Retail Order Summary'!B:B, 'Retail Item Input'!A404, 'Retail Order Summary'!G:G)</f>
        <v>139.44</v>
      </c>
      <c r="Y404" s="72">
        <f t="shared" si="13"/>
        <v>14.523039569707402</v>
      </c>
    </row>
    <row r="405" spans="1:25">
      <c r="A405" t="s">
        <v>4477</v>
      </c>
      <c r="B405" t="s">
        <v>4478</v>
      </c>
      <c r="D405"/>
      <c r="P405" s="56">
        <v>42848.881481481483</v>
      </c>
      <c r="Q405">
        <v>1</v>
      </c>
      <c r="R405" t="s">
        <v>2232</v>
      </c>
      <c r="S405">
        <v>14.99</v>
      </c>
      <c r="T405">
        <v>12003</v>
      </c>
      <c r="V405" s="57">
        <f t="shared" si="12"/>
        <v>14.99</v>
      </c>
      <c r="W405" s="57">
        <f>SUMIF('Retail Order Summary'!B:B,A405, 'Retail Order Summary'!J:J)*-1</f>
        <v>-3.0231000000000003</v>
      </c>
      <c r="X405" s="57">
        <f>SUMIF('Retail Order Summary'!B:B, 'Retail Item Input'!A405, 'Retail Order Summary'!G:G)</f>
        <v>93.9</v>
      </c>
      <c r="Y405" s="72">
        <f t="shared" si="13"/>
        <v>14.507398626198084</v>
      </c>
    </row>
    <row r="406" spans="1:25">
      <c r="A406" t="s">
        <v>4430</v>
      </c>
      <c r="B406" t="s">
        <v>4431</v>
      </c>
      <c r="D406"/>
      <c r="P406" s="56">
        <v>42837.361712962964</v>
      </c>
      <c r="Q406">
        <v>1</v>
      </c>
      <c r="R406" t="s">
        <v>2232</v>
      </c>
      <c r="S406">
        <v>14.99</v>
      </c>
      <c r="T406">
        <v>12003</v>
      </c>
      <c r="V406" s="57">
        <f t="shared" si="12"/>
        <v>14.99</v>
      </c>
      <c r="W406" s="57">
        <f>SUMIF('Retail Order Summary'!B:B,A406, 'Retail Order Summary'!J:J)*-1</f>
        <v>-6.2486200000000007</v>
      </c>
      <c r="X406" s="57">
        <f>SUMIF('Retail Order Summary'!B:B, 'Retail Item Input'!A406, 'Retail Order Summary'!G:G)</f>
        <v>194.78</v>
      </c>
      <c r="Y406" s="72">
        <f t="shared" si="13"/>
        <v>14.509114828011089</v>
      </c>
    </row>
    <row r="407" spans="1:25">
      <c r="A407" t="s">
        <v>4666</v>
      </c>
      <c r="B407" t="s">
        <v>2440</v>
      </c>
      <c r="C407" t="s">
        <v>2721</v>
      </c>
      <c r="D407" s="77">
        <v>42833.509027777778</v>
      </c>
      <c r="E407" t="s">
        <v>2713</v>
      </c>
      <c r="F407" s="77">
        <v>42842.831574074073</v>
      </c>
      <c r="G407" t="s">
        <v>2722</v>
      </c>
      <c r="H407" t="s">
        <v>1920</v>
      </c>
      <c r="I407">
        <v>20.98</v>
      </c>
      <c r="J407">
        <v>6</v>
      </c>
      <c r="K407">
        <v>0</v>
      </c>
      <c r="L407">
        <v>26.98</v>
      </c>
      <c r="N407">
        <v>0</v>
      </c>
      <c r="O407" t="s">
        <v>2728</v>
      </c>
      <c r="P407" s="56">
        <v>42833.509016203701</v>
      </c>
      <c r="Q407">
        <v>1</v>
      </c>
      <c r="R407" t="s">
        <v>2232</v>
      </c>
      <c r="S407">
        <v>14.99</v>
      </c>
      <c r="T407">
        <v>12003</v>
      </c>
      <c r="U407">
        <v>5065117009</v>
      </c>
      <c r="V407" s="57">
        <f t="shared" si="12"/>
        <v>14.99</v>
      </c>
      <c r="W407" s="57">
        <f>SUMIF('Retail Order Summary'!B:B,A407, 'Retail Order Summary'!J:J)*-1</f>
        <v>-1.0824199999999999</v>
      </c>
      <c r="X407" s="57">
        <f>SUMIF('Retail Order Summary'!B:B, 'Retail Item Input'!A407, 'Retail Order Summary'!G:G)</f>
        <v>26.98</v>
      </c>
      <c r="Y407" s="72">
        <f t="shared" si="13"/>
        <v>14.388610978502594</v>
      </c>
    </row>
    <row r="408" spans="1:25">
      <c r="A408" t="s">
        <v>4816</v>
      </c>
      <c r="B408" t="s">
        <v>4817</v>
      </c>
      <c r="D408"/>
      <c r="P408" s="56">
        <v>42857.448738425926</v>
      </c>
      <c r="Q408">
        <v>1</v>
      </c>
      <c r="R408" t="s">
        <v>3177</v>
      </c>
      <c r="S408">
        <v>19.989999999999998</v>
      </c>
      <c r="T408">
        <v>12004</v>
      </c>
      <c r="V408" s="57">
        <f t="shared" si="12"/>
        <v>19.989999999999998</v>
      </c>
      <c r="W408" s="57">
        <f>SUMIF('Retail Order Summary'!B:B,A408, 'Retail Order Summary'!J:J)*-1</f>
        <v>-4.3437599999999996</v>
      </c>
      <c r="X408" s="57">
        <f>SUMIF('Retail Order Summary'!B:B, 'Retail Item Input'!A408, 'Retail Order Summary'!G:G)</f>
        <v>139.44</v>
      </c>
      <c r="Y408" s="72">
        <f t="shared" si="13"/>
        <v>19.367282254733219</v>
      </c>
    </row>
    <row r="409" spans="1:25">
      <c r="A409" t="s">
        <v>4627</v>
      </c>
      <c r="B409" t="s">
        <v>4628</v>
      </c>
      <c r="C409" t="s">
        <v>2721</v>
      </c>
      <c r="D409" s="77">
        <v>42839.487858796296</v>
      </c>
      <c r="E409" t="s">
        <v>2713</v>
      </c>
      <c r="F409" s="77">
        <v>42842.820416666669</v>
      </c>
      <c r="G409" t="s">
        <v>2722</v>
      </c>
      <c r="H409" t="s">
        <v>1920</v>
      </c>
      <c r="I409">
        <v>33.97</v>
      </c>
      <c r="J409">
        <v>6</v>
      </c>
      <c r="K409">
        <v>0</v>
      </c>
      <c r="L409">
        <v>39.97</v>
      </c>
      <c r="N409">
        <v>0</v>
      </c>
      <c r="O409" t="s">
        <v>2728</v>
      </c>
      <c r="P409" s="56">
        <v>42839.487847222219</v>
      </c>
      <c r="Q409">
        <v>1</v>
      </c>
      <c r="R409" t="s">
        <v>3177</v>
      </c>
      <c r="S409">
        <v>19.989999999999998</v>
      </c>
      <c r="T409">
        <v>12004</v>
      </c>
      <c r="U409">
        <v>5096037521</v>
      </c>
      <c r="V409" s="57">
        <f t="shared" si="12"/>
        <v>19.989999999999998</v>
      </c>
      <c r="W409" s="57">
        <f>SUMIF('Retail Order Summary'!B:B,A409, 'Retail Order Summary'!J:J)*-1</f>
        <v>-1.45913</v>
      </c>
      <c r="X409" s="57">
        <f>SUMIF('Retail Order Summary'!B:B, 'Retail Item Input'!A409, 'Retail Order Summary'!G:G)</f>
        <v>39.97</v>
      </c>
      <c r="Y409" s="72">
        <f t="shared" si="13"/>
        <v>19.260252471853889</v>
      </c>
    </row>
    <row r="410" spans="1:25">
      <c r="A410" t="s">
        <v>4430</v>
      </c>
      <c r="B410" t="s">
        <v>4431</v>
      </c>
      <c r="D410"/>
      <c r="P410" s="56">
        <v>42837.361712962964</v>
      </c>
      <c r="Q410">
        <v>1</v>
      </c>
      <c r="R410" t="s">
        <v>3177</v>
      </c>
      <c r="S410">
        <v>19.989999999999998</v>
      </c>
      <c r="T410">
        <v>12004</v>
      </c>
      <c r="V410" s="57">
        <f t="shared" si="12"/>
        <v>19.989999999999998</v>
      </c>
      <c r="W410" s="57">
        <f>SUMIF('Retail Order Summary'!B:B,A410, 'Retail Order Summary'!J:J)*-1</f>
        <v>-6.2486200000000007</v>
      </c>
      <c r="X410" s="57">
        <f>SUMIF('Retail Order Summary'!B:B, 'Retail Item Input'!A410, 'Retail Order Summary'!G:G)</f>
        <v>194.78</v>
      </c>
      <c r="Y410" s="72">
        <f t="shared" si="13"/>
        <v>19.348712836020123</v>
      </c>
    </row>
    <row r="411" spans="1:25">
      <c r="A411" t="s">
        <v>4819</v>
      </c>
      <c r="B411" t="s">
        <v>4820</v>
      </c>
      <c r="C411" t="s">
        <v>2721</v>
      </c>
      <c r="D411" s="77">
        <v>42916.34306712963</v>
      </c>
      <c r="E411" t="s">
        <v>2713</v>
      </c>
      <c r="F411" s="77">
        <v>42916.510810185187</v>
      </c>
      <c r="G411" t="s">
        <v>2722</v>
      </c>
      <c r="H411" t="s">
        <v>1920</v>
      </c>
      <c r="I411">
        <v>10.99</v>
      </c>
      <c r="J411">
        <v>4</v>
      </c>
      <c r="K411">
        <v>0</v>
      </c>
      <c r="L411">
        <v>14.99</v>
      </c>
      <c r="N411">
        <v>0</v>
      </c>
      <c r="O411" t="s">
        <v>2728</v>
      </c>
      <c r="P411" s="56">
        <v>42916.343055555553</v>
      </c>
      <c r="Q411">
        <v>1</v>
      </c>
      <c r="R411" t="s">
        <v>3212</v>
      </c>
      <c r="S411">
        <v>10.99</v>
      </c>
      <c r="T411">
        <v>12009</v>
      </c>
      <c r="U411">
        <v>5512170193</v>
      </c>
      <c r="V411" s="57">
        <f t="shared" si="12"/>
        <v>10.99</v>
      </c>
      <c r="W411" s="57">
        <f>SUMIF('Retail Order Summary'!B:B,A411, 'Retail Order Summary'!J:J)*-1</f>
        <v>-0.73470999999999997</v>
      </c>
      <c r="X411" s="57">
        <f>SUMIF('Retail Order Summary'!B:B, 'Retail Item Input'!A411, 'Retail Order Summary'!G:G)</f>
        <v>14.99</v>
      </c>
      <c r="Y411" s="72">
        <f t="shared" si="13"/>
        <v>10.451343368912609</v>
      </c>
    </row>
    <row r="412" spans="1:25">
      <c r="A412" t="s">
        <v>4821</v>
      </c>
      <c r="B412" t="s">
        <v>4822</v>
      </c>
      <c r="C412" t="s">
        <v>2721</v>
      </c>
      <c r="D412" s="77">
        <v>42909.792800925927</v>
      </c>
      <c r="E412" t="s">
        <v>2713</v>
      </c>
      <c r="F412" s="77">
        <v>42912.746180555558</v>
      </c>
      <c r="G412" t="s">
        <v>2722</v>
      </c>
      <c r="H412" t="s">
        <v>1920</v>
      </c>
      <c r="I412">
        <v>10.99</v>
      </c>
      <c r="J412">
        <v>4</v>
      </c>
      <c r="K412">
        <v>0</v>
      </c>
      <c r="L412">
        <v>14.99</v>
      </c>
      <c r="N412">
        <v>0</v>
      </c>
      <c r="O412" t="s">
        <v>2728</v>
      </c>
      <c r="P412" s="56">
        <v>42909.79278935185</v>
      </c>
      <c r="Q412">
        <v>1</v>
      </c>
      <c r="R412" t="s">
        <v>3212</v>
      </c>
      <c r="S412">
        <v>10.99</v>
      </c>
      <c r="T412">
        <v>12009</v>
      </c>
      <c r="U412">
        <v>5473301841</v>
      </c>
      <c r="V412" s="57">
        <f t="shared" si="12"/>
        <v>10.99</v>
      </c>
      <c r="W412" s="57">
        <f>SUMIF('Retail Order Summary'!B:B,A412, 'Retail Order Summary'!J:J)*-1</f>
        <v>-0.73470999999999997</v>
      </c>
      <c r="X412" s="57">
        <f>SUMIF('Retail Order Summary'!B:B, 'Retail Item Input'!A412, 'Retail Order Summary'!G:G)</f>
        <v>14.99</v>
      </c>
      <c r="Y412" s="72">
        <f t="shared" si="13"/>
        <v>10.451343368912609</v>
      </c>
    </row>
    <row r="413" spans="1:25">
      <c r="A413" t="s">
        <v>4487</v>
      </c>
      <c r="B413" t="s">
        <v>4067</v>
      </c>
      <c r="C413" t="s">
        <v>2721</v>
      </c>
      <c r="D413" s="77">
        <v>42893.725243055553</v>
      </c>
      <c r="E413" t="s">
        <v>2713</v>
      </c>
      <c r="F413" s="77">
        <v>42897.627905092595</v>
      </c>
      <c r="G413" t="s">
        <v>2722</v>
      </c>
      <c r="H413" t="s">
        <v>1920</v>
      </c>
      <c r="I413">
        <v>28.96</v>
      </c>
      <c r="J413">
        <v>5</v>
      </c>
      <c r="K413">
        <v>0</v>
      </c>
      <c r="L413">
        <v>33.96</v>
      </c>
      <c r="N413">
        <v>0</v>
      </c>
      <c r="O413" t="s">
        <v>2728</v>
      </c>
      <c r="P413" s="56">
        <v>42893.725243055553</v>
      </c>
      <c r="Q413">
        <v>1</v>
      </c>
      <c r="R413" t="s">
        <v>3212</v>
      </c>
      <c r="S413">
        <v>10.99</v>
      </c>
      <c r="T413">
        <v>12009</v>
      </c>
      <c r="U413">
        <v>5395560145</v>
      </c>
      <c r="V413" s="57">
        <f t="shared" si="12"/>
        <v>10.99</v>
      </c>
      <c r="W413" s="57">
        <f>SUMIF('Retail Order Summary'!B:B,A413, 'Retail Order Summary'!J:J)*-1</f>
        <v>-1.28484</v>
      </c>
      <c r="X413" s="57">
        <f>SUMIF('Retail Order Summary'!B:B, 'Retail Item Input'!A413, 'Retail Order Summary'!G:G)</f>
        <v>33.96</v>
      </c>
      <c r="Y413" s="72">
        <f t="shared" si="13"/>
        <v>10.574205194346289</v>
      </c>
    </row>
    <row r="414" spans="1:25">
      <c r="A414" t="s">
        <v>4558</v>
      </c>
      <c r="B414" t="s">
        <v>4559</v>
      </c>
      <c r="D414"/>
      <c r="P414" s="56">
        <v>42888.653217592589</v>
      </c>
      <c r="Q414">
        <v>1</v>
      </c>
      <c r="R414" t="s">
        <v>3212</v>
      </c>
      <c r="S414">
        <v>10.99</v>
      </c>
      <c r="T414">
        <v>12009</v>
      </c>
      <c r="V414" s="57">
        <f t="shared" si="12"/>
        <v>10.99</v>
      </c>
      <c r="W414" s="57">
        <f>SUMIF('Retail Order Summary'!B:B,A414, 'Retail Order Summary'!J:J)*-1</f>
        <v>-1.5748400000000002</v>
      </c>
      <c r="X414" s="57">
        <f>SUMIF('Retail Order Summary'!B:B, 'Retail Item Input'!A414, 'Retail Order Summary'!G:G)</f>
        <v>43.96</v>
      </c>
      <c r="Y414" s="72">
        <f t="shared" si="13"/>
        <v>10.59629</v>
      </c>
    </row>
    <row r="415" spans="1:25">
      <c r="A415" t="s">
        <v>4823</v>
      </c>
      <c r="B415" t="s">
        <v>4824</v>
      </c>
      <c r="D415"/>
      <c r="P415" s="56">
        <v>42880.978738425925</v>
      </c>
      <c r="Q415">
        <v>1</v>
      </c>
      <c r="R415" t="s">
        <v>3212</v>
      </c>
      <c r="S415">
        <v>10.99</v>
      </c>
      <c r="T415">
        <v>12009</v>
      </c>
      <c r="V415" s="57">
        <f t="shared" si="12"/>
        <v>10.99</v>
      </c>
      <c r="W415" s="57">
        <f>SUMIF('Retail Order Summary'!B:B,A415, 'Retail Order Summary'!J:J)*-1</f>
        <v>-2.3868399999999999</v>
      </c>
      <c r="X415" s="57">
        <f>SUMIF('Retail Order Summary'!B:B, 'Retail Item Input'!A415, 'Retail Order Summary'!G:G)</f>
        <v>71.959999999999994</v>
      </c>
      <c r="Y415" s="72">
        <f t="shared" si="13"/>
        <v>10.625472879377432</v>
      </c>
    </row>
    <row r="416" spans="1:25">
      <c r="A416" t="s">
        <v>4825</v>
      </c>
      <c r="B416" t="s">
        <v>4826</v>
      </c>
      <c r="C416" t="s">
        <v>2721</v>
      </c>
      <c r="D416" s="77">
        <v>42880.599247685182</v>
      </c>
      <c r="E416" t="s">
        <v>2713</v>
      </c>
      <c r="F416" s="77">
        <v>42882.382847222223</v>
      </c>
      <c r="G416" t="s">
        <v>2722</v>
      </c>
      <c r="H416" t="s">
        <v>1920</v>
      </c>
      <c r="I416">
        <v>10.99</v>
      </c>
      <c r="J416">
        <v>4</v>
      </c>
      <c r="K416">
        <v>0</v>
      </c>
      <c r="L416">
        <v>14.99</v>
      </c>
      <c r="N416">
        <v>0</v>
      </c>
      <c r="O416" t="s">
        <v>2728</v>
      </c>
      <c r="P416" s="56">
        <v>42880.599247685182</v>
      </c>
      <c r="Q416">
        <v>1</v>
      </c>
      <c r="R416" t="s">
        <v>3212</v>
      </c>
      <c r="S416">
        <v>10.99</v>
      </c>
      <c r="T416">
        <v>12009</v>
      </c>
      <c r="U416">
        <v>5325849297</v>
      </c>
      <c r="V416" s="57">
        <f t="shared" si="12"/>
        <v>10.99</v>
      </c>
      <c r="W416" s="57">
        <f>SUMIF('Retail Order Summary'!B:B,A416, 'Retail Order Summary'!J:J)*-1</f>
        <v>-0.73470999999999997</v>
      </c>
      <c r="X416" s="57">
        <f>SUMIF('Retail Order Summary'!B:B, 'Retail Item Input'!A416, 'Retail Order Summary'!G:G)</f>
        <v>14.99</v>
      </c>
      <c r="Y416" s="72">
        <f t="shared" si="13"/>
        <v>10.451343368912609</v>
      </c>
    </row>
    <row r="417" spans="1:25">
      <c r="A417" t="s">
        <v>4827</v>
      </c>
      <c r="B417" t="s">
        <v>4828</v>
      </c>
      <c r="C417" t="s">
        <v>2721</v>
      </c>
      <c r="D417" s="77">
        <v>42857.574340277781</v>
      </c>
      <c r="E417" t="s">
        <v>2713</v>
      </c>
      <c r="F417" s="77">
        <v>42857.754178240742</v>
      </c>
      <c r="G417" t="s">
        <v>2722</v>
      </c>
      <c r="H417" t="s">
        <v>1920</v>
      </c>
      <c r="I417">
        <v>10.99</v>
      </c>
      <c r="J417">
        <v>4</v>
      </c>
      <c r="K417">
        <v>0</v>
      </c>
      <c r="L417">
        <v>14.99</v>
      </c>
      <c r="N417">
        <v>0</v>
      </c>
      <c r="O417" t="s">
        <v>2728</v>
      </c>
      <c r="P417" s="56">
        <v>42857.574328703704</v>
      </c>
      <c r="Q417">
        <v>1</v>
      </c>
      <c r="R417" t="s">
        <v>3212</v>
      </c>
      <c r="S417">
        <v>10.99</v>
      </c>
      <c r="T417">
        <v>12009</v>
      </c>
      <c r="U417">
        <v>5189785745</v>
      </c>
      <c r="V417" s="57">
        <f t="shared" si="12"/>
        <v>10.99</v>
      </c>
      <c r="W417" s="57">
        <f>SUMIF('Retail Order Summary'!B:B,A417, 'Retail Order Summary'!J:J)*-1</f>
        <v>-0.73470999999999997</v>
      </c>
      <c r="X417" s="57">
        <f>SUMIF('Retail Order Summary'!B:B, 'Retail Item Input'!A417, 'Retail Order Summary'!G:G)</f>
        <v>14.99</v>
      </c>
      <c r="Y417" s="72">
        <f t="shared" si="13"/>
        <v>10.451343368912609</v>
      </c>
    </row>
    <row r="418" spans="1:25">
      <c r="A418" t="s">
        <v>4829</v>
      </c>
      <c r="B418" t="s">
        <v>4830</v>
      </c>
      <c r="C418" t="s">
        <v>2721</v>
      </c>
      <c r="D418" s="77">
        <v>42848.51357638889</v>
      </c>
      <c r="E418" t="s">
        <v>2713</v>
      </c>
      <c r="F418" s="77">
        <v>42850.493136574078</v>
      </c>
      <c r="G418" t="s">
        <v>2722</v>
      </c>
      <c r="H418" t="s">
        <v>1920</v>
      </c>
      <c r="I418">
        <v>21.98</v>
      </c>
      <c r="J418">
        <v>4</v>
      </c>
      <c r="K418">
        <v>1.75</v>
      </c>
      <c r="L418">
        <v>27.73</v>
      </c>
      <c r="N418">
        <v>0</v>
      </c>
      <c r="O418" t="s">
        <v>2728</v>
      </c>
      <c r="P418" s="56">
        <v>42848.51357638889</v>
      </c>
      <c r="Q418">
        <v>1</v>
      </c>
      <c r="R418" t="s">
        <v>3212</v>
      </c>
      <c r="S418">
        <v>10.99</v>
      </c>
      <c r="T418">
        <v>12009</v>
      </c>
      <c r="U418">
        <v>5140366225</v>
      </c>
      <c r="V418" s="57">
        <f t="shared" si="12"/>
        <v>10.99</v>
      </c>
      <c r="W418" s="57">
        <f>SUMIF('Retail Order Summary'!B:B,A418, 'Retail Order Summary'!J:J)*-1</f>
        <v>-1.1041700000000001</v>
      </c>
      <c r="X418" s="57">
        <f>SUMIF('Retail Order Summary'!B:B, 'Retail Item Input'!A418, 'Retail Order Summary'!G:G)</f>
        <v>27.73</v>
      </c>
      <c r="Y418" s="72">
        <f t="shared" si="13"/>
        <v>10.552393498016588</v>
      </c>
    </row>
    <row r="419" spans="1:25">
      <c r="A419" t="s">
        <v>4479</v>
      </c>
      <c r="B419" t="s">
        <v>4480</v>
      </c>
      <c r="C419" t="s">
        <v>2721</v>
      </c>
      <c r="D419" s="77">
        <v>42846.880439814813</v>
      </c>
      <c r="E419" t="s">
        <v>2713</v>
      </c>
      <c r="F419" s="77">
        <v>42850.746469907404</v>
      </c>
      <c r="G419" t="s">
        <v>2722</v>
      </c>
      <c r="H419" t="s">
        <v>1920</v>
      </c>
      <c r="I419">
        <v>22.97</v>
      </c>
      <c r="J419">
        <v>4</v>
      </c>
      <c r="K419">
        <v>0</v>
      </c>
      <c r="L419">
        <v>26.97</v>
      </c>
      <c r="N419">
        <v>0</v>
      </c>
      <c r="O419" t="s">
        <v>2728</v>
      </c>
      <c r="P419" s="56">
        <v>42846.880439814813</v>
      </c>
      <c r="Q419">
        <v>1</v>
      </c>
      <c r="R419" t="s">
        <v>3212</v>
      </c>
      <c r="S419">
        <v>10.99</v>
      </c>
      <c r="T419">
        <v>12009</v>
      </c>
      <c r="U419">
        <v>5132982353</v>
      </c>
      <c r="V419" s="57">
        <f t="shared" si="12"/>
        <v>10.99</v>
      </c>
      <c r="W419" s="57">
        <f>SUMIF('Retail Order Summary'!B:B,A419, 'Retail Order Summary'!J:J)*-1</f>
        <v>-1.08213</v>
      </c>
      <c r="X419" s="57">
        <f>SUMIF('Retail Order Summary'!B:B, 'Retail Item Input'!A419, 'Retail Order Summary'!G:G)</f>
        <v>26.97</v>
      </c>
      <c r="Y419" s="72">
        <f t="shared" si="13"/>
        <v>10.549043058954394</v>
      </c>
    </row>
    <row r="420" spans="1:25">
      <c r="A420" t="s">
        <v>4660</v>
      </c>
      <c r="B420" t="s">
        <v>4661</v>
      </c>
      <c r="C420" t="s">
        <v>2721</v>
      </c>
      <c r="D420" s="77">
        <v>42833.759918981479</v>
      </c>
      <c r="E420" t="s">
        <v>2713</v>
      </c>
      <c r="F420" s="77">
        <v>42842.802499999998</v>
      </c>
      <c r="G420" t="s">
        <v>2722</v>
      </c>
      <c r="H420" t="s">
        <v>1920</v>
      </c>
      <c r="I420">
        <v>16.98</v>
      </c>
      <c r="J420">
        <v>4</v>
      </c>
      <c r="K420">
        <v>0</v>
      </c>
      <c r="L420">
        <v>20.98</v>
      </c>
      <c r="N420">
        <v>0</v>
      </c>
      <c r="O420" t="s">
        <v>2728</v>
      </c>
      <c r="P420" s="56">
        <v>42833.759918981479</v>
      </c>
      <c r="Q420">
        <v>1</v>
      </c>
      <c r="R420" t="s">
        <v>3212</v>
      </c>
      <c r="S420">
        <v>10.99</v>
      </c>
      <c r="T420">
        <v>12009</v>
      </c>
      <c r="U420">
        <v>5066849425</v>
      </c>
      <c r="V420" s="57">
        <f t="shared" si="12"/>
        <v>10.99</v>
      </c>
      <c r="W420" s="57">
        <f>SUMIF('Retail Order Summary'!B:B,A420, 'Retail Order Summary'!J:J)*-1</f>
        <v>-0.90842000000000001</v>
      </c>
      <c r="X420" s="57">
        <f>SUMIF('Retail Order Summary'!B:B, 'Retail Item Input'!A420, 'Retail Order Summary'!G:G)</f>
        <v>20.98</v>
      </c>
      <c r="Y420" s="72">
        <f t="shared" si="13"/>
        <v>10.514140333651097</v>
      </c>
    </row>
    <row r="421" spans="1:25">
      <c r="A421" t="s">
        <v>4831</v>
      </c>
      <c r="B421" t="s">
        <v>4832</v>
      </c>
      <c r="D421"/>
      <c r="P421" s="56">
        <v>42830.817199074074</v>
      </c>
      <c r="Q421">
        <v>1</v>
      </c>
      <c r="R421" t="s">
        <v>3212</v>
      </c>
      <c r="S421">
        <v>10.99</v>
      </c>
      <c r="T421">
        <v>12009</v>
      </c>
      <c r="V421" s="57">
        <f t="shared" si="12"/>
        <v>10.99</v>
      </c>
      <c r="W421" s="57">
        <f>SUMIF('Retail Order Summary'!B:B,A421, 'Retail Order Summary'!J:J)*-1</f>
        <v>-3.2662599999999999</v>
      </c>
      <c r="X421" s="57">
        <f>SUMIF('Retail Order Summary'!B:B, 'Retail Item Input'!A421, 'Retail Order Summary'!G:G)</f>
        <v>91.94</v>
      </c>
      <c r="Y421" s="72">
        <f t="shared" si="13"/>
        <v>10.599569312595172</v>
      </c>
    </row>
    <row r="422" spans="1:25">
      <c r="A422" t="s">
        <v>4814</v>
      </c>
      <c r="B422" t="s">
        <v>4815</v>
      </c>
      <c r="D422"/>
      <c r="P422" s="56">
        <v>42889.817210648151</v>
      </c>
      <c r="Q422">
        <v>1</v>
      </c>
      <c r="R422" t="s">
        <v>2246</v>
      </c>
      <c r="S422">
        <v>14.99</v>
      </c>
      <c r="T422">
        <v>12010</v>
      </c>
      <c r="V422" s="57">
        <f t="shared" si="12"/>
        <v>14.99</v>
      </c>
      <c r="W422" s="57">
        <f>SUMIF('Retail Order Summary'!B:B,A422, 'Retail Order Summary'!J:J)*-1</f>
        <v>-4.0202600000000004</v>
      </c>
      <c r="X422" s="57">
        <f>SUMIF('Retail Order Summary'!B:B, 'Retail Item Input'!A422, 'Retail Order Summary'!G:G)</f>
        <v>117.94</v>
      </c>
      <c r="Y422" s="72">
        <f t="shared" si="13"/>
        <v>14.479030885195863</v>
      </c>
    </row>
    <row r="423" spans="1:25">
      <c r="A423" t="s">
        <v>4816</v>
      </c>
      <c r="B423" t="s">
        <v>4817</v>
      </c>
      <c r="D423"/>
      <c r="P423" s="56">
        <v>42857.448738425926</v>
      </c>
      <c r="Q423">
        <v>1</v>
      </c>
      <c r="R423" t="s">
        <v>2246</v>
      </c>
      <c r="S423">
        <v>14.99</v>
      </c>
      <c r="T423">
        <v>12010</v>
      </c>
      <c r="V423" s="57">
        <f t="shared" si="12"/>
        <v>14.99</v>
      </c>
      <c r="W423" s="57">
        <f>SUMIF('Retail Order Summary'!B:B,A423, 'Retail Order Summary'!J:J)*-1</f>
        <v>-4.3437599999999996</v>
      </c>
      <c r="X423" s="57">
        <f>SUMIF('Retail Order Summary'!B:B, 'Retail Item Input'!A423, 'Retail Order Summary'!G:G)</f>
        <v>139.44</v>
      </c>
      <c r="Y423" s="72">
        <f t="shared" si="13"/>
        <v>14.523039569707402</v>
      </c>
    </row>
    <row r="424" spans="1:25">
      <c r="A424" t="s">
        <v>4814</v>
      </c>
      <c r="B424" t="s">
        <v>4815</v>
      </c>
      <c r="D424"/>
      <c r="P424" s="56">
        <v>42889.817210648151</v>
      </c>
      <c r="Q424">
        <v>1</v>
      </c>
      <c r="R424" t="s">
        <v>3213</v>
      </c>
      <c r="S424">
        <v>14.99</v>
      </c>
      <c r="T424">
        <v>12011</v>
      </c>
      <c r="V424" s="57">
        <f t="shared" si="12"/>
        <v>14.99</v>
      </c>
      <c r="W424" s="57">
        <f>SUMIF('Retail Order Summary'!B:B,A424, 'Retail Order Summary'!J:J)*-1</f>
        <v>-4.0202600000000004</v>
      </c>
      <c r="X424" s="57">
        <f>SUMIF('Retail Order Summary'!B:B, 'Retail Item Input'!A424, 'Retail Order Summary'!G:G)</f>
        <v>117.94</v>
      </c>
      <c r="Y424" s="72">
        <f t="shared" si="13"/>
        <v>14.479030885195863</v>
      </c>
    </row>
    <row r="425" spans="1:25">
      <c r="A425" t="s">
        <v>4833</v>
      </c>
      <c r="B425" t="s">
        <v>4834</v>
      </c>
      <c r="C425" t="s">
        <v>2721</v>
      </c>
      <c r="D425" s="77">
        <v>42888.348576388889</v>
      </c>
      <c r="E425" t="s">
        <v>2713</v>
      </c>
      <c r="F425" s="77">
        <v>42912.702534722222</v>
      </c>
      <c r="G425" t="s">
        <v>2722</v>
      </c>
      <c r="H425" t="s">
        <v>1920</v>
      </c>
      <c r="I425">
        <v>30.97</v>
      </c>
      <c r="J425">
        <v>6</v>
      </c>
      <c r="K425">
        <v>0</v>
      </c>
      <c r="L425">
        <v>36.97</v>
      </c>
      <c r="N425">
        <v>0</v>
      </c>
      <c r="O425" t="s">
        <v>2728</v>
      </c>
      <c r="P425" s="56">
        <v>42888.348576388889</v>
      </c>
      <c r="Q425">
        <v>1</v>
      </c>
      <c r="R425" t="s">
        <v>3213</v>
      </c>
      <c r="S425">
        <v>14.99</v>
      </c>
      <c r="T425">
        <v>12011</v>
      </c>
      <c r="U425">
        <v>5366338769</v>
      </c>
      <c r="V425" s="57">
        <f t="shared" si="12"/>
        <v>14.99</v>
      </c>
      <c r="W425" s="57">
        <f>SUMIF('Retail Order Summary'!B:B,A425, 'Retail Order Summary'!J:J)*-1</f>
        <v>-1.3721300000000001</v>
      </c>
      <c r="X425" s="57">
        <f>SUMIF('Retail Order Summary'!B:B, 'Retail Item Input'!A425, 'Retail Order Summary'!G:G)</f>
        <v>36.97</v>
      </c>
      <c r="Y425" s="72">
        <f t="shared" si="13"/>
        <v>14.433650833107926</v>
      </c>
    </row>
    <row r="426" spans="1:25">
      <c r="A426" t="s">
        <v>4835</v>
      </c>
      <c r="B426" t="s">
        <v>4836</v>
      </c>
      <c r="C426" t="s">
        <v>2721</v>
      </c>
      <c r="D426" s="77">
        <v>42886.543078703704</v>
      </c>
      <c r="E426" t="s">
        <v>2713</v>
      </c>
      <c r="F426" s="77">
        <v>42887.740636574075</v>
      </c>
      <c r="G426" t="s">
        <v>2722</v>
      </c>
      <c r="H426" t="s">
        <v>1920</v>
      </c>
      <c r="I426">
        <v>14.99</v>
      </c>
      <c r="J426">
        <v>5</v>
      </c>
      <c r="K426">
        <v>0</v>
      </c>
      <c r="L426">
        <v>19.989999999999998</v>
      </c>
      <c r="N426">
        <v>0</v>
      </c>
      <c r="O426" t="s">
        <v>2728</v>
      </c>
      <c r="P426" s="56">
        <v>42886.543067129627</v>
      </c>
      <c r="Q426">
        <v>1</v>
      </c>
      <c r="R426" t="s">
        <v>3213</v>
      </c>
      <c r="S426">
        <v>14.99</v>
      </c>
      <c r="T426">
        <v>12011</v>
      </c>
      <c r="U426">
        <v>5356049297</v>
      </c>
      <c r="V426" s="57">
        <f t="shared" si="12"/>
        <v>14.99</v>
      </c>
      <c r="W426" s="57">
        <f>SUMIF('Retail Order Summary'!B:B,A426, 'Retail Order Summary'!J:J)*-1</f>
        <v>-0.87970999999999999</v>
      </c>
      <c r="X426" s="57">
        <f>SUMIF('Retail Order Summary'!B:B, 'Retail Item Input'!A426, 'Retail Order Summary'!G:G)</f>
        <v>19.989999999999998</v>
      </c>
      <c r="Y426" s="72">
        <f t="shared" si="13"/>
        <v>14.330327518759379</v>
      </c>
    </row>
    <row r="427" spans="1:25">
      <c r="A427" t="s">
        <v>4823</v>
      </c>
      <c r="B427" t="s">
        <v>4824</v>
      </c>
      <c r="D427"/>
      <c r="P427" s="56">
        <v>42880.978738425925</v>
      </c>
      <c r="Q427">
        <v>1</v>
      </c>
      <c r="R427" t="s">
        <v>3213</v>
      </c>
      <c r="S427">
        <v>14.99</v>
      </c>
      <c r="T427">
        <v>12011</v>
      </c>
      <c r="V427" s="57">
        <f t="shared" si="12"/>
        <v>14.99</v>
      </c>
      <c r="W427" s="57">
        <f>SUMIF('Retail Order Summary'!B:B,A427, 'Retail Order Summary'!J:J)*-1</f>
        <v>-2.3868399999999999</v>
      </c>
      <c r="X427" s="57">
        <f>SUMIF('Retail Order Summary'!B:B, 'Retail Item Input'!A427, 'Retail Order Summary'!G:G)</f>
        <v>71.959999999999994</v>
      </c>
      <c r="Y427" s="72">
        <f t="shared" si="13"/>
        <v>14.492796948304614</v>
      </c>
    </row>
    <row r="428" spans="1:25">
      <c r="A428" t="s">
        <v>4837</v>
      </c>
      <c r="B428" t="s">
        <v>4512</v>
      </c>
      <c r="C428" t="s">
        <v>2721</v>
      </c>
      <c r="D428" s="77">
        <v>42868.532337962963</v>
      </c>
      <c r="E428" t="s">
        <v>2713</v>
      </c>
      <c r="F428" s="77">
        <v>42870.448958333334</v>
      </c>
      <c r="G428" t="s">
        <v>2722</v>
      </c>
      <c r="H428" t="s">
        <v>1920</v>
      </c>
      <c r="I428">
        <v>29.98</v>
      </c>
      <c r="J428">
        <v>6</v>
      </c>
      <c r="K428">
        <v>0</v>
      </c>
      <c r="L428">
        <v>35.979999999999997</v>
      </c>
      <c r="N428">
        <v>0</v>
      </c>
      <c r="O428" t="s">
        <v>2728</v>
      </c>
      <c r="P428" s="56">
        <v>42868.532337962963</v>
      </c>
      <c r="Q428">
        <v>1</v>
      </c>
      <c r="R428" t="s">
        <v>3213</v>
      </c>
      <c r="S428">
        <v>14.99</v>
      </c>
      <c r="T428">
        <v>12011</v>
      </c>
      <c r="U428">
        <v>5268866321</v>
      </c>
      <c r="V428" s="57">
        <f t="shared" si="12"/>
        <v>14.99</v>
      </c>
      <c r="W428" s="57">
        <f>SUMIF('Retail Order Summary'!B:B,A428, 'Retail Order Summary'!J:J)*-1</f>
        <v>-1.3434200000000001</v>
      </c>
      <c r="X428" s="57">
        <f>SUMIF('Retail Order Summary'!B:B, 'Retail Item Input'!A428, 'Retail Order Summary'!G:G)</f>
        <v>35.979999999999997</v>
      </c>
      <c r="Y428" s="72">
        <f t="shared" si="13"/>
        <v>14.430303896609228</v>
      </c>
    </row>
    <row r="429" spans="1:25">
      <c r="A429" t="s">
        <v>4838</v>
      </c>
      <c r="B429" t="s">
        <v>4839</v>
      </c>
      <c r="D429"/>
      <c r="P429" s="56">
        <v>42859.479317129626</v>
      </c>
      <c r="Q429">
        <v>1</v>
      </c>
      <c r="R429" t="s">
        <v>3213</v>
      </c>
      <c r="S429">
        <v>14.99</v>
      </c>
      <c r="T429">
        <v>12011</v>
      </c>
      <c r="V429" s="57">
        <f t="shared" si="12"/>
        <v>14.99</v>
      </c>
      <c r="W429" s="57">
        <f>SUMIF('Retail Order Summary'!B:B,A429, 'Retail Order Summary'!J:J)*-1</f>
        <v>-2.50284</v>
      </c>
      <c r="X429" s="57">
        <f>SUMIF('Retail Order Summary'!B:B, 'Retail Item Input'!A429, 'Retail Order Summary'!G:G)</f>
        <v>75.959999999999994</v>
      </c>
      <c r="Y429" s="72">
        <f t="shared" si="13"/>
        <v>14.496087788309637</v>
      </c>
    </row>
    <row r="430" spans="1:25">
      <c r="A430" t="s">
        <v>4816</v>
      </c>
      <c r="B430" t="s">
        <v>4817</v>
      </c>
      <c r="D430"/>
      <c r="P430" s="56">
        <v>42857.448738425926</v>
      </c>
      <c r="Q430">
        <v>1</v>
      </c>
      <c r="R430" t="s">
        <v>3213</v>
      </c>
      <c r="S430">
        <v>14.99</v>
      </c>
      <c r="T430">
        <v>12011</v>
      </c>
      <c r="V430" s="57">
        <f t="shared" si="12"/>
        <v>14.99</v>
      </c>
      <c r="W430" s="57">
        <f>SUMIF('Retail Order Summary'!B:B,A430, 'Retail Order Summary'!J:J)*-1</f>
        <v>-4.3437599999999996</v>
      </c>
      <c r="X430" s="57">
        <f>SUMIF('Retail Order Summary'!B:B, 'Retail Item Input'!A430, 'Retail Order Summary'!G:G)</f>
        <v>139.44</v>
      </c>
      <c r="Y430" s="72">
        <f t="shared" si="13"/>
        <v>14.523039569707402</v>
      </c>
    </row>
    <row r="431" spans="1:25">
      <c r="A431" t="s">
        <v>4430</v>
      </c>
      <c r="B431" t="s">
        <v>4431</v>
      </c>
      <c r="D431"/>
      <c r="P431" s="56">
        <v>42837.361712962964</v>
      </c>
      <c r="Q431">
        <v>1</v>
      </c>
      <c r="R431" t="s">
        <v>3213</v>
      </c>
      <c r="S431">
        <v>14.99</v>
      </c>
      <c r="T431">
        <v>12011</v>
      </c>
      <c r="V431" s="57">
        <f t="shared" si="12"/>
        <v>14.99</v>
      </c>
      <c r="W431" s="57">
        <f>SUMIF('Retail Order Summary'!B:B,A431, 'Retail Order Summary'!J:J)*-1</f>
        <v>-6.2486200000000007</v>
      </c>
      <c r="X431" s="57">
        <f>SUMIF('Retail Order Summary'!B:B, 'Retail Item Input'!A431, 'Retail Order Summary'!G:G)</f>
        <v>194.78</v>
      </c>
      <c r="Y431" s="72">
        <f t="shared" si="13"/>
        <v>14.509114828011089</v>
      </c>
    </row>
    <row r="432" spans="1:25">
      <c r="A432" t="s">
        <v>4473</v>
      </c>
      <c r="B432" t="s">
        <v>4474</v>
      </c>
      <c r="D432"/>
      <c r="P432" s="56">
        <v>42888.811608796299</v>
      </c>
      <c r="Q432">
        <v>1</v>
      </c>
      <c r="R432" t="s">
        <v>3224</v>
      </c>
      <c r="S432">
        <v>24.99</v>
      </c>
      <c r="T432">
        <v>12012</v>
      </c>
      <c r="V432" s="57">
        <f t="shared" si="12"/>
        <v>24.99</v>
      </c>
      <c r="W432" s="57">
        <f>SUMIF('Retail Order Summary'!B:B,A432, 'Retail Order Summary'!J:J)*-1</f>
        <v>-1.37242</v>
      </c>
      <c r="X432" s="57">
        <f>SUMIF('Retail Order Summary'!B:B, 'Retail Item Input'!A432, 'Retail Order Summary'!G:G)</f>
        <v>36.979999999999997</v>
      </c>
      <c r="Y432" s="72">
        <f t="shared" si="13"/>
        <v>24.062558793942671</v>
      </c>
    </row>
    <row r="433" spans="1:25">
      <c r="A433" t="s">
        <v>4823</v>
      </c>
      <c r="B433" t="s">
        <v>4824</v>
      </c>
      <c r="C433" t="s">
        <v>2721</v>
      </c>
      <c r="D433" s="77">
        <v>42880.978750000002</v>
      </c>
      <c r="E433" t="s">
        <v>2713</v>
      </c>
      <c r="F433" s="77">
        <v>42882.387152777781</v>
      </c>
      <c r="G433" t="s">
        <v>2722</v>
      </c>
      <c r="H433" t="s">
        <v>1920</v>
      </c>
      <c r="I433">
        <v>65.959999999999994</v>
      </c>
      <c r="J433">
        <v>6</v>
      </c>
      <c r="K433">
        <v>0</v>
      </c>
      <c r="L433">
        <v>71.959999999999994</v>
      </c>
      <c r="N433">
        <v>0</v>
      </c>
      <c r="O433" t="s">
        <v>2728</v>
      </c>
      <c r="P433" s="56">
        <v>42880.978738425925</v>
      </c>
      <c r="Q433">
        <v>1</v>
      </c>
      <c r="R433" t="s">
        <v>3224</v>
      </c>
      <c r="S433">
        <v>24.99</v>
      </c>
      <c r="T433">
        <v>12012</v>
      </c>
      <c r="U433">
        <v>5328217489</v>
      </c>
      <c r="V433" s="57">
        <f t="shared" si="12"/>
        <v>24.99</v>
      </c>
      <c r="W433" s="57">
        <f>SUMIF('Retail Order Summary'!B:B,A433, 'Retail Order Summary'!J:J)*-1</f>
        <v>-2.3868399999999999</v>
      </c>
      <c r="X433" s="57">
        <f>SUMIF('Retail Order Summary'!B:B, 'Retail Item Input'!A433, 'Retail Order Summary'!G:G)</f>
        <v>71.959999999999994</v>
      </c>
      <c r="Y433" s="72">
        <f t="shared" si="13"/>
        <v>24.161107120622567</v>
      </c>
    </row>
    <row r="434" spans="1:25">
      <c r="A434" t="s">
        <v>4840</v>
      </c>
      <c r="B434" t="s">
        <v>4841</v>
      </c>
      <c r="C434" t="s">
        <v>2721</v>
      </c>
      <c r="D434" s="77">
        <v>42864.490474537037</v>
      </c>
      <c r="E434" t="s">
        <v>2713</v>
      </c>
      <c r="F434" s="77">
        <v>42865.405451388891</v>
      </c>
      <c r="G434" t="s">
        <v>2722</v>
      </c>
      <c r="H434" t="s">
        <v>1920</v>
      </c>
      <c r="I434">
        <v>24.99</v>
      </c>
      <c r="J434">
        <v>5</v>
      </c>
      <c r="K434">
        <v>0</v>
      </c>
      <c r="L434">
        <v>29.99</v>
      </c>
      <c r="N434">
        <v>0</v>
      </c>
      <c r="O434" t="s">
        <v>2728</v>
      </c>
      <c r="P434" s="56">
        <v>42864.490474537037</v>
      </c>
      <c r="Q434">
        <v>1</v>
      </c>
      <c r="R434" t="s">
        <v>3224</v>
      </c>
      <c r="S434">
        <v>24.99</v>
      </c>
      <c r="T434">
        <v>12012</v>
      </c>
      <c r="U434">
        <v>5245807057</v>
      </c>
      <c r="V434" s="57">
        <f t="shared" si="12"/>
        <v>24.99</v>
      </c>
      <c r="W434" s="57">
        <f>SUMIF('Retail Order Summary'!B:B,A434, 'Retail Order Summary'!J:J)*-1</f>
        <v>-1.16971</v>
      </c>
      <c r="X434" s="57">
        <f>SUMIF('Retail Order Summary'!B:B, 'Retail Item Input'!A434, 'Retail Order Summary'!G:G)</f>
        <v>29.99</v>
      </c>
      <c r="Y434" s="72">
        <f t="shared" si="13"/>
        <v>24.015306672224074</v>
      </c>
    </row>
    <row r="435" spans="1:25">
      <c r="A435" t="s">
        <v>4816</v>
      </c>
      <c r="B435" t="s">
        <v>4817</v>
      </c>
      <c r="D435"/>
      <c r="P435" s="56">
        <v>42857.448738425926</v>
      </c>
      <c r="Q435">
        <v>1</v>
      </c>
      <c r="R435" t="s">
        <v>3224</v>
      </c>
      <c r="S435">
        <v>24.99</v>
      </c>
      <c r="T435">
        <v>12012</v>
      </c>
      <c r="V435" s="57">
        <f t="shared" si="12"/>
        <v>24.99</v>
      </c>
      <c r="W435" s="57">
        <f>SUMIF('Retail Order Summary'!B:B,A435, 'Retail Order Summary'!J:J)*-1</f>
        <v>-4.3437599999999996</v>
      </c>
      <c r="X435" s="57">
        <f>SUMIF('Retail Order Summary'!B:B, 'Retail Item Input'!A435, 'Retail Order Summary'!G:G)</f>
        <v>139.44</v>
      </c>
      <c r="Y435" s="72">
        <f t="shared" si="13"/>
        <v>24.211524939759034</v>
      </c>
    </row>
    <row r="436" spans="1:25">
      <c r="A436" t="s">
        <v>4593</v>
      </c>
      <c r="B436" t="s">
        <v>4594</v>
      </c>
      <c r="C436" t="s">
        <v>2721</v>
      </c>
      <c r="D436" s="77">
        <v>42852.43109953704</v>
      </c>
      <c r="E436" t="s">
        <v>2713</v>
      </c>
      <c r="F436" s="77">
        <v>42852.556319444448</v>
      </c>
      <c r="G436" t="s">
        <v>2722</v>
      </c>
      <c r="H436" t="s">
        <v>1920</v>
      </c>
      <c r="I436">
        <v>30.98</v>
      </c>
      <c r="J436">
        <v>6</v>
      </c>
      <c r="K436">
        <v>0</v>
      </c>
      <c r="L436">
        <v>36.979999999999997</v>
      </c>
      <c r="N436">
        <v>0</v>
      </c>
      <c r="O436" t="s">
        <v>2728</v>
      </c>
      <c r="P436" s="56">
        <v>42852.43109953704</v>
      </c>
      <c r="Q436">
        <v>1</v>
      </c>
      <c r="R436" t="s">
        <v>2241</v>
      </c>
      <c r="S436">
        <v>24.99</v>
      </c>
      <c r="T436">
        <v>12012</v>
      </c>
      <c r="U436">
        <v>5160992209</v>
      </c>
      <c r="V436" s="57">
        <f t="shared" si="12"/>
        <v>24.99</v>
      </c>
      <c r="W436" s="57">
        <f>SUMIF('Retail Order Summary'!B:B,A436, 'Retail Order Summary'!J:J)*-1</f>
        <v>-1.37242</v>
      </c>
      <c r="X436" s="57">
        <f>SUMIF('Retail Order Summary'!B:B, 'Retail Item Input'!A436, 'Retail Order Summary'!G:G)</f>
        <v>36.979999999999997</v>
      </c>
      <c r="Y436" s="72">
        <f t="shared" si="13"/>
        <v>24.062558793942671</v>
      </c>
    </row>
    <row r="437" spans="1:25">
      <c r="A437" t="s">
        <v>4477</v>
      </c>
      <c r="B437" t="s">
        <v>4478</v>
      </c>
      <c r="C437" t="s">
        <v>2721</v>
      </c>
      <c r="D437" s="77">
        <v>42848.881493055553</v>
      </c>
      <c r="E437" t="s">
        <v>2713</v>
      </c>
      <c r="F437" s="77">
        <v>42850.48364583333</v>
      </c>
      <c r="G437" t="s">
        <v>2722</v>
      </c>
      <c r="H437" t="s">
        <v>1920</v>
      </c>
      <c r="I437">
        <v>87.9</v>
      </c>
      <c r="J437">
        <v>6</v>
      </c>
      <c r="K437">
        <v>0</v>
      </c>
      <c r="L437">
        <v>93.9</v>
      </c>
      <c r="N437">
        <v>0</v>
      </c>
      <c r="O437" t="s">
        <v>2728</v>
      </c>
      <c r="P437" s="56">
        <v>42848.881481481483</v>
      </c>
      <c r="Q437">
        <v>1</v>
      </c>
      <c r="R437" t="s">
        <v>3224</v>
      </c>
      <c r="S437">
        <v>24.99</v>
      </c>
      <c r="T437">
        <v>12012</v>
      </c>
      <c r="U437">
        <v>5142737745</v>
      </c>
      <c r="V437" s="57">
        <f t="shared" si="12"/>
        <v>24.99</v>
      </c>
      <c r="W437" s="57">
        <f>SUMIF('Retail Order Summary'!B:B,A437, 'Retail Order Summary'!J:J)*-1</f>
        <v>-3.0231000000000003</v>
      </c>
      <c r="X437" s="57">
        <f>SUMIF('Retail Order Summary'!B:B, 'Retail Item Input'!A437, 'Retail Order Summary'!G:G)</f>
        <v>93.9</v>
      </c>
      <c r="Y437" s="72">
        <f t="shared" si="13"/>
        <v>24.185449744408945</v>
      </c>
    </row>
    <row r="438" spans="1:25">
      <c r="A438" t="s">
        <v>4842</v>
      </c>
      <c r="B438" t="s">
        <v>4843</v>
      </c>
      <c r="C438" t="s">
        <v>2721</v>
      </c>
      <c r="D438" s="77">
        <v>42843.275000000001</v>
      </c>
      <c r="E438" t="s">
        <v>2713</v>
      </c>
      <c r="F438" s="77">
        <v>42843.36146990741</v>
      </c>
      <c r="G438" t="s">
        <v>2722</v>
      </c>
      <c r="H438" t="s">
        <v>1920</v>
      </c>
      <c r="I438">
        <v>24.99</v>
      </c>
      <c r="J438">
        <v>26</v>
      </c>
      <c r="K438">
        <v>0</v>
      </c>
      <c r="L438">
        <v>50.99</v>
      </c>
      <c r="N438">
        <v>0</v>
      </c>
      <c r="O438" t="s">
        <v>2735</v>
      </c>
      <c r="P438" s="56">
        <v>42843.275000000001</v>
      </c>
      <c r="Q438">
        <v>1</v>
      </c>
      <c r="R438" t="s">
        <v>2241</v>
      </c>
      <c r="S438">
        <v>24.99</v>
      </c>
      <c r="T438">
        <v>12012</v>
      </c>
      <c r="U438">
        <v>5113525585</v>
      </c>
      <c r="V438" s="57">
        <f t="shared" si="12"/>
        <v>24.99</v>
      </c>
      <c r="W438" s="57">
        <f>SUMIF('Retail Order Summary'!B:B,A438, 'Retail Order Summary'!J:J)*-1</f>
        <v>-1.7787100000000002</v>
      </c>
      <c r="X438" s="57">
        <f>SUMIF('Retail Order Summary'!B:B, 'Retail Item Input'!A438, 'Retail Order Summary'!G:G)</f>
        <v>50.99</v>
      </c>
      <c r="Y438" s="72">
        <f t="shared" si="13"/>
        <v>24.118261170817807</v>
      </c>
    </row>
    <row r="439" spans="1:25">
      <c r="A439" t="s">
        <v>4844</v>
      </c>
      <c r="B439" t="s">
        <v>4845</v>
      </c>
      <c r="C439" t="s">
        <v>2721</v>
      </c>
      <c r="D439" s="77">
        <v>42842.659062500003</v>
      </c>
      <c r="E439" t="s">
        <v>2713</v>
      </c>
      <c r="F439" s="77">
        <v>42843.368750000001</v>
      </c>
      <c r="G439" t="s">
        <v>2722</v>
      </c>
      <c r="H439" t="s">
        <v>1920</v>
      </c>
      <c r="I439">
        <v>24.99</v>
      </c>
      <c r="J439">
        <v>5</v>
      </c>
      <c r="K439">
        <v>0</v>
      </c>
      <c r="L439">
        <v>29.99</v>
      </c>
      <c r="N439">
        <v>0</v>
      </c>
      <c r="O439" t="s">
        <v>2728</v>
      </c>
      <c r="P439" s="56">
        <v>42842.659050925926</v>
      </c>
      <c r="Q439">
        <v>1</v>
      </c>
      <c r="R439" t="s">
        <v>2241</v>
      </c>
      <c r="S439">
        <v>24.99</v>
      </c>
      <c r="T439">
        <v>12012</v>
      </c>
      <c r="U439">
        <v>5110613073</v>
      </c>
      <c r="V439" s="57">
        <f t="shared" si="12"/>
        <v>24.99</v>
      </c>
      <c r="W439" s="57">
        <f>SUMIF('Retail Order Summary'!B:B,A439, 'Retail Order Summary'!J:J)*-1</f>
        <v>-1.16971</v>
      </c>
      <c r="X439" s="57">
        <f>SUMIF('Retail Order Summary'!B:B, 'Retail Item Input'!A439, 'Retail Order Summary'!G:G)</f>
        <v>29.99</v>
      </c>
      <c r="Y439" s="72">
        <f t="shared" si="13"/>
        <v>24.015306672224074</v>
      </c>
    </row>
    <row r="440" spans="1:25">
      <c r="A440" t="s">
        <v>4846</v>
      </c>
      <c r="B440" t="s">
        <v>4847</v>
      </c>
      <c r="C440" t="s">
        <v>2721</v>
      </c>
      <c r="D440" s="77">
        <v>42837.402256944442</v>
      </c>
      <c r="E440" t="s">
        <v>2713</v>
      </c>
      <c r="F440" s="77">
        <v>42838.234340277777</v>
      </c>
      <c r="G440" t="s">
        <v>2722</v>
      </c>
      <c r="H440" t="s">
        <v>1920</v>
      </c>
      <c r="I440">
        <v>24.99</v>
      </c>
      <c r="J440">
        <v>5</v>
      </c>
      <c r="K440">
        <v>0</v>
      </c>
      <c r="L440">
        <v>29.99</v>
      </c>
      <c r="N440">
        <v>0</v>
      </c>
      <c r="O440" t="s">
        <v>2728</v>
      </c>
      <c r="P440" s="56">
        <v>42837.402256944442</v>
      </c>
      <c r="Q440">
        <v>1</v>
      </c>
      <c r="R440" t="s">
        <v>2241</v>
      </c>
      <c r="S440">
        <v>24.99</v>
      </c>
      <c r="T440">
        <v>12012</v>
      </c>
      <c r="U440">
        <v>5085559889</v>
      </c>
      <c r="V440" s="57">
        <f t="shared" si="12"/>
        <v>24.99</v>
      </c>
      <c r="W440" s="57">
        <f>SUMIF('Retail Order Summary'!B:B,A440, 'Retail Order Summary'!J:J)*-1</f>
        <v>-1.16971</v>
      </c>
      <c r="X440" s="57">
        <f>SUMIF('Retail Order Summary'!B:B, 'Retail Item Input'!A440, 'Retail Order Summary'!G:G)</f>
        <v>29.99</v>
      </c>
      <c r="Y440" s="72">
        <f t="shared" si="13"/>
        <v>24.015306672224074</v>
      </c>
    </row>
    <row r="441" spans="1:25">
      <c r="A441" t="s">
        <v>4650</v>
      </c>
      <c r="B441" t="s">
        <v>4008</v>
      </c>
      <c r="C441" t="s">
        <v>2721</v>
      </c>
      <c r="D441" s="77">
        <v>42835.345497685186</v>
      </c>
      <c r="E441" t="s">
        <v>2713</v>
      </c>
      <c r="F441" s="77">
        <v>42842.827453703707</v>
      </c>
      <c r="G441" t="s">
        <v>2722</v>
      </c>
      <c r="H441" t="s">
        <v>1920</v>
      </c>
      <c r="I441">
        <v>30.98</v>
      </c>
      <c r="J441">
        <v>6</v>
      </c>
      <c r="K441">
        <v>0</v>
      </c>
      <c r="L441">
        <v>36.979999999999997</v>
      </c>
      <c r="N441">
        <v>0</v>
      </c>
      <c r="O441" t="s">
        <v>2728</v>
      </c>
      <c r="P441" s="56">
        <v>42835.345497685186</v>
      </c>
      <c r="Q441">
        <v>1</v>
      </c>
      <c r="R441" t="s">
        <v>2241</v>
      </c>
      <c r="S441">
        <v>24.99</v>
      </c>
      <c r="T441">
        <v>12012</v>
      </c>
      <c r="U441">
        <v>5074058065</v>
      </c>
      <c r="V441" s="57">
        <f t="shared" si="12"/>
        <v>24.99</v>
      </c>
      <c r="W441" s="57">
        <f>SUMIF('Retail Order Summary'!B:B,A441, 'Retail Order Summary'!J:J)*-1</f>
        <v>-1.37242</v>
      </c>
      <c r="X441" s="57">
        <f>SUMIF('Retail Order Summary'!B:B, 'Retail Item Input'!A441, 'Retail Order Summary'!G:G)</f>
        <v>36.979999999999997</v>
      </c>
      <c r="Y441" s="72">
        <f t="shared" si="13"/>
        <v>24.062558793942671</v>
      </c>
    </row>
    <row r="442" spans="1:25">
      <c r="A442" t="s">
        <v>4673</v>
      </c>
      <c r="B442" t="s">
        <v>4674</v>
      </c>
      <c r="C442" t="s">
        <v>2721</v>
      </c>
      <c r="D442" s="77">
        <v>42833.449525462966</v>
      </c>
      <c r="E442" t="s">
        <v>2713</v>
      </c>
      <c r="F442" s="77">
        <v>42842.833831018521</v>
      </c>
      <c r="G442" t="s">
        <v>2722</v>
      </c>
      <c r="H442" t="s">
        <v>1920</v>
      </c>
      <c r="I442">
        <v>36.97</v>
      </c>
      <c r="J442">
        <v>6</v>
      </c>
      <c r="K442">
        <v>2.9</v>
      </c>
      <c r="L442">
        <v>45.87</v>
      </c>
      <c r="N442">
        <v>0</v>
      </c>
      <c r="O442" t="s">
        <v>2728</v>
      </c>
      <c r="P442" s="56">
        <v>42833.449525462966</v>
      </c>
      <c r="Q442">
        <v>1</v>
      </c>
      <c r="R442" t="s">
        <v>2241</v>
      </c>
      <c r="S442">
        <v>24.99</v>
      </c>
      <c r="T442">
        <v>12012</v>
      </c>
      <c r="U442">
        <v>5064754001</v>
      </c>
      <c r="V442" s="57">
        <f t="shared" si="12"/>
        <v>24.99</v>
      </c>
      <c r="W442" s="57">
        <f>SUMIF('Retail Order Summary'!B:B,A442, 'Retail Order Summary'!J:J)*-1</f>
        <v>-1.6302300000000001</v>
      </c>
      <c r="X442" s="57">
        <f>SUMIF('Retail Order Summary'!B:B, 'Retail Item Input'!A442, 'Retail Order Summary'!G:G)</f>
        <v>45.87</v>
      </c>
      <c r="Y442" s="72">
        <f t="shared" si="13"/>
        <v>24.10184984303466</v>
      </c>
    </row>
    <row r="443" spans="1:25">
      <c r="A443" t="s">
        <v>4485</v>
      </c>
      <c r="B443" t="s">
        <v>4486</v>
      </c>
      <c r="C443" t="s">
        <v>2721</v>
      </c>
      <c r="D443" s="77">
        <v>42833.131273148145</v>
      </c>
      <c r="E443" t="s">
        <v>2713</v>
      </c>
      <c r="F443" s="77">
        <v>42842.83761574074</v>
      </c>
      <c r="G443" t="s">
        <v>2722</v>
      </c>
      <c r="H443" t="s">
        <v>1920</v>
      </c>
      <c r="I443">
        <v>50.95</v>
      </c>
      <c r="J443">
        <v>6</v>
      </c>
      <c r="K443">
        <v>0</v>
      </c>
      <c r="L443">
        <v>56.95</v>
      </c>
      <c r="N443">
        <v>0</v>
      </c>
      <c r="O443" t="s">
        <v>2728</v>
      </c>
      <c r="P443" s="56">
        <v>42833.131261574075</v>
      </c>
      <c r="Q443">
        <v>1</v>
      </c>
      <c r="R443" t="s">
        <v>2241</v>
      </c>
      <c r="S443">
        <v>24.99</v>
      </c>
      <c r="T443">
        <v>12012</v>
      </c>
      <c r="U443">
        <v>5063815185</v>
      </c>
      <c r="V443" s="57">
        <f t="shared" si="12"/>
        <v>24.99</v>
      </c>
      <c r="W443" s="57">
        <f>SUMIF('Retail Order Summary'!B:B,A443, 'Retail Order Summary'!J:J)*-1</f>
        <v>-1.9515500000000001</v>
      </c>
      <c r="X443" s="57">
        <f>SUMIF('Retail Order Summary'!B:B, 'Retail Item Input'!A443, 'Retail Order Summary'!G:G)</f>
        <v>56.95</v>
      </c>
      <c r="Y443" s="72">
        <f t="shared" si="13"/>
        <v>24.133648208955222</v>
      </c>
    </row>
    <row r="444" spans="1:25">
      <c r="A444" t="s">
        <v>4848</v>
      </c>
      <c r="B444" t="s">
        <v>4849</v>
      </c>
      <c r="C444" t="s">
        <v>2721</v>
      </c>
      <c r="D444" s="77">
        <v>42832.738333333335</v>
      </c>
      <c r="E444" t="s">
        <v>2713</v>
      </c>
      <c r="F444" s="77">
        <v>42838.245150462964</v>
      </c>
      <c r="G444" t="s">
        <v>2722</v>
      </c>
      <c r="H444" t="s">
        <v>1920</v>
      </c>
      <c r="I444">
        <v>39.979999999999997</v>
      </c>
      <c r="J444">
        <v>6</v>
      </c>
      <c r="K444">
        <v>0</v>
      </c>
      <c r="L444">
        <v>45.98</v>
      </c>
      <c r="N444">
        <v>0</v>
      </c>
      <c r="O444" t="s">
        <v>2728</v>
      </c>
      <c r="P444" s="56">
        <v>42832.738333333335</v>
      </c>
      <c r="Q444">
        <v>1</v>
      </c>
      <c r="R444" t="s">
        <v>2241</v>
      </c>
      <c r="S444">
        <v>24.99</v>
      </c>
      <c r="T444">
        <v>12012</v>
      </c>
      <c r="U444">
        <v>5061983313</v>
      </c>
      <c r="V444" s="57">
        <f t="shared" si="12"/>
        <v>24.99</v>
      </c>
      <c r="W444" s="57">
        <f>SUMIF('Retail Order Summary'!B:B,A444, 'Retail Order Summary'!J:J)*-1</f>
        <v>-1.6334200000000001</v>
      </c>
      <c r="X444" s="57">
        <f>SUMIF('Retail Order Summary'!B:B, 'Retail Item Input'!A444, 'Retail Order Summary'!G:G)</f>
        <v>45.98</v>
      </c>
      <c r="Y444" s="72">
        <f t="shared" si="13"/>
        <v>24.102240848194867</v>
      </c>
    </row>
    <row r="445" spans="1:25">
      <c r="A445" t="s">
        <v>4850</v>
      </c>
      <c r="B445" t="s">
        <v>4074</v>
      </c>
      <c r="D445"/>
      <c r="P445" s="56">
        <v>42830.455300925925</v>
      </c>
      <c r="Q445">
        <v>1</v>
      </c>
      <c r="R445" t="s">
        <v>2241</v>
      </c>
      <c r="S445">
        <v>24.99</v>
      </c>
      <c r="T445">
        <v>12012</v>
      </c>
      <c r="V445" s="57">
        <f t="shared" si="12"/>
        <v>24.99</v>
      </c>
      <c r="W445" s="57">
        <f>SUMIF('Retail Order Summary'!B:B,A445, 'Retail Order Summary'!J:J)*-1</f>
        <v>-1.43042</v>
      </c>
      <c r="X445" s="57">
        <f>SUMIF('Retail Order Summary'!B:B, 'Retail Item Input'!A445, 'Retail Order Summary'!G:G)</f>
        <v>38.979999999999997</v>
      </c>
      <c r="Y445" s="72">
        <f t="shared" si="13"/>
        <v>24.072960600307848</v>
      </c>
    </row>
    <row r="446" spans="1:25">
      <c r="A446" t="s">
        <v>4851</v>
      </c>
      <c r="B446" t="s">
        <v>4852</v>
      </c>
      <c r="C446" t="s">
        <v>2721</v>
      </c>
      <c r="D446" s="77">
        <v>42829.749942129631</v>
      </c>
      <c r="E446" t="s">
        <v>2713</v>
      </c>
      <c r="F446" s="77">
        <v>42830.660138888888</v>
      </c>
      <c r="G446" t="s">
        <v>2722</v>
      </c>
      <c r="H446" t="s">
        <v>1920</v>
      </c>
      <c r="I446">
        <v>24.99</v>
      </c>
      <c r="J446">
        <v>5</v>
      </c>
      <c r="K446">
        <v>0</v>
      </c>
      <c r="L446">
        <v>29.99</v>
      </c>
      <c r="N446">
        <v>0</v>
      </c>
      <c r="O446" t="s">
        <v>2728</v>
      </c>
      <c r="P446" s="56">
        <v>42829.749942129631</v>
      </c>
      <c r="Q446">
        <v>1</v>
      </c>
      <c r="R446" t="s">
        <v>3224</v>
      </c>
      <c r="S446">
        <v>24.99</v>
      </c>
      <c r="T446">
        <v>12012</v>
      </c>
      <c r="U446">
        <v>5047031825</v>
      </c>
      <c r="V446" s="57">
        <f t="shared" si="12"/>
        <v>24.99</v>
      </c>
      <c r="W446" s="57">
        <f>SUMIF('Retail Order Summary'!B:B,A446, 'Retail Order Summary'!J:J)*-1</f>
        <v>-1.16971</v>
      </c>
      <c r="X446" s="57">
        <f>SUMIF('Retail Order Summary'!B:B, 'Retail Item Input'!A446, 'Retail Order Summary'!G:G)</f>
        <v>29.99</v>
      </c>
      <c r="Y446" s="72">
        <f t="shared" si="13"/>
        <v>24.015306672224074</v>
      </c>
    </row>
    <row r="447" spans="1:25">
      <c r="A447" t="s">
        <v>4853</v>
      </c>
      <c r="B447" t="s">
        <v>4854</v>
      </c>
      <c r="C447" t="s">
        <v>2721</v>
      </c>
      <c r="D447" s="77">
        <v>42826.492222222223</v>
      </c>
      <c r="E447" t="s">
        <v>2713</v>
      </c>
      <c r="F447" s="77">
        <v>42826.577731481484</v>
      </c>
      <c r="G447" t="s">
        <v>2722</v>
      </c>
      <c r="H447" t="s">
        <v>1920</v>
      </c>
      <c r="I447">
        <v>24.99</v>
      </c>
      <c r="J447">
        <v>5</v>
      </c>
      <c r="K447">
        <v>0</v>
      </c>
      <c r="L447">
        <v>29.99</v>
      </c>
      <c r="N447">
        <v>0</v>
      </c>
      <c r="O447" t="s">
        <v>2728</v>
      </c>
      <c r="P447" s="56">
        <v>42826.492210648146</v>
      </c>
      <c r="Q447">
        <v>1</v>
      </c>
      <c r="R447" t="s">
        <v>2241</v>
      </c>
      <c r="S447">
        <v>24.99</v>
      </c>
      <c r="T447">
        <v>12012</v>
      </c>
      <c r="U447">
        <v>5030022417</v>
      </c>
      <c r="V447" s="57">
        <f t="shared" si="12"/>
        <v>24.99</v>
      </c>
      <c r="W447" s="57">
        <f>SUMIF('Retail Order Summary'!B:B,A447, 'Retail Order Summary'!J:J)*-1</f>
        <v>-1.16971</v>
      </c>
      <c r="X447" s="57">
        <f>SUMIF('Retail Order Summary'!B:B, 'Retail Item Input'!A447, 'Retail Order Summary'!G:G)</f>
        <v>29.99</v>
      </c>
      <c r="Y447" s="72">
        <f t="shared" si="13"/>
        <v>24.015306672224074</v>
      </c>
    </row>
    <row r="448" spans="1:25">
      <c r="A448" t="s">
        <v>4855</v>
      </c>
      <c r="B448" t="s">
        <v>4856</v>
      </c>
      <c r="C448" t="s">
        <v>2721</v>
      </c>
      <c r="D448" s="77">
        <v>42916.856192129628</v>
      </c>
      <c r="E448" t="s">
        <v>2713</v>
      </c>
      <c r="F448" s="77">
        <v>42917.369942129626</v>
      </c>
      <c r="G448" t="s">
        <v>2722</v>
      </c>
      <c r="H448" t="s">
        <v>1920</v>
      </c>
      <c r="I448">
        <v>19.989999999999998</v>
      </c>
      <c r="J448">
        <v>5</v>
      </c>
      <c r="K448">
        <v>0</v>
      </c>
      <c r="L448">
        <v>24.99</v>
      </c>
      <c r="N448">
        <v>0</v>
      </c>
      <c r="O448" t="s">
        <v>2728</v>
      </c>
      <c r="P448" s="56">
        <v>42916.856192129628</v>
      </c>
      <c r="Q448">
        <v>1</v>
      </c>
      <c r="R448" t="s">
        <v>2222</v>
      </c>
      <c r="S448">
        <v>19.989999999999998</v>
      </c>
      <c r="T448">
        <v>12013</v>
      </c>
      <c r="U448">
        <v>5515635985</v>
      </c>
      <c r="V448" s="57">
        <f t="shared" si="12"/>
        <v>19.989999999999998</v>
      </c>
      <c r="W448" s="57">
        <f>SUMIF('Retail Order Summary'!B:B,A448, 'Retail Order Summary'!J:J)*-1</f>
        <v>-1.02471</v>
      </c>
      <c r="X448" s="57">
        <f>SUMIF('Retail Order Summary'!B:B, 'Retail Item Input'!A448, 'Retail Order Summary'!G:G)</f>
        <v>24.99</v>
      </c>
      <c r="Y448" s="72">
        <f t="shared" si="13"/>
        <v>19.170314009603839</v>
      </c>
    </row>
    <row r="449" spans="1:25">
      <c r="A449" t="s">
        <v>4857</v>
      </c>
      <c r="B449" t="s">
        <v>4858</v>
      </c>
      <c r="C449" t="s">
        <v>2721</v>
      </c>
      <c r="D449" s="77">
        <v>42916.65483796296</v>
      </c>
      <c r="E449" t="s">
        <v>2713</v>
      </c>
      <c r="F449" s="77">
        <v>42917.360034722224</v>
      </c>
      <c r="G449" t="s">
        <v>2722</v>
      </c>
      <c r="H449" t="s">
        <v>1920</v>
      </c>
      <c r="I449">
        <v>19.989999999999998</v>
      </c>
      <c r="J449">
        <v>5</v>
      </c>
      <c r="K449">
        <v>0</v>
      </c>
      <c r="L449">
        <v>24.99</v>
      </c>
      <c r="N449">
        <v>0</v>
      </c>
      <c r="O449" t="s">
        <v>2728</v>
      </c>
      <c r="P449" s="56">
        <v>42916.65483796296</v>
      </c>
      <c r="Q449">
        <v>1</v>
      </c>
      <c r="R449" t="s">
        <v>2222</v>
      </c>
      <c r="S449">
        <v>19.989999999999998</v>
      </c>
      <c r="T449">
        <v>12013</v>
      </c>
      <c r="U449">
        <v>5514366481</v>
      </c>
      <c r="V449" s="57">
        <f t="shared" si="12"/>
        <v>19.989999999999998</v>
      </c>
      <c r="W449" s="57">
        <f>SUMIF('Retail Order Summary'!B:B,A449, 'Retail Order Summary'!J:J)*-1</f>
        <v>-1.02471</v>
      </c>
      <c r="X449" s="57">
        <f>SUMIF('Retail Order Summary'!B:B, 'Retail Item Input'!A449, 'Retail Order Summary'!G:G)</f>
        <v>24.99</v>
      </c>
      <c r="Y449" s="72">
        <f t="shared" si="13"/>
        <v>19.170314009603839</v>
      </c>
    </row>
    <row r="450" spans="1:25">
      <c r="A450" t="s">
        <v>4859</v>
      </c>
      <c r="B450" t="s">
        <v>4638</v>
      </c>
      <c r="D450"/>
      <c r="P450" s="56">
        <v>42915.257824074077</v>
      </c>
      <c r="Q450">
        <v>1</v>
      </c>
      <c r="R450" t="s">
        <v>4860</v>
      </c>
      <c r="S450">
        <v>14.99</v>
      </c>
      <c r="T450">
        <v>12013</v>
      </c>
      <c r="V450" s="57">
        <f t="shared" si="12"/>
        <v>14.99</v>
      </c>
      <c r="W450" s="57">
        <f>SUMIF('Retail Order Summary'!B:B,A450, 'Retail Order Summary'!J:J)*-1</f>
        <v>-1.3144199999999999</v>
      </c>
      <c r="X450" s="57">
        <f>SUMIF('Retail Order Summary'!B:B, 'Retail Item Input'!A450, 'Retail Order Summary'!G:G)</f>
        <v>34.979999999999997</v>
      </c>
      <c r="Y450" s="72">
        <f t="shared" si="13"/>
        <v>14.426730823327617</v>
      </c>
    </row>
    <row r="451" spans="1:25">
      <c r="A451" t="s">
        <v>4861</v>
      </c>
      <c r="B451" t="s">
        <v>4862</v>
      </c>
      <c r="C451" t="s">
        <v>2721</v>
      </c>
      <c r="D451" s="77">
        <v>42915.170613425929</v>
      </c>
      <c r="E451" t="s">
        <v>2713</v>
      </c>
      <c r="F451" s="77">
        <v>42915.527372685188</v>
      </c>
      <c r="G451" t="s">
        <v>2722</v>
      </c>
      <c r="H451" t="s">
        <v>1920</v>
      </c>
      <c r="I451">
        <v>14.99</v>
      </c>
      <c r="J451">
        <v>4</v>
      </c>
      <c r="K451">
        <v>1.28</v>
      </c>
      <c r="L451">
        <v>20.27</v>
      </c>
      <c r="N451">
        <v>0</v>
      </c>
      <c r="O451" t="s">
        <v>2728</v>
      </c>
      <c r="P451" s="56">
        <v>42915.170613425929</v>
      </c>
      <c r="Q451">
        <v>1</v>
      </c>
      <c r="R451" t="s">
        <v>4863</v>
      </c>
      <c r="S451">
        <v>14.99</v>
      </c>
      <c r="T451">
        <v>12013</v>
      </c>
      <c r="U451">
        <v>5506384913</v>
      </c>
      <c r="V451" s="57">
        <f t="shared" ref="V451:V514" si="14">Q451*S451</f>
        <v>14.99</v>
      </c>
      <c r="W451" s="57">
        <f>SUMIF('Retail Order Summary'!B:B,A451, 'Retail Order Summary'!J:J)*-1</f>
        <v>-0.8878299999999999</v>
      </c>
      <c r="X451" s="57">
        <f>SUMIF('Retail Order Summary'!B:B, 'Retail Item Input'!A451, 'Retail Order Summary'!G:G)</f>
        <v>20.27</v>
      </c>
      <c r="Y451" s="72">
        <f t="shared" ref="Y451:Y514" si="15">V451+(W451*(V451/X451))</f>
        <v>14.333435041933893</v>
      </c>
    </row>
    <row r="452" spans="1:25">
      <c r="A452" t="s">
        <v>4864</v>
      </c>
      <c r="B452" t="s">
        <v>4865</v>
      </c>
      <c r="C452" t="s">
        <v>2721</v>
      </c>
      <c r="D452" s="77">
        <v>42914.297708333332</v>
      </c>
      <c r="E452" t="s">
        <v>2713</v>
      </c>
      <c r="F452" s="77">
        <v>42915.526504629626</v>
      </c>
      <c r="G452" t="s">
        <v>2722</v>
      </c>
      <c r="H452" t="s">
        <v>1920</v>
      </c>
      <c r="I452">
        <v>14.99</v>
      </c>
      <c r="J452">
        <v>16</v>
      </c>
      <c r="K452">
        <v>0</v>
      </c>
      <c r="L452">
        <v>30.99</v>
      </c>
      <c r="N452">
        <v>0</v>
      </c>
      <c r="O452" t="s">
        <v>2735</v>
      </c>
      <c r="P452" s="56">
        <v>42914.297708333332</v>
      </c>
      <c r="Q452">
        <v>1</v>
      </c>
      <c r="R452" t="s">
        <v>4863</v>
      </c>
      <c r="S452">
        <v>14.99</v>
      </c>
      <c r="T452">
        <v>12013</v>
      </c>
      <c r="U452">
        <v>5501767761</v>
      </c>
      <c r="V452" s="57">
        <f t="shared" si="14"/>
        <v>14.99</v>
      </c>
      <c r="W452" s="57">
        <f>SUMIF('Retail Order Summary'!B:B,A452, 'Retail Order Summary'!J:J)*-1</f>
        <v>-1.1987099999999999</v>
      </c>
      <c r="X452" s="57">
        <f>SUMIF('Retail Order Summary'!B:B, 'Retail Item Input'!A452, 'Retail Order Summary'!G:G)</f>
        <v>30.99</v>
      </c>
      <c r="Y452" s="72">
        <f t="shared" si="15"/>
        <v>14.410178673765731</v>
      </c>
    </row>
    <row r="453" spans="1:25">
      <c r="A453" t="s">
        <v>4866</v>
      </c>
      <c r="B453" t="s">
        <v>2688</v>
      </c>
      <c r="D453"/>
      <c r="P453" s="56">
        <v>42914.190775462965</v>
      </c>
      <c r="Q453">
        <v>1</v>
      </c>
      <c r="R453" t="s">
        <v>4867</v>
      </c>
      <c r="S453">
        <v>14.99</v>
      </c>
      <c r="T453">
        <v>12013</v>
      </c>
      <c r="V453" s="57">
        <f t="shared" si="14"/>
        <v>14.99</v>
      </c>
      <c r="W453" s="57">
        <f>SUMIF('Retail Order Summary'!B:B,A453, 'Retail Order Summary'!J:J)*-1</f>
        <v>-1.1694200000000001</v>
      </c>
      <c r="X453" s="57">
        <f>SUMIF('Retail Order Summary'!B:B, 'Retail Item Input'!A453, 'Retail Order Summary'!G:G)</f>
        <v>29.98</v>
      </c>
      <c r="Y453" s="72">
        <f t="shared" si="15"/>
        <v>14.405290000000001</v>
      </c>
    </row>
    <row r="454" spans="1:25">
      <c r="A454" t="s">
        <v>4868</v>
      </c>
      <c r="B454" t="s">
        <v>845</v>
      </c>
      <c r="C454" t="s">
        <v>2721</v>
      </c>
      <c r="D454" s="77">
        <v>42914.004618055558</v>
      </c>
      <c r="E454" t="s">
        <v>2713</v>
      </c>
      <c r="F454" s="77">
        <v>42915.522893518515</v>
      </c>
      <c r="G454" t="s">
        <v>2722</v>
      </c>
      <c r="H454" t="s">
        <v>1920</v>
      </c>
      <c r="I454">
        <v>14.99</v>
      </c>
      <c r="J454">
        <v>4</v>
      </c>
      <c r="K454">
        <v>1.28</v>
      </c>
      <c r="L454">
        <v>20.27</v>
      </c>
      <c r="N454">
        <v>0</v>
      </c>
      <c r="O454" t="s">
        <v>2728</v>
      </c>
      <c r="P454" s="56">
        <v>42914.004618055558</v>
      </c>
      <c r="Q454">
        <v>1</v>
      </c>
      <c r="R454" t="s">
        <v>4869</v>
      </c>
      <c r="S454">
        <v>14.99</v>
      </c>
      <c r="T454">
        <v>12013</v>
      </c>
      <c r="U454">
        <v>5500885521</v>
      </c>
      <c r="V454" s="57">
        <f t="shared" si="14"/>
        <v>14.99</v>
      </c>
      <c r="W454" s="57">
        <f>SUMIF('Retail Order Summary'!B:B,A454, 'Retail Order Summary'!J:J)*-1</f>
        <v>-0.8878299999999999</v>
      </c>
      <c r="X454" s="57">
        <f>SUMIF('Retail Order Summary'!B:B, 'Retail Item Input'!A454, 'Retail Order Summary'!G:G)</f>
        <v>20.27</v>
      </c>
      <c r="Y454" s="72">
        <f t="shared" si="15"/>
        <v>14.333435041933893</v>
      </c>
    </row>
    <row r="455" spans="1:25">
      <c r="A455" t="s">
        <v>4870</v>
      </c>
      <c r="B455" t="s">
        <v>4871</v>
      </c>
      <c r="C455" t="s">
        <v>2721</v>
      </c>
      <c r="D455" s="77">
        <v>42913.887511574074</v>
      </c>
      <c r="E455" t="s">
        <v>2713</v>
      </c>
      <c r="F455" s="77">
        <v>42915.522199074076</v>
      </c>
      <c r="G455" t="s">
        <v>2722</v>
      </c>
      <c r="H455" t="s">
        <v>1920</v>
      </c>
      <c r="I455">
        <v>29.98</v>
      </c>
      <c r="J455">
        <v>0</v>
      </c>
      <c r="K455">
        <v>2.02</v>
      </c>
      <c r="L455">
        <v>32</v>
      </c>
      <c r="N455">
        <v>0</v>
      </c>
      <c r="O455" t="s">
        <v>3723</v>
      </c>
      <c r="P455" s="56">
        <v>42913.887511574074</v>
      </c>
      <c r="Q455">
        <v>1</v>
      </c>
      <c r="R455" t="s">
        <v>4872</v>
      </c>
      <c r="S455">
        <v>14.99</v>
      </c>
      <c r="T455">
        <v>12013</v>
      </c>
      <c r="U455">
        <v>5500190737</v>
      </c>
      <c r="V455" s="57">
        <f t="shared" si="14"/>
        <v>14.99</v>
      </c>
      <c r="W455" s="57">
        <f>SUMIF('Retail Order Summary'!B:B,A455, 'Retail Order Summary'!J:J)*-1</f>
        <v>-1.228</v>
      </c>
      <c r="X455" s="57">
        <f>SUMIF('Retail Order Summary'!B:B, 'Retail Item Input'!A455, 'Retail Order Summary'!G:G)</f>
        <v>32</v>
      </c>
      <c r="Y455" s="72">
        <f t="shared" si="15"/>
        <v>14.414758750000001</v>
      </c>
    </row>
    <row r="456" spans="1:25">
      <c r="A456" t="s">
        <v>4873</v>
      </c>
      <c r="B456" t="s">
        <v>4874</v>
      </c>
      <c r="D456"/>
      <c r="P456" s="56">
        <v>42913.821828703702</v>
      </c>
      <c r="Q456">
        <v>1</v>
      </c>
      <c r="R456" t="s">
        <v>4860</v>
      </c>
      <c r="S456">
        <v>14.99</v>
      </c>
      <c r="T456">
        <v>12013</v>
      </c>
      <c r="V456" s="57">
        <f t="shared" si="14"/>
        <v>14.99</v>
      </c>
      <c r="W456" s="57">
        <f>SUMIF('Retail Order Summary'!B:B,A456, 'Retail Order Summary'!J:J)*-1</f>
        <v>-1.3144199999999999</v>
      </c>
      <c r="X456" s="57">
        <f>SUMIF('Retail Order Summary'!B:B, 'Retail Item Input'!A456, 'Retail Order Summary'!G:G)</f>
        <v>34.979999999999997</v>
      </c>
      <c r="Y456" s="72">
        <f t="shared" si="15"/>
        <v>14.426730823327617</v>
      </c>
    </row>
    <row r="457" spans="1:25">
      <c r="A457" t="s">
        <v>4875</v>
      </c>
      <c r="B457" t="s">
        <v>4484</v>
      </c>
      <c r="C457" t="s">
        <v>2721</v>
      </c>
      <c r="D457" s="77">
        <v>42913.775405092594</v>
      </c>
      <c r="E457" t="s">
        <v>2713</v>
      </c>
      <c r="F457" s="77">
        <v>42915.511192129627</v>
      </c>
      <c r="G457" t="s">
        <v>2722</v>
      </c>
      <c r="H457" t="s">
        <v>1920</v>
      </c>
      <c r="I457">
        <v>14.99</v>
      </c>
      <c r="J457">
        <v>4</v>
      </c>
      <c r="K457">
        <v>0</v>
      </c>
      <c r="L457">
        <v>18.989999999999998</v>
      </c>
      <c r="N457">
        <v>0</v>
      </c>
      <c r="O457" t="s">
        <v>2728</v>
      </c>
      <c r="P457" s="56">
        <v>42913.775393518517</v>
      </c>
      <c r="Q457">
        <v>1</v>
      </c>
      <c r="R457" t="s">
        <v>4863</v>
      </c>
      <c r="S457">
        <v>14.99</v>
      </c>
      <c r="T457">
        <v>12013</v>
      </c>
      <c r="U457">
        <v>5499523025</v>
      </c>
      <c r="V457" s="57">
        <f t="shared" si="14"/>
        <v>14.99</v>
      </c>
      <c r="W457" s="57">
        <f>SUMIF('Retail Order Summary'!B:B,A457, 'Retail Order Summary'!J:J)*-1</f>
        <v>-0.85071000000000008</v>
      </c>
      <c r="X457" s="57">
        <f>SUMIF('Retail Order Summary'!B:B, 'Retail Item Input'!A457, 'Retail Order Summary'!G:G)</f>
        <v>18.989999999999998</v>
      </c>
      <c r="Y457" s="72">
        <f t="shared" si="15"/>
        <v>14.318481153238547</v>
      </c>
    </row>
    <row r="458" spans="1:25">
      <c r="A458" t="s">
        <v>4876</v>
      </c>
      <c r="B458" t="s">
        <v>4877</v>
      </c>
      <c r="C458" t="s">
        <v>2721</v>
      </c>
      <c r="D458" s="77">
        <v>42913.607743055552</v>
      </c>
      <c r="E458" t="s">
        <v>2713</v>
      </c>
      <c r="F458" s="77">
        <v>42915.503668981481</v>
      </c>
      <c r="G458" t="s">
        <v>2722</v>
      </c>
      <c r="H458" t="s">
        <v>1920</v>
      </c>
      <c r="I458">
        <v>29.98</v>
      </c>
      <c r="J458">
        <v>5</v>
      </c>
      <c r="K458">
        <v>0</v>
      </c>
      <c r="L458">
        <v>34.979999999999997</v>
      </c>
      <c r="N458">
        <v>0</v>
      </c>
      <c r="O458" t="s">
        <v>2728</v>
      </c>
      <c r="P458" s="56">
        <v>42913.607743055552</v>
      </c>
      <c r="Q458">
        <v>1</v>
      </c>
      <c r="R458" t="s">
        <v>4872</v>
      </c>
      <c r="S458">
        <v>14.99</v>
      </c>
      <c r="T458">
        <v>12013</v>
      </c>
      <c r="U458">
        <v>5498464209</v>
      </c>
      <c r="V458" s="57">
        <f t="shared" si="14"/>
        <v>14.99</v>
      </c>
      <c r="W458" s="57">
        <f>SUMIF('Retail Order Summary'!B:B,A458, 'Retail Order Summary'!J:J)*-1</f>
        <v>-1.3144199999999999</v>
      </c>
      <c r="X458" s="57">
        <f>SUMIF('Retail Order Summary'!B:B, 'Retail Item Input'!A458, 'Retail Order Summary'!G:G)</f>
        <v>34.979999999999997</v>
      </c>
      <c r="Y458" s="72">
        <f t="shared" si="15"/>
        <v>14.426730823327617</v>
      </c>
    </row>
    <row r="459" spans="1:25">
      <c r="A459" t="s">
        <v>4878</v>
      </c>
      <c r="B459" t="s">
        <v>4879</v>
      </c>
      <c r="C459" t="s">
        <v>2721</v>
      </c>
      <c r="D459" s="77">
        <v>42913.604583333334</v>
      </c>
      <c r="E459" t="s">
        <v>2713</v>
      </c>
      <c r="F459" s="77">
        <v>42915.501793981479</v>
      </c>
      <c r="G459" t="s">
        <v>2722</v>
      </c>
      <c r="H459" t="s">
        <v>1920</v>
      </c>
      <c r="I459">
        <v>14.99</v>
      </c>
      <c r="J459">
        <v>4</v>
      </c>
      <c r="K459">
        <v>0</v>
      </c>
      <c r="L459">
        <v>18.989999999999998</v>
      </c>
      <c r="N459">
        <v>0</v>
      </c>
      <c r="O459" t="s">
        <v>2728</v>
      </c>
      <c r="P459" s="56">
        <v>42913.604583333334</v>
      </c>
      <c r="Q459">
        <v>1</v>
      </c>
      <c r="R459" t="s">
        <v>4860</v>
      </c>
      <c r="S459">
        <v>14.99</v>
      </c>
      <c r="T459">
        <v>12013</v>
      </c>
      <c r="U459">
        <v>5498443153</v>
      </c>
      <c r="V459" s="57">
        <f t="shared" si="14"/>
        <v>14.99</v>
      </c>
      <c r="W459" s="57">
        <f>SUMIF('Retail Order Summary'!B:B,A459, 'Retail Order Summary'!J:J)*-1</f>
        <v>-0.85071000000000008</v>
      </c>
      <c r="X459" s="57">
        <f>SUMIF('Retail Order Summary'!B:B, 'Retail Item Input'!A459, 'Retail Order Summary'!G:G)</f>
        <v>18.989999999999998</v>
      </c>
      <c r="Y459" s="72">
        <f t="shared" si="15"/>
        <v>14.318481153238547</v>
      </c>
    </row>
    <row r="460" spans="1:25">
      <c r="A460" t="s">
        <v>4880</v>
      </c>
      <c r="B460" t="s">
        <v>2689</v>
      </c>
      <c r="C460" t="s">
        <v>2721</v>
      </c>
      <c r="D460" s="77">
        <v>42913.584467592591</v>
      </c>
      <c r="E460" t="s">
        <v>2713</v>
      </c>
      <c r="F460" s="77">
        <v>42915.499583333331</v>
      </c>
      <c r="G460" t="s">
        <v>2722</v>
      </c>
      <c r="H460" t="s">
        <v>1920</v>
      </c>
      <c r="I460">
        <v>14.99</v>
      </c>
      <c r="J460">
        <v>0</v>
      </c>
      <c r="K460">
        <v>1.01</v>
      </c>
      <c r="L460">
        <v>16</v>
      </c>
      <c r="N460">
        <v>0</v>
      </c>
      <c r="O460" t="s">
        <v>3723</v>
      </c>
      <c r="P460" s="56">
        <v>42913.584456018521</v>
      </c>
      <c r="Q460">
        <v>1</v>
      </c>
      <c r="R460" t="s">
        <v>4869</v>
      </c>
      <c r="S460">
        <v>14.99</v>
      </c>
      <c r="T460">
        <v>12013</v>
      </c>
      <c r="U460">
        <v>5498310737</v>
      </c>
      <c r="V460" s="57">
        <f t="shared" si="14"/>
        <v>14.99</v>
      </c>
      <c r="W460" s="57">
        <f>SUMIF('Retail Order Summary'!B:B,A460, 'Retail Order Summary'!J:J)*-1</f>
        <v>-0.76400000000000001</v>
      </c>
      <c r="X460" s="57">
        <f>SUMIF('Retail Order Summary'!B:B, 'Retail Item Input'!A460, 'Retail Order Summary'!G:G)</f>
        <v>16</v>
      </c>
      <c r="Y460" s="72">
        <f t="shared" si="15"/>
        <v>14.2742275</v>
      </c>
    </row>
    <row r="461" spans="1:25">
      <c r="A461" t="s">
        <v>4881</v>
      </c>
      <c r="B461" t="s">
        <v>4882</v>
      </c>
      <c r="C461" t="s">
        <v>2721</v>
      </c>
      <c r="D461" s="77">
        <v>42910.477916666663</v>
      </c>
      <c r="E461" t="s">
        <v>2713</v>
      </c>
      <c r="F461" s="77">
        <v>42912.748761574076</v>
      </c>
      <c r="G461" t="s">
        <v>2722</v>
      </c>
      <c r="H461" t="s">
        <v>1920</v>
      </c>
      <c r="I461">
        <v>19.989999999999998</v>
      </c>
      <c r="J461">
        <v>5</v>
      </c>
      <c r="K461">
        <v>0</v>
      </c>
      <c r="L461">
        <v>24.99</v>
      </c>
      <c r="N461">
        <v>0</v>
      </c>
      <c r="O461" t="s">
        <v>2728</v>
      </c>
      <c r="P461" s="56">
        <v>42910.477905092594</v>
      </c>
      <c r="Q461">
        <v>1</v>
      </c>
      <c r="R461" t="s">
        <v>2222</v>
      </c>
      <c r="S461">
        <v>19.989999999999998</v>
      </c>
      <c r="T461">
        <v>12013</v>
      </c>
      <c r="U461">
        <v>5475810001</v>
      </c>
      <c r="V461" s="57">
        <f t="shared" si="14"/>
        <v>19.989999999999998</v>
      </c>
      <c r="W461" s="57">
        <f>SUMIF('Retail Order Summary'!B:B,A461, 'Retail Order Summary'!J:J)*-1</f>
        <v>-1.02471</v>
      </c>
      <c r="X461" s="57">
        <f>SUMIF('Retail Order Summary'!B:B, 'Retail Item Input'!A461, 'Retail Order Summary'!G:G)</f>
        <v>24.99</v>
      </c>
      <c r="Y461" s="72">
        <f t="shared" si="15"/>
        <v>19.170314009603839</v>
      </c>
    </row>
    <row r="462" spans="1:25">
      <c r="A462" t="s">
        <v>4883</v>
      </c>
      <c r="B462" t="s">
        <v>4884</v>
      </c>
      <c r="C462" t="s">
        <v>2721</v>
      </c>
      <c r="D462" s="77">
        <v>42899.415960648148</v>
      </c>
      <c r="E462" t="s">
        <v>2713</v>
      </c>
      <c r="F462" s="77">
        <v>42899.494375000002</v>
      </c>
      <c r="G462" t="s">
        <v>2722</v>
      </c>
      <c r="H462" t="s">
        <v>1920</v>
      </c>
      <c r="I462">
        <v>19.989999999999998</v>
      </c>
      <c r="J462">
        <v>5</v>
      </c>
      <c r="K462">
        <v>0</v>
      </c>
      <c r="L462">
        <v>24.99</v>
      </c>
      <c r="N462">
        <v>0</v>
      </c>
      <c r="O462" t="s">
        <v>2728</v>
      </c>
      <c r="P462" s="56">
        <v>42899.415960648148</v>
      </c>
      <c r="Q462">
        <v>1</v>
      </c>
      <c r="R462" t="s">
        <v>2222</v>
      </c>
      <c r="S462">
        <v>19.989999999999998</v>
      </c>
      <c r="T462">
        <v>12013</v>
      </c>
      <c r="U462">
        <v>5421527889</v>
      </c>
      <c r="V462" s="57">
        <f t="shared" si="14"/>
        <v>19.989999999999998</v>
      </c>
      <c r="W462" s="57">
        <f>SUMIF('Retail Order Summary'!B:B,A462, 'Retail Order Summary'!J:J)*-1</f>
        <v>-1.02471</v>
      </c>
      <c r="X462" s="57">
        <f>SUMIF('Retail Order Summary'!B:B, 'Retail Item Input'!A462, 'Retail Order Summary'!G:G)</f>
        <v>24.99</v>
      </c>
      <c r="Y462" s="72">
        <f t="shared" si="15"/>
        <v>19.170314009603839</v>
      </c>
    </row>
    <row r="463" spans="1:25">
      <c r="A463" t="s">
        <v>4885</v>
      </c>
      <c r="B463" t="s">
        <v>4886</v>
      </c>
      <c r="C463" t="s">
        <v>2721</v>
      </c>
      <c r="D463" s="77">
        <v>42897.414050925923</v>
      </c>
      <c r="E463" t="s">
        <v>2713</v>
      </c>
      <c r="F463" s="77">
        <v>42897.663726851853</v>
      </c>
      <c r="G463" t="s">
        <v>2722</v>
      </c>
      <c r="H463" t="s">
        <v>1920</v>
      </c>
      <c r="I463">
        <v>19.989999999999998</v>
      </c>
      <c r="J463">
        <v>5</v>
      </c>
      <c r="K463">
        <v>0</v>
      </c>
      <c r="L463">
        <v>24.99</v>
      </c>
      <c r="N463">
        <v>0</v>
      </c>
      <c r="O463" t="s">
        <v>2728</v>
      </c>
      <c r="P463" s="56">
        <v>42897.414050925923</v>
      </c>
      <c r="Q463">
        <v>1</v>
      </c>
      <c r="R463" t="s">
        <v>2222</v>
      </c>
      <c r="S463">
        <v>19.989999999999998</v>
      </c>
      <c r="T463">
        <v>12013</v>
      </c>
      <c r="U463">
        <v>5412109777</v>
      </c>
      <c r="V463" s="57">
        <f t="shared" si="14"/>
        <v>19.989999999999998</v>
      </c>
      <c r="W463" s="57">
        <f>SUMIF('Retail Order Summary'!B:B,A463, 'Retail Order Summary'!J:J)*-1</f>
        <v>-1.02471</v>
      </c>
      <c r="X463" s="57">
        <f>SUMIF('Retail Order Summary'!B:B, 'Retail Item Input'!A463, 'Retail Order Summary'!G:G)</f>
        <v>24.99</v>
      </c>
      <c r="Y463" s="72">
        <f t="shared" si="15"/>
        <v>19.170314009603839</v>
      </c>
    </row>
    <row r="464" spans="1:25">
      <c r="A464" t="s">
        <v>4887</v>
      </c>
      <c r="B464" t="s">
        <v>4888</v>
      </c>
      <c r="C464" t="s">
        <v>2721</v>
      </c>
      <c r="D464" s="77">
        <v>42897.387638888889</v>
      </c>
      <c r="E464" t="s">
        <v>2713</v>
      </c>
      <c r="F464" s="77">
        <v>42897.664131944446</v>
      </c>
      <c r="G464" t="s">
        <v>2722</v>
      </c>
      <c r="H464" t="s">
        <v>1920</v>
      </c>
      <c r="I464">
        <v>21.98</v>
      </c>
      <c r="J464">
        <v>4</v>
      </c>
      <c r="K464">
        <v>0</v>
      </c>
      <c r="L464">
        <v>25.98</v>
      </c>
      <c r="N464">
        <v>0</v>
      </c>
      <c r="O464" t="s">
        <v>2728</v>
      </c>
      <c r="P464" s="56">
        <v>42897.387627314813</v>
      </c>
      <c r="Q464">
        <v>2</v>
      </c>
      <c r="R464" t="s">
        <v>2248</v>
      </c>
      <c r="S464">
        <v>10.99</v>
      </c>
      <c r="T464">
        <v>12013</v>
      </c>
      <c r="U464">
        <v>5412000081</v>
      </c>
      <c r="V464" s="57">
        <f t="shared" si="14"/>
        <v>21.98</v>
      </c>
      <c r="W464" s="57">
        <f>SUMIF('Retail Order Summary'!B:B,A464, 'Retail Order Summary'!J:J)*-1</f>
        <v>-1.05342</v>
      </c>
      <c r="X464" s="57">
        <f>SUMIF('Retail Order Summary'!B:B, 'Retail Item Input'!A464, 'Retail Order Summary'!G:G)</f>
        <v>25.98</v>
      </c>
      <c r="Y464" s="72">
        <f t="shared" si="15"/>
        <v>21.08876937644342</v>
      </c>
    </row>
    <row r="465" spans="1:25">
      <c r="A465" t="s">
        <v>4889</v>
      </c>
      <c r="B465" t="s">
        <v>4890</v>
      </c>
      <c r="C465" t="s">
        <v>2721</v>
      </c>
      <c r="D465" s="77">
        <v>42896.905972222223</v>
      </c>
      <c r="E465" t="s">
        <v>2713</v>
      </c>
      <c r="F465" s="77">
        <v>42897.661504629628</v>
      </c>
      <c r="G465" t="s">
        <v>2722</v>
      </c>
      <c r="H465" t="s">
        <v>1920</v>
      </c>
      <c r="I465">
        <v>10.99</v>
      </c>
      <c r="J465">
        <v>4</v>
      </c>
      <c r="K465">
        <v>0</v>
      </c>
      <c r="L465">
        <v>14.99</v>
      </c>
      <c r="N465">
        <v>0</v>
      </c>
      <c r="O465" t="s">
        <v>2728</v>
      </c>
      <c r="P465" s="56">
        <v>42896.905972222223</v>
      </c>
      <c r="Q465">
        <v>1</v>
      </c>
      <c r="R465" t="s">
        <v>2248</v>
      </c>
      <c r="S465">
        <v>10.99</v>
      </c>
      <c r="T465">
        <v>12013</v>
      </c>
      <c r="U465">
        <v>5410615761</v>
      </c>
      <c r="V465" s="57">
        <f t="shared" si="14"/>
        <v>10.99</v>
      </c>
      <c r="W465" s="57">
        <f>SUMIF('Retail Order Summary'!B:B,A465, 'Retail Order Summary'!J:J)*-1</f>
        <v>-0.73470999999999997</v>
      </c>
      <c r="X465" s="57">
        <f>SUMIF('Retail Order Summary'!B:B, 'Retail Item Input'!A465, 'Retail Order Summary'!G:G)</f>
        <v>14.99</v>
      </c>
      <c r="Y465" s="72">
        <f t="shared" si="15"/>
        <v>10.451343368912609</v>
      </c>
    </row>
    <row r="466" spans="1:25">
      <c r="A466" t="s">
        <v>4891</v>
      </c>
      <c r="B466" t="s">
        <v>4892</v>
      </c>
      <c r="C466" t="s">
        <v>2721</v>
      </c>
      <c r="D466" s="77">
        <v>42896.19023148148</v>
      </c>
      <c r="E466" t="s">
        <v>2713</v>
      </c>
      <c r="F466" s="77">
        <v>42897.660138888888</v>
      </c>
      <c r="G466" t="s">
        <v>2722</v>
      </c>
      <c r="H466" t="s">
        <v>1920</v>
      </c>
      <c r="I466">
        <v>19.989999999999998</v>
      </c>
      <c r="J466">
        <v>5</v>
      </c>
      <c r="K466">
        <v>0</v>
      </c>
      <c r="L466">
        <v>24.99</v>
      </c>
      <c r="N466">
        <v>0</v>
      </c>
      <c r="O466" t="s">
        <v>2728</v>
      </c>
      <c r="P466" s="56">
        <v>42896.19023148148</v>
      </c>
      <c r="Q466">
        <v>1</v>
      </c>
      <c r="R466" t="s">
        <v>2222</v>
      </c>
      <c r="S466">
        <v>19.989999999999998</v>
      </c>
      <c r="T466">
        <v>12013</v>
      </c>
      <c r="U466">
        <v>5407252369</v>
      </c>
      <c r="V466" s="57">
        <f t="shared" si="14"/>
        <v>19.989999999999998</v>
      </c>
      <c r="W466" s="57">
        <f>SUMIF('Retail Order Summary'!B:B,A466, 'Retail Order Summary'!J:J)*-1</f>
        <v>-1.02471</v>
      </c>
      <c r="X466" s="57">
        <f>SUMIF('Retail Order Summary'!B:B, 'Retail Item Input'!A466, 'Retail Order Summary'!G:G)</f>
        <v>24.99</v>
      </c>
      <c r="Y466" s="72">
        <f t="shared" si="15"/>
        <v>19.170314009603839</v>
      </c>
    </row>
    <row r="467" spans="1:25">
      <c r="A467" t="s">
        <v>4893</v>
      </c>
      <c r="B467" t="s">
        <v>4894</v>
      </c>
      <c r="C467" t="s">
        <v>2721</v>
      </c>
      <c r="D467" s="77">
        <v>42896.003854166665</v>
      </c>
      <c r="E467" t="s">
        <v>2713</v>
      </c>
      <c r="F467" s="77">
        <v>42897.654351851852</v>
      </c>
      <c r="G467" t="s">
        <v>2722</v>
      </c>
      <c r="H467" t="s">
        <v>1920</v>
      </c>
      <c r="I467">
        <v>21.98</v>
      </c>
      <c r="J467">
        <v>4</v>
      </c>
      <c r="K467">
        <v>0</v>
      </c>
      <c r="L467">
        <v>25.98</v>
      </c>
      <c r="N467">
        <v>0</v>
      </c>
      <c r="O467" t="s">
        <v>2728</v>
      </c>
      <c r="P467" s="56">
        <v>42896.003854166665</v>
      </c>
      <c r="Q467">
        <v>2</v>
      </c>
      <c r="R467" t="s">
        <v>2248</v>
      </c>
      <c r="S467">
        <v>10.99</v>
      </c>
      <c r="T467">
        <v>12013</v>
      </c>
      <c r="U467">
        <v>5406727249</v>
      </c>
      <c r="V467" s="57">
        <f t="shared" si="14"/>
        <v>21.98</v>
      </c>
      <c r="W467" s="57">
        <f>SUMIF('Retail Order Summary'!B:B,A467, 'Retail Order Summary'!J:J)*-1</f>
        <v>-1.05342</v>
      </c>
      <c r="X467" s="57">
        <f>SUMIF('Retail Order Summary'!B:B, 'Retail Item Input'!A467, 'Retail Order Summary'!G:G)</f>
        <v>25.98</v>
      </c>
      <c r="Y467" s="72">
        <f t="shared" si="15"/>
        <v>21.08876937644342</v>
      </c>
    </row>
    <row r="468" spans="1:25">
      <c r="A468" t="s">
        <v>4895</v>
      </c>
      <c r="B468" t="s">
        <v>4896</v>
      </c>
      <c r="C468" t="s">
        <v>2721</v>
      </c>
      <c r="D468" s="77">
        <v>42894.901562500003</v>
      </c>
      <c r="E468" t="s">
        <v>2713</v>
      </c>
      <c r="F468" s="77">
        <v>42895.551365740743</v>
      </c>
      <c r="G468" t="s">
        <v>2722</v>
      </c>
      <c r="H468" t="s">
        <v>1920</v>
      </c>
      <c r="I468">
        <v>19.989999999999998</v>
      </c>
      <c r="J468">
        <v>5</v>
      </c>
      <c r="K468">
        <v>0</v>
      </c>
      <c r="L468">
        <v>24.99</v>
      </c>
      <c r="N468">
        <v>0</v>
      </c>
      <c r="O468" t="s">
        <v>2728</v>
      </c>
      <c r="P468" s="56">
        <v>42894.901562500003</v>
      </c>
      <c r="Q468">
        <v>1</v>
      </c>
      <c r="R468" t="s">
        <v>2222</v>
      </c>
      <c r="S468">
        <v>19.989999999999998</v>
      </c>
      <c r="T468">
        <v>12013</v>
      </c>
      <c r="U468">
        <v>5401395153</v>
      </c>
      <c r="V468" s="57">
        <f t="shared" si="14"/>
        <v>19.989999999999998</v>
      </c>
      <c r="W468" s="57">
        <f>SUMIF('Retail Order Summary'!B:B,A468, 'Retail Order Summary'!J:J)*-1</f>
        <v>-1.02471</v>
      </c>
      <c r="X468" s="57">
        <f>SUMIF('Retail Order Summary'!B:B, 'Retail Item Input'!A468, 'Retail Order Summary'!G:G)</f>
        <v>24.99</v>
      </c>
      <c r="Y468" s="72">
        <f t="shared" si="15"/>
        <v>19.170314009603839</v>
      </c>
    </row>
    <row r="469" spans="1:25">
      <c r="A469" t="s">
        <v>4897</v>
      </c>
      <c r="B469" t="s">
        <v>4898</v>
      </c>
      <c r="C469" t="s">
        <v>2721</v>
      </c>
      <c r="D469" s="77">
        <v>42894.43818287037</v>
      </c>
      <c r="E469" t="s">
        <v>2713</v>
      </c>
      <c r="F469" s="77">
        <v>42894.448009259257</v>
      </c>
      <c r="G469" t="s">
        <v>4454</v>
      </c>
      <c r="H469" t="s">
        <v>1920</v>
      </c>
      <c r="I469">
        <v>39.979999999999997</v>
      </c>
      <c r="J469">
        <v>6</v>
      </c>
      <c r="K469">
        <v>0</v>
      </c>
      <c r="L469">
        <v>45.98</v>
      </c>
      <c r="N469">
        <v>0</v>
      </c>
      <c r="O469" t="s">
        <v>2728</v>
      </c>
      <c r="P469" s="56">
        <v>42894.438171296293</v>
      </c>
      <c r="Q469">
        <v>1</v>
      </c>
      <c r="R469" t="s">
        <v>2222</v>
      </c>
      <c r="S469">
        <v>19.989999999999998</v>
      </c>
      <c r="T469">
        <v>12013</v>
      </c>
      <c r="U469">
        <v>5398526545</v>
      </c>
      <c r="V469" s="57">
        <f t="shared" si="14"/>
        <v>19.989999999999998</v>
      </c>
      <c r="W469" s="57">
        <f>SUMIF('Retail Order Summary'!B:B,A469, 'Retail Order Summary'!J:J)*-1</f>
        <v>-1.6334200000000001</v>
      </c>
      <c r="X469" s="57">
        <f>SUMIF('Retail Order Summary'!B:B, 'Retail Item Input'!A469, 'Retail Order Summary'!G:G)</f>
        <v>45.98</v>
      </c>
      <c r="Y469" s="72">
        <f t="shared" si="15"/>
        <v>19.279863727707699</v>
      </c>
    </row>
    <row r="470" spans="1:25">
      <c r="A470" t="s">
        <v>4899</v>
      </c>
      <c r="B470" t="s">
        <v>3901</v>
      </c>
      <c r="C470" t="s">
        <v>2721</v>
      </c>
      <c r="D470" s="77">
        <v>42892.917141203703</v>
      </c>
      <c r="E470" t="s">
        <v>2713</v>
      </c>
      <c r="F470" s="77">
        <v>42893.383263888885</v>
      </c>
      <c r="G470" t="s">
        <v>2722</v>
      </c>
      <c r="H470" t="s">
        <v>1920</v>
      </c>
      <c r="I470">
        <v>19.989999999999998</v>
      </c>
      <c r="J470">
        <v>5</v>
      </c>
      <c r="K470">
        <v>0</v>
      </c>
      <c r="L470">
        <v>24.99</v>
      </c>
      <c r="N470">
        <v>0</v>
      </c>
      <c r="O470" t="s">
        <v>2728</v>
      </c>
      <c r="P470" s="56">
        <v>42892.917141203703</v>
      </c>
      <c r="Q470">
        <v>1</v>
      </c>
      <c r="R470" t="s">
        <v>2222</v>
      </c>
      <c r="S470">
        <v>19.989999999999998</v>
      </c>
      <c r="T470">
        <v>12013</v>
      </c>
      <c r="U470">
        <v>5391394449</v>
      </c>
      <c r="V470" s="57">
        <f t="shared" si="14"/>
        <v>19.989999999999998</v>
      </c>
      <c r="W470" s="57">
        <f>SUMIF('Retail Order Summary'!B:B,A470, 'Retail Order Summary'!J:J)*-1</f>
        <v>-1.02471</v>
      </c>
      <c r="X470" s="57">
        <f>SUMIF('Retail Order Summary'!B:B, 'Retail Item Input'!A470, 'Retail Order Summary'!G:G)</f>
        <v>24.99</v>
      </c>
      <c r="Y470" s="72">
        <f t="shared" si="15"/>
        <v>19.170314009603839</v>
      </c>
    </row>
    <row r="471" spans="1:25">
      <c r="A471" t="s">
        <v>4900</v>
      </c>
      <c r="B471" t="s">
        <v>4704</v>
      </c>
      <c r="C471" t="s">
        <v>2721</v>
      </c>
      <c r="D471" s="77">
        <v>42888.729131944441</v>
      </c>
      <c r="E471" t="s">
        <v>2713</v>
      </c>
      <c r="F471" s="77">
        <v>42909.949386574073</v>
      </c>
      <c r="G471" t="s">
        <v>2722</v>
      </c>
      <c r="H471" t="s">
        <v>1920</v>
      </c>
      <c r="I471">
        <v>23.97</v>
      </c>
      <c r="J471">
        <v>4</v>
      </c>
      <c r="K471">
        <v>0</v>
      </c>
      <c r="L471">
        <v>27.97</v>
      </c>
      <c r="N471">
        <v>0</v>
      </c>
      <c r="O471" t="s">
        <v>2728</v>
      </c>
      <c r="P471" s="56">
        <v>42888.729120370372</v>
      </c>
      <c r="Q471">
        <v>1</v>
      </c>
      <c r="R471" t="s">
        <v>2238</v>
      </c>
      <c r="S471">
        <v>7.99</v>
      </c>
      <c r="T471">
        <v>12013</v>
      </c>
      <c r="U471">
        <v>5369363665</v>
      </c>
      <c r="V471" s="57">
        <f t="shared" si="14"/>
        <v>7.99</v>
      </c>
      <c r="W471" s="57">
        <f>SUMIF('Retail Order Summary'!B:B,A471, 'Retail Order Summary'!J:J)*-1</f>
        <v>-1.11113</v>
      </c>
      <c r="X471" s="57">
        <f>SUMIF('Retail Order Summary'!B:B, 'Retail Item Input'!A471, 'Retail Order Summary'!G:G)</f>
        <v>27.97</v>
      </c>
      <c r="Y471" s="72">
        <f t="shared" si="15"/>
        <v>7.6725910368251702</v>
      </c>
    </row>
    <row r="472" spans="1:25">
      <c r="A472" t="s">
        <v>4558</v>
      </c>
      <c r="B472" t="s">
        <v>4559</v>
      </c>
      <c r="D472"/>
      <c r="P472" s="56">
        <v>42888.653217592589</v>
      </c>
      <c r="Q472">
        <v>1</v>
      </c>
      <c r="R472" t="s">
        <v>2248</v>
      </c>
      <c r="S472">
        <v>10.99</v>
      </c>
      <c r="T472">
        <v>12013</v>
      </c>
      <c r="V472" s="57">
        <f t="shared" si="14"/>
        <v>10.99</v>
      </c>
      <c r="W472" s="57">
        <f>SUMIF('Retail Order Summary'!B:B,A472, 'Retail Order Summary'!J:J)*-1</f>
        <v>-1.5748400000000002</v>
      </c>
      <c r="X472" s="57">
        <f>SUMIF('Retail Order Summary'!B:B, 'Retail Item Input'!A472, 'Retail Order Summary'!G:G)</f>
        <v>43.96</v>
      </c>
      <c r="Y472" s="72">
        <f t="shared" si="15"/>
        <v>10.59629</v>
      </c>
    </row>
    <row r="473" spans="1:25">
      <c r="A473" t="s">
        <v>4901</v>
      </c>
      <c r="B473" t="s">
        <v>4902</v>
      </c>
      <c r="C473" t="s">
        <v>2721</v>
      </c>
      <c r="D473" s="77">
        <v>42881.343622685185</v>
      </c>
      <c r="E473" t="s">
        <v>2713</v>
      </c>
      <c r="F473" s="77">
        <v>42881.418773148151</v>
      </c>
      <c r="G473" t="s">
        <v>2722</v>
      </c>
      <c r="H473" t="s">
        <v>1920</v>
      </c>
      <c r="I473">
        <v>10.99</v>
      </c>
      <c r="J473">
        <v>4</v>
      </c>
      <c r="K473">
        <v>0</v>
      </c>
      <c r="L473">
        <v>14.99</v>
      </c>
      <c r="N473">
        <v>0</v>
      </c>
      <c r="O473" t="s">
        <v>2728</v>
      </c>
      <c r="P473" s="56">
        <v>42881.343622685185</v>
      </c>
      <c r="Q473">
        <v>1</v>
      </c>
      <c r="R473" t="s">
        <v>2248</v>
      </c>
      <c r="S473">
        <v>10.99</v>
      </c>
      <c r="T473">
        <v>12013</v>
      </c>
      <c r="U473">
        <v>5329384785</v>
      </c>
      <c r="V473" s="57">
        <f t="shared" si="14"/>
        <v>10.99</v>
      </c>
      <c r="W473" s="57">
        <f>SUMIF('Retail Order Summary'!B:B,A473, 'Retail Order Summary'!J:J)*-1</f>
        <v>-0.73470999999999997</v>
      </c>
      <c r="X473" s="57">
        <f>SUMIF('Retail Order Summary'!B:B, 'Retail Item Input'!A473, 'Retail Order Summary'!G:G)</f>
        <v>14.99</v>
      </c>
      <c r="Y473" s="72">
        <f t="shared" si="15"/>
        <v>10.451343368912609</v>
      </c>
    </row>
    <row r="474" spans="1:25">
      <c r="A474" t="s">
        <v>4903</v>
      </c>
      <c r="B474" t="s">
        <v>4824</v>
      </c>
      <c r="D474"/>
      <c r="P474" s="56">
        <v>42877.799942129626</v>
      </c>
      <c r="Q474">
        <v>1</v>
      </c>
      <c r="R474" t="s">
        <v>2222</v>
      </c>
      <c r="S474">
        <v>19.989999999999998</v>
      </c>
      <c r="T474">
        <v>12013</v>
      </c>
      <c r="V474" s="57">
        <f t="shared" si="14"/>
        <v>19.989999999999998</v>
      </c>
      <c r="W474" s="57">
        <f>SUMIF('Retail Order Summary'!B:B,A474, 'Retail Order Summary'!J:J)*-1</f>
        <v>-2.06813</v>
      </c>
      <c r="X474" s="57">
        <f>SUMIF('Retail Order Summary'!B:B, 'Retail Item Input'!A474, 'Retail Order Summary'!G:G)</f>
        <v>60.97</v>
      </c>
      <c r="Y474" s="72">
        <f t="shared" si="15"/>
        <v>19.311930150893879</v>
      </c>
    </row>
    <row r="475" spans="1:25">
      <c r="A475" t="s">
        <v>4904</v>
      </c>
      <c r="B475" t="s">
        <v>4905</v>
      </c>
      <c r="D475"/>
      <c r="P475" s="56">
        <v>42877.635509259257</v>
      </c>
      <c r="Q475">
        <v>1</v>
      </c>
      <c r="R475" t="s">
        <v>2222</v>
      </c>
      <c r="S475">
        <v>19.989999999999998</v>
      </c>
      <c r="T475">
        <v>12013</v>
      </c>
      <c r="V475" s="57">
        <f t="shared" si="14"/>
        <v>19.989999999999998</v>
      </c>
      <c r="W475" s="57">
        <f>SUMIF('Retail Order Summary'!B:B,A475, 'Retail Order Summary'!J:J)*-1</f>
        <v>-2.6578400000000002</v>
      </c>
      <c r="X475" s="57">
        <f>SUMIF('Retail Order Summary'!B:B, 'Retail Item Input'!A475, 'Retail Order Summary'!G:G)</f>
        <v>70.959999999999994</v>
      </c>
      <c r="Y475" s="72">
        <f t="shared" si="15"/>
        <v>19.241265197294247</v>
      </c>
    </row>
    <row r="476" spans="1:25">
      <c r="A476" t="s">
        <v>4906</v>
      </c>
      <c r="B476" t="s">
        <v>4907</v>
      </c>
      <c r="C476" t="s">
        <v>2721</v>
      </c>
      <c r="D476" s="77">
        <v>42877.606990740744</v>
      </c>
      <c r="E476" t="s">
        <v>2713</v>
      </c>
      <c r="F476" s="77">
        <v>42877.617280092592</v>
      </c>
      <c r="G476" t="s">
        <v>2722</v>
      </c>
      <c r="H476" t="s">
        <v>1920</v>
      </c>
      <c r="I476">
        <v>19.989999999999998</v>
      </c>
      <c r="J476">
        <v>5</v>
      </c>
      <c r="K476">
        <v>0</v>
      </c>
      <c r="L476">
        <v>24.99</v>
      </c>
      <c r="N476">
        <v>0</v>
      </c>
      <c r="O476" t="s">
        <v>2728</v>
      </c>
      <c r="P476" s="56">
        <v>42877.606990740744</v>
      </c>
      <c r="Q476">
        <v>1</v>
      </c>
      <c r="R476" t="s">
        <v>2222</v>
      </c>
      <c r="S476">
        <v>19.989999999999998</v>
      </c>
      <c r="T476">
        <v>12013</v>
      </c>
      <c r="U476">
        <v>5311090961</v>
      </c>
      <c r="V476" s="57">
        <f t="shared" si="14"/>
        <v>19.989999999999998</v>
      </c>
      <c r="W476" s="57">
        <f>SUMIF('Retail Order Summary'!B:B,A476, 'Retail Order Summary'!J:J)*-1</f>
        <v>-1.02471</v>
      </c>
      <c r="X476" s="57">
        <f>SUMIF('Retail Order Summary'!B:B, 'Retail Item Input'!A476, 'Retail Order Summary'!G:G)</f>
        <v>24.99</v>
      </c>
      <c r="Y476" s="72">
        <f t="shared" si="15"/>
        <v>19.170314009603839</v>
      </c>
    </row>
    <row r="477" spans="1:25">
      <c r="A477" t="s">
        <v>4908</v>
      </c>
      <c r="B477" t="s">
        <v>4909</v>
      </c>
      <c r="C477" t="s">
        <v>2721</v>
      </c>
      <c r="D477" s="77">
        <v>42876.147546296299</v>
      </c>
      <c r="E477" t="s">
        <v>2713</v>
      </c>
      <c r="F477" s="77">
        <v>42877.380520833336</v>
      </c>
      <c r="G477" t="s">
        <v>2722</v>
      </c>
      <c r="H477" t="s">
        <v>1920</v>
      </c>
      <c r="I477">
        <v>19.989999999999998</v>
      </c>
      <c r="J477">
        <v>5</v>
      </c>
      <c r="K477">
        <v>0</v>
      </c>
      <c r="L477">
        <v>24.99</v>
      </c>
      <c r="N477">
        <v>0</v>
      </c>
      <c r="O477" t="s">
        <v>2728</v>
      </c>
      <c r="P477" s="56">
        <v>42876.147534722222</v>
      </c>
      <c r="Q477">
        <v>1</v>
      </c>
      <c r="R477" t="s">
        <v>2222</v>
      </c>
      <c r="S477">
        <v>19.989999999999998</v>
      </c>
      <c r="T477">
        <v>12013</v>
      </c>
      <c r="U477">
        <v>5304877841</v>
      </c>
      <c r="V477" s="57">
        <f t="shared" si="14"/>
        <v>19.989999999999998</v>
      </c>
      <c r="W477" s="57">
        <f>SUMIF('Retail Order Summary'!B:B,A477, 'Retail Order Summary'!J:J)*-1</f>
        <v>-2.04942</v>
      </c>
      <c r="X477" s="57">
        <f>SUMIF('Retail Order Summary'!B:B, 'Retail Item Input'!A477, 'Retail Order Summary'!G:G)</f>
        <v>49.98</v>
      </c>
      <c r="Y477" s="72">
        <f t="shared" si="15"/>
        <v>19.170314009603839</v>
      </c>
    </row>
    <row r="478" spans="1:25">
      <c r="A478" t="s">
        <v>4910</v>
      </c>
      <c r="B478" t="s">
        <v>4911</v>
      </c>
      <c r="C478" t="s">
        <v>2721</v>
      </c>
      <c r="D478" s="77">
        <v>42865.723368055558</v>
      </c>
      <c r="E478" t="s">
        <v>2713</v>
      </c>
      <c r="F478" s="77">
        <v>42866.401956018519</v>
      </c>
      <c r="G478" t="s">
        <v>2722</v>
      </c>
      <c r="H478" t="s">
        <v>1920</v>
      </c>
      <c r="I478">
        <v>19.989999999999998</v>
      </c>
      <c r="J478">
        <v>5</v>
      </c>
      <c r="K478">
        <v>0</v>
      </c>
      <c r="L478">
        <v>24.99</v>
      </c>
      <c r="N478">
        <v>0</v>
      </c>
      <c r="O478" t="s">
        <v>2728</v>
      </c>
      <c r="P478" s="56">
        <v>42865.723356481481</v>
      </c>
      <c r="Q478">
        <v>1</v>
      </c>
      <c r="R478" t="s">
        <v>2222</v>
      </c>
      <c r="S478">
        <v>19.989999999999998</v>
      </c>
      <c r="T478">
        <v>12013</v>
      </c>
      <c r="U478">
        <v>5254468817</v>
      </c>
      <c r="V478" s="57">
        <f t="shared" si="14"/>
        <v>19.989999999999998</v>
      </c>
      <c r="W478" s="57">
        <f>SUMIF('Retail Order Summary'!B:B,A478, 'Retail Order Summary'!J:J)*-1</f>
        <v>-1.02471</v>
      </c>
      <c r="X478" s="57">
        <f>SUMIF('Retail Order Summary'!B:B, 'Retail Item Input'!A478, 'Retail Order Summary'!G:G)</f>
        <v>24.99</v>
      </c>
      <c r="Y478" s="72">
        <f t="shared" si="15"/>
        <v>19.170314009603839</v>
      </c>
    </row>
    <row r="479" spans="1:25">
      <c r="A479" t="s">
        <v>4912</v>
      </c>
      <c r="B479" t="s">
        <v>4041</v>
      </c>
      <c r="D479"/>
      <c r="P479" s="56">
        <v>42864.560208333336</v>
      </c>
      <c r="Q479">
        <v>1</v>
      </c>
      <c r="R479" t="s">
        <v>4045</v>
      </c>
      <c r="S479">
        <v>14.99</v>
      </c>
      <c r="T479">
        <v>12013</v>
      </c>
      <c r="V479" s="57">
        <f t="shared" si="14"/>
        <v>14.99</v>
      </c>
      <c r="W479" s="57">
        <f>SUMIF('Retail Order Summary'!B:B,A479, 'Retail Order Summary'!J:J)*-1</f>
        <v>-1.3828600000000002</v>
      </c>
      <c r="X479" s="57">
        <f>SUMIF('Retail Order Summary'!B:B, 'Retail Item Input'!A479, 'Retail Order Summary'!G:G)</f>
        <v>37.340000000000003</v>
      </c>
      <c r="Y479" s="72">
        <f t="shared" si="15"/>
        <v>14.434856148901982</v>
      </c>
    </row>
    <row r="480" spans="1:25">
      <c r="A480" t="s">
        <v>4913</v>
      </c>
      <c r="B480" t="s">
        <v>4914</v>
      </c>
      <c r="C480" t="s">
        <v>2721</v>
      </c>
      <c r="D480" s="77">
        <v>42862.977002314816</v>
      </c>
      <c r="E480" t="s">
        <v>2713</v>
      </c>
      <c r="F480" s="77">
        <v>42863.556817129633</v>
      </c>
      <c r="G480" t="s">
        <v>2722</v>
      </c>
      <c r="H480" t="s">
        <v>1920</v>
      </c>
      <c r="I480">
        <v>19.989999999999998</v>
      </c>
      <c r="J480">
        <v>5</v>
      </c>
      <c r="K480">
        <v>0</v>
      </c>
      <c r="L480">
        <v>24.99</v>
      </c>
      <c r="N480">
        <v>0</v>
      </c>
      <c r="O480" t="s">
        <v>2728</v>
      </c>
      <c r="P480" s="56">
        <v>42862.976990740739</v>
      </c>
      <c r="Q480">
        <v>1</v>
      </c>
      <c r="R480" t="s">
        <v>2222</v>
      </c>
      <c r="S480">
        <v>19.989999999999998</v>
      </c>
      <c r="T480">
        <v>12013</v>
      </c>
      <c r="U480">
        <v>5235339921</v>
      </c>
      <c r="V480" s="57">
        <f t="shared" si="14"/>
        <v>19.989999999999998</v>
      </c>
      <c r="W480" s="57">
        <f>SUMIF('Retail Order Summary'!B:B,A480, 'Retail Order Summary'!J:J)*-1</f>
        <v>-1.02471</v>
      </c>
      <c r="X480" s="57">
        <f>SUMIF('Retail Order Summary'!B:B, 'Retail Item Input'!A480, 'Retail Order Summary'!G:G)</f>
        <v>24.99</v>
      </c>
      <c r="Y480" s="72">
        <f t="shared" si="15"/>
        <v>19.170314009603839</v>
      </c>
    </row>
    <row r="481" spans="1:25">
      <c r="A481" t="s">
        <v>4915</v>
      </c>
      <c r="B481" t="s">
        <v>4916</v>
      </c>
      <c r="C481" t="s">
        <v>2721</v>
      </c>
      <c r="D481" s="77">
        <v>42859.628842592596</v>
      </c>
      <c r="E481" t="s">
        <v>2713</v>
      </c>
      <c r="F481" s="77">
        <v>42860.703113425923</v>
      </c>
      <c r="G481" t="s">
        <v>2722</v>
      </c>
      <c r="H481" t="s">
        <v>1920</v>
      </c>
      <c r="I481">
        <v>19.989999999999998</v>
      </c>
      <c r="J481">
        <v>5</v>
      </c>
      <c r="K481">
        <v>0</v>
      </c>
      <c r="L481">
        <v>24.99</v>
      </c>
      <c r="N481">
        <v>0</v>
      </c>
      <c r="O481" t="s">
        <v>2728</v>
      </c>
      <c r="P481" s="56">
        <v>42859.628842592596</v>
      </c>
      <c r="Q481">
        <v>1</v>
      </c>
      <c r="R481" t="s">
        <v>2222</v>
      </c>
      <c r="S481">
        <v>19.989999999999998</v>
      </c>
      <c r="T481">
        <v>12013</v>
      </c>
      <c r="U481">
        <v>5203481361</v>
      </c>
      <c r="V481" s="57">
        <f t="shared" si="14"/>
        <v>19.989999999999998</v>
      </c>
      <c r="W481" s="57">
        <f>SUMIF('Retail Order Summary'!B:B,A481, 'Retail Order Summary'!J:J)*-1</f>
        <v>-1.02471</v>
      </c>
      <c r="X481" s="57">
        <f>SUMIF('Retail Order Summary'!B:B, 'Retail Item Input'!A481, 'Retail Order Summary'!G:G)</f>
        <v>24.99</v>
      </c>
      <c r="Y481" s="72">
        <f t="shared" si="15"/>
        <v>19.170314009603839</v>
      </c>
    </row>
    <row r="482" spans="1:25">
      <c r="A482" t="s">
        <v>4838</v>
      </c>
      <c r="B482" t="s">
        <v>4839</v>
      </c>
      <c r="C482" t="s">
        <v>2721</v>
      </c>
      <c r="D482" s="77">
        <v>42859.479317129626</v>
      </c>
      <c r="E482" t="s">
        <v>2713</v>
      </c>
      <c r="F482" s="77">
        <v>42860.716157407405</v>
      </c>
      <c r="G482" t="s">
        <v>2722</v>
      </c>
      <c r="H482" t="s">
        <v>1920</v>
      </c>
      <c r="I482">
        <v>69.959999999999994</v>
      </c>
      <c r="J482">
        <v>6</v>
      </c>
      <c r="K482">
        <v>0</v>
      </c>
      <c r="L482">
        <v>75.959999999999994</v>
      </c>
      <c r="N482">
        <v>0</v>
      </c>
      <c r="O482" t="s">
        <v>2728</v>
      </c>
      <c r="P482" s="56">
        <v>42859.479317129626</v>
      </c>
      <c r="Q482">
        <v>1</v>
      </c>
      <c r="R482" t="s">
        <v>2222</v>
      </c>
      <c r="S482">
        <v>19.989999999999998</v>
      </c>
      <c r="T482">
        <v>12013</v>
      </c>
      <c r="U482">
        <v>5202283089</v>
      </c>
      <c r="V482" s="57">
        <f t="shared" si="14"/>
        <v>19.989999999999998</v>
      </c>
      <c r="W482" s="57">
        <f>SUMIF('Retail Order Summary'!B:B,A482, 'Retail Order Summary'!J:J)*-1</f>
        <v>-2.50284</v>
      </c>
      <c r="X482" s="57">
        <f>SUMIF('Retail Order Summary'!B:B, 'Retail Item Input'!A482, 'Retail Order Summary'!G:G)</f>
        <v>75.959999999999994</v>
      </c>
      <c r="Y482" s="72">
        <f t="shared" si="15"/>
        <v>19.33134055292259</v>
      </c>
    </row>
    <row r="483" spans="1:25">
      <c r="A483" t="s">
        <v>4917</v>
      </c>
      <c r="B483" t="s">
        <v>4918</v>
      </c>
      <c r="C483" t="s">
        <v>2721</v>
      </c>
      <c r="D483" s="77">
        <v>42859.316192129627</v>
      </c>
      <c r="E483" t="s">
        <v>2713</v>
      </c>
      <c r="F483" s="77">
        <v>42860.697384259256</v>
      </c>
      <c r="G483" t="s">
        <v>2722</v>
      </c>
      <c r="H483" t="s">
        <v>1920</v>
      </c>
      <c r="I483">
        <v>19.989999999999998</v>
      </c>
      <c r="J483">
        <v>5</v>
      </c>
      <c r="K483">
        <v>0</v>
      </c>
      <c r="L483">
        <v>24.99</v>
      </c>
      <c r="N483">
        <v>0</v>
      </c>
      <c r="O483" t="s">
        <v>2728</v>
      </c>
      <c r="P483" s="56">
        <v>42859.316180555557</v>
      </c>
      <c r="Q483">
        <v>1</v>
      </c>
      <c r="R483" t="s">
        <v>2222</v>
      </c>
      <c r="S483">
        <v>19.989999999999998</v>
      </c>
      <c r="T483">
        <v>12013</v>
      </c>
      <c r="U483">
        <v>5200990353</v>
      </c>
      <c r="V483" s="57">
        <f t="shared" si="14"/>
        <v>19.989999999999998</v>
      </c>
      <c r="W483" s="57">
        <f>SUMIF('Retail Order Summary'!B:B,A483, 'Retail Order Summary'!J:J)*-1</f>
        <v>-1.02471</v>
      </c>
      <c r="X483" s="57">
        <f>SUMIF('Retail Order Summary'!B:B, 'Retail Item Input'!A483, 'Retail Order Summary'!G:G)</f>
        <v>24.99</v>
      </c>
      <c r="Y483" s="72">
        <f t="shared" si="15"/>
        <v>19.170314009603839</v>
      </c>
    </row>
    <row r="484" spans="1:25">
      <c r="A484" t="s">
        <v>4816</v>
      </c>
      <c r="B484" t="s">
        <v>4817</v>
      </c>
      <c r="D484"/>
      <c r="P484" s="56">
        <v>42857.448738425926</v>
      </c>
      <c r="Q484">
        <v>1</v>
      </c>
      <c r="R484" t="s">
        <v>2222</v>
      </c>
      <c r="S484">
        <v>19.989999999999998</v>
      </c>
      <c r="T484">
        <v>12013</v>
      </c>
      <c r="V484" s="57">
        <f t="shared" si="14"/>
        <v>19.989999999999998</v>
      </c>
      <c r="W484" s="57">
        <f>SUMIF('Retail Order Summary'!B:B,A484, 'Retail Order Summary'!J:J)*-1</f>
        <v>-4.3437599999999996</v>
      </c>
      <c r="X484" s="57">
        <f>SUMIF('Retail Order Summary'!B:B, 'Retail Item Input'!A484, 'Retail Order Summary'!G:G)</f>
        <v>139.44</v>
      </c>
      <c r="Y484" s="72">
        <f t="shared" si="15"/>
        <v>19.367282254733219</v>
      </c>
    </row>
    <row r="485" spans="1:25">
      <c r="A485" t="s">
        <v>4587</v>
      </c>
      <c r="B485" t="s">
        <v>4588</v>
      </c>
      <c r="D485"/>
      <c r="P485" s="56">
        <v>42853.458506944444</v>
      </c>
      <c r="Q485">
        <v>1</v>
      </c>
      <c r="R485" t="s">
        <v>2222</v>
      </c>
      <c r="S485">
        <v>19.989999999999998</v>
      </c>
      <c r="T485">
        <v>12013</v>
      </c>
      <c r="V485" s="57">
        <f t="shared" si="14"/>
        <v>19.989999999999998</v>
      </c>
      <c r="W485" s="57">
        <f>SUMIF('Retail Order Summary'!B:B,A485, 'Retail Order Summary'!J:J)*-1</f>
        <v>-1.22742</v>
      </c>
      <c r="X485" s="57">
        <f>SUMIF('Retail Order Summary'!B:B, 'Retail Item Input'!A485, 'Retail Order Summary'!G:G)</f>
        <v>31.98</v>
      </c>
      <c r="Y485" s="72">
        <f t="shared" si="15"/>
        <v>19.222766547842401</v>
      </c>
    </row>
    <row r="486" spans="1:25">
      <c r="A486" t="s">
        <v>4430</v>
      </c>
      <c r="B486" t="s">
        <v>4431</v>
      </c>
      <c r="D486"/>
      <c r="P486" s="56">
        <v>42837.361712962964</v>
      </c>
      <c r="Q486">
        <v>1</v>
      </c>
      <c r="R486" t="s">
        <v>2222</v>
      </c>
      <c r="S486">
        <v>19.989999999999998</v>
      </c>
      <c r="T486">
        <v>12013</v>
      </c>
      <c r="V486" s="57">
        <f t="shared" si="14"/>
        <v>19.989999999999998</v>
      </c>
      <c r="W486" s="57">
        <f>SUMIF('Retail Order Summary'!B:B,A486, 'Retail Order Summary'!J:J)*-1</f>
        <v>-6.2486200000000007</v>
      </c>
      <c r="X486" s="57">
        <f>SUMIF('Retail Order Summary'!B:B, 'Retail Item Input'!A486, 'Retail Order Summary'!G:G)</f>
        <v>194.78</v>
      </c>
      <c r="Y486" s="72">
        <f t="shared" si="15"/>
        <v>19.348712836020123</v>
      </c>
    </row>
    <row r="487" spans="1:25">
      <c r="A487" t="s">
        <v>4645</v>
      </c>
      <c r="B487" t="s">
        <v>4646</v>
      </c>
      <c r="C487" t="s">
        <v>2721</v>
      </c>
      <c r="D487" s="77">
        <v>42835.535983796297</v>
      </c>
      <c r="E487" t="s">
        <v>2713</v>
      </c>
      <c r="F487" s="77">
        <v>42842.926030092596</v>
      </c>
      <c r="G487" t="s">
        <v>2722</v>
      </c>
      <c r="H487" t="s">
        <v>1920</v>
      </c>
      <c r="I487">
        <v>25.98</v>
      </c>
      <c r="J487">
        <v>0</v>
      </c>
      <c r="K487">
        <v>0</v>
      </c>
      <c r="L487">
        <v>25.98</v>
      </c>
      <c r="N487">
        <v>0</v>
      </c>
      <c r="O487" t="s">
        <v>3723</v>
      </c>
      <c r="P487" s="56">
        <v>42835.535983796297</v>
      </c>
      <c r="Q487">
        <v>1</v>
      </c>
      <c r="R487" t="s">
        <v>2222</v>
      </c>
      <c r="S487">
        <v>19.989999999999998</v>
      </c>
      <c r="T487">
        <v>12013</v>
      </c>
      <c r="U487">
        <v>5075063761</v>
      </c>
      <c r="V487" s="57">
        <f t="shared" si="14"/>
        <v>19.989999999999998</v>
      </c>
      <c r="W487" s="57">
        <f>SUMIF('Retail Order Summary'!B:B,A487, 'Retail Order Summary'!J:J)*-1</f>
        <v>-1.05342</v>
      </c>
      <c r="X487" s="57">
        <f>SUMIF('Retail Order Summary'!B:B, 'Retail Item Input'!A487, 'Retail Order Summary'!G:G)</f>
        <v>25.98</v>
      </c>
      <c r="Y487" s="72">
        <f t="shared" si="15"/>
        <v>19.179458591224016</v>
      </c>
    </row>
    <row r="488" spans="1:25">
      <c r="A488" t="s">
        <v>4656</v>
      </c>
      <c r="B488" t="s">
        <v>4657</v>
      </c>
      <c r="C488" t="s">
        <v>2721</v>
      </c>
      <c r="D488" s="77">
        <v>42834.318530092591</v>
      </c>
      <c r="E488" t="s">
        <v>2713</v>
      </c>
      <c r="F488" s="77">
        <v>42842.799143518518</v>
      </c>
      <c r="G488" t="s">
        <v>2722</v>
      </c>
      <c r="H488" t="s">
        <v>1920</v>
      </c>
      <c r="I488">
        <v>13.98</v>
      </c>
      <c r="J488">
        <v>4</v>
      </c>
      <c r="K488">
        <v>0</v>
      </c>
      <c r="L488">
        <v>17.98</v>
      </c>
      <c r="N488">
        <v>0</v>
      </c>
      <c r="O488" t="s">
        <v>2728</v>
      </c>
      <c r="P488" s="56">
        <v>42834.318518518521</v>
      </c>
      <c r="Q488">
        <v>1</v>
      </c>
      <c r="R488" t="s">
        <v>2238</v>
      </c>
      <c r="S488">
        <v>7.99</v>
      </c>
      <c r="T488">
        <v>12013</v>
      </c>
      <c r="U488">
        <v>5068942481</v>
      </c>
      <c r="V488" s="57">
        <f t="shared" si="14"/>
        <v>7.99</v>
      </c>
      <c r="W488" s="57">
        <f>SUMIF('Retail Order Summary'!B:B,A488, 'Retail Order Summary'!J:J)*-1</f>
        <v>-0.82142000000000004</v>
      </c>
      <c r="X488" s="57">
        <f>SUMIF('Retail Order Summary'!B:B, 'Retail Item Input'!A488, 'Retail Order Summary'!G:G)</f>
        <v>17.98</v>
      </c>
      <c r="Y488" s="72">
        <f t="shared" si="15"/>
        <v>7.6249752057842048</v>
      </c>
    </row>
    <row r="489" spans="1:25">
      <c r="A489" t="s">
        <v>4423</v>
      </c>
      <c r="B489" t="s">
        <v>3583</v>
      </c>
      <c r="D489"/>
      <c r="P489" s="56">
        <v>42833.443194444444</v>
      </c>
      <c r="Q489">
        <v>1</v>
      </c>
      <c r="R489" t="s">
        <v>4872</v>
      </c>
      <c r="S489">
        <v>14.99</v>
      </c>
      <c r="T489">
        <v>12013</v>
      </c>
      <c r="V489" s="57">
        <f t="shared" si="14"/>
        <v>14.99</v>
      </c>
      <c r="W489" s="57">
        <f>SUMIF('Retail Order Summary'!B:B,A489, 'Retail Order Summary'!J:J)*-1</f>
        <v>-1.7772600000000001</v>
      </c>
      <c r="X489" s="57">
        <f>SUMIF('Retail Order Summary'!B:B, 'Retail Item Input'!A489, 'Retail Order Summary'!G:G)</f>
        <v>50.94</v>
      </c>
      <c r="Y489" s="72">
        <f t="shared" si="15"/>
        <v>14.467009670200236</v>
      </c>
    </row>
    <row r="490" spans="1:25">
      <c r="A490" t="s">
        <v>4491</v>
      </c>
      <c r="B490" t="s">
        <v>3966</v>
      </c>
      <c r="D490"/>
      <c r="P490" s="56">
        <v>42832.939456018517</v>
      </c>
      <c r="Q490">
        <v>1</v>
      </c>
      <c r="R490" t="s">
        <v>2238</v>
      </c>
      <c r="S490">
        <v>7.99</v>
      </c>
      <c r="T490">
        <v>12013</v>
      </c>
      <c r="V490" s="57">
        <f t="shared" si="14"/>
        <v>7.99</v>
      </c>
      <c r="W490" s="57">
        <f>SUMIF('Retail Order Summary'!B:B,A490, 'Retail Order Summary'!J:J)*-1</f>
        <v>-0.99513000000000007</v>
      </c>
      <c r="X490" s="57">
        <f>SUMIF('Retail Order Summary'!B:B, 'Retail Item Input'!A490, 'Retail Order Summary'!G:G)</f>
        <v>23.97</v>
      </c>
      <c r="Y490" s="72">
        <f t="shared" si="15"/>
        <v>7.65829</v>
      </c>
    </row>
    <row r="491" spans="1:25">
      <c r="A491" t="s">
        <v>4726</v>
      </c>
      <c r="B491" t="s">
        <v>4727</v>
      </c>
      <c r="C491" t="s">
        <v>2721</v>
      </c>
      <c r="D491" s="77">
        <v>42832.724930555552</v>
      </c>
      <c r="E491" t="s">
        <v>2713</v>
      </c>
      <c r="F491" s="77">
        <v>42842.869340277779</v>
      </c>
      <c r="G491" t="s">
        <v>2722</v>
      </c>
      <c r="H491" t="s">
        <v>1920</v>
      </c>
      <c r="I491">
        <v>20.98</v>
      </c>
      <c r="J491">
        <v>4</v>
      </c>
      <c r="K491">
        <v>0</v>
      </c>
      <c r="L491">
        <v>24.98</v>
      </c>
      <c r="N491">
        <v>0</v>
      </c>
      <c r="O491" t="s">
        <v>2728</v>
      </c>
      <c r="P491" s="56">
        <v>42832.724918981483</v>
      </c>
      <c r="Q491">
        <v>1</v>
      </c>
      <c r="R491" t="s">
        <v>4872</v>
      </c>
      <c r="S491">
        <v>14.99</v>
      </c>
      <c r="T491">
        <v>12013</v>
      </c>
      <c r="U491">
        <v>5061898193</v>
      </c>
      <c r="V491" s="57">
        <f t="shared" si="14"/>
        <v>14.99</v>
      </c>
      <c r="W491" s="57">
        <f>SUMIF('Retail Order Summary'!B:B,A491, 'Retail Order Summary'!J:J)*-1</f>
        <v>-1.0244200000000001</v>
      </c>
      <c r="X491" s="57">
        <f>SUMIF('Retail Order Summary'!B:B, 'Retail Item Input'!A491, 'Retail Order Summary'!G:G)</f>
        <v>24.98</v>
      </c>
      <c r="Y491" s="72">
        <f t="shared" si="15"/>
        <v>14.375265980784627</v>
      </c>
    </row>
    <row r="492" spans="1:25">
      <c r="A492" t="s">
        <v>4728</v>
      </c>
      <c r="B492" t="s">
        <v>2446</v>
      </c>
      <c r="C492" t="s">
        <v>2721</v>
      </c>
      <c r="D492" s="77">
        <v>42832.717118055552</v>
      </c>
      <c r="E492" t="s">
        <v>2713</v>
      </c>
      <c r="F492" s="77">
        <v>42842.871168981481</v>
      </c>
      <c r="G492" t="s">
        <v>2722</v>
      </c>
      <c r="H492" t="s">
        <v>1920</v>
      </c>
      <c r="I492">
        <v>26.97</v>
      </c>
      <c r="J492">
        <v>5</v>
      </c>
      <c r="K492">
        <v>0</v>
      </c>
      <c r="L492">
        <v>31.97</v>
      </c>
      <c r="N492">
        <v>0</v>
      </c>
      <c r="O492" t="s">
        <v>2728</v>
      </c>
      <c r="P492" s="56">
        <v>42832.717106481483</v>
      </c>
      <c r="Q492">
        <v>1</v>
      </c>
      <c r="R492" t="s">
        <v>4036</v>
      </c>
      <c r="S492">
        <v>14.99</v>
      </c>
      <c r="T492">
        <v>12013</v>
      </c>
      <c r="U492">
        <v>5061848593</v>
      </c>
      <c r="V492" s="57">
        <f t="shared" si="14"/>
        <v>14.99</v>
      </c>
      <c r="W492" s="57">
        <f>SUMIF('Retail Order Summary'!B:B,A492, 'Retail Order Summary'!J:J)*-1</f>
        <v>-1.2271300000000001</v>
      </c>
      <c r="X492" s="57">
        <f>SUMIF('Retail Order Summary'!B:B, 'Retail Item Input'!A492, 'Retail Order Summary'!G:G)</f>
        <v>31.97</v>
      </c>
      <c r="Y492" s="72">
        <f t="shared" si="15"/>
        <v>14.414626878323428</v>
      </c>
    </row>
    <row r="493" spans="1:25">
      <c r="A493" t="s">
        <v>4729</v>
      </c>
      <c r="B493" t="s">
        <v>2461</v>
      </c>
      <c r="C493" t="s">
        <v>2721</v>
      </c>
      <c r="D493" s="77">
        <v>42832.717037037037</v>
      </c>
      <c r="E493" t="s">
        <v>2713</v>
      </c>
      <c r="F493" s="77">
        <v>42842.910983796297</v>
      </c>
      <c r="G493" t="s">
        <v>2722</v>
      </c>
      <c r="H493" t="s">
        <v>1920</v>
      </c>
      <c r="I493">
        <v>16.98</v>
      </c>
      <c r="J493">
        <v>4</v>
      </c>
      <c r="K493">
        <v>0</v>
      </c>
      <c r="L493">
        <v>20.98</v>
      </c>
      <c r="N493">
        <v>0</v>
      </c>
      <c r="O493" t="s">
        <v>2728</v>
      </c>
      <c r="P493" s="56">
        <v>42832.717037037037</v>
      </c>
      <c r="Q493">
        <v>1</v>
      </c>
      <c r="R493" t="s">
        <v>2248</v>
      </c>
      <c r="S493">
        <v>10.99</v>
      </c>
      <c r="T493">
        <v>12013</v>
      </c>
      <c r="U493">
        <v>5061848081</v>
      </c>
      <c r="V493" s="57">
        <f t="shared" si="14"/>
        <v>10.99</v>
      </c>
      <c r="W493" s="57">
        <f>SUMIF('Retail Order Summary'!B:B,A493, 'Retail Order Summary'!J:J)*-1</f>
        <v>-0.90842000000000001</v>
      </c>
      <c r="X493" s="57">
        <f>SUMIF('Retail Order Summary'!B:B, 'Retail Item Input'!A493, 'Retail Order Summary'!G:G)</f>
        <v>20.98</v>
      </c>
      <c r="Y493" s="72">
        <f t="shared" si="15"/>
        <v>10.514140333651097</v>
      </c>
    </row>
    <row r="494" spans="1:25">
      <c r="A494" t="s">
        <v>4732</v>
      </c>
      <c r="B494" t="s">
        <v>701</v>
      </c>
      <c r="C494" t="s">
        <v>2721</v>
      </c>
      <c r="D494" s="77">
        <v>42832.712708333333</v>
      </c>
      <c r="E494" t="s">
        <v>2713</v>
      </c>
      <c r="F494" s="77">
        <v>42842.873564814814</v>
      </c>
      <c r="G494" t="s">
        <v>2722</v>
      </c>
      <c r="H494" t="s">
        <v>1920</v>
      </c>
      <c r="I494">
        <v>31.97</v>
      </c>
      <c r="J494">
        <v>6</v>
      </c>
      <c r="K494">
        <v>0</v>
      </c>
      <c r="L494">
        <v>37.97</v>
      </c>
      <c r="N494">
        <v>0</v>
      </c>
      <c r="O494" t="s">
        <v>2728</v>
      </c>
      <c r="P494" s="56">
        <v>42832.712696759256</v>
      </c>
      <c r="Q494">
        <v>1</v>
      </c>
      <c r="R494" t="s">
        <v>2222</v>
      </c>
      <c r="S494">
        <v>19.989999999999998</v>
      </c>
      <c r="T494">
        <v>12013</v>
      </c>
      <c r="U494">
        <v>5061821713</v>
      </c>
      <c r="V494" s="57">
        <f t="shared" si="14"/>
        <v>19.989999999999998</v>
      </c>
      <c r="W494" s="57">
        <f>SUMIF('Retail Order Summary'!B:B,A494, 'Retail Order Summary'!J:J)*-1</f>
        <v>-1.40113</v>
      </c>
      <c r="X494" s="57">
        <f>SUMIF('Retail Order Summary'!B:B, 'Retail Item Input'!A494, 'Retail Order Summary'!G:G)</f>
        <v>37.97</v>
      </c>
      <c r="Y494" s="72">
        <f t="shared" si="15"/>
        <v>19.252349520674215</v>
      </c>
    </row>
    <row r="495" spans="1:25">
      <c r="A495" t="s">
        <v>4919</v>
      </c>
      <c r="B495" t="s">
        <v>4920</v>
      </c>
      <c r="C495" t="s">
        <v>2721</v>
      </c>
      <c r="D495" s="77">
        <v>42827.127268518518</v>
      </c>
      <c r="E495" t="s">
        <v>2713</v>
      </c>
      <c r="F495" s="77">
        <v>42827.535821759258</v>
      </c>
      <c r="G495" t="s">
        <v>2722</v>
      </c>
      <c r="H495" t="s">
        <v>1920</v>
      </c>
      <c r="I495">
        <v>19.989999999999998</v>
      </c>
      <c r="J495">
        <v>5</v>
      </c>
      <c r="K495">
        <v>0</v>
      </c>
      <c r="L495">
        <v>24.99</v>
      </c>
      <c r="N495">
        <v>0</v>
      </c>
      <c r="O495" t="s">
        <v>2728</v>
      </c>
      <c r="P495" s="56">
        <v>42827.127268518518</v>
      </c>
      <c r="Q495">
        <v>1</v>
      </c>
      <c r="R495" t="s">
        <v>2222</v>
      </c>
      <c r="S495">
        <v>19.989999999999998</v>
      </c>
      <c r="T495">
        <v>12013</v>
      </c>
      <c r="U495">
        <v>5033420369</v>
      </c>
      <c r="V495" s="57">
        <f t="shared" si="14"/>
        <v>19.989999999999998</v>
      </c>
      <c r="W495" s="57">
        <f>SUMIF('Retail Order Summary'!B:B,A495, 'Retail Order Summary'!J:J)*-1</f>
        <v>-1.02471</v>
      </c>
      <c r="X495" s="57">
        <f>SUMIF('Retail Order Summary'!B:B, 'Retail Item Input'!A495, 'Retail Order Summary'!G:G)</f>
        <v>24.99</v>
      </c>
      <c r="Y495" s="72">
        <f t="shared" si="15"/>
        <v>19.170314009603839</v>
      </c>
    </row>
    <row r="496" spans="1:25">
      <c r="A496" t="s">
        <v>4814</v>
      </c>
      <c r="B496" t="s">
        <v>4815</v>
      </c>
      <c r="D496"/>
      <c r="P496" s="56">
        <v>42889.817210648151</v>
      </c>
      <c r="Q496">
        <v>1</v>
      </c>
      <c r="R496" t="s">
        <v>2243</v>
      </c>
      <c r="S496">
        <v>19.989999999999998</v>
      </c>
      <c r="T496">
        <v>12014</v>
      </c>
      <c r="V496" s="57">
        <f t="shared" si="14"/>
        <v>19.989999999999998</v>
      </c>
      <c r="W496" s="57">
        <f>SUMIF('Retail Order Summary'!B:B,A496, 'Retail Order Summary'!J:J)*-1</f>
        <v>-4.0202600000000004</v>
      </c>
      <c r="X496" s="57">
        <f>SUMIF('Retail Order Summary'!B:B, 'Retail Item Input'!A496, 'Retail Order Summary'!G:G)</f>
        <v>117.94</v>
      </c>
      <c r="Y496" s="72">
        <f t="shared" si="15"/>
        <v>19.308594222486008</v>
      </c>
    </row>
    <row r="497" spans="1:25">
      <c r="A497" t="s">
        <v>4558</v>
      </c>
      <c r="B497" t="s">
        <v>4559</v>
      </c>
      <c r="D497"/>
      <c r="P497" s="56">
        <v>42888.653217592589</v>
      </c>
      <c r="Q497">
        <v>1</v>
      </c>
      <c r="R497" t="s">
        <v>2224</v>
      </c>
      <c r="S497">
        <v>10.99</v>
      </c>
      <c r="T497">
        <v>12014</v>
      </c>
      <c r="V497" s="57">
        <f t="shared" si="14"/>
        <v>10.99</v>
      </c>
      <c r="W497" s="57">
        <f>SUMIF('Retail Order Summary'!B:B,A497, 'Retail Order Summary'!J:J)*-1</f>
        <v>-1.5748400000000002</v>
      </c>
      <c r="X497" s="57">
        <f>SUMIF('Retail Order Summary'!B:B, 'Retail Item Input'!A497, 'Retail Order Summary'!G:G)</f>
        <v>43.96</v>
      </c>
      <c r="Y497" s="72">
        <f t="shared" si="15"/>
        <v>10.59629</v>
      </c>
    </row>
    <row r="498" spans="1:25">
      <c r="A498" t="s">
        <v>4921</v>
      </c>
      <c r="B498" t="s">
        <v>4922</v>
      </c>
      <c r="D498"/>
      <c r="P498" s="56">
        <v>42861.206238425926</v>
      </c>
      <c r="Q498">
        <v>1</v>
      </c>
      <c r="R498" t="s">
        <v>2224</v>
      </c>
      <c r="S498">
        <v>10.99</v>
      </c>
      <c r="T498">
        <v>12014</v>
      </c>
      <c r="V498" s="57">
        <f t="shared" si="14"/>
        <v>10.99</v>
      </c>
      <c r="W498" s="57">
        <f>SUMIF('Retail Order Summary'!B:B,A498, 'Retail Order Summary'!J:J)*-1</f>
        <v>-1.4014200000000001</v>
      </c>
      <c r="X498" s="57">
        <f>SUMIF('Retail Order Summary'!B:B, 'Retail Item Input'!A498, 'Retail Order Summary'!G:G)</f>
        <v>37.979999999999997</v>
      </c>
      <c r="Y498" s="72">
        <f t="shared" si="15"/>
        <v>10.584481153238547</v>
      </c>
    </row>
    <row r="499" spans="1:25">
      <c r="A499" t="s">
        <v>4816</v>
      </c>
      <c r="B499" t="s">
        <v>4817</v>
      </c>
      <c r="D499"/>
      <c r="P499" s="56">
        <v>42857.448738425926</v>
      </c>
      <c r="Q499">
        <v>1</v>
      </c>
      <c r="R499" t="s">
        <v>2243</v>
      </c>
      <c r="S499">
        <v>19.989999999999998</v>
      </c>
      <c r="T499">
        <v>12014</v>
      </c>
      <c r="V499" s="57">
        <f t="shared" si="14"/>
        <v>19.989999999999998</v>
      </c>
      <c r="W499" s="57">
        <f>SUMIF('Retail Order Summary'!B:B,A499, 'Retail Order Summary'!J:J)*-1</f>
        <v>-4.3437599999999996</v>
      </c>
      <c r="X499" s="57">
        <f>SUMIF('Retail Order Summary'!B:B, 'Retail Item Input'!A499, 'Retail Order Summary'!G:G)</f>
        <v>139.44</v>
      </c>
      <c r="Y499" s="72">
        <f t="shared" si="15"/>
        <v>19.367282254733219</v>
      </c>
    </row>
    <row r="500" spans="1:25">
      <c r="A500" t="s">
        <v>4460</v>
      </c>
      <c r="B500" t="s">
        <v>4461</v>
      </c>
      <c r="C500" t="s">
        <v>2721</v>
      </c>
      <c r="D500" s="77">
        <v>42856.786157407405</v>
      </c>
      <c r="E500" t="s">
        <v>2713</v>
      </c>
      <c r="F500" s="77">
        <v>42857.751157407409</v>
      </c>
      <c r="G500" t="s">
        <v>2722</v>
      </c>
      <c r="H500" t="s">
        <v>1920</v>
      </c>
      <c r="I500">
        <v>28.96</v>
      </c>
      <c r="J500">
        <v>5</v>
      </c>
      <c r="K500">
        <v>0</v>
      </c>
      <c r="L500">
        <v>33.96</v>
      </c>
      <c r="N500">
        <v>0</v>
      </c>
      <c r="O500" t="s">
        <v>2728</v>
      </c>
      <c r="P500" s="56">
        <v>42856.786145833335</v>
      </c>
      <c r="Q500">
        <v>1</v>
      </c>
      <c r="R500" t="s">
        <v>2224</v>
      </c>
      <c r="S500">
        <v>10.99</v>
      </c>
      <c r="T500">
        <v>12014</v>
      </c>
      <c r="U500">
        <v>5186071057</v>
      </c>
      <c r="V500" s="57">
        <f t="shared" si="14"/>
        <v>10.99</v>
      </c>
      <c r="W500" s="57">
        <f>SUMIF('Retail Order Summary'!B:B,A500, 'Retail Order Summary'!J:J)*-1</f>
        <v>-1.28484</v>
      </c>
      <c r="X500" s="57">
        <f>SUMIF('Retail Order Summary'!B:B, 'Retail Item Input'!A500, 'Retail Order Summary'!G:G)</f>
        <v>33.96</v>
      </c>
      <c r="Y500" s="72">
        <f t="shared" si="15"/>
        <v>10.574205194346289</v>
      </c>
    </row>
    <row r="501" spans="1:25">
      <c r="A501" t="s">
        <v>4591</v>
      </c>
      <c r="B501" t="s">
        <v>4592</v>
      </c>
      <c r="C501" t="s">
        <v>2721</v>
      </c>
      <c r="D501" s="77">
        <v>42852.768310185187</v>
      </c>
      <c r="E501" t="s">
        <v>2713</v>
      </c>
      <c r="F501" s="77">
        <v>42853.679120370369</v>
      </c>
      <c r="G501" t="s">
        <v>2722</v>
      </c>
      <c r="H501" t="s">
        <v>1920</v>
      </c>
      <c r="I501">
        <v>16.98</v>
      </c>
      <c r="J501">
        <v>4</v>
      </c>
      <c r="K501">
        <v>0</v>
      </c>
      <c r="L501">
        <v>20.98</v>
      </c>
      <c r="N501">
        <v>0</v>
      </c>
      <c r="O501" t="s">
        <v>2728</v>
      </c>
      <c r="P501" s="56">
        <v>42852.768310185187</v>
      </c>
      <c r="Q501">
        <v>1</v>
      </c>
      <c r="R501" t="s">
        <v>2224</v>
      </c>
      <c r="S501">
        <v>10.99</v>
      </c>
      <c r="T501">
        <v>12014</v>
      </c>
      <c r="U501">
        <v>5163241745</v>
      </c>
      <c r="V501" s="57">
        <f t="shared" si="14"/>
        <v>10.99</v>
      </c>
      <c r="W501" s="57">
        <f>SUMIF('Retail Order Summary'!B:B,A501, 'Retail Order Summary'!J:J)*-1</f>
        <v>-0.90842000000000001</v>
      </c>
      <c r="X501" s="57">
        <f>SUMIF('Retail Order Summary'!B:B, 'Retail Item Input'!A501, 'Retail Order Summary'!G:G)</f>
        <v>20.98</v>
      </c>
      <c r="Y501" s="72">
        <f t="shared" si="15"/>
        <v>10.514140333651097</v>
      </c>
    </row>
    <row r="502" spans="1:25">
      <c r="A502" t="s">
        <v>4829</v>
      </c>
      <c r="B502" t="s">
        <v>4830</v>
      </c>
      <c r="D502"/>
      <c r="P502" s="56">
        <v>42848.51357638889</v>
      </c>
      <c r="Q502">
        <v>1</v>
      </c>
      <c r="R502" t="s">
        <v>2224</v>
      </c>
      <c r="S502">
        <v>10.99</v>
      </c>
      <c r="T502">
        <v>12014</v>
      </c>
      <c r="V502" s="57">
        <f t="shared" si="14"/>
        <v>10.99</v>
      </c>
      <c r="W502" s="57">
        <f>SUMIF('Retail Order Summary'!B:B,A502, 'Retail Order Summary'!J:J)*-1</f>
        <v>-1.1041700000000001</v>
      </c>
      <c r="X502" s="57">
        <f>SUMIF('Retail Order Summary'!B:B, 'Retail Item Input'!A502, 'Retail Order Summary'!G:G)</f>
        <v>27.73</v>
      </c>
      <c r="Y502" s="72">
        <f t="shared" si="15"/>
        <v>10.552393498016588</v>
      </c>
    </row>
    <row r="503" spans="1:25">
      <c r="A503" t="s">
        <v>4897</v>
      </c>
      <c r="B503" t="s">
        <v>4898</v>
      </c>
      <c r="D503"/>
      <c r="P503" s="56">
        <v>42894.438171296293</v>
      </c>
      <c r="Q503">
        <v>1</v>
      </c>
      <c r="R503" t="s">
        <v>4065</v>
      </c>
      <c r="S503">
        <v>19.989999999999998</v>
      </c>
      <c r="T503">
        <v>12015</v>
      </c>
      <c r="V503" s="57">
        <f t="shared" si="14"/>
        <v>19.989999999999998</v>
      </c>
      <c r="W503" s="57">
        <f>SUMIF('Retail Order Summary'!B:B,A503, 'Retail Order Summary'!J:J)*-1</f>
        <v>-1.6334200000000001</v>
      </c>
      <c r="X503" s="57">
        <f>SUMIF('Retail Order Summary'!B:B, 'Retail Item Input'!A503, 'Retail Order Summary'!G:G)</f>
        <v>45.98</v>
      </c>
      <c r="Y503" s="72">
        <f t="shared" si="15"/>
        <v>19.279863727707699</v>
      </c>
    </row>
    <row r="504" spans="1:25">
      <c r="A504" t="s">
        <v>4814</v>
      </c>
      <c r="B504" t="s">
        <v>4815</v>
      </c>
      <c r="C504" t="s">
        <v>2755</v>
      </c>
      <c r="D504"/>
      <c r="E504" t="s">
        <v>2713</v>
      </c>
      <c r="F504" s="77">
        <v>42891.683483796296</v>
      </c>
      <c r="G504" t="s">
        <v>2722</v>
      </c>
      <c r="H504" t="s">
        <v>1920</v>
      </c>
      <c r="I504">
        <v>84.95</v>
      </c>
      <c r="J504">
        <v>12</v>
      </c>
      <c r="K504">
        <v>0</v>
      </c>
      <c r="L504">
        <v>96.95</v>
      </c>
      <c r="N504">
        <v>0</v>
      </c>
      <c r="O504" t="s">
        <v>2728</v>
      </c>
      <c r="P504" s="56">
        <v>42889.817210648151</v>
      </c>
      <c r="Q504">
        <v>1</v>
      </c>
      <c r="R504" t="s">
        <v>4065</v>
      </c>
      <c r="S504">
        <v>19.989999999999998</v>
      </c>
      <c r="T504">
        <v>12015</v>
      </c>
      <c r="U504">
        <v>5374781137</v>
      </c>
      <c r="V504" s="57">
        <f t="shared" si="14"/>
        <v>19.989999999999998</v>
      </c>
      <c r="W504" s="57">
        <f>SUMIF('Retail Order Summary'!B:B,A504, 'Retail Order Summary'!J:J)*-1</f>
        <v>-4.0202600000000004</v>
      </c>
      <c r="X504" s="57">
        <f>SUMIF('Retail Order Summary'!B:B, 'Retail Item Input'!A504, 'Retail Order Summary'!G:G)</f>
        <v>117.94</v>
      </c>
      <c r="Y504" s="72">
        <f t="shared" si="15"/>
        <v>19.308594222486008</v>
      </c>
    </row>
    <row r="505" spans="1:25">
      <c r="A505" t="s">
        <v>4903</v>
      </c>
      <c r="B505" t="s">
        <v>4824</v>
      </c>
      <c r="C505" t="s">
        <v>2721</v>
      </c>
      <c r="D505" s="77">
        <v>42877.799942129626</v>
      </c>
      <c r="E505" t="s">
        <v>2713</v>
      </c>
      <c r="F505" s="77">
        <v>42878.35056712963</v>
      </c>
      <c r="G505" t="s">
        <v>2722</v>
      </c>
      <c r="H505" t="s">
        <v>1920</v>
      </c>
      <c r="I505">
        <v>54.97</v>
      </c>
      <c r="J505">
        <v>6</v>
      </c>
      <c r="K505">
        <v>0</v>
      </c>
      <c r="L505">
        <v>60.97</v>
      </c>
      <c r="N505">
        <v>0</v>
      </c>
      <c r="O505" t="s">
        <v>2728</v>
      </c>
      <c r="P505" s="56">
        <v>42877.799942129626</v>
      </c>
      <c r="Q505">
        <v>1</v>
      </c>
      <c r="R505" t="s">
        <v>4065</v>
      </c>
      <c r="S505">
        <v>19.989999999999998</v>
      </c>
      <c r="T505">
        <v>12015</v>
      </c>
      <c r="U505">
        <v>5312258257</v>
      </c>
      <c r="V505" s="57">
        <f t="shared" si="14"/>
        <v>19.989999999999998</v>
      </c>
      <c r="W505" s="57">
        <f>SUMIF('Retail Order Summary'!B:B,A505, 'Retail Order Summary'!J:J)*-1</f>
        <v>-2.06813</v>
      </c>
      <c r="X505" s="57">
        <f>SUMIF('Retail Order Summary'!B:B, 'Retail Item Input'!A505, 'Retail Order Summary'!G:G)</f>
        <v>60.97</v>
      </c>
      <c r="Y505" s="72">
        <f t="shared" si="15"/>
        <v>19.311930150893879</v>
      </c>
    </row>
    <row r="506" spans="1:25">
      <c r="A506" t="s">
        <v>4921</v>
      </c>
      <c r="B506" t="s">
        <v>4922</v>
      </c>
      <c r="C506" t="s">
        <v>2721</v>
      </c>
      <c r="D506" s="77">
        <v>42861.206238425926</v>
      </c>
      <c r="E506" t="s">
        <v>2713</v>
      </c>
      <c r="F506" s="77">
        <v>42863.562245370369</v>
      </c>
      <c r="G506" t="s">
        <v>2722</v>
      </c>
      <c r="H506" t="s">
        <v>1920</v>
      </c>
      <c r="I506">
        <v>21.98</v>
      </c>
      <c r="J506">
        <v>16</v>
      </c>
      <c r="K506">
        <v>0</v>
      </c>
      <c r="L506">
        <v>37.979999999999997</v>
      </c>
      <c r="N506">
        <v>0</v>
      </c>
      <c r="O506" t="s">
        <v>2735</v>
      </c>
      <c r="P506" s="56">
        <v>42861.206238425926</v>
      </c>
      <c r="Q506">
        <v>1</v>
      </c>
      <c r="R506" t="s">
        <v>3314</v>
      </c>
      <c r="S506">
        <v>10.99</v>
      </c>
      <c r="T506">
        <v>12015</v>
      </c>
      <c r="U506">
        <v>5219490513</v>
      </c>
      <c r="V506" s="57">
        <f t="shared" si="14"/>
        <v>10.99</v>
      </c>
      <c r="W506" s="57">
        <f>SUMIF('Retail Order Summary'!B:B,A506, 'Retail Order Summary'!J:J)*-1</f>
        <v>-1.4014200000000001</v>
      </c>
      <c r="X506" s="57">
        <f>SUMIF('Retail Order Summary'!B:B, 'Retail Item Input'!A506, 'Retail Order Summary'!G:G)</f>
        <v>37.979999999999997</v>
      </c>
      <c r="Y506" s="72">
        <f t="shared" si="15"/>
        <v>10.584481153238547</v>
      </c>
    </row>
    <row r="507" spans="1:25">
      <c r="A507" t="s">
        <v>4838</v>
      </c>
      <c r="B507" t="s">
        <v>4839</v>
      </c>
      <c r="D507"/>
      <c r="P507" s="56">
        <v>42859.479317129626</v>
      </c>
      <c r="Q507">
        <v>1</v>
      </c>
      <c r="R507" t="s">
        <v>4065</v>
      </c>
      <c r="S507">
        <v>19.989999999999998</v>
      </c>
      <c r="T507">
        <v>12015</v>
      </c>
      <c r="V507" s="57">
        <f t="shared" si="14"/>
        <v>19.989999999999998</v>
      </c>
      <c r="W507" s="57">
        <f>SUMIF('Retail Order Summary'!B:B,A507, 'Retail Order Summary'!J:J)*-1</f>
        <v>-2.50284</v>
      </c>
      <c r="X507" s="57">
        <f>SUMIF('Retail Order Summary'!B:B, 'Retail Item Input'!A507, 'Retail Order Summary'!G:G)</f>
        <v>75.959999999999994</v>
      </c>
      <c r="Y507" s="72">
        <f t="shared" si="15"/>
        <v>19.33134055292259</v>
      </c>
    </row>
    <row r="508" spans="1:25">
      <c r="A508" t="s">
        <v>4816</v>
      </c>
      <c r="B508" t="s">
        <v>4817</v>
      </c>
      <c r="D508"/>
      <c r="P508" s="56">
        <v>42857.448738425926</v>
      </c>
      <c r="Q508">
        <v>1</v>
      </c>
      <c r="R508" t="s">
        <v>4065</v>
      </c>
      <c r="S508">
        <v>19.989999999999998</v>
      </c>
      <c r="T508">
        <v>12015</v>
      </c>
      <c r="V508" s="57">
        <f t="shared" si="14"/>
        <v>19.989999999999998</v>
      </c>
      <c r="W508" s="57">
        <f>SUMIF('Retail Order Summary'!B:B,A508, 'Retail Order Summary'!J:J)*-1</f>
        <v>-4.3437599999999996</v>
      </c>
      <c r="X508" s="57">
        <f>SUMIF('Retail Order Summary'!B:B, 'Retail Item Input'!A508, 'Retail Order Summary'!G:G)</f>
        <v>139.44</v>
      </c>
      <c r="Y508" s="72">
        <f t="shared" si="15"/>
        <v>19.367282254733219</v>
      </c>
    </row>
    <row r="509" spans="1:25">
      <c r="A509" t="s">
        <v>4923</v>
      </c>
      <c r="B509" t="s">
        <v>3662</v>
      </c>
      <c r="D509"/>
      <c r="P509" s="56">
        <v>42916.490185185183</v>
      </c>
      <c r="Q509">
        <v>1</v>
      </c>
      <c r="R509" t="s">
        <v>4924</v>
      </c>
      <c r="S509">
        <v>7.99</v>
      </c>
      <c r="T509" t="s">
        <v>3397</v>
      </c>
      <c r="V509" s="57">
        <f t="shared" si="14"/>
        <v>7.99</v>
      </c>
      <c r="W509" s="57">
        <f>SUMIF('Retail Order Summary'!B:B,A509, 'Retail Order Summary'!J:J)*-1</f>
        <v>-0.87942000000000009</v>
      </c>
      <c r="X509" s="57">
        <f>SUMIF('Retail Order Summary'!B:B, 'Retail Item Input'!A509, 'Retail Order Summary'!G:G)</f>
        <v>19.98</v>
      </c>
      <c r="Y509" s="72">
        <f t="shared" si="15"/>
        <v>7.6383200300300302</v>
      </c>
    </row>
    <row r="510" spans="1:25">
      <c r="A510" t="s">
        <v>4925</v>
      </c>
      <c r="B510" t="s">
        <v>514</v>
      </c>
      <c r="D510"/>
      <c r="P510" s="56">
        <v>42916.414097222223</v>
      </c>
      <c r="Q510">
        <v>1</v>
      </c>
      <c r="R510" t="s">
        <v>4924</v>
      </c>
      <c r="S510">
        <v>7.99</v>
      </c>
      <c r="T510" t="s">
        <v>3397</v>
      </c>
      <c r="V510" s="57">
        <f t="shared" si="14"/>
        <v>7.99</v>
      </c>
      <c r="W510" s="57">
        <f>SUMIF('Retail Order Summary'!B:B,A510, 'Retail Order Summary'!J:J)*-1</f>
        <v>-0.87942000000000009</v>
      </c>
      <c r="X510" s="57">
        <f>SUMIF('Retail Order Summary'!B:B, 'Retail Item Input'!A510, 'Retail Order Summary'!G:G)</f>
        <v>19.98</v>
      </c>
      <c r="Y510" s="72">
        <f t="shared" si="15"/>
        <v>7.6383200300300302</v>
      </c>
    </row>
    <row r="511" spans="1:25">
      <c r="A511" t="s">
        <v>4578</v>
      </c>
      <c r="B511" t="s">
        <v>3739</v>
      </c>
      <c r="D511"/>
      <c r="P511" s="56">
        <v>42916.163321759261</v>
      </c>
      <c r="Q511">
        <v>1</v>
      </c>
      <c r="R511" t="s">
        <v>4924</v>
      </c>
      <c r="S511">
        <v>7.99</v>
      </c>
      <c r="T511" t="s">
        <v>3397</v>
      </c>
      <c r="V511" s="57">
        <f t="shared" si="14"/>
        <v>7.99</v>
      </c>
      <c r="W511" s="57">
        <f>SUMIF('Retail Order Summary'!B:B,A511, 'Retail Order Summary'!J:J)*-1</f>
        <v>-1.9228400000000001</v>
      </c>
      <c r="X511" s="57">
        <f>SUMIF('Retail Order Summary'!B:B, 'Retail Item Input'!A511, 'Retail Order Summary'!G:G)</f>
        <v>55.96</v>
      </c>
      <c r="Y511" s="72">
        <f t="shared" si="15"/>
        <v>7.7154558327376703</v>
      </c>
    </row>
    <row r="512" spans="1:25">
      <c r="A512" t="s">
        <v>4926</v>
      </c>
      <c r="B512" t="s">
        <v>4927</v>
      </c>
      <c r="D512"/>
      <c r="P512" s="56">
        <v>42916.04074074074</v>
      </c>
      <c r="Q512">
        <v>2</v>
      </c>
      <c r="R512" t="s">
        <v>4924</v>
      </c>
      <c r="S512">
        <v>7.99</v>
      </c>
      <c r="T512" t="s">
        <v>3397</v>
      </c>
      <c r="V512" s="57">
        <f t="shared" si="14"/>
        <v>15.98</v>
      </c>
      <c r="W512" s="57">
        <f>SUMIF('Retail Order Summary'!B:B,A512, 'Retail Order Summary'!J:J)*-1</f>
        <v>-1.3718400000000002</v>
      </c>
      <c r="X512" s="57">
        <f>SUMIF('Retail Order Summary'!B:B, 'Retail Item Input'!A512, 'Retail Order Summary'!G:G)</f>
        <v>36.96</v>
      </c>
      <c r="Y512" s="72">
        <f t="shared" si="15"/>
        <v>15.386872207792209</v>
      </c>
    </row>
    <row r="513" spans="1:25">
      <c r="A513" t="s">
        <v>4928</v>
      </c>
      <c r="B513" t="s">
        <v>2445</v>
      </c>
      <c r="D513"/>
      <c r="P513" s="56">
        <v>42916.034178240741</v>
      </c>
      <c r="Q513">
        <v>1</v>
      </c>
      <c r="R513" t="s">
        <v>4924</v>
      </c>
      <c r="S513">
        <v>7.99</v>
      </c>
      <c r="T513" t="s">
        <v>3397</v>
      </c>
      <c r="V513" s="57">
        <f t="shared" si="14"/>
        <v>7.99</v>
      </c>
      <c r="W513" s="57">
        <f>SUMIF('Retail Order Summary'!B:B,A513, 'Retail Order Summary'!J:J)*-1</f>
        <v>-0.87942000000000009</v>
      </c>
      <c r="X513" s="57">
        <f>SUMIF('Retail Order Summary'!B:B, 'Retail Item Input'!A513, 'Retail Order Summary'!G:G)</f>
        <v>19.98</v>
      </c>
      <c r="Y513" s="72">
        <f t="shared" si="15"/>
        <v>7.6383200300300302</v>
      </c>
    </row>
    <row r="514" spans="1:25">
      <c r="A514" t="s">
        <v>4929</v>
      </c>
      <c r="B514" t="s">
        <v>4930</v>
      </c>
      <c r="D514"/>
      <c r="P514" s="56">
        <v>42915.940462962964</v>
      </c>
      <c r="Q514">
        <v>1</v>
      </c>
      <c r="R514" t="s">
        <v>4924</v>
      </c>
      <c r="S514">
        <v>7.99</v>
      </c>
      <c r="T514" t="s">
        <v>3397</v>
      </c>
      <c r="V514" s="57">
        <f t="shared" si="14"/>
        <v>7.99</v>
      </c>
      <c r="W514" s="57">
        <f>SUMIF('Retail Order Summary'!B:B,A514, 'Retail Order Summary'!J:J)*-1</f>
        <v>-0.87942000000000009</v>
      </c>
      <c r="X514" s="57">
        <f>SUMIF('Retail Order Summary'!B:B, 'Retail Item Input'!A514, 'Retail Order Summary'!G:G)</f>
        <v>19.98</v>
      </c>
      <c r="Y514" s="72">
        <f t="shared" si="15"/>
        <v>7.6383200300300302</v>
      </c>
    </row>
    <row r="515" spans="1:25">
      <c r="A515" t="s">
        <v>4931</v>
      </c>
      <c r="B515" t="s">
        <v>4932</v>
      </c>
      <c r="D515"/>
      <c r="P515" s="56">
        <v>42915.878993055558</v>
      </c>
      <c r="Q515">
        <v>1</v>
      </c>
      <c r="R515" t="s">
        <v>4924</v>
      </c>
      <c r="S515">
        <v>7.99</v>
      </c>
      <c r="T515" t="s">
        <v>3397</v>
      </c>
      <c r="V515" s="57">
        <f t="shared" ref="V515:V578" si="16">Q515*S515</f>
        <v>7.99</v>
      </c>
      <c r="W515" s="57">
        <f>SUMIF('Retail Order Summary'!B:B,A515, 'Retail Order Summary'!J:J)*-1</f>
        <v>-0.87942000000000009</v>
      </c>
      <c r="X515" s="57">
        <f>SUMIF('Retail Order Summary'!B:B, 'Retail Item Input'!A515, 'Retail Order Summary'!G:G)</f>
        <v>19.98</v>
      </c>
      <c r="Y515" s="72">
        <f t="shared" ref="Y515:Y578" si="17">V515+(W515*(V515/X515))</f>
        <v>7.6383200300300302</v>
      </c>
    </row>
    <row r="516" spans="1:25">
      <c r="A516" t="s">
        <v>4933</v>
      </c>
      <c r="B516" t="s">
        <v>2920</v>
      </c>
      <c r="D516"/>
      <c r="P516" s="56">
        <v>42915.863125000003</v>
      </c>
      <c r="Q516">
        <v>1</v>
      </c>
      <c r="R516" t="s">
        <v>4924</v>
      </c>
      <c r="S516">
        <v>7.99</v>
      </c>
      <c r="T516" t="s">
        <v>3397</v>
      </c>
      <c r="V516" s="57">
        <f t="shared" si="16"/>
        <v>7.99</v>
      </c>
      <c r="W516" s="57">
        <f>SUMIF('Retail Order Summary'!B:B,A516, 'Retail Order Summary'!J:J)*-1</f>
        <v>-0.79474</v>
      </c>
      <c r="X516" s="57">
        <f>SUMIF('Retail Order Summary'!B:B, 'Retail Item Input'!A516, 'Retail Order Summary'!G:G)</f>
        <v>17.059999999999999</v>
      </c>
      <c r="Y516" s="72">
        <f t="shared" si="17"/>
        <v>7.6177858968347012</v>
      </c>
    </row>
    <row r="517" spans="1:25">
      <c r="A517" t="s">
        <v>4934</v>
      </c>
      <c r="B517" t="s">
        <v>4648</v>
      </c>
      <c r="D517"/>
      <c r="P517" s="56">
        <v>42915.853865740741</v>
      </c>
      <c r="Q517">
        <v>1</v>
      </c>
      <c r="R517" t="s">
        <v>4924</v>
      </c>
      <c r="S517">
        <v>7.99</v>
      </c>
      <c r="T517" t="s">
        <v>3397</v>
      </c>
      <c r="V517" s="57">
        <f t="shared" si="16"/>
        <v>7.99</v>
      </c>
      <c r="W517" s="57">
        <f>SUMIF('Retail Order Summary'!B:B,A517, 'Retail Order Summary'!J:J)*-1</f>
        <v>-3.0536799999999999</v>
      </c>
      <c r="X517" s="57">
        <f>SUMIF('Retail Order Summary'!B:B, 'Retail Item Input'!A517, 'Retail Order Summary'!G:G)</f>
        <v>63.92</v>
      </c>
      <c r="Y517" s="72">
        <f t="shared" si="17"/>
        <v>7.6082900000000002</v>
      </c>
    </row>
    <row r="518" spans="1:25">
      <c r="A518" t="s">
        <v>4935</v>
      </c>
      <c r="B518" t="s">
        <v>4936</v>
      </c>
      <c r="D518"/>
      <c r="P518" s="56">
        <v>42915.83185185185</v>
      </c>
      <c r="Q518">
        <v>1</v>
      </c>
      <c r="R518" t="s">
        <v>4924</v>
      </c>
      <c r="S518">
        <v>7.99</v>
      </c>
      <c r="T518" t="s">
        <v>3397</v>
      </c>
      <c r="V518" s="57">
        <f t="shared" si="16"/>
        <v>7.99</v>
      </c>
      <c r="W518" s="57">
        <f>SUMIF('Retail Order Summary'!B:B,A518, 'Retail Order Summary'!J:J)*-1</f>
        <v>-0.87942000000000009</v>
      </c>
      <c r="X518" s="57">
        <f>SUMIF('Retail Order Summary'!B:B, 'Retail Item Input'!A518, 'Retail Order Summary'!G:G)</f>
        <v>19.98</v>
      </c>
      <c r="Y518" s="72">
        <f t="shared" si="17"/>
        <v>7.6383200300300302</v>
      </c>
    </row>
    <row r="519" spans="1:25">
      <c r="A519" t="s">
        <v>4937</v>
      </c>
      <c r="B519" t="s">
        <v>3784</v>
      </c>
      <c r="D519"/>
      <c r="P519" s="56">
        <v>42915.831400462965</v>
      </c>
      <c r="Q519">
        <v>1</v>
      </c>
      <c r="R519" t="s">
        <v>4924</v>
      </c>
      <c r="S519">
        <v>7.99</v>
      </c>
      <c r="T519" t="s">
        <v>3397</v>
      </c>
      <c r="V519" s="57">
        <f t="shared" si="16"/>
        <v>7.99</v>
      </c>
      <c r="W519" s="57">
        <f>SUMIF('Retail Order Summary'!B:B,A519, 'Retail Order Summary'!J:J)*-1</f>
        <v>-0.87942000000000009</v>
      </c>
      <c r="X519" s="57">
        <f>SUMIF('Retail Order Summary'!B:B, 'Retail Item Input'!A519, 'Retail Order Summary'!G:G)</f>
        <v>19.98</v>
      </c>
      <c r="Y519" s="72">
        <f t="shared" si="17"/>
        <v>7.6383200300300302</v>
      </c>
    </row>
    <row r="520" spans="1:25">
      <c r="A520" t="s">
        <v>4938</v>
      </c>
      <c r="B520" t="s">
        <v>4939</v>
      </c>
      <c r="D520"/>
      <c r="P520" s="56">
        <v>42915.803148148145</v>
      </c>
      <c r="Q520">
        <v>1</v>
      </c>
      <c r="R520" t="s">
        <v>4924</v>
      </c>
      <c r="S520">
        <v>7.99</v>
      </c>
      <c r="T520" t="s">
        <v>3397</v>
      </c>
      <c r="V520" s="57">
        <f t="shared" si="16"/>
        <v>7.99</v>
      </c>
      <c r="W520" s="57">
        <f>SUMIF('Retail Order Summary'!B:B,A520, 'Retail Order Summary'!J:J)*-1</f>
        <v>-0.87942000000000009</v>
      </c>
      <c r="X520" s="57">
        <f>SUMIF('Retail Order Summary'!B:B, 'Retail Item Input'!A520, 'Retail Order Summary'!G:G)</f>
        <v>19.98</v>
      </c>
      <c r="Y520" s="72">
        <f t="shared" si="17"/>
        <v>7.6383200300300302</v>
      </c>
    </row>
    <row r="521" spans="1:25">
      <c r="A521" t="s">
        <v>4940</v>
      </c>
      <c r="B521" t="s">
        <v>4941</v>
      </c>
      <c r="C521" t="s">
        <v>2721</v>
      </c>
      <c r="D521" s="77">
        <v>42915.792071759257</v>
      </c>
      <c r="E521" t="s">
        <v>2713</v>
      </c>
      <c r="F521" s="77">
        <v>42916.458171296297</v>
      </c>
      <c r="G521" t="s">
        <v>2722</v>
      </c>
      <c r="H521" t="s">
        <v>1920</v>
      </c>
      <c r="I521">
        <v>7.99</v>
      </c>
      <c r="J521">
        <v>0</v>
      </c>
      <c r="K521">
        <v>0</v>
      </c>
      <c r="L521">
        <v>7.99</v>
      </c>
      <c r="N521">
        <v>0</v>
      </c>
      <c r="O521" t="s">
        <v>3723</v>
      </c>
      <c r="P521" s="56">
        <v>42915.792071759257</v>
      </c>
      <c r="Q521">
        <v>1</v>
      </c>
      <c r="R521" t="s">
        <v>4924</v>
      </c>
      <c r="S521">
        <v>7.99</v>
      </c>
      <c r="T521" t="s">
        <v>3397</v>
      </c>
      <c r="U521">
        <v>5510017873</v>
      </c>
      <c r="V521" s="57">
        <f t="shared" si="16"/>
        <v>7.99</v>
      </c>
      <c r="W521" s="57">
        <f>SUMIF('Retail Order Summary'!B:B,A521, 'Retail Order Summary'!J:J)*-1</f>
        <v>-0.53171000000000002</v>
      </c>
      <c r="X521" s="57">
        <f>SUMIF('Retail Order Summary'!B:B, 'Retail Item Input'!A521, 'Retail Order Summary'!G:G)</f>
        <v>7.99</v>
      </c>
      <c r="Y521" s="72">
        <f t="shared" si="17"/>
        <v>7.4582899999999999</v>
      </c>
    </row>
    <row r="522" spans="1:25">
      <c r="A522" t="s">
        <v>4942</v>
      </c>
      <c r="B522" t="s">
        <v>816</v>
      </c>
      <c r="D522"/>
      <c r="P522" s="56">
        <v>42913.774085648147</v>
      </c>
      <c r="Q522">
        <v>1</v>
      </c>
      <c r="R522" t="s">
        <v>4924</v>
      </c>
      <c r="S522">
        <v>7.99</v>
      </c>
      <c r="T522" t="s">
        <v>3397</v>
      </c>
      <c r="V522" s="57">
        <f t="shared" si="16"/>
        <v>7.99</v>
      </c>
      <c r="W522" s="57">
        <f>SUMIF('Retail Order Summary'!B:B,A522, 'Retail Order Summary'!J:J)*-1</f>
        <v>-1.22742</v>
      </c>
      <c r="X522" s="57">
        <f>SUMIF('Retail Order Summary'!B:B, 'Retail Item Input'!A522, 'Retail Order Summary'!G:G)</f>
        <v>31.98</v>
      </c>
      <c r="Y522" s="72">
        <f t="shared" si="17"/>
        <v>7.6833369043151976</v>
      </c>
    </row>
    <row r="523" spans="1:25">
      <c r="A523" t="s">
        <v>4943</v>
      </c>
      <c r="B523" t="s">
        <v>3018</v>
      </c>
      <c r="D523"/>
      <c r="P523" s="56">
        <v>42908.904710648145</v>
      </c>
      <c r="Q523">
        <v>2</v>
      </c>
      <c r="R523" t="s">
        <v>4924</v>
      </c>
      <c r="S523">
        <v>7.99</v>
      </c>
      <c r="T523" t="s">
        <v>3397</v>
      </c>
      <c r="V523" s="57">
        <f t="shared" si="16"/>
        <v>15.98</v>
      </c>
      <c r="W523" s="57">
        <f>SUMIF('Retail Order Summary'!B:B,A523, 'Retail Order Summary'!J:J)*-1</f>
        <v>-1.16594</v>
      </c>
      <c r="X523" s="57">
        <f>SUMIF('Retail Order Summary'!B:B, 'Retail Item Input'!A523, 'Retail Order Summary'!G:G)</f>
        <v>29.86</v>
      </c>
      <c r="Y523" s="72">
        <f t="shared" si="17"/>
        <v>15.356030770261219</v>
      </c>
    </row>
    <row r="524" spans="1:25">
      <c r="A524" t="s">
        <v>4494</v>
      </c>
      <c r="B524" t="s">
        <v>3574</v>
      </c>
      <c r="D524"/>
      <c r="P524" s="56">
        <v>42902.8518287037</v>
      </c>
      <c r="Q524">
        <v>1</v>
      </c>
      <c r="R524" t="s">
        <v>4924</v>
      </c>
      <c r="S524">
        <v>7.99</v>
      </c>
      <c r="T524" t="s">
        <v>3397</v>
      </c>
      <c r="V524" s="57">
        <f t="shared" si="16"/>
        <v>7.99</v>
      </c>
      <c r="W524" s="57">
        <f>SUMIF('Retail Order Summary'!B:B,A524, 'Retail Order Summary'!J:J)*-1</f>
        <v>-1.0531299999999999</v>
      </c>
      <c r="X524" s="57">
        <f>SUMIF('Retail Order Summary'!B:B, 'Retail Item Input'!A524, 'Retail Order Summary'!G:G)</f>
        <v>25.97</v>
      </c>
      <c r="Y524" s="72">
        <f t="shared" si="17"/>
        <v>7.6659911936850218</v>
      </c>
    </row>
    <row r="525" spans="1:25">
      <c r="A525" t="s">
        <v>4944</v>
      </c>
      <c r="B525" t="s">
        <v>4945</v>
      </c>
      <c r="D525"/>
      <c r="P525" s="56">
        <v>42900.707974537036</v>
      </c>
      <c r="Q525">
        <v>1</v>
      </c>
      <c r="R525" t="s">
        <v>4924</v>
      </c>
      <c r="S525">
        <v>7.99</v>
      </c>
      <c r="T525" t="s">
        <v>3397</v>
      </c>
      <c r="V525" s="57">
        <f t="shared" si="16"/>
        <v>7.99</v>
      </c>
      <c r="W525" s="57">
        <f>SUMIF('Retail Order Summary'!B:B,A525, 'Retail Order Summary'!J:J)*-1</f>
        <v>-1.22742</v>
      </c>
      <c r="X525" s="57">
        <f>SUMIF('Retail Order Summary'!B:B, 'Retail Item Input'!A525, 'Retail Order Summary'!G:G)</f>
        <v>31.98</v>
      </c>
      <c r="Y525" s="72">
        <f t="shared" si="17"/>
        <v>7.6833369043151976</v>
      </c>
    </row>
    <row r="526" spans="1:25">
      <c r="A526" t="s">
        <v>4946</v>
      </c>
      <c r="B526" t="s">
        <v>2457</v>
      </c>
      <c r="D526"/>
      <c r="P526" s="56">
        <v>42899.664583333331</v>
      </c>
      <c r="Q526">
        <v>1</v>
      </c>
      <c r="R526" t="s">
        <v>4924</v>
      </c>
      <c r="S526">
        <v>7.99</v>
      </c>
      <c r="T526" t="s">
        <v>3397</v>
      </c>
      <c r="V526" s="57">
        <f t="shared" si="16"/>
        <v>7.99</v>
      </c>
      <c r="W526" s="57">
        <f>SUMIF('Retail Order Summary'!B:B,A526, 'Retail Order Summary'!J:J)*-1</f>
        <v>-0.76341999999999999</v>
      </c>
      <c r="X526" s="57">
        <f>SUMIF('Retail Order Summary'!B:B, 'Retail Item Input'!A526, 'Retail Order Summary'!G:G)</f>
        <v>15.98</v>
      </c>
      <c r="Y526" s="72">
        <f t="shared" si="17"/>
        <v>7.6082900000000002</v>
      </c>
    </row>
    <row r="527" spans="1:25">
      <c r="A527" t="s">
        <v>4947</v>
      </c>
      <c r="B527" t="s">
        <v>3596</v>
      </c>
      <c r="D527"/>
      <c r="P527" s="56">
        <v>42897.978726851848</v>
      </c>
      <c r="Q527">
        <v>1</v>
      </c>
      <c r="R527" t="s">
        <v>4924</v>
      </c>
      <c r="S527">
        <v>7.99</v>
      </c>
      <c r="T527" t="s">
        <v>3397</v>
      </c>
      <c r="V527" s="57">
        <f t="shared" si="16"/>
        <v>7.99</v>
      </c>
      <c r="W527" s="57">
        <f>SUMIF('Retail Order Summary'!B:B,A527, 'Retail Order Summary'!J:J)*-1</f>
        <v>-0.87942000000000009</v>
      </c>
      <c r="X527" s="57">
        <f>SUMIF('Retail Order Summary'!B:B, 'Retail Item Input'!A527, 'Retail Order Summary'!G:G)</f>
        <v>19.98</v>
      </c>
      <c r="Y527" s="72">
        <f t="shared" si="17"/>
        <v>7.6383200300300302</v>
      </c>
    </row>
    <row r="528" spans="1:25">
      <c r="A528" t="s">
        <v>4948</v>
      </c>
      <c r="B528" t="s">
        <v>3806</v>
      </c>
      <c r="D528"/>
      <c r="P528" s="56">
        <v>42897.068749999999</v>
      </c>
      <c r="Q528">
        <v>1</v>
      </c>
      <c r="R528" t="s">
        <v>4924</v>
      </c>
      <c r="S528">
        <v>7.99</v>
      </c>
      <c r="T528" t="s">
        <v>3397</v>
      </c>
      <c r="V528" s="57">
        <f t="shared" si="16"/>
        <v>7.99</v>
      </c>
      <c r="W528" s="57">
        <f>SUMIF('Retail Order Summary'!B:B,A528, 'Retail Order Summary'!J:J)*-1</f>
        <v>-0.87942000000000009</v>
      </c>
      <c r="X528" s="57">
        <f>SUMIF('Retail Order Summary'!B:B, 'Retail Item Input'!A528, 'Retail Order Summary'!G:G)</f>
        <v>19.98</v>
      </c>
      <c r="Y528" s="72">
        <f t="shared" si="17"/>
        <v>7.6383200300300302</v>
      </c>
    </row>
    <row r="529" spans="1:25">
      <c r="A529" t="s">
        <v>4581</v>
      </c>
      <c r="B529" t="s">
        <v>498</v>
      </c>
      <c r="D529"/>
      <c r="P529" s="56">
        <v>42895.655555555553</v>
      </c>
      <c r="Q529">
        <v>1</v>
      </c>
      <c r="R529" t="s">
        <v>4924</v>
      </c>
      <c r="S529">
        <v>7.99</v>
      </c>
      <c r="T529" t="s">
        <v>3397</v>
      </c>
      <c r="V529" s="57">
        <f t="shared" si="16"/>
        <v>7.99</v>
      </c>
      <c r="W529" s="57">
        <f>SUMIF('Retail Order Summary'!B:B,A529, 'Retail Order Summary'!J:J)*-1</f>
        <v>-0.82142000000000004</v>
      </c>
      <c r="X529" s="57">
        <f>SUMIF('Retail Order Summary'!B:B, 'Retail Item Input'!A529, 'Retail Order Summary'!G:G)</f>
        <v>17.98</v>
      </c>
      <c r="Y529" s="72">
        <f t="shared" si="17"/>
        <v>7.6249752057842048</v>
      </c>
    </row>
    <row r="530" spans="1:25">
      <c r="A530" t="s">
        <v>4949</v>
      </c>
      <c r="B530" t="s">
        <v>4950</v>
      </c>
      <c r="D530"/>
      <c r="P530" s="56">
        <v>42895.436701388891</v>
      </c>
      <c r="Q530">
        <v>1</v>
      </c>
      <c r="R530" t="s">
        <v>4924</v>
      </c>
      <c r="S530">
        <v>7.99</v>
      </c>
      <c r="T530" t="s">
        <v>3397</v>
      </c>
      <c r="V530" s="57">
        <f t="shared" si="16"/>
        <v>7.99</v>
      </c>
      <c r="W530" s="57">
        <f>SUMIF('Retail Order Summary'!B:B,A530, 'Retail Order Summary'!J:J)*-1</f>
        <v>-0.87942000000000009</v>
      </c>
      <c r="X530" s="57">
        <f>SUMIF('Retail Order Summary'!B:B, 'Retail Item Input'!A530, 'Retail Order Summary'!G:G)</f>
        <v>19.98</v>
      </c>
      <c r="Y530" s="72">
        <f t="shared" si="17"/>
        <v>7.6383200300300302</v>
      </c>
    </row>
    <row r="531" spans="1:25">
      <c r="A531" t="s">
        <v>4951</v>
      </c>
      <c r="B531" t="s">
        <v>4952</v>
      </c>
      <c r="D531"/>
      <c r="P531" s="56">
        <v>42895.337951388887</v>
      </c>
      <c r="Q531">
        <v>1</v>
      </c>
      <c r="R531" t="s">
        <v>4924</v>
      </c>
      <c r="S531">
        <v>7.99</v>
      </c>
      <c r="T531" t="s">
        <v>3397</v>
      </c>
      <c r="V531" s="57">
        <f t="shared" si="16"/>
        <v>7.99</v>
      </c>
      <c r="W531" s="57">
        <f>SUMIF('Retail Order Summary'!B:B,A531, 'Retail Order Summary'!J:J)*-1</f>
        <v>-1.22742</v>
      </c>
      <c r="X531" s="57">
        <f>SUMIF('Retail Order Summary'!B:B, 'Retail Item Input'!A531, 'Retail Order Summary'!G:G)</f>
        <v>31.98</v>
      </c>
      <c r="Y531" s="72">
        <f t="shared" si="17"/>
        <v>7.6833369043151976</v>
      </c>
    </row>
    <row r="532" spans="1:25">
      <c r="A532" t="s">
        <v>4953</v>
      </c>
      <c r="B532" t="s">
        <v>4954</v>
      </c>
      <c r="C532" t="s">
        <v>2721</v>
      </c>
      <c r="D532" s="77">
        <v>42893.522766203707</v>
      </c>
      <c r="E532" t="s">
        <v>2713</v>
      </c>
      <c r="F532" s="77">
        <v>42912.6955787037</v>
      </c>
      <c r="G532" t="s">
        <v>4454</v>
      </c>
      <c r="H532" t="s">
        <v>1920</v>
      </c>
      <c r="I532">
        <v>15.98</v>
      </c>
      <c r="J532">
        <v>4</v>
      </c>
      <c r="K532">
        <v>0</v>
      </c>
      <c r="L532">
        <v>19.98</v>
      </c>
      <c r="N532">
        <v>0</v>
      </c>
      <c r="O532" t="s">
        <v>2728</v>
      </c>
      <c r="P532" s="56">
        <v>42893.522766203707</v>
      </c>
      <c r="Q532">
        <v>1</v>
      </c>
      <c r="R532" t="s">
        <v>4924</v>
      </c>
      <c r="S532">
        <v>7.99</v>
      </c>
      <c r="T532" t="s">
        <v>3397</v>
      </c>
      <c r="U532">
        <v>5393822353</v>
      </c>
      <c r="V532" s="57">
        <f t="shared" si="16"/>
        <v>7.99</v>
      </c>
      <c r="W532" s="57">
        <f>SUMIF('Retail Order Summary'!B:B,A532, 'Retail Order Summary'!J:J)*-1</f>
        <v>-0.87942000000000009</v>
      </c>
      <c r="X532" s="57">
        <f>SUMIF('Retail Order Summary'!B:B, 'Retail Item Input'!A532, 'Retail Order Summary'!G:G)</f>
        <v>19.98</v>
      </c>
      <c r="Y532" s="72">
        <f t="shared" si="17"/>
        <v>7.6383200300300302</v>
      </c>
    </row>
    <row r="533" spans="1:25">
      <c r="A533" t="s">
        <v>4955</v>
      </c>
      <c r="B533" t="s">
        <v>4956</v>
      </c>
      <c r="C533" t="s">
        <v>2721</v>
      </c>
      <c r="D533" s="77">
        <v>42893.487974537034</v>
      </c>
      <c r="E533" t="s">
        <v>2713</v>
      </c>
      <c r="F533" s="77">
        <v>42897.639699074076</v>
      </c>
      <c r="G533" t="s">
        <v>2722</v>
      </c>
      <c r="H533" t="s">
        <v>1920</v>
      </c>
      <c r="I533">
        <v>15.98</v>
      </c>
      <c r="J533">
        <v>0</v>
      </c>
      <c r="K533">
        <v>0</v>
      </c>
      <c r="L533">
        <v>15.98</v>
      </c>
      <c r="N533">
        <v>0</v>
      </c>
      <c r="O533" t="s">
        <v>3723</v>
      </c>
      <c r="P533" s="56">
        <v>42893.487962962965</v>
      </c>
      <c r="Q533">
        <v>1</v>
      </c>
      <c r="R533" t="s">
        <v>4924</v>
      </c>
      <c r="S533">
        <v>7.99</v>
      </c>
      <c r="T533" t="s">
        <v>3397</v>
      </c>
      <c r="U533">
        <v>5393582609</v>
      </c>
      <c r="V533" s="57">
        <f t="shared" si="16"/>
        <v>7.99</v>
      </c>
      <c r="W533" s="57">
        <f>SUMIF('Retail Order Summary'!B:B,A533, 'Retail Order Summary'!J:J)*-1</f>
        <v>-0.76341999999999999</v>
      </c>
      <c r="X533" s="57">
        <f>SUMIF('Retail Order Summary'!B:B, 'Retail Item Input'!A533, 'Retail Order Summary'!G:G)</f>
        <v>15.98</v>
      </c>
      <c r="Y533" s="72">
        <f t="shared" si="17"/>
        <v>7.6082900000000002</v>
      </c>
    </row>
    <row r="534" spans="1:25">
      <c r="A534" t="s">
        <v>4957</v>
      </c>
      <c r="B534" t="s">
        <v>2442</v>
      </c>
      <c r="D534"/>
      <c r="P534" s="56">
        <v>42893.374537037038</v>
      </c>
      <c r="Q534">
        <v>1</v>
      </c>
      <c r="R534" t="s">
        <v>4924</v>
      </c>
      <c r="S534">
        <v>7.99</v>
      </c>
      <c r="T534" t="s">
        <v>3397</v>
      </c>
      <c r="V534" s="57">
        <f t="shared" si="16"/>
        <v>7.99</v>
      </c>
      <c r="W534" s="57">
        <f>SUMIF('Retail Order Summary'!B:B,A534, 'Retail Order Summary'!J:J)*-1</f>
        <v>-0.87942000000000009</v>
      </c>
      <c r="X534" s="57">
        <f>SUMIF('Retail Order Summary'!B:B, 'Retail Item Input'!A534, 'Retail Order Summary'!G:G)</f>
        <v>19.98</v>
      </c>
      <c r="Y534" s="72">
        <f t="shared" si="17"/>
        <v>7.6383200300300302</v>
      </c>
    </row>
    <row r="535" spans="1:25">
      <c r="A535" t="s">
        <v>4958</v>
      </c>
      <c r="B535" t="s">
        <v>2805</v>
      </c>
      <c r="D535"/>
      <c r="P535" s="56">
        <v>42892.910624999997</v>
      </c>
      <c r="Q535">
        <v>1</v>
      </c>
      <c r="R535" t="s">
        <v>4924</v>
      </c>
      <c r="S535">
        <v>7.99</v>
      </c>
      <c r="T535" t="s">
        <v>3397</v>
      </c>
      <c r="V535" s="57">
        <f t="shared" si="16"/>
        <v>7.99</v>
      </c>
      <c r="W535" s="57">
        <f>SUMIF('Retail Order Summary'!B:B,A535, 'Retail Order Summary'!J:J)*-1</f>
        <v>-0.87942000000000009</v>
      </c>
      <c r="X535" s="57">
        <f>SUMIF('Retail Order Summary'!B:B, 'Retail Item Input'!A535, 'Retail Order Summary'!G:G)</f>
        <v>19.98</v>
      </c>
      <c r="Y535" s="72">
        <f t="shared" si="17"/>
        <v>7.6383200300300302</v>
      </c>
    </row>
    <row r="536" spans="1:25">
      <c r="A536" t="s">
        <v>4959</v>
      </c>
      <c r="B536" t="s">
        <v>4960</v>
      </c>
      <c r="D536"/>
      <c r="P536" s="56">
        <v>42892.794189814813</v>
      </c>
      <c r="Q536">
        <v>1</v>
      </c>
      <c r="R536" t="s">
        <v>4924</v>
      </c>
      <c r="S536">
        <v>7.99</v>
      </c>
      <c r="T536" t="s">
        <v>3397</v>
      </c>
      <c r="V536" s="57">
        <f t="shared" si="16"/>
        <v>7.99</v>
      </c>
      <c r="W536" s="57">
        <f>SUMIF('Retail Order Summary'!B:B,A536, 'Retail Order Summary'!J:J)*-1</f>
        <v>-0.87942000000000009</v>
      </c>
      <c r="X536" s="57">
        <f>SUMIF('Retail Order Summary'!B:B, 'Retail Item Input'!A536, 'Retail Order Summary'!G:G)</f>
        <v>19.98</v>
      </c>
      <c r="Y536" s="72">
        <f t="shared" si="17"/>
        <v>7.6383200300300302</v>
      </c>
    </row>
    <row r="537" spans="1:25">
      <c r="A537" t="s">
        <v>4961</v>
      </c>
      <c r="B537" t="s">
        <v>4962</v>
      </c>
      <c r="D537"/>
      <c r="P537" s="56">
        <v>42892.724942129629</v>
      </c>
      <c r="Q537">
        <v>1</v>
      </c>
      <c r="R537" t="s">
        <v>4924</v>
      </c>
      <c r="S537">
        <v>7.99</v>
      </c>
      <c r="T537" t="s">
        <v>3397</v>
      </c>
      <c r="V537" s="57">
        <f t="shared" si="16"/>
        <v>7.99</v>
      </c>
      <c r="W537" s="57">
        <f>SUMIF('Retail Order Summary'!B:B,A537, 'Retail Order Summary'!J:J)*-1</f>
        <v>-0.76341999999999999</v>
      </c>
      <c r="X537" s="57">
        <f>SUMIF('Retail Order Summary'!B:B, 'Retail Item Input'!A537, 'Retail Order Summary'!G:G)</f>
        <v>15.98</v>
      </c>
      <c r="Y537" s="72">
        <f t="shared" si="17"/>
        <v>7.6082900000000002</v>
      </c>
    </row>
    <row r="538" spans="1:25">
      <c r="A538" t="s">
        <v>4963</v>
      </c>
      <c r="B538" t="s">
        <v>2688</v>
      </c>
      <c r="D538"/>
      <c r="P538" s="56">
        <v>42892.690046296295</v>
      </c>
      <c r="Q538">
        <v>1</v>
      </c>
      <c r="R538" t="s">
        <v>4924</v>
      </c>
      <c r="S538">
        <v>7.99</v>
      </c>
      <c r="T538" t="s">
        <v>3397</v>
      </c>
      <c r="V538" s="57">
        <f t="shared" si="16"/>
        <v>7.99</v>
      </c>
      <c r="W538" s="57">
        <f>SUMIF('Retail Order Summary'!B:B,A538, 'Retail Order Summary'!J:J)*-1</f>
        <v>-1.22742</v>
      </c>
      <c r="X538" s="57">
        <f>SUMIF('Retail Order Summary'!B:B, 'Retail Item Input'!A538, 'Retail Order Summary'!G:G)</f>
        <v>31.98</v>
      </c>
      <c r="Y538" s="72">
        <f t="shared" si="17"/>
        <v>7.6833369043151976</v>
      </c>
    </row>
    <row r="539" spans="1:25">
      <c r="A539" t="s">
        <v>4964</v>
      </c>
      <c r="B539" t="s">
        <v>3959</v>
      </c>
      <c r="D539"/>
      <c r="P539" s="56">
        <v>42892.614085648151</v>
      </c>
      <c r="Q539">
        <v>1</v>
      </c>
      <c r="R539" t="s">
        <v>4924</v>
      </c>
      <c r="S539">
        <v>7.99</v>
      </c>
      <c r="T539" t="s">
        <v>3397</v>
      </c>
      <c r="V539" s="57">
        <f t="shared" si="16"/>
        <v>7.99</v>
      </c>
      <c r="W539" s="57">
        <f>SUMIF('Retail Order Summary'!B:B,A539, 'Retail Order Summary'!J:J)*-1</f>
        <v>-0.87942000000000009</v>
      </c>
      <c r="X539" s="57">
        <f>SUMIF('Retail Order Summary'!B:B, 'Retail Item Input'!A539, 'Retail Order Summary'!G:G)</f>
        <v>19.98</v>
      </c>
      <c r="Y539" s="72">
        <f t="shared" si="17"/>
        <v>7.6383200300300302</v>
      </c>
    </row>
    <row r="540" spans="1:25">
      <c r="A540" t="s">
        <v>4965</v>
      </c>
      <c r="B540" t="s">
        <v>2062</v>
      </c>
      <c r="D540"/>
      <c r="P540" s="56">
        <v>42892.461550925924</v>
      </c>
      <c r="Q540">
        <v>1</v>
      </c>
      <c r="R540" t="s">
        <v>4924</v>
      </c>
      <c r="S540">
        <v>7.99</v>
      </c>
      <c r="T540" t="s">
        <v>3397</v>
      </c>
      <c r="V540" s="57">
        <f t="shared" si="16"/>
        <v>7.99</v>
      </c>
      <c r="W540" s="57">
        <f>SUMIF('Retail Order Summary'!B:B,A540, 'Retail Order Summary'!J:J)*-1</f>
        <v>-1.11113</v>
      </c>
      <c r="X540" s="57">
        <f>SUMIF('Retail Order Summary'!B:B, 'Retail Item Input'!A540, 'Retail Order Summary'!G:G)</f>
        <v>27.97</v>
      </c>
      <c r="Y540" s="72">
        <f t="shared" si="17"/>
        <v>7.6725910368251702</v>
      </c>
    </row>
    <row r="541" spans="1:25">
      <c r="A541" t="s">
        <v>4966</v>
      </c>
      <c r="B541" t="s">
        <v>543</v>
      </c>
      <c r="D541"/>
      <c r="P541" s="56">
        <v>42892.39949074074</v>
      </c>
      <c r="Q541">
        <v>1</v>
      </c>
      <c r="R541" t="s">
        <v>4924</v>
      </c>
      <c r="S541">
        <v>7.99</v>
      </c>
      <c r="T541" t="s">
        <v>3397</v>
      </c>
      <c r="V541" s="57">
        <f t="shared" si="16"/>
        <v>7.99</v>
      </c>
      <c r="W541" s="57">
        <f>SUMIF('Retail Order Summary'!B:B,A541, 'Retail Order Summary'!J:J)*-1</f>
        <v>-1.11113</v>
      </c>
      <c r="X541" s="57">
        <f>SUMIF('Retail Order Summary'!B:B, 'Retail Item Input'!A541, 'Retail Order Summary'!G:G)</f>
        <v>27.97</v>
      </c>
      <c r="Y541" s="72">
        <f t="shared" si="17"/>
        <v>7.6725910368251702</v>
      </c>
    </row>
    <row r="542" spans="1:25">
      <c r="A542" t="s">
        <v>4967</v>
      </c>
      <c r="B542" t="s">
        <v>3830</v>
      </c>
      <c r="D542"/>
      <c r="P542" s="56">
        <v>42892.388842592591</v>
      </c>
      <c r="Q542">
        <v>1</v>
      </c>
      <c r="R542" t="s">
        <v>4924</v>
      </c>
      <c r="S542">
        <v>7.99</v>
      </c>
      <c r="T542" t="s">
        <v>3397</v>
      </c>
      <c r="V542" s="57">
        <f t="shared" si="16"/>
        <v>7.99</v>
      </c>
      <c r="W542" s="57">
        <f>SUMIF('Retail Order Summary'!B:B,A542, 'Retail Order Summary'!J:J)*-1</f>
        <v>-1.11113</v>
      </c>
      <c r="X542" s="57">
        <f>SUMIF('Retail Order Summary'!B:B, 'Retail Item Input'!A542, 'Retail Order Summary'!G:G)</f>
        <v>27.97</v>
      </c>
      <c r="Y542" s="72">
        <f t="shared" si="17"/>
        <v>7.6725910368251702</v>
      </c>
    </row>
    <row r="543" spans="1:25">
      <c r="A543" t="s">
        <v>4968</v>
      </c>
      <c r="B543" t="s">
        <v>4969</v>
      </c>
      <c r="C543" t="s">
        <v>2721</v>
      </c>
      <c r="D543" s="77">
        <v>42892.341666666667</v>
      </c>
      <c r="E543" t="s">
        <v>2713</v>
      </c>
      <c r="F543" s="77">
        <v>42912.658784722225</v>
      </c>
      <c r="G543" t="s">
        <v>2722</v>
      </c>
      <c r="H543" t="s">
        <v>1920</v>
      </c>
      <c r="I543">
        <v>23.97</v>
      </c>
      <c r="J543">
        <v>26</v>
      </c>
      <c r="K543">
        <v>0</v>
      </c>
      <c r="L543">
        <v>49.97</v>
      </c>
      <c r="N543">
        <v>0</v>
      </c>
      <c r="O543" t="s">
        <v>2735</v>
      </c>
      <c r="P543" s="56">
        <v>42892.341666666667</v>
      </c>
      <c r="Q543">
        <v>1</v>
      </c>
      <c r="R543" t="s">
        <v>4924</v>
      </c>
      <c r="S543">
        <v>7.99</v>
      </c>
      <c r="T543" t="s">
        <v>3397</v>
      </c>
      <c r="U543">
        <v>5387438545</v>
      </c>
      <c r="V543" s="57">
        <f t="shared" si="16"/>
        <v>7.99</v>
      </c>
      <c r="W543" s="57">
        <f>SUMIF('Retail Order Summary'!B:B,A543, 'Retail Order Summary'!J:J)*-1</f>
        <v>-1.7491300000000001</v>
      </c>
      <c r="X543" s="57">
        <f>SUMIF('Retail Order Summary'!B:B, 'Retail Item Input'!A543, 'Retail Order Summary'!G:G)</f>
        <v>49.97</v>
      </c>
      <c r="Y543" s="72">
        <f t="shared" si="17"/>
        <v>7.7103212187312389</v>
      </c>
    </row>
    <row r="544" spans="1:25">
      <c r="A544" t="s">
        <v>4970</v>
      </c>
      <c r="B544" t="s">
        <v>4971</v>
      </c>
      <c r="D544"/>
      <c r="P544" s="56">
        <v>42892.11824074074</v>
      </c>
      <c r="Q544">
        <v>1</v>
      </c>
      <c r="R544" t="s">
        <v>4924</v>
      </c>
      <c r="S544">
        <v>7.99</v>
      </c>
      <c r="T544" t="s">
        <v>3397</v>
      </c>
      <c r="V544" s="57">
        <f t="shared" si="16"/>
        <v>7.99</v>
      </c>
      <c r="W544" s="57">
        <f>SUMIF('Retail Order Summary'!B:B,A544, 'Retail Order Summary'!J:J)*-1</f>
        <v>-0.76341999999999999</v>
      </c>
      <c r="X544" s="57">
        <f>SUMIF('Retail Order Summary'!B:B, 'Retail Item Input'!A544, 'Retail Order Summary'!G:G)</f>
        <v>15.98</v>
      </c>
      <c r="Y544" s="72">
        <f t="shared" si="17"/>
        <v>7.6082900000000002</v>
      </c>
    </row>
    <row r="545" spans="1:25">
      <c r="A545" t="s">
        <v>4972</v>
      </c>
      <c r="B545" t="s">
        <v>4743</v>
      </c>
      <c r="D545"/>
      <c r="P545" s="56">
        <v>42892.073900462965</v>
      </c>
      <c r="Q545">
        <v>1</v>
      </c>
      <c r="R545" t="s">
        <v>4924</v>
      </c>
      <c r="S545">
        <v>7.99</v>
      </c>
      <c r="T545" t="s">
        <v>3397</v>
      </c>
      <c r="V545" s="57">
        <f t="shared" si="16"/>
        <v>7.99</v>
      </c>
      <c r="W545" s="57">
        <f>SUMIF('Retail Order Summary'!B:B,A545, 'Retail Order Summary'!J:J)*-1</f>
        <v>-0.87942000000000009</v>
      </c>
      <c r="X545" s="57">
        <f>SUMIF('Retail Order Summary'!B:B, 'Retail Item Input'!A545, 'Retail Order Summary'!G:G)</f>
        <v>19.98</v>
      </c>
      <c r="Y545" s="72">
        <f t="shared" si="17"/>
        <v>7.6383200300300302</v>
      </c>
    </row>
    <row r="546" spans="1:25">
      <c r="A546" t="s">
        <v>4532</v>
      </c>
      <c r="B546" t="s">
        <v>4498</v>
      </c>
      <c r="D546"/>
      <c r="P546" s="56">
        <v>42892.007048611114</v>
      </c>
      <c r="Q546">
        <v>1</v>
      </c>
      <c r="R546" t="s">
        <v>4924</v>
      </c>
      <c r="S546">
        <v>7.99</v>
      </c>
      <c r="T546" t="s">
        <v>3397</v>
      </c>
      <c r="V546" s="57">
        <f t="shared" si="16"/>
        <v>7.99</v>
      </c>
      <c r="W546" s="57">
        <f>SUMIF('Retail Order Summary'!B:B,A546, 'Retail Order Summary'!J:J)*-1</f>
        <v>-1.0531299999999999</v>
      </c>
      <c r="X546" s="57">
        <f>SUMIF('Retail Order Summary'!B:B, 'Retail Item Input'!A546, 'Retail Order Summary'!G:G)</f>
        <v>25.97</v>
      </c>
      <c r="Y546" s="72">
        <f t="shared" si="17"/>
        <v>7.6659911936850218</v>
      </c>
    </row>
    <row r="547" spans="1:25">
      <c r="A547" t="s">
        <v>4973</v>
      </c>
      <c r="B547" t="s">
        <v>4974</v>
      </c>
      <c r="C547" t="s">
        <v>2721</v>
      </c>
      <c r="D547" s="77">
        <v>42891.878136574072</v>
      </c>
      <c r="E547" t="s">
        <v>2713</v>
      </c>
      <c r="F547" s="77">
        <v>42912.741805555554</v>
      </c>
      <c r="G547" t="s">
        <v>2722</v>
      </c>
      <c r="H547" t="s">
        <v>1920</v>
      </c>
      <c r="I547">
        <v>31.96</v>
      </c>
      <c r="J547">
        <v>0</v>
      </c>
      <c r="K547">
        <v>2.16</v>
      </c>
      <c r="L547">
        <v>34.119999999999997</v>
      </c>
      <c r="N547">
        <v>0</v>
      </c>
      <c r="O547" t="s">
        <v>3723</v>
      </c>
      <c r="P547" s="56">
        <v>42891.878125000003</v>
      </c>
      <c r="Q547">
        <v>2</v>
      </c>
      <c r="R547" t="s">
        <v>4924</v>
      </c>
      <c r="S547">
        <v>7.99</v>
      </c>
      <c r="T547" t="s">
        <v>3397</v>
      </c>
      <c r="U547">
        <v>5385427857</v>
      </c>
      <c r="V547" s="57">
        <f t="shared" si="16"/>
        <v>15.98</v>
      </c>
      <c r="W547" s="57">
        <f>SUMIF('Retail Order Summary'!B:B,A547, 'Retail Order Summary'!J:J)*-1</f>
        <v>-1.28948</v>
      </c>
      <c r="X547" s="57">
        <f>SUMIF('Retail Order Summary'!B:B, 'Retail Item Input'!A547, 'Retail Order Summary'!G:G)</f>
        <v>34.119999999999997</v>
      </c>
      <c r="Y547" s="72">
        <f t="shared" si="17"/>
        <v>15.376075896834701</v>
      </c>
    </row>
    <row r="548" spans="1:25">
      <c r="A548" t="s">
        <v>4464</v>
      </c>
      <c r="B548" t="s">
        <v>4465</v>
      </c>
      <c r="D548"/>
      <c r="P548" s="56">
        <v>42891.860590277778</v>
      </c>
      <c r="Q548">
        <v>1</v>
      </c>
      <c r="R548" t="s">
        <v>4924</v>
      </c>
      <c r="S548">
        <v>7.99</v>
      </c>
      <c r="T548" t="s">
        <v>3397</v>
      </c>
      <c r="V548" s="57">
        <f t="shared" si="16"/>
        <v>7.99</v>
      </c>
      <c r="W548" s="57">
        <f>SUMIF('Retail Order Summary'!B:B,A548, 'Retail Order Summary'!J:J)*-1</f>
        <v>-1.2558400000000001</v>
      </c>
      <c r="X548" s="57">
        <f>SUMIF('Retail Order Summary'!B:B, 'Retail Item Input'!A548, 'Retail Order Summary'!G:G)</f>
        <v>32.96</v>
      </c>
      <c r="Y548" s="72">
        <f t="shared" si="17"/>
        <v>7.6855654854368938</v>
      </c>
    </row>
    <row r="549" spans="1:25">
      <c r="A549" t="s">
        <v>4975</v>
      </c>
      <c r="B549" t="s">
        <v>3667</v>
      </c>
      <c r="D549"/>
      <c r="P549" s="56">
        <v>42891.8591087963</v>
      </c>
      <c r="Q549">
        <v>1</v>
      </c>
      <c r="R549" t="s">
        <v>4924</v>
      </c>
      <c r="S549">
        <v>7.99</v>
      </c>
      <c r="T549" t="s">
        <v>3397</v>
      </c>
      <c r="V549" s="57">
        <f t="shared" si="16"/>
        <v>7.99</v>
      </c>
      <c r="W549" s="57">
        <f>SUMIF('Retail Order Summary'!B:B,A549, 'Retail Order Summary'!J:J)*-1</f>
        <v>-0.87942000000000009</v>
      </c>
      <c r="X549" s="57">
        <f>SUMIF('Retail Order Summary'!B:B, 'Retail Item Input'!A549, 'Retail Order Summary'!G:G)</f>
        <v>19.98</v>
      </c>
      <c r="Y549" s="72">
        <f t="shared" si="17"/>
        <v>7.6383200300300302</v>
      </c>
    </row>
    <row r="550" spans="1:25">
      <c r="A550" t="s">
        <v>4976</v>
      </c>
      <c r="B550" t="s">
        <v>4724</v>
      </c>
      <c r="D550"/>
      <c r="P550" s="56">
        <v>42891.823819444442</v>
      </c>
      <c r="Q550">
        <v>1</v>
      </c>
      <c r="R550" t="s">
        <v>4924</v>
      </c>
      <c r="S550">
        <v>7.99</v>
      </c>
      <c r="T550" t="s">
        <v>3397</v>
      </c>
      <c r="V550" s="57">
        <f t="shared" si="16"/>
        <v>7.99</v>
      </c>
      <c r="W550" s="57">
        <f>SUMIF('Retail Order Summary'!B:B,A550, 'Retail Order Summary'!J:J)*-1</f>
        <v>-0.91856999999999989</v>
      </c>
      <c r="X550" s="57">
        <f>SUMIF('Retail Order Summary'!B:B, 'Retail Item Input'!A550, 'Retail Order Summary'!G:G)</f>
        <v>21.33</v>
      </c>
      <c r="Y550" s="72">
        <f t="shared" si="17"/>
        <v>7.6459130661040788</v>
      </c>
    </row>
    <row r="551" spans="1:25">
      <c r="A551" t="s">
        <v>4977</v>
      </c>
      <c r="B551" t="s">
        <v>2060</v>
      </c>
      <c r="D551"/>
      <c r="P551" s="56">
        <v>42891.751851851855</v>
      </c>
      <c r="Q551">
        <v>2</v>
      </c>
      <c r="R551" t="s">
        <v>4924</v>
      </c>
      <c r="S551">
        <v>7.99</v>
      </c>
      <c r="T551" t="s">
        <v>3397</v>
      </c>
      <c r="V551" s="57">
        <f t="shared" si="16"/>
        <v>15.98</v>
      </c>
      <c r="W551" s="57">
        <f>SUMIF('Retail Order Summary'!B:B,A551, 'Retail Order Summary'!J:J)*-1</f>
        <v>-1.3718400000000002</v>
      </c>
      <c r="X551" s="57">
        <f>SUMIF('Retail Order Summary'!B:B, 'Retail Item Input'!A551, 'Retail Order Summary'!G:G)</f>
        <v>36.96</v>
      </c>
      <c r="Y551" s="72">
        <f t="shared" si="17"/>
        <v>15.386872207792209</v>
      </c>
    </row>
    <row r="552" spans="1:25">
      <c r="A552" t="s">
        <v>4978</v>
      </c>
      <c r="B552" t="s">
        <v>4979</v>
      </c>
      <c r="D552"/>
      <c r="P552" s="56">
        <v>42891.751747685186</v>
      </c>
      <c r="Q552">
        <v>1</v>
      </c>
      <c r="R552" t="s">
        <v>4924</v>
      </c>
      <c r="S552">
        <v>7.99</v>
      </c>
      <c r="T552" t="s">
        <v>3397</v>
      </c>
      <c r="V552" s="57">
        <f t="shared" si="16"/>
        <v>7.99</v>
      </c>
      <c r="W552" s="57">
        <f>SUMIF('Retail Order Summary'!B:B,A552, 'Retail Order Summary'!J:J)*-1</f>
        <v>-1.22742</v>
      </c>
      <c r="X552" s="57">
        <f>SUMIF('Retail Order Summary'!B:B, 'Retail Item Input'!A552, 'Retail Order Summary'!G:G)</f>
        <v>31.98</v>
      </c>
      <c r="Y552" s="72">
        <f t="shared" si="17"/>
        <v>7.6833369043151976</v>
      </c>
    </row>
    <row r="553" spans="1:25">
      <c r="A553" t="s">
        <v>4582</v>
      </c>
      <c r="B553" t="s">
        <v>4583</v>
      </c>
      <c r="D553"/>
      <c r="P553" s="56">
        <v>42891.736909722225</v>
      </c>
      <c r="Q553">
        <v>2</v>
      </c>
      <c r="R553" t="s">
        <v>4924</v>
      </c>
      <c r="S553">
        <v>7.99</v>
      </c>
      <c r="T553" t="s">
        <v>3397</v>
      </c>
      <c r="V553" s="57">
        <f t="shared" si="16"/>
        <v>15.98</v>
      </c>
      <c r="W553" s="57">
        <f>SUMIF('Retail Order Summary'!B:B,A553, 'Retail Order Summary'!J:J)*-1</f>
        <v>-2.15455</v>
      </c>
      <c r="X553" s="57">
        <f>SUMIF('Retail Order Summary'!B:B, 'Retail Item Input'!A553, 'Retail Order Summary'!G:G)</f>
        <v>63.95</v>
      </c>
      <c r="Y553" s="72">
        <f t="shared" si="17"/>
        <v>15.441615183737294</v>
      </c>
    </row>
    <row r="554" spans="1:25">
      <c r="A554" t="s">
        <v>4980</v>
      </c>
      <c r="B554" t="s">
        <v>4807</v>
      </c>
      <c r="D554"/>
      <c r="P554" s="56">
        <v>42891.736562500002</v>
      </c>
      <c r="Q554">
        <v>1</v>
      </c>
      <c r="R554" t="s">
        <v>4924</v>
      </c>
      <c r="S554">
        <v>7.99</v>
      </c>
      <c r="T554" t="s">
        <v>3397</v>
      </c>
      <c r="V554" s="57">
        <f t="shared" si="16"/>
        <v>7.99</v>
      </c>
      <c r="W554" s="57">
        <f>SUMIF('Retail Order Summary'!B:B,A554, 'Retail Order Summary'!J:J)*-1</f>
        <v>-0.79474</v>
      </c>
      <c r="X554" s="57">
        <f>SUMIF('Retail Order Summary'!B:B, 'Retail Item Input'!A554, 'Retail Order Summary'!G:G)</f>
        <v>17.059999999999999</v>
      </c>
      <c r="Y554" s="72">
        <f t="shared" si="17"/>
        <v>7.6177858968347012</v>
      </c>
    </row>
    <row r="555" spans="1:25">
      <c r="A555" t="s">
        <v>4981</v>
      </c>
      <c r="B555" t="s">
        <v>2440</v>
      </c>
      <c r="D555"/>
      <c r="P555" s="56">
        <v>42891.735844907409</v>
      </c>
      <c r="Q555">
        <v>1</v>
      </c>
      <c r="R555" t="s">
        <v>4924</v>
      </c>
      <c r="S555">
        <v>7.99</v>
      </c>
      <c r="T555" t="s">
        <v>3397</v>
      </c>
      <c r="V555" s="57">
        <f t="shared" si="16"/>
        <v>7.99</v>
      </c>
      <c r="W555" s="57">
        <f>SUMIF('Retail Order Summary'!B:B,A555, 'Retail Order Summary'!J:J)*-1</f>
        <v>-1.3431300000000002</v>
      </c>
      <c r="X555" s="57">
        <f>SUMIF('Retail Order Summary'!B:B, 'Retail Item Input'!A555, 'Retail Order Summary'!G:G)</f>
        <v>35.97</v>
      </c>
      <c r="Y555" s="72">
        <f t="shared" si="17"/>
        <v>7.6916511342785654</v>
      </c>
    </row>
    <row r="556" spans="1:25">
      <c r="A556" t="s">
        <v>4982</v>
      </c>
      <c r="B556" t="s">
        <v>3895</v>
      </c>
      <c r="D556"/>
      <c r="P556" s="56">
        <v>42891.671840277777</v>
      </c>
      <c r="Q556">
        <v>1</v>
      </c>
      <c r="R556" t="s">
        <v>4924</v>
      </c>
      <c r="S556">
        <v>7.99</v>
      </c>
      <c r="T556" t="s">
        <v>3397</v>
      </c>
      <c r="V556" s="57">
        <f t="shared" si="16"/>
        <v>7.99</v>
      </c>
      <c r="W556" s="57">
        <f>SUMIF('Retail Order Summary'!B:B,A556, 'Retail Order Summary'!J:J)*-1</f>
        <v>-0.87942000000000009</v>
      </c>
      <c r="X556" s="57">
        <f>SUMIF('Retail Order Summary'!B:B, 'Retail Item Input'!A556, 'Retail Order Summary'!G:G)</f>
        <v>19.98</v>
      </c>
      <c r="Y556" s="72">
        <f t="shared" si="17"/>
        <v>7.6383200300300302</v>
      </c>
    </row>
    <row r="557" spans="1:25">
      <c r="A557" t="s">
        <v>4983</v>
      </c>
      <c r="B557" t="s">
        <v>4984</v>
      </c>
      <c r="D557"/>
      <c r="P557" s="56">
        <v>42891.663946759261</v>
      </c>
      <c r="Q557">
        <v>1</v>
      </c>
      <c r="R557" t="s">
        <v>4924</v>
      </c>
      <c r="S557">
        <v>7.99</v>
      </c>
      <c r="T557" t="s">
        <v>3397</v>
      </c>
      <c r="V557" s="57">
        <f t="shared" si="16"/>
        <v>7.99</v>
      </c>
      <c r="W557" s="57">
        <f>SUMIF('Retail Order Summary'!B:B,A557, 'Retail Order Summary'!J:J)*-1</f>
        <v>-1.22742</v>
      </c>
      <c r="X557" s="57">
        <f>SUMIF('Retail Order Summary'!B:B, 'Retail Item Input'!A557, 'Retail Order Summary'!G:G)</f>
        <v>31.98</v>
      </c>
      <c r="Y557" s="72">
        <f t="shared" si="17"/>
        <v>7.6833369043151976</v>
      </c>
    </row>
    <row r="558" spans="1:25">
      <c r="A558" t="s">
        <v>4985</v>
      </c>
      <c r="B558" t="s">
        <v>3681</v>
      </c>
      <c r="D558"/>
      <c r="P558" s="56">
        <v>42891.658900462964</v>
      </c>
      <c r="Q558">
        <v>1</v>
      </c>
      <c r="R558" t="s">
        <v>4924</v>
      </c>
      <c r="S558">
        <v>7.99</v>
      </c>
      <c r="T558" t="s">
        <v>3397</v>
      </c>
      <c r="V558" s="57">
        <f t="shared" si="16"/>
        <v>7.99</v>
      </c>
      <c r="W558" s="57">
        <f>SUMIF('Retail Order Summary'!B:B,A558, 'Retail Order Summary'!J:J)*-1</f>
        <v>-1.22742</v>
      </c>
      <c r="X558" s="57">
        <f>SUMIF('Retail Order Summary'!B:B, 'Retail Item Input'!A558, 'Retail Order Summary'!G:G)</f>
        <v>31.98</v>
      </c>
      <c r="Y558" s="72">
        <f t="shared" si="17"/>
        <v>7.6833369043151976</v>
      </c>
    </row>
    <row r="559" spans="1:25">
      <c r="A559" t="s">
        <v>4986</v>
      </c>
      <c r="B559" t="s">
        <v>4067</v>
      </c>
      <c r="C559" t="s">
        <v>2721</v>
      </c>
      <c r="D559" s="77">
        <v>42891.552939814814</v>
      </c>
      <c r="E559" t="s">
        <v>2713</v>
      </c>
      <c r="F559" s="77">
        <v>42911.505462962959</v>
      </c>
      <c r="G559" t="s">
        <v>2722</v>
      </c>
      <c r="H559" t="s">
        <v>1920</v>
      </c>
      <c r="I559">
        <v>15.98</v>
      </c>
      <c r="J559">
        <v>4</v>
      </c>
      <c r="K559">
        <v>0</v>
      </c>
      <c r="L559">
        <v>19.98</v>
      </c>
      <c r="N559">
        <v>0</v>
      </c>
      <c r="O559" t="s">
        <v>2728</v>
      </c>
      <c r="P559" s="56">
        <v>42891.552939814814</v>
      </c>
      <c r="Q559">
        <v>1</v>
      </c>
      <c r="R559" t="s">
        <v>4924</v>
      </c>
      <c r="S559">
        <v>7.99</v>
      </c>
      <c r="T559" t="s">
        <v>3397</v>
      </c>
      <c r="U559">
        <v>5382861713</v>
      </c>
      <c r="V559" s="57">
        <f t="shared" si="16"/>
        <v>7.99</v>
      </c>
      <c r="W559" s="57">
        <f>SUMIF('Retail Order Summary'!B:B,A559, 'Retail Order Summary'!J:J)*-1</f>
        <v>-0.87942000000000009</v>
      </c>
      <c r="X559" s="57">
        <f>SUMIF('Retail Order Summary'!B:B, 'Retail Item Input'!A559, 'Retail Order Summary'!G:G)</f>
        <v>19.98</v>
      </c>
      <c r="Y559" s="72">
        <f t="shared" si="17"/>
        <v>7.6383200300300302</v>
      </c>
    </row>
    <row r="560" spans="1:25">
      <c r="A560" t="s">
        <v>4987</v>
      </c>
      <c r="B560" t="s">
        <v>3729</v>
      </c>
      <c r="D560"/>
      <c r="P560" s="56">
        <v>42891.551782407405</v>
      </c>
      <c r="Q560">
        <v>1</v>
      </c>
      <c r="R560" t="s">
        <v>4924</v>
      </c>
      <c r="S560">
        <v>7.99</v>
      </c>
      <c r="T560" t="s">
        <v>3397</v>
      </c>
      <c r="V560" s="57">
        <f t="shared" si="16"/>
        <v>7.99</v>
      </c>
      <c r="W560" s="57">
        <f>SUMIF('Retail Order Summary'!B:B,A560, 'Retail Order Summary'!J:J)*-1</f>
        <v>-0.87942000000000009</v>
      </c>
      <c r="X560" s="57">
        <f>SUMIF('Retail Order Summary'!B:B, 'Retail Item Input'!A560, 'Retail Order Summary'!G:G)</f>
        <v>19.98</v>
      </c>
      <c r="Y560" s="72">
        <f t="shared" si="17"/>
        <v>7.6383200300300302</v>
      </c>
    </row>
    <row r="561" spans="1:25">
      <c r="A561" t="s">
        <v>4988</v>
      </c>
      <c r="B561" t="s">
        <v>4989</v>
      </c>
      <c r="D561"/>
      <c r="P561" s="56">
        <v>42891.536168981482</v>
      </c>
      <c r="Q561">
        <v>1</v>
      </c>
      <c r="R561" t="s">
        <v>4924</v>
      </c>
      <c r="S561">
        <v>7.99</v>
      </c>
      <c r="T561" t="s">
        <v>3397</v>
      </c>
      <c r="V561" s="57">
        <f t="shared" si="16"/>
        <v>7.99</v>
      </c>
      <c r="W561" s="57">
        <f>SUMIF('Retail Order Summary'!B:B,A561, 'Retail Order Summary'!J:J)*-1</f>
        <v>-2.4548399999999999</v>
      </c>
      <c r="X561" s="57">
        <f>SUMIF('Retail Order Summary'!B:B, 'Retail Item Input'!A561, 'Retail Order Summary'!G:G)</f>
        <v>63.96</v>
      </c>
      <c r="Y561" s="72">
        <f t="shared" si="17"/>
        <v>7.6833369043151976</v>
      </c>
    </row>
    <row r="562" spans="1:25">
      <c r="A562" t="s">
        <v>4990</v>
      </c>
      <c r="B562" t="s">
        <v>2751</v>
      </c>
      <c r="D562"/>
      <c r="P562" s="56">
        <v>42891.526412037034</v>
      </c>
      <c r="Q562">
        <v>1</v>
      </c>
      <c r="R562" t="s">
        <v>4924</v>
      </c>
      <c r="S562">
        <v>7.99</v>
      </c>
      <c r="T562" t="s">
        <v>3397</v>
      </c>
      <c r="V562" s="57">
        <f t="shared" si="16"/>
        <v>7.99</v>
      </c>
      <c r="W562" s="57">
        <f>SUMIF('Retail Order Summary'!B:B,A562, 'Retail Order Summary'!J:J)*-1</f>
        <v>-0.79474</v>
      </c>
      <c r="X562" s="57">
        <f>SUMIF('Retail Order Summary'!B:B, 'Retail Item Input'!A562, 'Retail Order Summary'!G:G)</f>
        <v>17.059999999999999</v>
      </c>
      <c r="Y562" s="72">
        <f t="shared" si="17"/>
        <v>7.6177858968347012</v>
      </c>
    </row>
    <row r="563" spans="1:25">
      <c r="A563" t="s">
        <v>4991</v>
      </c>
      <c r="B563" t="s">
        <v>4992</v>
      </c>
      <c r="C563" t="s">
        <v>2721</v>
      </c>
      <c r="D563" s="77">
        <v>42891.520289351851</v>
      </c>
      <c r="E563" t="s">
        <v>2713</v>
      </c>
      <c r="F563" s="77">
        <v>42909.972233796296</v>
      </c>
      <c r="G563" t="s">
        <v>2722</v>
      </c>
      <c r="H563" t="s">
        <v>1920</v>
      </c>
      <c r="I563">
        <v>15.98</v>
      </c>
      <c r="J563">
        <v>16</v>
      </c>
      <c r="K563">
        <v>0</v>
      </c>
      <c r="L563">
        <v>31.98</v>
      </c>
      <c r="N563">
        <v>0</v>
      </c>
      <c r="O563" t="s">
        <v>2735</v>
      </c>
      <c r="P563" s="56">
        <v>42891.520277777781</v>
      </c>
      <c r="Q563">
        <v>1</v>
      </c>
      <c r="R563" t="s">
        <v>4924</v>
      </c>
      <c r="S563">
        <v>7.99</v>
      </c>
      <c r="T563" t="s">
        <v>3397</v>
      </c>
      <c r="U563">
        <v>5382643217</v>
      </c>
      <c r="V563" s="57">
        <f t="shared" si="16"/>
        <v>7.99</v>
      </c>
      <c r="W563" s="57">
        <f>SUMIF('Retail Order Summary'!B:B,A563, 'Retail Order Summary'!J:J)*-1</f>
        <v>-1.22742</v>
      </c>
      <c r="X563" s="57">
        <f>SUMIF('Retail Order Summary'!B:B, 'Retail Item Input'!A563, 'Retail Order Summary'!G:G)</f>
        <v>31.98</v>
      </c>
      <c r="Y563" s="72">
        <f t="shared" si="17"/>
        <v>7.6833369043151976</v>
      </c>
    </row>
    <row r="564" spans="1:25">
      <c r="A564" t="s">
        <v>4993</v>
      </c>
      <c r="B564" t="s">
        <v>701</v>
      </c>
      <c r="D564"/>
      <c r="P564" s="56">
        <v>42891.467233796298</v>
      </c>
      <c r="Q564">
        <v>2</v>
      </c>
      <c r="R564" t="s">
        <v>4924</v>
      </c>
      <c r="S564">
        <v>7.99</v>
      </c>
      <c r="T564" t="s">
        <v>3397</v>
      </c>
      <c r="V564" s="57">
        <f t="shared" si="16"/>
        <v>15.98</v>
      </c>
      <c r="W564" s="57">
        <f>SUMIF('Retail Order Summary'!B:B,A564, 'Retail Order Summary'!J:J)*-1</f>
        <v>-1.11113</v>
      </c>
      <c r="X564" s="57">
        <f>SUMIF('Retail Order Summary'!B:B, 'Retail Item Input'!A564, 'Retail Order Summary'!G:G)</f>
        <v>27.97</v>
      </c>
      <c r="Y564" s="72">
        <f t="shared" si="17"/>
        <v>15.34518207365034</v>
      </c>
    </row>
    <row r="565" spans="1:25">
      <c r="A565" t="s">
        <v>4994</v>
      </c>
      <c r="B565" t="s">
        <v>2726</v>
      </c>
      <c r="D565"/>
      <c r="P565" s="56">
        <v>42891.455821759257</v>
      </c>
      <c r="Q565">
        <v>1</v>
      </c>
      <c r="R565" t="s">
        <v>4924</v>
      </c>
      <c r="S565">
        <v>7.99</v>
      </c>
      <c r="T565" t="s">
        <v>3397</v>
      </c>
      <c r="V565" s="57">
        <f t="shared" si="16"/>
        <v>7.99</v>
      </c>
      <c r="W565" s="57">
        <f>SUMIF('Retail Order Summary'!B:B,A565, 'Retail Order Summary'!J:J)*-1</f>
        <v>-1.11113</v>
      </c>
      <c r="X565" s="57">
        <f>SUMIF('Retail Order Summary'!B:B, 'Retail Item Input'!A565, 'Retail Order Summary'!G:G)</f>
        <v>27.97</v>
      </c>
      <c r="Y565" s="72">
        <f t="shared" si="17"/>
        <v>7.6725910368251702</v>
      </c>
    </row>
    <row r="566" spans="1:25">
      <c r="A566" t="s">
        <v>4995</v>
      </c>
      <c r="B566" t="s">
        <v>3664</v>
      </c>
      <c r="D566"/>
      <c r="P566" s="56">
        <v>42891.425243055557</v>
      </c>
      <c r="Q566">
        <v>1</v>
      </c>
      <c r="R566" t="s">
        <v>4924</v>
      </c>
      <c r="S566">
        <v>7.99</v>
      </c>
      <c r="T566" t="s">
        <v>3397</v>
      </c>
      <c r="V566" s="57">
        <f t="shared" si="16"/>
        <v>7.99</v>
      </c>
      <c r="W566" s="57">
        <f>SUMIF('Retail Order Summary'!B:B,A566, 'Retail Order Summary'!J:J)*-1</f>
        <v>-0.79474</v>
      </c>
      <c r="X566" s="57">
        <f>SUMIF('Retail Order Summary'!B:B, 'Retail Item Input'!A566, 'Retail Order Summary'!G:G)</f>
        <v>17.059999999999999</v>
      </c>
      <c r="Y566" s="72">
        <f t="shared" si="17"/>
        <v>7.6177858968347012</v>
      </c>
    </row>
    <row r="567" spans="1:25">
      <c r="A567" t="s">
        <v>4996</v>
      </c>
      <c r="B567" t="s">
        <v>4997</v>
      </c>
      <c r="D567"/>
      <c r="P567" s="56">
        <v>42891.4059837963</v>
      </c>
      <c r="Q567">
        <v>1</v>
      </c>
      <c r="R567" t="s">
        <v>4924</v>
      </c>
      <c r="S567">
        <v>7.99</v>
      </c>
      <c r="T567" t="s">
        <v>3397</v>
      </c>
      <c r="V567" s="57">
        <f t="shared" si="16"/>
        <v>7.99</v>
      </c>
      <c r="W567" s="57">
        <f>SUMIF('Retail Order Summary'!B:B,A567, 'Retail Order Summary'!J:J)*-1</f>
        <v>-0.87942000000000009</v>
      </c>
      <c r="X567" s="57">
        <f>SUMIF('Retail Order Summary'!B:B, 'Retail Item Input'!A567, 'Retail Order Summary'!G:G)</f>
        <v>19.98</v>
      </c>
      <c r="Y567" s="72">
        <f t="shared" si="17"/>
        <v>7.6383200300300302</v>
      </c>
    </row>
    <row r="568" spans="1:25">
      <c r="A568" t="s">
        <v>4998</v>
      </c>
      <c r="B568" t="s">
        <v>3782</v>
      </c>
      <c r="C568" t="s">
        <v>2721</v>
      </c>
      <c r="D568" s="77">
        <v>42891.389918981484</v>
      </c>
      <c r="E568" t="s">
        <v>2713</v>
      </c>
      <c r="F568" s="77">
        <v>42909.978703703702</v>
      </c>
      <c r="G568" t="s">
        <v>2722</v>
      </c>
      <c r="H568" t="s">
        <v>1920</v>
      </c>
      <c r="I568">
        <v>15.98</v>
      </c>
      <c r="J568">
        <v>4</v>
      </c>
      <c r="K568">
        <v>0</v>
      </c>
      <c r="L568">
        <v>19.98</v>
      </c>
      <c r="N568">
        <v>0</v>
      </c>
      <c r="O568" t="s">
        <v>2728</v>
      </c>
      <c r="P568" s="56">
        <v>42891.389918981484</v>
      </c>
      <c r="Q568">
        <v>1</v>
      </c>
      <c r="R568" t="s">
        <v>4924</v>
      </c>
      <c r="S568">
        <v>7.99</v>
      </c>
      <c r="T568" t="s">
        <v>3397</v>
      </c>
      <c r="U568">
        <v>5381342161</v>
      </c>
      <c r="V568" s="57">
        <f t="shared" si="16"/>
        <v>7.99</v>
      </c>
      <c r="W568" s="57">
        <f>SUMIF('Retail Order Summary'!B:B,A568, 'Retail Order Summary'!J:J)*-1</f>
        <v>-0.87942000000000009</v>
      </c>
      <c r="X568" s="57">
        <f>SUMIF('Retail Order Summary'!B:B, 'Retail Item Input'!A568, 'Retail Order Summary'!G:G)</f>
        <v>19.98</v>
      </c>
      <c r="Y568" s="72">
        <f t="shared" si="17"/>
        <v>7.6383200300300302</v>
      </c>
    </row>
    <row r="569" spans="1:25">
      <c r="A569" t="s">
        <v>4524</v>
      </c>
      <c r="B569" t="s">
        <v>579</v>
      </c>
      <c r="D569"/>
      <c r="P569" s="56">
        <v>42891.38486111111</v>
      </c>
      <c r="Q569">
        <v>1</v>
      </c>
      <c r="R569" t="s">
        <v>4924</v>
      </c>
      <c r="S569">
        <v>7.99</v>
      </c>
      <c r="T569" t="s">
        <v>3397</v>
      </c>
      <c r="V569" s="57">
        <f t="shared" si="16"/>
        <v>7.99</v>
      </c>
      <c r="W569" s="57">
        <f>SUMIF('Retail Order Summary'!B:B,A569, 'Retail Order Summary'!J:J)*-1</f>
        <v>-1.4875500000000001</v>
      </c>
      <c r="X569" s="57">
        <f>SUMIF('Retail Order Summary'!B:B, 'Retail Item Input'!A569, 'Retail Order Summary'!G:G)</f>
        <v>40.950000000000003</v>
      </c>
      <c r="Y569" s="72">
        <f t="shared" si="17"/>
        <v>7.6997552014652015</v>
      </c>
    </row>
    <row r="570" spans="1:25">
      <c r="A570" t="s">
        <v>4999</v>
      </c>
      <c r="B570" t="s">
        <v>5000</v>
      </c>
      <c r="C570" t="s">
        <v>2721</v>
      </c>
      <c r="D570" s="77">
        <v>42891.379837962966</v>
      </c>
      <c r="E570" t="s">
        <v>2713</v>
      </c>
      <c r="F570" s="77">
        <v>42912.693506944444</v>
      </c>
      <c r="G570" t="s">
        <v>2722</v>
      </c>
      <c r="H570" t="s">
        <v>1920</v>
      </c>
      <c r="I570">
        <v>7.99</v>
      </c>
      <c r="J570">
        <v>4</v>
      </c>
      <c r="K570">
        <v>0</v>
      </c>
      <c r="L570">
        <v>11.99</v>
      </c>
      <c r="N570">
        <v>0</v>
      </c>
      <c r="O570" t="s">
        <v>2728</v>
      </c>
      <c r="P570" s="56">
        <v>42891.379837962966</v>
      </c>
      <c r="Q570">
        <v>1</v>
      </c>
      <c r="R570" t="s">
        <v>4924</v>
      </c>
      <c r="S570">
        <v>7.99</v>
      </c>
      <c r="T570" t="s">
        <v>3397</v>
      </c>
      <c r="U570">
        <v>5381298193</v>
      </c>
      <c r="V570" s="57">
        <f t="shared" si="16"/>
        <v>7.99</v>
      </c>
      <c r="W570" s="57">
        <f>SUMIF('Retail Order Summary'!B:B,A570, 'Retail Order Summary'!J:J)*-1</f>
        <v>-0.64771000000000001</v>
      </c>
      <c r="X570" s="57">
        <f>SUMIF('Retail Order Summary'!B:B, 'Retail Item Input'!A570, 'Retail Order Summary'!G:G)</f>
        <v>11.99</v>
      </c>
      <c r="Y570" s="72">
        <f t="shared" si="17"/>
        <v>7.5583734028356968</v>
      </c>
    </row>
    <row r="571" spans="1:25">
      <c r="A571" t="s">
        <v>5001</v>
      </c>
      <c r="B571" t="s">
        <v>2724</v>
      </c>
      <c r="D571"/>
      <c r="P571" s="56">
        <v>42891.364641203705</v>
      </c>
      <c r="Q571">
        <v>1</v>
      </c>
      <c r="R571" t="s">
        <v>4924</v>
      </c>
      <c r="S571">
        <v>7.99</v>
      </c>
      <c r="T571" t="s">
        <v>3397</v>
      </c>
      <c r="V571" s="57">
        <f t="shared" si="16"/>
        <v>7.99</v>
      </c>
      <c r="W571" s="57">
        <f>SUMIF('Retail Order Summary'!B:B,A571, 'Retail Order Summary'!J:J)*-1</f>
        <v>-0.87942000000000009</v>
      </c>
      <c r="X571" s="57">
        <f>SUMIF('Retail Order Summary'!B:B, 'Retail Item Input'!A571, 'Retail Order Summary'!G:G)</f>
        <v>19.98</v>
      </c>
      <c r="Y571" s="72">
        <f t="shared" si="17"/>
        <v>7.6383200300300302</v>
      </c>
    </row>
    <row r="572" spans="1:25">
      <c r="A572" t="s">
        <v>5002</v>
      </c>
      <c r="B572" t="s">
        <v>5003</v>
      </c>
      <c r="C572" t="s">
        <v>2721</v>
      </c>
      <c r="D572" s="77">
        <v>42890.540937500002</v>
      </c>
      <c r="E572" t="s">
        <v>2713</v>
      </c>
      <c r="F572" s="77">
        <v>42909.951747685183</v>
      </c>
      <c r="G572" t="s">
        <v>2722</v>
      </c>
      <c r="H572" t="s">
        <v>1920</v>
      </c>
      <c r="I572">
        <v>15.98</v>
      </c>
      <c r="J572">
        <v>16</v>
      </c>
      <c r="K572">
        <v>0</v>
      </c>
      <c r="L572">
        <v>31.98</v>
      </c>
      <c r="N572">
        <v>0</v>
      </c>
      <c r="O572" t="s">
        <v>2735</v>
      </c>
      <c r="P572" s="56">
        <v>42890.540937500002</v>
      </c>
      <c r="Q572">
        <v>2</v>
      </c>
      <c r="R572" t="s">
        <v>4924</v>
      </c>
      <c r="S572">
        <v>7.99</v>
      </c>
      <c r="T572" t="s">
        <v>3397</v>
      </c>
      <c r="U572">
        <v>5377464337</v>
      </c>
      <c r="V572" s="57">
        <f t="shared" si="16"/>
        <v>15.98</v>
      </c>
      <c r="W572" s="57">
        <f>SUMIF('Retail Order Summary'!B:B,A572, 'Retail Order Summary'!J:J)*-1</f>
        <v>-1.22742</v>
      </c>
      <c r="X572" s="57">
        <f>SUMIF('Retail Order Summary'!B:B, 'Retail Item Input'!A572, 'Retail Order Summary'!G:G)</f>
        <v>31.98</v>
      </c>
      <c r="Y572" s="72">
        <f t="shared" si="17"/>
        <v>15.366673808630395</v>
      </c>
    </row>
    <row r="573" spans="1:25">
      <c r="A573" t="s">
        <v>5004</v>
      </c>
      <c r="B573" t="s">
        <v>547</v>
      </c>
      <c r="C573" t="s">
        <v>2721</v>
      </c>
      <c r="D573" s="77">
        <v>42889.550393518519</v>
      </c>
      <c r="E573" t="s">
        <v>2713</v>
      </c>
      <c r="F573" s="77">
        <v>42909.955509259256</v>
      </c>
      <c r="G573" t="s">
        <v>2722</v>
      </c>
      <c r="H573" t="s">
        <v>1920</v>
      </c>
      <c r="I573">
        <v>23.97</v>
      </c>
      <c r="J573">
        <v>4</v>
      </c>
      <c r="K573">
        <v>0</v>
      </c>
      <c r="L573">
        <v>27.97</v>
      </c>
      <c r="N573">
        <v>0</v>
      </c>
      <c r="O573" t="s">
        <v>2728</v>
      </c>
      <c r="P573" s="56">
        <v>42889.550393518519</v>
      </c>
      <c r="Q573">
        <v>1</v>
      </c>
      <c r="R573" t="s">
        <v>4924</v>
      </c>
      <c r="S573">
        <v>7.99</v>
      </c>
      <c r="T573" t="s">
        <v>3397</v>
      </c>
      <c r="U573">
        <v>5373085777</v>
      </c>
      <c r="V573" s="57">
        <f t="shared" si="16"/>
        <v>7.99</v>
      </c>
      <c r="W573" s="57">
        <f>SUMIF('Retail Order Summary'!B:B,A573, 'Retail Order Summary'!J:J)*-1</f>
        <v>-1.11113</v>
      </c>
      <c r="X573" s="57">
        <f>SUMIF('Retail Order Summary'!B:B, 'Retail Item Input'!A573, 'Retail Order Summary'!G:G)</f>
        <v>27.97</v>
      </c>
      <c r="Y573" s="72">
        <f t="shared" si="17"/>
        <v>7.6725910368251702</v>
      </c>
    </row>
    <row r="574" spans="1:25">
      <c r="A574" t="s">
        <v>5005</v>
      </c>
      <c r="B574" t="s">
        <v>3569</v>
      </c>
      <c r="D574"/>
      <c r="P574" s="56">
        <v>42888.885949074072</v>
      </c>
      <c r="Q574">
        <v>1</v>
      </c>
      <c r="R574" t="s">
        <v>4924</v>
      </c>
      <c r="S574">
        <v>7.99</v>
      </c>
      <c r="T574" t="s">
        <v>3397</v>
      </c>
      <c r="V574" s="57">
        <f t="shared" si="16"/>
        <v>7.99</v>
      </c>
      <c r="W574" s="57">
        <f>SUMIF('Retail Order Summary'!B:B,A574, 'Retail Order Summary'!J:J)*-1</f>
        <v>-0.87942000000000009</v>
      </c>
      <c r="X574" s="57">
        <f>SUMIF('Retail Order Summary'!B:B, 'Retail Item Input'!A574, 'Retail Order Summary'!G:G)</f>
        <v>19.98</v>
      </c>
      <c r="Y574" s="72">
        <f t="shared" si="17"/>
        <v>7.6383200300300302</v>
      </c>
    </row>
    <row r="575" spans="1:25">
      <c r="A575" t="s">
        <v>5006</v>
      </c>
      <c r="B575" t="s">
        <v>843</v>
      </c>
      <c r="D575"/>
      <c r="P575" s="56">
        <v>42888.841724537036</v>
      </c>
      <c r="Q575">
        <v>1</v>
      </c>
      <c r="R575" t="s">
        <v>4924</v>
      </c>
      <c r="S575">
        <v>7.99</v>
      </c>
      <c r="T575" t="s">
        <v>3397</v>
      </c>
      <c r="V575" s="57">
        <f t="shared" si="16"/>
        <v>7.99</v>
      </c>
      <c r="W575" s="57">
        <f>SUMIF('Retail Order Summary'!B:B,A575, 'Retail Order Summary'!J:J)*-1</f>
        <v>-1.3721300000000001</v>
      </c>
      <c r="X575" s="57">
        <f>SUMIF('Retail Order Summary'!B:B, 'Retail Item Input'!A575, 'Retail Order Summary'!G:G)</f>
        <v>36.97</v>
      </c>
      <c r="Y575" s="72">
        <f t="shared" si="17"/>
        <v>7.6934536461996217</v>
      </c>
    </row>
    <row r="576" spans="1:25">
      <c r="A576" t="s">
        <v>4900</v>
      </c>
      <c r="B576" t="s">
        <v>4704</v>
      </c>
      <c r="D576"/>
      <c r="P576" s="56">
        <v>42888.729120370372</v>
      </c>
      <c r="Q576">
        <v>1</v>
      </c>
      <c r="R576" t="s">
        <v>4924</v>
      </c>
      <c r="S576">
        <v>7.99</v>
      </c>
      <c r="T576" t="s">
        <v>3397</v>
      </c>
      <c r="V576" s="57">
        <f t="shared" si="16"/>
        <v>7.99</v>
      </c>
      <c r="W576" s="57">
        <f>SUMIF('Retail Order Summary'!B:B,A576, 'Retail Order Summary'!J:J)*-1</f>
        <v>-1.11113</v>
      </c>
      <c r="X576" s="57">
        <f>SUMIF('Retail Order Summary'!B:B, 'Retail Item Input'!A576, 'Retail Order Summary'!G:G)</f>
        <v>27.97</v>
      </c>
      <c r="Y576" s="72">
        <f t="shared" si="17"/>
        <v>7.6725910368251702</v>
      </c>
    </row>
    <row r="577" spans="1:25">
      <c r="A577" t="s">
        <v>5007</v>
      </c>
      <c r="B577" t="s">
        <v>617</v>
      </c>
      <c r="D577"/>
      <c r="P577" s="56">
        <v>42888.712500000001</v>
      </c>
      <c r="Q577">
        <v>2</v>
      </c>
      <c r="R577" t="s">
        <v>4924</v>
      </c>
      <c r="S577">
        <v>7.99</v>
      </c>
      <c r="T577" t="s">
        <v>3397</v>
      </c>
      <c r="V577" s="57">
        <f t="shared" si="16"/>
        <v>15.98</v>
      </c>
      <c r="W577" s="57">
        <f>SUMIF('Retail Order Summary'!B:B,A577, 'Retail Order Summary'!J:J)*-1</f>
        <v>-1.6035500000000003</v>
      </c>
      <c r="X577" s="57">
        <f>SUMIF('Retail Order Summary'!B:B, 'Retail Item Input'!A577, 'Retail Order Summary'!G:G)</f>
        <v>44.95</v>
      </c>
      <c r="Y577" s="72">
        <f t="shared" si="17"/>
        <v>15.409928164627363</v>
      </c>
    </row>
    <row r="578" spans="1:25">
      <c r="A578" t="s">
        <v>5008</v>
      </c>
      <c r="B578" t="s">
        <v>2061</v>
      </c>
      <c r="D578"/>
      <c r="P578" s="56">
        <v>42888.581076388888</v>
      </c>
      <c r="Q578">
        <v>1</v>
      </c>
      <c r="R578" t="s">
        <v>4924</v>
      </c>
      <c r="S578">
        <v>7.99</v>
      </c>
      <c r="T578" t="s">
        <v>3397</v>
      </c>
      <c r="V578" s="57">
        <f t="shared" si="16"/>
        <v>7.99</v>
      </c>
      <c r="W578" s="57">
        <f>SUMIF('Retail Order Summary'!B:B,A578, 'Retail Order Summary'!J:J)*-1</f>
        <v>-0.87942000000000009</v>
      </c>
      <c r="X578" s="57">
        <f>SUMIF('Retail Order Summary'!B:B, 'Retail Item Input'!A578, 'Retail Order Summary'!G:G)</f>
        <v>19.98</v>
      </c>
      <c r="Y578" s="72">
        <f t="shared" si="17"/>
        <v>7.6383200300300302</v>
      </c>
    </row>
    <row r="579" spans="1:25">
      <c r="A579" t="s">
        <v>5009</v>
      </c>
      <c r="B579" t="s">
        <v>3004</v>
      </c>
      <c r="D579"/>
      <c r="P579" s="56">
        <v>42888.537499999999</v>
      </c>
      <c r="Q579">
        <v>1</v>
      </c>
      <c r="R579" t="s">
        <v>4924</v>
      </c>
      <c r="S579">
        <v>7.99</v>
      </c>
      <c r="T579" t="s">
        <v>3397</v>
      </c>
      <c r="V579" s="57">
        <f t="shared" ref="V579:V642" si="18">Q579*S579</f>
        <v>7.99</v>
      </c>
      <c r="W579" s="57">
        <f>SUMIF('Retail Order Summary'!B:B,A579, 'Retail Order Summary'!J:J)*-1</f>
        <v>-0.79474</v>
      </c>
      <c r="X579" s="57">
        <f>SUMIF('Retail Order Summary'!B:B, 'Retail Item Input'!A579, 'Retail Order Summary'!G:G)</f>
        <v>17.059999999999999</v>
      </c>
      <c r="Y579" s="72">
        <f t="shared" ref="Y579:Y642" si="19">V579+(W579*(V579/X579))</f>
        <v>7.6177858968347012</v>
      </c>
    </row>
    <row r="580" spans="1:25">
      <c r="A580" t="s">
        <v>5010</v>
      </c>
      <c r="B580" t="s">
        <v>4638</v>
      </c>
      <c r="D580"/>
      <c r="P580" s="56">
        <v>42888.495451388888</v>
      </c>
      <c r="Q580">
        <v>1</v>
      </c>
      <c r="R580" t="s">
        <v>4924</v>
      </c>
      <c r="S580">
        <v>7.99</v>
      </c>
      <c r="T580" t="s">
        <v>3397</v>
      </c>
      <c r="V580" s="57">
        <f t="shared" si="18"/>
        <v>7.99</v>
      </c>
      <c r="W580" s="57">
        <f>SUMIF('Retail Order Summary'!B:B,A580, 'Retail Order Summary'!J:J)*-1</f>
        <v>-0.76341999999999999</v>
      </c>
      <c r="X580" s="57">
        <f>SUMIF('Retail Order Summary'!B:B, 'Retail Item Input'!A580, 'Retail Order Summary'!G:G)</f>
        <v>15.98</v>
      </c>
      <c r="Y580" s="72">
        <f t="shared" si="19"/>
        <v>7.6082900000000002</v>
      </c>
    </row>
    <row r="581" spans="1:25">
      <c r="A581" t="s">
        <v>5011</v>
      </c>
      <c r="B581" t="s">
        <v>5012</v>
      </c>
      <c r="C581" t="s">
        <v>2721</v>
      </c>
      <c r="D581" s="77">
        <v>42888.480127314811</v>
      </c>
      <c r="E581" t="s">
        <v>2713</v>
      </c>
      <c r="F581" s="77">
        <v>42912.525787037041</v>
      </c>
      <c r="G581" t="s">
        <v>2722</v>
      </c>
      <c r="H581" t="s">
        <v>1920</v>
      </c>
      <c r="I581">
        <v>7.99</v>
      </c>
      <c r="J581">
        <v>4</v>
      </c>
      <c r="K581">
        <v>0</v>
      </c>
      <c r="L581">
        <v>11.99</v>
      </c>
      <c r="N581">
        <v>0</v>
      </c>
      <c r="O581" t="s">
        <v>2728</v>
      </c>
      <c r="P581" s="56">
        <v>42888.480127314811</v>
      </c>
      <c r="Q581">
        <v>1</v>
      </c>
      <c r="R581" t="s">
        <v>4924</v>
      </c>
      <c r="S581">
        <v>7.99</v>
      </c>
      <c r="T581" t="s">
        <v>3397</v>
      </c>
      <c r="U581">
        <v>5367148945</v>
      </c>
      <c r="V581" s="57">
        <f t="shared" si="18"/>
        <v>7.99</v>
      </c>
      <c r="W581" s="57">
        <f>SUMIF('Retail Order Summary'!B:B,A581, 'Retail Order Summary'!J:J)*-1</f>
        <v>-0.64771000000000001</v>
      </c>
      <c r="X581" s="57">
        <f>SUMIF('Retail Order Summary'!B:B, 'Retail Item Input'!A581, 'Retail Order Summary'!G:G)</f>
        <v>11.99</v>
      </c>
      <c r="Y581" s="72">
        <f t="shared" si="19"/>
        <v>7.5583734028356968</v>
      </c>
    </row>
    <row r="582" spans="1:25">
      <c r="A582" t="s">
        <v>5013</v>
      </c>
      <c r="B582" t="s">
        <v>603</v>
      </c>
      <c r="D582"/>
      <c r="P582" s="56">
        <v>42888.462094907409</v>
      </c>
      <c r="Q582">
        <v>2</v>
      </c>
      <c r="R582" t="s">
        <v>4924</v>
      </c>
      <c r="S582">
        <v>7.99</v>
      </c>
      <c r="T582" t="s">
        <v>3397</v>
      </c>
      <c r="V582" s="57">
        <f t="shared" si="18"/>
        <v>15.98</v>
      </c>
      <c r="W582" s="57">
        <f>SUMIF('Retail Order Summary'!B:B,A582, 'Retail Order Summary'!J:J)*-1</f>
        <v>-1.2268400000000002</v>
      </c>
      <c r="X582" s="57">
        <f>SUMIF('Retail Order Summary'!B:B, 'Retail Item Input'!A582, 'Retail Order Summary'!G:G)</f>
        <v>31.96</v>
      </c>
      <c r="Y582" s="72">
        <f t="shared" si="19"/>
        <v>15.366580000000001</v>
      </c>
    </row>
    <row r="583" spans="1:25">
      <c r="A583" t="s">
        <v>5014</v>
      </c>
      <c r="B583" t="s">
        <v>698</v>
      </c>
      <c r="D583"/>
      <c r="P583" s="56">
        <v>42888.392939814818</v>
      </c>
      <c r="Q583">
        <v>1</v>
      </c>
      <c r="R583" t="s">
        <v>4924</v>
      </c>
      <c r="S583">
        <v>7.99</v>
      </c>
      <c r="T583" t="s">
        <v>3397</v>
      </c>
      <c r="V583" s="57">
        <f t="shared" si="18"/>
        <v>7.99</v>
      </c>
      <c r="W583" s="57">
        <f>SUMIF('Retail Order Summary'!B:B,A583, 'Retail Order Summary'!J:J)*-1</f>
        <v>-0.87942000000000009</v>
      </c>
      <c r="X583" s="57">
        <f>SUMIF('Retail Order Summary'!B:B, 'Retail Item Input'!A583, 'Retail Order Summary'!G:G)</f>
        <v>19.98</v>
      </c>
      <c r="Y583" s="72">
        <f t="shared" si="19"/>
        <v>7.6383200300300302</v>
      </c>
    </row>
    <row r="584" spans="1:25">
      <c r="A584" t="s">
        <v>5015</v>
      </c>
      <c r="B584" t="s">
        <v>845</v>
      </c>
      <c r="D584"/>
      <c r="P584" s="56">
        <v>42888.354988425926</v>
      </c>
      <c r="Q584">
        <v>1</v>
      </c>
      <c r="R584" t="s">
        <v>4924</v>
      </c>
      <c r="S584">
        <v>7.99</v>
      </c>
      <c r="T584" t="s">
        <v>3397</v>
      </c>
      <c r="V584" s="57">
        <f t="shared" si="18"/>
        <v>7.99</v>
      </c>
      <c r="W584" s="57">
        <f>SUMIF('Retail Order Summary'!B:B,A584, 'Retail Order Summary'!J:J)*-1</f>
        <v>-0.91856999999999989</v>
      </c>
      <c r="X584" s="57">
        <f>SUMIF('Retail Order Summary'!B:B, 'Retail Item Input'!A584, 'Retail Order Summary'!G:G)</f>
        <v>21.33</v>
      </c>
      <c r="Y584" s="72">
        <f t="shared" si="19"/>
        <v>7.6459130661040788</v>
      </c>
    </row>
    <row r="585" spans="1:25">
      <c r="A585" t="s">
        <v>4432</v>
      </c>
      <c r="B585" t="s">
        <v>3583</v>
      </c>
      <c r="D585"/>
      <c r="P585" s="56">
        <v>42888.354155092595</v>
      </c>
      <c r="Q585">
        <v>1</v>
      </c>
      <c r="R585" t="s">
        <v>4924</v>
      </c>
      <c r="S585">
        <v>7.99</v>
      </c>
      <c r="T585" t="s">
        <v>3397</v>
      </c>
      <c r="V585" s="57">
        <f t="shared" si="18"/>
        <v>7.99</v>
      </c>
      <c r="W585" s="57">
        <f>SUMIF('Retail Order Summary'!B:B,A585, 'Retail Order Summary'!J:J)*-1</f>
        <v>-1.0531299999999999</v>
      </c>
      <c r="X585" s="57">
        <f>SUMIF('Retail Order Summary'!B:B, 'Retail Item Input'!A585, 'Retail Order Summary'!G:G)</f>
        <v>25.97</v>
      </c>
      <c r="Y585" s="72">
        <f t="shared" si="19"/>
        <v>7.6659911936850218</v>
      </c>
    </row>
    <row r="586" spans="1:25">
      <c r="A586" t="s">
        <v>4833</v>
      </c>
      <c r="B586" t="s">
        <v>4834</v>
      </c>
      <c r="D586"/>
      <c r="P586" s="56">
        <v>42888.348576388889</v>
      </c>
      <c r="Q586">
        <v>1</v>
      </c>
      <c r="R586" t="s">
        <v>4924</v>
      </c>
      <c r="S586">
        <v>7.99</v>
      </c>
      <c r="T586" t="s">
        <v>3397</v>
      </c>
      <c r="V586" s="57">
        <f t="shared" si="18"/>
        <v>7.99</v>
      </c>
      <c r="W586" s="57">
        <f>SUMIF('Retail Order Summary'!B:B,A586, 'Retail Order Summary'!J:J)*-1</f>
        <v>-1.3721300000000001</v>
      </c>
      <c r="X586" s="57">
        <f>SUMIF('Retail Order Summary'!B:B, 'Retail Item Input'!A586, 'Retail Order Summary'!G:G)</f>
        <v>36.97</v>
      </c>
      <c r="Y586" s="72">
        <f t="shared" si="19"/>
        <v>7.6934536461996217</v>
      </c>
    </row>
    <row r="587" spans="1:25">
      <c r="A587" t="s">
        <v>5016</v>
      </c>
      <c r="B587" t="s">
        <v>851</v>
      </c>
      <c r="D587"/>
      <c r="P587" s="56">
        <v>42888.340138888889</v>
      </c>
      <c r="Q587">
        <v>1</v>
      </c>
      <c r="R587" t="s">
        <v>4924</v>
      </c>
      <c r="S587">
        <v>7.99</v>
      </c>
      <c r="T587" t="s">
        <v>3397</v>
      </c>
      <c r="V587" s="57">
        <f t="shared" si="18"/>
        <v>7.99</v>
      </c>
      <c r="W587" s="57">
        <f>SUMIF('Retail Order Summary'!B:B,A587, 'Retail Order Summary'!J:J)*-1</f>
        <v>-0.76341999999999999</v>
      </c>
      <c r="X587" s="57">
        <f>SUMIF('Retail Order Summary'!B:B, 'Retail Item Input'!A587, 'Retail Order Summary'!G:G)</f>
        <v>15.98</v>
      </c>
      <c r="Y587" s="72">
        <f t="shared" si="19"/>
        <v>7.6082900000000002</v>
      </c>
    </row>
    <row r="588" spans="1:25">
      <c r="A588" t="s">
        <v>5017</v>
      </c>
      <c r="B588" t="s">
        <v>2969</v>
      </c>
      <c r="C588" t="s">
        <v>2721</v>
      </c>
      <c r="D588" s="77">
        <v>42888.312025462961</v>
      </c>
      <c r="E588" t="s">
        <v>2713</v>
      </c>
      <c r="F588" s="77">
        <v>42912.527083333334</v>
      </c>
      <c r="G588" t="s">
        <v>2722</v>
      </c>
      <c r="H588" t="s">
        <v>1920</v>
      </c>
      <c r="I588">
        <v>15.98</v>
      </c>
      <c r="J588">
        <v>16</v>
      </c>
      <c r="K588">
        <v>0</v>
      </c>
      <c r="L588">
        <v>31.98</v>
      </c>
      <c r="N588">
        <v>0</v>
      </c>
      <c r="O588" t="s">
        <v>2735</v>
      </c>
      <c r="P588" s="56">
        <v>42888.312013888892</v>
      </c>
      <c r="Q588">
        <v>1</v>
      </c>
      <c r="R588" t="s">
        <v>4924</v>
      </c>
      <c r="S588">
        <v>7.99</v>
      </c>
      <c r="T588" t="s">
        <v>3397</v>
      </c>
      <c r="U588">
        <v>5366193297</v>
      </c>
      <c r="V588" s="57">
        <f t="shared" si="18"/>
        <v>7.99</v>
      </c>
      <c r="W588" s="57">
        <f>SUMIF('Retail Order Summary'!B:B,A588, 'Retail Order Summary'!J:J)*-1</f>
        <v>-1.22742</v>
      </c>
      <c r="X588" s="57">
        <f>SUMIF('Retail Order Summary'!B:B, 'Retail Item Input'!A588, 'Retail Order Summary'!G:G)</f>
        <v>31.98</v>
      </c>
      <c r="Y588" s="72">
        <f t="shared" si="19"/>
        <v>7.6833369043151976</v>
      </c>
    </row>
    <row r="589" spans="1:25">
      <c r="A589" t="s">
        <v>5018</v>
      </c>
      <c r="B589" t="s">
        <v>847</v>
      </c>
      <c r="D589"/>
      <c r="P589" s="56">
        <v>42888.220486111109</v>
      </c>
      <c r="Q589">
        <v>1</v>
      </c>
      <c r="R589" t="s">
        <v>4924</v>
      </c>
      <c r="S589">
        <v>7.99</v>
      </c>
      <c r="T589" t="s">
        <v>3397</v>
      </c>
      <c r="V589" s="57">
        <f t="shared" si="18"/>
        <v>7.99</v>
      </c>
      <c r="W589" s="57">
        <f>SUMIF('Retail Order Summary'!B:B,A589, 'Retail Order Summary'!J:J)*-1</f>
        <v>-0.87942000000000009</v>
      </c>
      <c r="X589" s="57">
        <f>SUMIF('Retail Order Summary'!B:B, 'Retail Item Input'!A589, 'Retail Order Summary'!G:G)</f>
        <v>19.98</v>
      </c>
      <c r="Y589" s="72">
        <f t="shared" si="19"/>
        <v>7.6383200300300302</v>
      </c>
    </row>
    <row r="590" spans="1:25">
      <c r="A590" t="s">
        <v>5019</v>
      </c>
      <c r="B590" t="s">
        <v>541</v>
      </c>
      <c r="D590"/>
      <c r="P590" s="56">
        <v>42888.198842592596</v>
      </c>
      <c r="Q590">
        <v>2</v>
      </c>
      <c r="R590" t="s">
        <v>4924</v>
      </c>
      <c r="S590">
        <v>7.99</v>
      </c>
      <c r="T590" t="s">
        <v>3397</v>
      </c>
      <c r="V590" s="57">
        <f t="shared" si="18"/>
        <v>15.98</v>
      </c>
      <c r="W590" s="57">
        <f>SUMIF('Retail Order Summary'!B:B,A590, 'Retail Order Summary'!J:J)*-1</f>
        <v>-1.9808400000000002</v>
      </c>
      <c r="X590" s="57">
        <f>SUMIF('Retail Order Summary'!B:B, 'Retail Item Input'!A590, 'Retail Order Summary'!G:G)</f>
        <v>57.96</v>
      </c>
      <c r="Y590" s="72">
        <f t="shared" si="19"/>
        <v>15.433867784679089</v>
      </c>
    </row>
    <row r="591" spans="1:25">
      <c r="A591" t="s">
        <v>5020</v>
      </c>
      <c r="B591" t="s">
        <v>2858</v>
      </c>
      <c r="C591" t="s">
        <v>2721</v>
      </c>
      <c r="D591" s="77">
        <v>42888.131712962961</v>
      </c>
      <c r="E591" t="s">
        <v>2713</v>
      </c>
      <c r="F591" s="77">
        <v>42912.521979166668</v>
      </c>
      <c r="G591" t="s">
        <v>2722</v>
      </c>
      <c r="H591" t="s">
        <v>1920</v>
      </c>
      <c r="I591">
        <v>23.97</v>
      </c>
      <c r="J591">
        <v>26</v>
      </c>
      <c r="K591">
        <v>0</v>
      </c>
      <c r="L591">
        <v>49.97</v>
      </c>
      <c r="N591">
        <v>0</v>
      </c>
      <c r="O591" t="s">
        <v>2735</v>
      </c>
      <c r="P591" s="56">
        <v>42888.131712962961</v>
      </c>
      <c r="Q591">
        <v>1</v>
      </c>
      <c r="R591" t="s">
        <v>4924</v>
      </c>
      <c r="S591">
        <v>7.99</v>
      </c>
      <c r="T591" t="s">
        <v>3397</v>
      </c>
      <c r="U591">
        <v>5365273425</v>
      </c>
      <c r="V591" s="57">
        <f t="shared" si="18"/>
        <v>7.99</v>
      </c>
      <c r="W591" s="57">
        <f>SUMIF('Retail Order Summary'!B:B,A591, 'Retail Order Summary'!J:J)*-1</f>
        <v>-1.7491300000000001</v>
      </c>
      <c r="X591" s="57">
        <f>SUMIF('Retail Order Summary'!B:B, 'Retail Item Input'!A591, 'Retail Order Summary'!G:G)</f>
        <v>49.97</v>
      </c>
      <c r="Y591" s="72">
        <f t="shared" si="19"/>
        <v>7.7103212187312389</v>
      </c>
    </row>
    <row r="592" spans="1:25">
      <c r="A592" t="s">
        <v>5021</v>
      </c>
      <c r="B592" t="s">
        <v>531</v>
      </c>
      <c r="D592"/>
      <c r="P592" s="56">
        <v>42888.110196759262</v>
      </c>
      <c r="Q592">
        <v>1</v>
      </c>
      <c r="R592" t="s">
        <v>4924</v>
      </c>
      <c r="S592">
        <v>7.99</v>
      </c>
      <c r="T592" t="s">
        <v>3397</v>
      </c>
      <c r="V592" s="57">
        <f t="shared" si="18"/>
        <v>7.99</v>
      </c>
      <c r="W592" s="57">
        <f>SUMIF('Retail Order Summary'!B:B,A592, 'Retail Order Summary'!J:J)*-1</f>
        <v>-1.22742</v>
      </c>
      <c r="X592" s="57">
        <f>SUMIF('Retail Order Summary'!B:B, 'Retail Item Input'!A592, 'Retail Order Summary'!G:G)</f>
        <v>31.98</v>
      </c>
      <c r="Y592" s="72">
        <f t="shared" si="19"/>
        <v>7.6833369043151976</v>
      </c>
    </row>
    <row r="593" spans="1:25">
      <c r="A593" t="s">
        <v>5022</v>
      </c>
      <c r="B593" t="s">
        <v>510</v>
      </c>
      <c r="D593"/>
      <c r="P593" s="56">
        <v>42888.080011574071</v>
      </c>
      <c r="Q593">
        <v>1</v>
      </c>
      <c r="R593" t="s">
        <v>4924</v>
      </c>
      <c r="S593">
        <v>7.99</v>
      </c>
      <c r="T593" t="s">
        <v>3397</v>
      </c>
      <c r="V593" s="57">
        <f t="shared" si="18"/>
        <v>7.99</v>
      </c>
      <c r="W593" s="57">
        <f>SUMIF('Retail Order Summary'!B:B,A593, 'Retail Order Summary'!J:J)*-1</f>
        <v>-0.87942000000000009</v>
      </c>
      <c r="X593" s="57">
        <f>SUMIF('Retail Order Summary'!B:B, 'Retail Item Input'!A593, 'Retail Order Summary'!G:G)</f>
        <v>19.98</v>
      </c>
      <c r="Y593" s="72">
        <f t="shared" si="19"/>
        <v>7.6383200300300302</v>
      </c>
    </row>
    <row r="594" spans="1:25">
      <c r="A594" t="s">
        <v>5023</v>
      </c>
      <c r="B594" t="s">
        <v>4747</v>
      </c>
      <c r="D594"/>
      <c r="P594" s="56">
        <v>42888.055902777778</v>
      </c>
      <c r="Q594">
        <v>1</v>
      </c>
      <c r="R594" t="s">
        <v>4924</v>
      </c>
      <c r="S594">
        <v>7.99</v>
      </c>
      <c r="T594" t="s">
        <v>3397</v>
      </c>
      <c r="V594" s="57">
        <f t="shared" si="18"/>
        <v>7.99</v>
      </c>
      <c r="W594" s="57">
        <f>SUMIF('Retail Order Summary'!B:B,A594, 'Retail Order Summary'!J:J)*-1</f>
        <v>-0.87942000000000009</v>
      </c>
      <c r="X594" s="57">
        <f>SUMIF('Retail Order Summary'!B:B, 'Retail Item Input'!A594, 'Retail Order Summary'!G:G)</f>
        <v>19.98</v>
      </c>
      <c r="Y594" s="72">
        <f t="shared" si="19"/>
        <v>7.6383200300300302</v>
      </c>
    </row>
    <row r="595" spans="1:25">
      <c r="A595" t="s">
        <v>5024</v>
      </c>
      <c r="B595" t="s">
        <v>5025</v>
      </c>
      <c r="C595" t="s">
        <v>2721</v>
      </c>
      <c r="D595" s="77">
        <v>42888.023587962962</v>
      </c>
      <c r="E595" t="s">
        <v>2713</v>
      </c>
      <c r="F595" s="77">
        <v>42912.052430555559</v>
      </c>
      <c r="G595" t="s">
        <v>2722</v>
      </c>
      <c r="H595" t="s">
        <v>1920</v>
      </c>
      <c r="I595">
        <v>15.98</v>
      </c>
      <c r="J595">
        <v>4</v>
      </c>
      <c r="K595">
        <v>0</v>
      </c>
      <c r="L595">
        <v>19.98</v>
      </c>
      <c r="N595">
        <v>0</v>
      </c>
      <c r="O595" t="s">
        <v>2728</v>
      </c>
      <c r="P595" s="56">
        <v>42888.023576388892</v>
      </c>
      <c r="Q595">
        <v>1</v>
      </c>
      <c r="R595" t="s">
        <v>4924</v>
      </c>
      <c r="S595">
        <v>7.99</v>
      </c>
      <c r="T595" t="s">
        <v>3397</v>
      </c>
      <c r="U595">
        <v>5364914129</v>
      </c>
      <c r="V595" s="57">
        <f t="shared" si="18"/>
        <v>7.99</v>
      </c>
      <c r="W595" s="57">
        <f>SUMIF('Retail Order Summary'!B:B,A595, 'Retail Order Summary'!J:J)*-1</f>
        <v>-0.87942000000000009</v>
      </c>
      <c r="X595" s="57">
        <f>SUMIF('Retail Order Summary'!B:B, 'Retail Item Input'!A595, 'Retail Order Summary'!G:G)</f>
        <v>19.98</v>
      </c>
      <c r="Y595" s="72">
        <f t="shared" si="19"/>
        <v>7.6383200300300302</v>
      </c>
    </row>
    <row r="596" spans="1:25">
      <c r="A596" t="s">
        <v>5026</v>
      </c>
      <c r="B596" t="s">
        <v>539</v>
      </c>
      <c r="D596"/>
      <c r="P596" s="56">
        <v>42887.996979166666</v>
      </c>
      <c r="Q596">
        <v>1</v>
      </c>
      <c r="R596" t="s">
        <v>4924</v>
      </c>
      <c r="S596">
        <v>7.99</v>
      </c>
      <c r="T596" t="s">
        <v>3397</v>
      </c>
      <c r="V596" s="57">
        <f t="shared" si="18"/>
        <v>7.99</v>
      </c>
      <c r="W596" s="57">
        <f>SUMIF('Retail Order Summary'!B:B,A596, 'Retail Order Summary'!J:J)*-1</f>
        <v>-0.76341999999999999</v>
      </c>
      <c r="X596" s="57">
        <f>SUMIF('Retail Order Summary'!B:B, 'Retail Item Input'!A596, 'Retail Order Summary'!G:G)</f>
        <v>15.98</v>
      </c>
      <c r="Y596" s="72">
        <f t="shared" si="19"/>
        <v>7.6082900000000002</v>
      </c>
    </row>
    <row r="597" spans="1:25">
      <c r="A597" t="s">
        <v>5027</v>
      </c>
      <c r="B597" t="s">
        <v>2066</v>
      </c>
      <c r="D597"/>
      <c r="P597" s="56">
        <v>42887.972233796296</v>
      </c>
      <c r="Q597">
        <v>1</v>
      </c>
      <c r="R597" t="s">
        <v>4924</v>
      </c>
      <c r="S597">
        <v>7.99</v>
      </c>
      <c r="T597" t="s">
        <v>3397</v>
      </c>
      <c r="V597" s="57">
        <f t="shared" si="18"/>
        <v>7.99</v>
      </c>
      <c r="W597" s="57">
        <f>SUMIF('Retail Order Summary'!B:B,A597, 'Retail Order Summary'!J:J)*-1</f>
        <v>-1.75942</v>
      </c>
      <c r="X597" s="57">
        <f>SUMIF('Retail Order Summary'!B:B, 'Retail Item Input'!A597, 'Retail Order Summary'!G:G)</f>
        <v>39.979999999999997</v>
      </c>
      <c r="Y597" s="72">
        <f t="shared" si="19"/>
        <v>7.6383800450225117</v>
      </c>
    </row>
    <row r="598" spans="1:25">
      <c r="A598" t="s">
        <v>5028</v>
      </c>
      <c r="B598" t="s">
        <v>3672</v>
      </c>
      <c r="D598"/>
      <c r="P598" s="56">
        <v>42887.946250000001</v>
      </c>
      <c r="Q598">
        <v>1</v>
      </c>
      <c r="R598" t="s">
        <v>4924</v>
      </c>
      <c r="S598">
        <v>7.99</v>
      </c>
      <c r="T598" t="s">
        <v>3397</v>
      </c>
      <c r="V598" s="57">
        <f t="shared" si="18"/>
        <v>7.99</v>
      </c>
      <c r="W598" s="57">
        <f>SUMIF('Retail Order Summary'!B:B,A598, 'Retail Order Summary'!J:J)*-1</f>
        <v>-0.87942000000000009</v>
      </c>
      <c r="X598" s="57">
        <f>SUMIF('Retail Order Summary'!B:B, 'Retail Item Input'!A598, 'Retail Order Summary'!G:G)</f>
        <v>19.98</v>
      </c>
      <c r="Y598" s="72">
        <f t="shared" si="19"/>
        <v>7.6383200300300302</v>
      </c>
    </row>
    <row r="599" spans="1:25">
      <c r="A599" t="s">
        <v>5029</v>
      </c>
      <c r="B599" t="s">
        <v>5030</v>
      </c>
      <c r="D599"/>
      <c r="P599" s="56">
        <v>42887.944074074076</v>
      </c>
      <c r="Q599">
        <v>1</v>
      </c>
      <c r="R599" t="s">
        <v>4924</v>
      </c>
      <c r="S599">
        <v>7.99</v>
      </c>
      <c r="T599" t="s">
        <v>3397</v>
      </c>
      <c r="V599" s="57">
        <f t="shared" si="18"/>
        <v>7.99</v>
      </c>
      <c r="W599" s="57">
        <f>SUMIF('Retail Order Summary'!B:B,A599, 'Retail Order Summary'!J:J)*-1</f>
        <v>-1.3431300000000002</v>
      </c>
      <c r="X599" s="57">
        <f>SUMIF('Retail Order Summary'!B:B, 'Retail Item Input'!A599, 'Retail Order Summary'!G:G)</f>
        <v>35.97</v>
      </c>
      <c r="Y599" s="72">
        <f t="shared" si="19"/>
        <v>7.6916511342785654</v>
      </c>
    </row>
    <row r="600" spans="1:25">
      <c r="A600" t="s">
        <v>5031</v>
      </c>
      <c r="B600" t="s">
        <v>4008</v>
      </c>
      <c r="D600"/>
      <c r="P600" s="56">
        <v>42887.924201388887</v>
      </c>
      <c r="Q600">
        <v>1</v>
      </c>
      <c r="R600" t="s">
        <v>4924</v>
      </c>
      <c r="S600">
        <v>7.99</v>
      </c>
      <c r="T600" t="s">
        <v>3397</v>
      </c>
      <c r="V600" s="57">
        <f t="shared" si="18"/>
        <v>7.99</v>
      </c>
      <c r="W600" s="57">
        <f>SUMIF('Retail Order Summary'!B:B,A600, 'Retail Order Summary'!J:J)*-1</f>
        <v>-0.87942000000000009</v>
      </c>
      <c r="X600" s="57">
        <f>SUMIF('Retail Order Summary'!B:B, 'Retail Item Input'!A600, 'Retail Order Summary'!G:G)</f>
        <v>19.98</v>
      </c>
      <c r="Y600" s="72">
        <f t="shared" si="19"/>
        <v>7.6383200300300302</v>
      </c>
    </row>
    <row r="601" spans="1:25">
      <c r="A601" t="s">
        <v>5032</v>
      </c>
      <c r="B601" t="s">
        <v>2450</v>
      </c>
      <c r="D601"/>
      <c r="P601" s="56">
        <v>42887.914756944447</v>
      </c>
      <c r="Q601">
        <v>1</v>
      </c>
      <c r="R601" t="s">
        <v>4924</v>
      </c>
      <c r="S601">
        <v>7.99</v>
      </c>
      <c r="T601" t="s">
        <v>3397</v>
      </c>
      <c r="V601" s="57">
        <f t="shared" si="18"/>
        <v>7.99</v>
      </c>
      <c r="W601" s="57">
        <f>SUMIF('Retail Order Summary'!B:B,A601, 'Retail Order Summary'!J:J)*-1</f>
        <v>-0.76341999999999999</v>
      </c>
      <c r="X601" s="57">
        <f>SUMIF('Retail Order Summary'!B:B, 'Retail Item Input'!A601, 'Retail Order Summary'!G:G)</f>
        <v>15.98</v>
      </c>
      <c r="Y601" s="72">
        <f t="shared" si="19"/>
        <v>7.6082900000000002</v>
      </c>
    </row>
    <row r="602" spans="1:25">
      <c r="A602" t="s">
        <v>5033</v>
      </c>
      <c r="B602" t="s">
        <v>5034</v>
      </c>
      <c r="C602" t="s">
        <v>2721</v>
      </c>
      <c r="D602" s="77">
        <v>42887.901134259257</v>
      </c>
      <c r="E602" t="s">
        <v>2713</v>
      </c>
      <c r="F602" s="77">
        <v>42912.726990740739</v>
      </c>
      <c r="G602" t="s">
        <v>2722</v>
      </c>
      <c r="H602" t="s">
        <v>1920</v>
      </c>
      <c r="I602">
        <v>7.99</v>
      </c>
      <c r="J602">
        <v>0</v>
      </c>
      <c r="K602">
        <v>0.54</v>
      </c>
      <c r="L602">
        <v>8.5299999999999994</v>
      </c>
      <c r="N602">
        <v>0</v>
      </c>
      <c r="O602" t="s">
        <v>3723</v>
      </c>
      <c r="P602" s="56">
        <v>42887.901134259257</v>
      </c>
      <c r="Q602">
        <v>1</v>
      </c>
      <c r="R602" t="s">
        <v>4924</v>
      </c>
      <c r="S602">
        <v>7.99</v>
      </c>
      <c r="T602" t="s">
        <v>3397</v>
      </c>
      <c r="U602">
        <v>5364219281</v>
      </c>
      <c r="V602" s="57">
        <f t="shared" si="18"/>
        <v>7.99</v>
      </c>
      <c r="W602" s="57">
        <f>SUMIF('Retail Order Summary'!B:B,A602, 'Retail Order Summary'!J:J)*-1</f>
        <v>-0.54737000000000002</v>
      </c>
      <c r="X602" s="57">
        <f>SUMIF('Retail Order Summary'!B:B, 'Retail Item Input'!A602, 'Retail Order Summary'!G:G)</f>
        <v>8.5299999999999994</v>
      </c>
      <c r="Y602" s="72">
        <f t="shared" si="19"/>
        <v>7.4772817936694018</v>
      </c>
    </row>
    <row r="603" spans="1:25">
      <c r="A603" t="s">
        <v>5035</v>
      </c>
      <c r="B603" t="s">
        <v>2454</v>
      </c>
      <c r="D603"/>
      <c r="P603" s="56">
        <v>42887.888171296298</v>
      </c>
      <c r="Q603">
        <v>1</v>
      </c>
      <c r="R603" t="s">
        <v>4924</v>
      </c>
      <c r="S603">
        <v>7.99</v>
      </c>
      <c r="T603" t="s">
        <v>3397</v>
      </c>
      <c r="V603" s="57">
        <f t="shared" si="18"/>
        <v>7.99</v>
      </c>
      <c r="W603" s="57">
        <f>SUMIF('Retail Order Summary'!B:B,A603, 'Retail Order Summary'!J:J)*-1</f>
        <v>-0.87942000000000009</v>
      </c>
      <c r="X603" s="57">
        <f>SUMIF('Retail Order Summary'!B:B, 'Retail Item Input'!A603, 'Retail Order Summary'!G:G)</f>
        <v>19.98</v>
      </c>
      <c r="Y603" s="72">
        <f t="shared" si="19"/>
        <v>7.6383200300300302</v>
      </c>
    </row>
    <row r="604" spans="1:25">
      <c r="A604" t="s">
        <v>5036</v>
      </c>
      <c r="B604" t="s">
        <v>2459</v>
      </c>
      <c r="D604"/>
      <c r="P604" s="56">
        <v>42887.887615740743</v>
      </c>
      <c r="Q604">
        <v>1</v>
      </c>
      <c r="R604" t="s">
        <v>4924</v>
      </c>
      <c r="S604">
        <v>7.99</v>
      </c>
      <c r="T604" t="s">
        <v>3397</v>
      </c>
      <c r="V604" s="57">
        <f t="shared" si="18"/>
        <v>7.99</v>
      </c>
      <c r="W604" s="57">
        <f>SUMIF('Retail Order Summary'!B:B,A604, 'Retail Order Summary'!J:J)*-1</f>
        <v>-0.79474</v>
      </c>
      <c r="X604" s="57">
        <f>SUMIF('Retail Order Summary'!B:B, 'Retail Item Input'!A604, 'Retail Order Summary'!G:G)</f>
        <v>17.059999999999999</v>
      </c>
      <c r="Y604" s="72">
        <f t="shared" si="19"/>
        <v>7.6177858968347012</v>
      </c>
    </row>
    <row r="605" spans="1:25">
      <c r="A605" t="s">
        <v>5037</v>
      </c>
      <c r="B605" t="s">
        <v>3985</v>
      </c>
      <c r="D605"/>
      <c r="P605" s="56">
        <v>42887.879803240743</v>
      </c>
      <c r="Q605">
        <v>2</v>
      </c>
      <c r="R605" t="s">
        <v>4924</v>
      </c>
      <c r="S605">
        <v>7.99</v>
      </c>
      <c r="T605" t="s">
        <v>3397</v>
      </c>
      <c r="V605" s="57">
        <f t="shared" si="18"/>
        <v>15.98</v>
      </c>
      <c r="W605" s="57">
        <f>SUMIF('Retail Order Summary'!B:B,A605, 'Retail Order Summary'!J:J)*-1</f>
        <v>-1.3718400000000002</v>
      </c>
      <c r="X605" s="57">
        <f>SUMIF('Retail Order Summary'!B:B, 'Retail Item Input'!A605, 'Retail Order Summary'!G:G)</f>
        <v>36.96</v>
      </c>
      <c r="Y605" s="72">
        <f t="shared" si="19"/>
        <v>15.386872207792209</v>
      </c>
    </row>
    <row r="606" spans="1:25">
      <c r="A606" t="s">
        <v>5038</v>
      </c>
      <c r="B606" t="s">
        <v>2449</v>
      </c>
      <c r="D606"/>
      <c r="P606" s="56">
        <v>42887.879641203705</v>
      </c>
      <c r="Q606">
        <v>2</v>
      </c>
      <c r="R606" t="s">
        <v>4924</v>
      </c>
      <c r="S606">
        <v>7.99</v>
      </c>
      <c r="T606" t="s">
        <v>3397</v>
      </c>
      <c r="V606" s="57">
        <f t="shared" si="18"/>
        <v>15.98</v>
      </c>
      <c r="W606" s="57">
        <f>SUMIF('Retail Order Summary'!B:B,A606, 'Retail Order Summary'!J:J)*-1</f>
        <v>-1.3718400000000002</v>
      </c>
      <c r="X606" s="57">
        <f>SUMIF('Retail Order Summary'!B:B, 'Retail Item Input'!A606, 'Retail Order Summary'!G:G)</f>
        <v>36.96</v>
      </c>
      <c r="Y606" s="72">
        <f t="shared" si="19"/>
        <v>15.386872207792209</v>
      </c>
    </row>
    <row r="607" spans="1:25">
      <c r="A607" t="s">
        <v>5039</v>
      </c>
      <c r="B607" t="s">
        <v>2453</v>
      </c>
      <c r="D607"/>
      <c r="P607" s="56">
        <v>42887.868750000001</v>
      </c>
      <c r="Q607">
        <v>1</v>
      </c>
      <c r="R607" t="s">
        <v>4924</v>
      </c>
      <c r="S607">
        <v>7.99</v>
      </c>
      <c r="T607" t="s">
        <v>3397</v>
      </c>
      <c r="V607" s="57">
        <f t="shared" si="18"/>
        <v>7.99</v>
      </c>
      <c r="W607" s="57">
        <f>SUMIF('Retail Order Summary'!B:B,A607, 'Retail Order Summary'!J:J)*-1</f>
        <v>-0.87942000000000009</v>
      </c>
      <c r="X607" s="57">
        <f>SUMIF('Retail Order Summary'!B:B, 'Retail Item Input'!A607, 'Retail Order Summary'!G:G)</f>
        <v>19.98</v>
      </c>
      <c r="Y607" s="72">
        <f t="shared" si="19"/>
        <v>7.6383200300300302</v>
      </c>
    </row>
    <row r="608" spans="1:25">
      <c r="A608" t="s">
        <v>5040</v>
      </c>
      <c r="B608" t="s">
        <v>2456</v>
      </c>
      <c r="D608"/>
      <c r="P608" s="56">
        <v>42887.853506944448</v>
      </c>
      <c r="Q608">
        <v>1</v>
      </c>
      <c r="R608" t="s">
        <v>4924</v>
      </c>
      <c r="S608">
        <v>7.99</v>
      </c>
      <c r="T608" t="s">
        <v>3397</v>
      </c>
      <c r="V608" s="57">
        <f t="shared" si="18"/>
        <v>7.99</v>
      </c>
      <c r="W608" s="57">
        <f>SUMIF('Retail Order Summary'!B:B,A608, 'Retail Order Summary'!J:J)*-1</f>
        <v>-0.76341999999999999</v>
      </c>
      <c r="X608" s="57">
        <f>SUMIF('Retail Order Summary'!B:B, 'Retail Item Input'!A608, 'Retail Order Summary'!G:G)</f>
        <v>15.98</v>
      </c>
      <c r="Y608" s="72">
        <f t="shared" si="19"/>
        <v>7.6082900000000002</v>
      </c>
    </row>
    <row r="609" spans="1:25">
      <c r="A609" t="s">
        <v>5041</v>
      </c>
      <c r="B609" t="s">
        <v>5042</v>
      </c>
      <c r="D609"/>
      <c r="P609" s="56">
        <v>42887.852187500001</v>
      </c>
      <c r="Q609">
        <v>2</v>
      </c>
      <c r="R609" t="s">
        <v>4924</v>
      </c>
      <c r="S609">
        <v>7.99</v>
      </c>
      <c r="T609" t="s">
        <v>3397</v>
      </c>
      <c r="V609" s="57">
        <f t="shared" si="18"/>
        <v>15.98</v>
      </c>
      <c r="W609" s="57">
        <f>SUMIF('Retail Order Summary'!B:B,A609, 'Retail Order Summary'!J:J)*-1</f>
        <v>-1.3718400000000002</v>
      </c>
      <c r="X609" s="57">
        <f>SUMIF('Retail Order Summary'!B:B, 'Retail Item Input'!A609, 'Retail Order Summary'!G:G)</f>
        <v>36.96</v>
      </c>
      <c r="Y609" s="72">
        <f t="shared" si="19"/>
        <v>15.386872207792209</v>
      </c>
    </row>
    <row r="610" spans="1:25">
      <c r="A610" t="s">
        <v>5043</v>
      </c>
      <c r="B610" t="s">
        <v>4715</v>
      </c>
      <c r="D610"/>
      <c r="P610" s="56">
        <v>42887.846666666665</v>
      </c>
      <c r="Q610">
        <v>1</v>
      </c>
      <c r="R610" t="s">
        <v>4924</v>
      </c>
      <c r="S610">
        <v>7.99</v>
      </c>
      <c r="T610" t="s">
        <v>3397</v>
      </c>
      <c r="V610" s="57">
        <f t="shared" si="18"/>
        <v>7.99</v>
      </c>
      <c r="W610" s="57">
        <f>SUMIF('Retail Order Summary'!B:B,A610, 'Retail Order Summary'!J:J)*-1</f>
        <v>-0.87942000000000009</v>
      </c>
      <c r="X610" s="57">
        <f>SUMIF('Retail Order Summary'!B:B, 'Retail Item Input'!A610, 'Retail Order Summary'!G:G)</f>
        <v>19.98</v>
      </c>
      <c r="Y610" s="72">
        <f t="shared" si="19"/>
        <v>7.6383200300300302</v>
      </c>
    </row>
    <row r="611" spans="1:25">
      <c r="A611" t="s">
        <v>5044</v>
      </c>
      <c r="B611" t="s">
        <v>607</v>
      </c>
      <c r="D611"/>
      <c r="P611" s="56">
        <v>42887.835810185185</v>
      </c>
      <c r="Q611">
        <v>1</v>
      </c>
      <c r="R611" t="s">
        <v>4924</v>
      </c>
      <c r="S611">
        <v>7.99</v>
      </c>
      <c r="T611" t="s">
        <v>3397</v>
      </c>
      <c r="V611" s="57">
        <f t="shared" si="18"/>
        <v>7.99</v>
      </c>
      <c r="W611" s="57">
        <f>SUMIF('Retail Order Summary'!B:B,A611, 'Retail Order Summary'!J:J)*-1</f>
        <v>-0.87942000000000009</v>
      </c>
      <c r="X611" s="57">
        <f>SUMIF('Retail Order Summary'!B:B, 'Retail Item Input'!A611, 'Retail Order Summary'!G:G)</f>
        <v>19.98</v>
      </c>
      <c r="Y611" s="72">
        <f t="shared" si="19"/>
        <v>7.6383200300300302</v>
      </c>
    </row>
    <row r="612" spans="1:25">
      <c r="A612" t="s">
        <v>5045</v>
      </c>
      <c r="B612" t="s">
        <v>2452</v>
      </c>
      <c r="D612"/>
      <c r="P612" s="56">
        <v>42887.827337962961</v>
      </c>
      <c r="Q612">
        <v>1</v>
      </c>
      <c r="R612" t="s">
        <v>4924</v>
      </c>
      <c r="S612">
        <v>7.99</v>
      </c>
      <c r="T612" t="s">
        <v>3397</v>
      </c>
      <c r="V612" s="57">
        <f t="shared" si="18"/>
        <v>7.99</v>
      </c>
      <c r="W612" s="57">
        <f>SUMIF('Retail Order Summary'!B:B,A612, 'Retail Order Summary'!J:J)*-1</f>
        <v>-0.87942000000000009</v>
      </c>
      <c r="X612" s="57">
        <f>SUMIF('Retail Order Summary'!B:B, 'Retail Item Input'!A612, 'Retail Order Summary'!G:G)</f>
        <v>19.98</v>
      </c>
      <c r="Y612" s="72">
        <f t="shared" si="19"/>
        <v>7.6383200300300302</v>
      </c>
    </row>
    <row r="613" spans="1:25">
      <c r="A613" t="s">
        <v>5046</v>
      </c>
      <c r="B613" t="s">
        <v>2064</v>
      </c>
      <c r="D613"/>
      <c r="P613" s="56">
        <v>42887.826180555552</v>
      </c>
      <c r="Q613">
        <v>1</v>
      </c>
      <c r="R613" t="s">
        <v>4924</v>
      </c>
      <c r="S613">
        <v>7.99</v>
      </c>
      <c r="T613" t="s">
        <v>3397</v>
      </c>
      <c r="V613" s="57">
        <f t="shared" si="18"/>
        <v>7.99</v>
      </c>
      <c r="W613" s="57">
        <f>SUMIF('Retail Order Summary'!B:B,A613, 'Retail Order Summary'!J:J)*-1</f>
        <v>-0.87942000000000009</v>
      </c>
      <c r="X613" s="57">
        <f>SUMIF('Retail Order Summary'!B:B, 'Retail Item Input'!A613, 'Retail Order Summary'!G:G)</f>
        <v>19.98</v>
      </c>
      <c r="Y613" s="72">
        <f t="shared" si="19"/>
        <v>7.6383200300300302</v>
      </c>
    </row>
    <row r="614" spans="1:25">
      <c r="A614" t="s">
        <v>5047</v>
      </c>
      <c r="B614" t="s">
        <v>3966</v>
      </c>
      <c r="D614"/>
      <c r="P614" s="56">
        <v>42887.819560185184</v>
      </c>
      <c r="Q614">
        <v>1</v>
      </c>
      <c r="R614" t="s">
        <v>4924</v>
      </c>
      <c r="S614">
        <v>7.99</v>
      </c>
      <c r="T614" t="s">
        <v>3397</v>
      </c>
      <c r="V614" s="57">
        <f t="shared" si="18"/>
        <v>7.99</v>
      </c>
      <c r="W614" s="57">
        <f>SUMIF('Retail Order Summary'!B:B,A614, 'Retail Order Summary'!J:J)*-1</f>
        <v>-0.87942000000000009</v>
      </c>
      <c r="X614" s="57">
        <f>SUMIF('Retail Order Summary'!B:B, 'Retail Item Input'!A614, 'Retail Order Summary'!G:G)</f>
        <v>19.98</v>
      </c>
      <c r="Y614" s="72">
        <f t="shared" si="19"/>
        <v>7.6383200300300302</v>
      </c>
    </row>
    <row r="615" spans="1:25">
      <c r="A615" t="s">
        <v>5048</v>
      </c>
      <c r="B615" t="s">
        <v>561</v>
      </c>
      <c r="D615"/>
      <c r="P615" s="56">
        <v>42887.818437499998</v>
      </c>
      <c r="Q615">
        <v>1</v>
      </c>
      <c r="R615" t="s">
        <v>4924</v>
      </c>
      <c r="S615">
        <v>7.99</v>
      </c>
      <c r="T615" t="s">
        <v>3397</v>
      </c>
      <c r="V615" s="57">
        <f t="shared" si="18"/>
        <v>7.99</v>
      </c>
      <c r="W615" s="57">
        <f>SUMIF('Retail Order Summary'!B:B,A615, 'Retail Order Summary'!J:J)*-1</f>
        <v>-0.87942000000000009</v>
      </c>
      <c r="X615" s="57">
        <f>SUMIF('Retail Order Summary'!B:B, 'Retail Item Input'!A615, 'Retail Order Summary'!G:G)</f>
        <v>19.98</v>
      </c>
      <c r="Y615" s="72">
        <f t="shared" si="19"/>
        <v>7.6383200300300302</v>
      </c>
    </row>
    <row r="616" spans="1:25">
      <c r="A616" t="s">
        <v>5049</v>
      </c>
      <c r="B616" t="s">
        <v>4810</v>
      </c>
      <c r="D616"/>
      <c r="P616" s="56">
        <v>42887.818055555559</v>
      </c>
      <c r="Q616">
        <v>1</v>
      </c>
      <c r="R616" t="s">
        <v>4924</v>
      </c>
      <c r="S616">
        <v>7.99</v>
      </c>
      <c r="T616" t="s">
        <v>3397</v>
      </c>
      <c r="V616" s="57">
        <f t="shared" si="18"/>
        <v>7.99</v>
      </c>
      <c r="W616" s="57">
        <f>SUMIF('Retail Order Summary'!B:B,A616, 'Retail Order Summary'!J:J)*-1</f>
        <v>-0.79474</v>
      </c>
      <c r="X616" s="57">
        <f>SUMIF('Retail Order Summary'!B:B, 'Retail Item Input'!A616, 'Retail Order Summary'!G:G)</f>
        <v>17.059999999999999</v>
      </c>
      <c r="Y616" s="72">
        <f t="shared" si="19"/>
        <v>7.6177858968347012</v>
      </c>
    </row>
    <row r="617" spans="1:25">
      <c r="A617" t="s">
        <v>4923</v>
      </c>
      <c r="B617" t="s">
        <v>3662</v>
      </c>
      <c r="C617" t="s">
        <v>2721</v>
      </c>
      <c r="D617" s="77">
        <v>42916.490185185183</v>
      </c>
      <c r="E617" t="s">
        <v>2713</v>
      </c>
      <c r="F617" s="77">
        <v>42916.516655092593</v>
      </c>
      <c r="G617" t="s">
        <v>2722</v>
      </c>
      <c r="H617" t="s">
        <v>1920</v>
      </c>
      <c r="I617">
        <v>15.98</v>
      </c>
      <c r="J617">
        <v>4</v>
      </c>
      <c r="K617">
        <v>0</v>
      </c>
      <c r="L617">
        <v>19.98</v>
      </c>
      <c r="N617">
        <v>0</v>
      </c>
      <c r="O617" t="s">
        <v>2728</v>
      </c>
      <c r="P617" s="56">
        <v>42916.490185185183</v>
      </c>
      <c r="Q617">
        <v>1</v>
      </c>
      <c r="R617" t="s">
        <v>5050</v>
      </c>
      <c r="S617">
        <v>7.99</v>
      </c>
      <c r="T617" t="s">
        <v>3402</v>
      </c>
      <c r="U617">
        <v>5513059025</v>
      </c>
      <c r="V617" s="57">
        <f t="shared" si="18"/>
        <v>7.99</v>
      </c>
      <c r="W617" s="57">
        <f>SUMIF('Retail Order Summary'!B:B,A617, 'Retail Order Summary'!J:J)*-1</f>
        <v>-0.87942000000000009</v>
      </c>
      <c r="X617" s="57">
        <f>SUMIF('Retail Order Summary'!B:B, 'Retail Item Input'!A617, 'Retail Order Summary'!G:G)</f>
        <v>19.98</v>
      </c>
      <c r="Y617" s="72">
        <f t="shared" si="19"/>
        <v>7.6383200300300302</v>
      </c>
    </row>
    <row r="618" spans="1:25">
      <c r="A618" t="s">
        <v>4925</v>
      </c>
      <c r="B618" t="s">
        <v>514</v>
      </c>
      <c r="C618" t="s">
        <v>2721</v>
      </c>
      <c r="D618" s="77">
        <v>42916.414097222223</v>
      </c>
      <c r="E618" t="s">
        <v>2713</v>
      </c>
      <c r="F618" s="77">
        <v>42916.511319444442</v>
      </c>
      <c r="G618" t="s">
        <v>2722</v>
      </c>
      <c r="H618" t="s">
        <v>1920</v>
      </c>
      <c r="I618">
        <v>15.98</v>
      </c>
      <c r="J618">
        <v>4</v>
      </c>
      <c r="K618">
        <v>0</v>
      </c>
      <c r="L618">
        <v>19.98</v>
      </c>
      <c r="N618">
        <v>0</v>
      </c>
      <c r="O618" t="s">
        <v>2728</v>
      </c>
      <c r="P618" s="56">
        <v>42916.414097222223</v>
      </c>
      <c r="Q618">
        <v>1</v>
      </c>
      <c r="R618" t="s">
        <v>5050</v>
      </c>
      <c r="S618">
        <v>7.99</v>
      </c>
      <c r="T618" t="s">
        <v>3402</v>
      </c>
      <c r="U618">
        <v>5512530001</v>
      </c>
      <c r="V618" s="57">
        <f t="shared" si="18"/>
        <v>7.99</v>
      </c>
      <c r="W618" s="57">
        <f>SUMIF('Retail Order Summary'!B:B,A618, 'Retail Order Summary'!J:J)*-1</f>
        <v>-0.87942000000000009</v>
      </c>
      <c r="X618" s="57">
        <f>SUMIF('Retail Order Summary'!B:B, 'Retail Item Input'!A618, 'Retail Order Summary'!G:G)</f>
        <v>19.98</v>
      </c>
      <c r="Y618" s="72">
        <f t="shared" si="19"/>
        <v>7.6383200300300302</v>
      </c>
    </row>
    <row r="619" spans="1:25">
      <c r="A619" t="s">
        <v>4578</v>
      </c>
      <c r="B619" t="s">
        <v>3739</v>
      </c>
      <c r="D619"/>
      <c r="P619" s="56">
        <v>42916.163321759261</v>
      </c>
      <c r="Q619">
        <v>1</v>
      </c>
      <c r="R619" t="s">
        <v>5050</v>
      </c>
      <c r="S619">
        <v>7.99</v>
      </c>
      <c r="T619" t="s">
        <v>3402</v>
      </c>
      <c r="V619" s="57">
        <f t="shared" si="18"/>
        <v>7.99</v>
      </c>
      <c r="W619" s="57">
        <f>SUMIF('Retail Order Summary'!B:B,A619, 'Retail Order Summary'!J:J)*-1</f>
        <v>-1.9228400000000001</v>
      </c>
      <c r="X619" s="57">
        <f>SUMIF('Retail Order Summary'!B:B, 'Retail Item Input'!A619, 'Retail Order Summary'!G:G)</f>
        <v>55.96</v>
      </c>
      <c r="Y619" s="72">
        <f t="shared" si="19"/>
        <v>7.7154558327376703</v>
      </c>
    </row>
    <row r="620" spans="1:25">
      <c r="A620" t="s">
        <v>5051</v>
      </c>
      <c r="B620" t="s">
        <v>3644</v>
      </c>
      <c r="C620" t="s">
        <v>2721</v>
      </c>
      <c r="D620" s="77">
        <v>42916.120057870372</v>
      </c>
      <c r="E620" t="s">
        <v>2713</v>
      </c>
      <c r="F620" s="77">
        <v>42916.506435185183</v>
      </c>
      <c r="G620" t="s">
        <v>4454</v>
      </c>
      <c r="H620" t="s">
        <v>1920</v>
      </c>
      <c r="I620">
        <v>15.98</v>
      </c>
      <c r="J620">
        <v>16</v>
      </c>
      <c r="K620">
        <v>0</v>
      </c>
      <c r="L620">
        <v>31.98</v>
      </c>
      <c r="N620">
        <v>0</v>
      </c>
      <c r="O620" t="s">
        <v>2735</v>
      </c>
      <c r="P620" s="56">
        <v>42916.120057870372</v>
      </c>
      <c r="Q620">
        <v>2</v>
      </c>
      <c r="R620" t="s">
        <v>5050</v>
      </c>
      <c r="S620">
        <v>7.99</v>
      </c>
      <c r="T620" t="s">
        <v>3402</v>
      </c>
      <c r="U620">
        <v>5511501969</v>
      </c>
      <c r="V620" s="57">
        <f t="shared" si="18"/>
        <v>15.98</v>
      </c>
      <c r="W620" s="57">
        <f>SUMIF('Retail Order Summary'!B:B,A620, 'Retail Order Summary'!J:J)*-1</f>
        <v>-1.22742</v>
      </c>
      <c r="X620" s="57">
        <f>SUMIF('Retail Order Summary'!B:B, 'Retail Item Input'!A620, 'Retail Order Summary'!G:G)</f>
        <v>31.98</v>
      </c>
      <c r="Y620" s="72">
        <f t="shared" si="19"/>
        <v>15.366673808630395</v>
      </c>
    </row>
    <row r="621" spans="1:25">
      <c r="A621" t="s">
        <v>4580</v>
      </c>
      <c r="B621" t="s">
        <v>3696</v>
      </c>
      <c r="D621"/>
      <c r="P621" s="56">
        <v>42916.104780092595</v>
      </c>
      <c r="Q621">
        <v>1</v>
      </c>
      <c r="R621" t="s">
        <v>5050</v>
      </c>
      <c r="S621">
        <v>7.99</v>
      </c>
      <c r="T621" t="s">
        <v>3402</v>
      </c>
      <c r="V621" s="57">
        <f t="shared" si="18"/>
        <v>7.99</v>
      </c>
      <c r="W621" s="57">
        <f>SUMIF('Retail Order Summary'!B:B,A621, 'Retail Order Summary'!J:J)*-1</f>
        <v>-1.1694200000000001</v>
      </c>
      <c r="X621" s="57">
        <f>SUMIF('Retail Order Summary'!B:B, 'Retail Item Input'!A621, 'Retail Order Summary'!G:G)</f>
        <v>29.98</v>
      </c>
      <c r="Y621" s="72">
        <f t="shared" si="19"/>
        <v>7.6783366977985326</v>
      </c>
    </row>
    <row r="622" spans="1:25">
      <c r="A622" t="s">
        <v>4926</v>
      </c>
      <c r="B622" t="s">
        <v>4927</v>
      </c>
      <c r="C622" t="s">
        <v>2721</v>
      </c>
      <c r="D622" s="77">
        <v>42916.04074074074</v>
      </c>
      <c r="E622" t="s">
        <v>2713</v>
      </c>
      <c r="F622" s="77">
        <v>42916.479548611111</v>
      </c>
      <c r="G622" t="s">
        <v>2722</v>
      </c>
      <c r="H622" t="s">
        <v>1920</v>
      </c>
      <c r="I622">
        <v>31.96</v>
      </c>
      <c r="J622">
        <v>5</v>
      </c>
      <c r="K622">
        <v>0</v>
      </c>
      <c r="L622">
        <v>36.96</v>
      </c>
      <c r="N622">
        <v>0</v>
      </c>
      <c r="O622" t="s">
        <v>2728</v>
      </c>
      <c r="P622" s="56">
        <v>42916.04074074074</v>
      </c>
      <c r="Q622">
        <v>2</v>
      </c>
      <c r="R622" t="s">
        <v>5050</v>
      </c>
      <c r="S622">
        <v>7.99</v>
      </c>
      <c r="T622" t="s">
        <v>3402</v>
      </c>
      <c r="U622">
        <v>5511246801</v>
      </c>
      <c r="V622" s="57">
        <f t="shared" si="18"/>
        <v>15.98</v>
      </c>
      <c r="W622" s="57">
        <f>SUMIF('Retail Order Summary'!B:B,A622, 'Retail Order Summary'!J:J)*-1</f>
        <v>-1.3718400000000002</v>
      </c>
      <c r="X622" s="57">
        <f>SUMIF('Retail Order Summary'!B:B, 'Retail Item Input'!A622, 'Retail Order Summary'!G:G)</f>
        <v>36.96</v>
      </c>
      <c r="Y622" s="72">
        <f t="shared" si="19"/>
        <v>15.386872207792209</v>
      </c>
    </row>
    <row r="623" spans="1:25">
      <c r="A623" t="s">
        <v>4928</v>
      </c>
      <c r="B623" t="s">
        <v>2445</v>
      </c>
      <c r="C623" t="s">
        <v>2721</v>
      </c>
      <c r="D623" s="77">
        <v>42916.034178240741</v>
      </c>
      <c r="E623" t="s">
        <v>2713</v>
      </c>
      <c r="F623" s="77">
        <v>42916.476898148147</v>
      </c>
      <c r="G623" t="s">
        <v>2722</v>
      </c>
      <c r="H623" t="s">
        <v>1920</v>
      </c>
      <c r="I623">
        <v>15.98</v>
      </c>
      <c r="J623">
        <v>4</v>
      </c>
      <c r="K623">
        <v>0</v>
      </c>
      <c r="L623">
        <v>19.98</v>
      </c>
      <c r="N623">
        <v>0</v>
      </c>
      <c r="O623" t="s">
        <v>2728</v>
      </c>
      <c r="P623" s="56">
        <v>42916.034178240741</v>
      </c>
      <c r="Q623">
        <v>1</v>
      </c>
      <c r="R623" t="s">
        <v>5050</v>
      </c>
      <c r="S623">
        <v>7.99</v>
      </c>
      <c r="T623" t="s">
        <v>3402</v>
      </c>
      <c r="U623">
        <v>5511222929</v>
      </c>
      <c r="V623" s="57">
        <f t="shared" si="18"/>
        <v>7.99</v>
      </c>
      <c r="W623" s="57">
        <f>SUMIF('Retail Order Summary'!B:B,A623, 'Retail Order Summary'!J:J)*-1</f>
        <v>-0.87942000000000009</v>
      </c>
      <c r="X623" s="57">
        <f>SUMIF('Retail Order Summary'!B:B, 'Retail Item Input'!A623, 'Retail Order Summary'!G:G)</f>
        <v>19.98</v>
      </c>
      <c r="Y623" s="72">
        <f t="shared" si="19"/>
        <v>7.6383200300300302</v>
      </c>
    </row>
    <row r="624" spans="1:25">
      <c r="A624" t="s">
        <v>4929</v>
      </c>
      <c r="B624" t="s">
        <v>4930</v>
      </c>
      <c r="C624" t="s">
        <v>2721</v>
      </c>
      <c r="D624" s="77">
        <v>42915.940474537034</v>
      </c>
      <c r="E624" t="s">
        <v>2713</v>
      </c>
      <c r="F624" s="77">
        <v>42916.475821759261</v>
      </c>
      <c r="G624" t="s">
        <v>2722</v>
      </c>
      <c r="H624" t="s">
        <v>1920</v>
      </c>
      <c r="I624">
        <v>15.98</v>
      </c>
      <c r="J624">
        <v>4</v>
      </c>
      <c r="K624">
        <v>0</v>
      </c>
      <c r="L624">
        <v>19.98</v>
      </c>
      <c r="N624">
        <v>0</v>
      </c>
      <c r="O624" t="s">
        <v>2728</v>
      </c>
      <c r="P624" s="56">
        <v>42915.940462962964</v>
      </c>
      <c r="Q624">
        <v>1</v>
      </c>
      <c r="R624" t="s">
        <v>5050</v>
      </c>
      <c r="S624">
        <v>7.99</v>
      </c>
      <c r="T624" t="s">
        <v>3402</v>
      </c>
      <c r="U624">
        <v>5510797009</v>
      </c>
      <c r="V624" s="57">
        <f t="shared" si="18"/>
        <v>7.99</v>
      </c>
      <c r="W624" s="57">
        <f>SUMIF('Retail Order Summary'!B:B,A624, 'Retail Order Summary'!J:J)*-1</f>
        <v>-0.87942000000000009</v>
      </c>
      <c r="X624" s="57">
        <f>SUMIF('Retail Order Summary'!B:B, 'Retail Item Input'!A624, 'Retail Order Summary'!G:G)</f>
        <v>19.98</v>
      </c>
      <c r="Y624" s="72">
        <f t="shared" si="19"/>
        <v>7.6383200300300302</v>
      </c>
    </row>
    <row r="625" spans="1:25">
      <c r="A625" t="s">
        <v>4530</v>
      </c>
      <c r="B625" t="s">
        <v>4531</v>
      </c>
      <c r="D625"/>
      <c r="P625" s="56">
        <v>42915.879525462966</v>
      </c>
      <c r="Q625">
        <v>1</v>
      </c>
      <c r="R625" t="s">
        <v>5050</v>
      </c>
      <c r="S625">
        <v>7.99</v>
      </c>
      <c r="T625" t="s">
        <v>3402</v>
      </c>
      <c r="V625" s="57">
        <f t="shared" si="18"/>
        <v>7.99</v>
      </c>
      <c r="W625" s="57">
        <f>SUMIF('Retail Order Summary'!B:B,A625, 'Retail Order Summary'!J:J)*-1</f>
        <v>-0.8565100000000001</v>
      </c>
      <c r="X625" s="57">
        <f>SUMIF('Retail Order Summary'!B:B, 'Retail Item Input'!A625, 'Retail Order Summary'!G:G)</f>
        <v>19.190000000000001</v>
      </c>
      <c r="Y625" s="72">
        <f t="shared" si="19"/>
        <v>7.6333811933298596</v>
      </c>
    </row>
    <row r="626" spans="1:25">
      <c r="A626" t="s">
        <v>4931</v>
      </c>
      <c r="B626" t="s">
        <v>4932</v>
      </c>
      <c r="C626" t="s">
        <v>2721</v>
      </c>
      <c r="D626" s="77">
        <v>42915.878993055558</v>
      </c>
      <c r="E626" t="s">
        <v>2713</v>
      </c>
      <c r="F626" s="77">
        <v>42916.473437499997</v>
      </c>
      <c r="G626" t="s">
        <v>4454</v>
      </c>
      <c r="H626" t="s">
        <v>1920</v>
      </c>
      <c r="I626">
        <v>15.98</v>
      </c>
      <c r="J626">
        <v>4</v>
      </c>
      <c r="K626">
        <v>0</v>
      </c>
      <c r="L626">
        <v>19.98</v>
      </c>
      <c r="N626">
        <v>0</v>
      </c>
      <c r="O626" t="s">
        <v>2728</v>
      </c>
      <c r="P626" s="56">
        <v>42915.878993055558</v>
      </c>
      <c r="Q626">
        <v>1</v>
      </c>
      <c r="R626" t="s">
        <v>5050</v>
      </c>
      <c r="S626">
        <v>7.99</v>
      </c>
      <c r="T626" t="s">
        <v>3402</v>
      </c>
      <c r="U626">
        <v>5510472465</v>
      </c>
      <c r="V626" s="57">
        <f t="shared" si="18"/>
        <v>7.99</v>
      </c>
      <c r="W626" s="57">
        <f>SUMIF('Retail Order Summary'!B:B,A626, 'Retail Order Summary'!J:J)*-1</f>
        <v>-0.87942000000000009</v>
      </c>
      <c r="X626" s="57">
        <f>SUMIF('Retail Order Summary'!B:B, 'Retail Item Input'!A626, 'Retail Order Summary'!G:G)</f>
        <v>19.98</v>
      </c>
      <c r="Y626" s="72">
        <f t="shared" si="19"/>
        <v>7.6383200300300302</v>
      </c>
    </row>
    <row r="627" spans="1:25">
      <c r="A627" t="s">
        <v>4933</v>
      </c>
      <c r="B627" t="s">
        <v>2920</v>
      </c>
      <c r="C627" t="s">
        <v>2721</v>
      </c>
      <c r="D627" s="77">
        <v>42915.863125000003</v>
      </c>
      <c r="E627" t="s">
        <v>2713</v>
      </c>
      <c r="F627" s="77">
        <v>42916.4690625</v>
      </c>
      <c r="G627" t="s">
        <v>2722</v>
      </c>
      <c r="H627" t="s">
        <v>1920</v>
      </c>
      <c r="I627">
        <v>15.98</v>
      </c>
      <c r="J627">
        <v>0</v>
      </c>
      <c r="K627">
        <v>1.08</v>
      </c>
      <c r="L627">
        <v>17.059999999999999</v>
      </c>
      <c r="N627">
        <v>0</v>
      </c>
      <c r="O627" t="s">
        <v>3723</v>
      </c>
      <c r="P627" s="56">
        <v>42915.863125000003</v>
      </c>
      <c r="Q627">
        <v>1</v>
      </c>
      <c r="R627" t="s">
        <v>5050</v>
      </c>
      <c r="S627">
        <v>7.99</v>
      </c>
      <c r="T627" t="s">
        <v>3402</v>
      </c>
      <c r="U627">
        <v>5510396561</v>
      </c>
      <c r="V627" s="57">
        <f t="shared" si="18"/>
        <v>7.99</v>
      </c>
      <c r="W627" s="57">
        <f>SUMIF('Retail Order Summary'!B:B,A627, 'Retail Order Summary'!J:J)*-1</f>
        <v>-0.79474</v>
      </c>
      <c r="X627" s="57">
        <f>SUMIF('Retail Order Summary'!B:B, 'Retail Item Input'!A627, 'Retail Order Summary'!G:G)</f>
        <v>17.059999999999999</v>
      </c>
      <c r="Y627" s="72">
        <f t="shared" si="19"/>
        <v>7.6177858968347012</v>
      </c>
    </row>
    <row r="628" spans="1:25">
      <c r="A628" t="s">
        <v>5052</v>
      </c>
      <c r="B628" t="s">
        <v>3571</v>
      </c>
      <c r="C628" t="s">
        <v>2721</v>
      </c>
      <c r="D628" s="77">
        <v>42915.853935185187</v>
      </c>
      <c r="E628" t="s">
        <v>2713</v>
      </c>
      <c r="F628" s="77">
        <v>42916.466145833336</v>
      </c>
      <c r="G628" t="s">
        <v>2722</v>
      </c>
      <c r="H628" t="s">
        <v>1920</v>
      </c>
      <c r="I628">
        <v>7.99</v>
      </c>
      <c r="J628">
        <v>4</v>
      </c>
      <c r="K628">
        <v>0</v>
      </c>
      <c r="L628">
        <v>11.99</v>
      </c>
      <c r="N628">
        <v>0</v>
      </c>
      <c r="O628" t="s">
        <v>2728</v>
      </c>
      <c r="P628" s="56">
        <v>42915.853935185187</v>
      </c>
      <c r="Q628">
        <v>1</v>
      </c>
      <c r="R628" t="s">
        <v>5050</v>
      </c>
      <c r="S628">
        <v>7.99</v>
      </c>
      <c r="T628" t="s">
        <v>3402</v>
      </c>
      <c r="U628">
        <v>5510350673</v>
      </c>
      <c r="V628" s="57">
        <f t="shared" si="18"/>
        <v>7.99</v>
      </c>
      <c r="W628" s="57">
        <f>SUMIF('Retail Order Summary'!B:B,A628, 'Retail Order Summary'!J:J)*-1</f>
        <v>-0.64771000000000001</v>
      </c>
      <c r="X628" s="57">
        <f>SUMIF('Retail Order Summary'!B:B, 'Retail Item Input'!A628, 'Retail Order Summary'!G:G)</f>
        <v>11.99</v>
      </c>
      <c r="Y628" s="72">
        <f t="shared" si="19"/>
        <v>7.5583734028356968</v>
      </c>
    </row>
    <row r="629" spans="1:25">
      <c r="A629" t="s">
        <v>4934</v>
      </c>
      <c r="B629" t="s">
        <v>4648</v>
      </c>
      <c r="C629" t="s">
        <v>2721</v>
      </c>
      <c r="D629" s="77">
        <v>42915.853865740741</v>
      </c>
      <c r="E629" t="s">
        <v>2763</v>
      </c>
      <c r="G629" t="s">
        <v>2722</v>
      </c>
      <c r="H629" t="s">
        <v>1920</v>
      </c>
      <c r="I629">
        <v>15.98</v>
      </c>
      <c r="J629">
        <v>18</v>
      </c>
      <c r="K629">
        <v>0</v>
      </c>
      <c r="L629">
        <v>15.98</v>
      </c>
      <c r="M629" t="s">
        <v>2749</v>
      </c>
      <c r="N629">
        <v>18</v>
      </c>
      <c r="O629" t="s">
        <v>2737</v>
      </c>
      <c r="P629" s="56">
        <v>42915.853865740741</v>
      </c>
      <c r="Q629">
        <v>1</v>
      </c>
      <c r="R629" t="s">
        <v>5050</v>
      </c>
      <c r="S629">
        <v>7.99</v>
      </c>
      <c r="T629" t="s">
        <v>3402</v>
      </c>
      <c r="U629">
        <v>5510350033</v>
      </c>
      <c r="V629" s="57">
        <f t="shared" si="18"/>
        <v>7.99</v>
      </c>
      <c r="W629" s="57">
        <f>SUMIF('Retail Order Summary'!B:B,A629, 'Retail Order Summary'!J:J)*-1</f>
        <v>-3.0536799999999999</v>
      </c>
      <c r="X629" s="57">
        <f>SUMIF('Retail Order Summary'!B:B, 'Retail Item Input'!A629, 'Retail Order Summary'!G:G)</f>
        <v>63.92</v>
      </c>
      <c r="Y629" s="72">
        <f t="shared" si="19"/>
        <v>7.6082900000000002</v>
      </c>
    </row>
    <row r="630" spans="1:25">
      <c r="A630" t="s">
        <v>4935</v>
      </c>
      <c r="B630" t="s">
        <v>4936</v>
      </c>
      <c r="C630" t="s">
        <v>2721</v>
      </c>
      <c r="D630" s="77">
        <v>42915.83185185185</v>
      </c>
      <c r="E630" t="s">
        <v>2713</v>
      </c>
      <c r="F630" s="77">
        <v>42916.463622685187</v>
      </c>
      <c r="G630" t="s">
        <v>2722</v>
      </c>
      <c r="H630" t="s">
        <v>1920</v>
      </c>
      <c r="I630">
        <v>15.98</v>
      </c>
      <c r="J630">
        <v>4</v>
      </c>
      <c r="K630">
        <v>0</v>
      </c>
      <c r="L630">
        <v>19.98</v>
      </c>
      <c r="N630">
        <v>0</v>
      </c>
      <c r="O630" t="s">
        <v>2728</v>
      </c>
      <c r="P630" s="56">
        <v>42915.83185185185</v>
      </c>
      <c r="Q630">
        <v>1</v>
      </c>
      <c r="R630" t="s">
        <v>5050</v>
      </c>
      <c r="S630">
        <v>7.99</v>
      </c>
      <c r="T630" t="s">
        <v>3402</v>
      </c>
      <c r="U630">
        <v>5510230033</v>
      </c>
      <c r="V630" s="57">
        <f t="shared" si="18"/>
        <v>7.99</v>
      </c>
      <c r="W630" s="57">
        <f>SUMIF('Retail Order Summary'!B:B,A630, 'Retail Order Summary'!J:J)*-1</f>
        <v>-0.87942000000000009</v>
      </c>
      <c r="X630" s="57">
        <f>SUMIF('Retail Order Summary'!B:B, 'Retail Item Input'!A630, 'Retail Order Summary'!G:G)</f>
        <v>19.98</v>
      </c>
      <c r="Y630" s="72">
        <f t="shared" si="19"/>
        <v>7.6383200300300302</v>
      </c>
    </row>
    <row r="631" spans="1:25">
      <c r="A631" t="s">
        <v>4937</v>
      </c>
      <c r="B631" t="s">
        <v>3784</v>
      </c>
      <c r="C631" t="s">
        <v>2721</v>
      </c>
      <c r="D631" s="77">
        <v>42915.831400462965</v>
      </c>
      <c r="E631" t="s">
        <v>2713</v>
      </c>
      <c r="F631" s="77">
        <v>42916.461550925924</v>
      </c>
      <c r="G631" t="s">
        <v>2722</v>
      </c>
      <c r="H631" t="s">
        <v>1920</v>
      </c>
      <c r="I631">
        <v>15.98</v>
      </c>
      <c r="J631">
        <v>4</v>
      </c>
      <c r="K631">
        <v>0</v>
      </c>
      <c r="L631">
        <v>19.98</v>
      </c>
      <c r="N631">
        <v>0</v>
      </c>
      <c r="O631" t="s">
        <v>2728</v>
      </c>
      <c r="P631" s="56">
        <v>42915.831400462965</v>
      </c>
      <c r="Q631">
        <v>1</v>
      </c>
      <c r="R631" t="s">
        <v>5050</v>
      </c>
      <c r="S631">
        <v>7.99</v>
      </c>
      <c r="T631" t="s">
        <v>3402</v>
      </c>
      <c r="U631">
        <v>5510227025</v>
      </c>
      <c r="V631" s="57">
        <f t="shared" si="18"/>
        <v>7.99</v>
      </c>
      <c r="W631" s="57">
        <f>SUMIF('Retail Order Summary'!B:B,A631, 'Retail Order Summary'!J:J)*-1</f>
        <v>-0.87942000000000009</v>
      </c>
      <c r="X631" s="57">
        <f>SUMIF('Retail Order Summary'!B:B, 'Retail Item Input'!A631, 'Retail Order Summary'!G:G)</f>
        <v>19.98</v>
      </c>
      <c r="Y631" s="72">
        <f t="shared" si="19"/>
        <v>7.6383200300300302</v>
      </c>
    </row>
    <row r="632" spans="1:25">
      <c r="A632" t="s">
        <v>4938</v>
      </c>
      <c r="B632" t="s">
        <v>4939</v>
      </c>
      <c r="C632" t="s">
        <v>2721</v>
      </c>
      <c r="D632" s="77">
        <v>42915.803148148145</v>
      </c>
      <c r="E632" t="s">
        <v>2713</v>
      </c>
      <c r="F632" s="77">
        <v>42916.458611111113</v>
      </c>
      <c r="G632" t="s">
        <v>2722</v>
      </c>
      <c r="H632" t="s">
        <v>1920</v>
      </c>
      <c r="I632">
        <v>15.98</v>
      </c>
      <c r="J632">
        <v>4</v>
      </c>
      <c r="K632">
        <v>0</v>
      </c>
      <c r="L632">
        <v>19.98</v>
      </c>
      <c r="N632">
        <v>0</v>
      </c>
      <c r="O632" t="s">
        <v>2728</v>
      </c>
      <c r="P632" s="56">
        <v>42915.803148148145</v>
      </c>
      <c r="Q632">
        <v>1</v>
      </c>
      <c r="R632" t="s">
        <v>5050</v>
      </c>
      <c r="S632">
        <v>7.99</v>
      </c>
      <c r="T632" t="s">
        <v>3402</v>
      </c>
      <c r="U632">
        <v>5510075537</v>
      </c>
      <c r="V632" s="57">
        <f t="shared" si="18"/>
        <v>7.99</v>
      </c>
      <c r="W632" s="57">
        <f>SUMIF('Retail Order Summary'!B:B,A632, 'Retail Order Summary'!J:J)*-1</f>
        <v>-0.87942000000000009</v>
      </c>
      <c r="X632" s="57">
        <f>SUMIF('Retail Order Summary'!B:B, 'Retail Item Input'!A632, 'Retail Order Summary'!G:G)</f>
        <v>19.98</v>
      </c>
      <c r="Y632" s="72">
        <f t="shared" si="19"/>
        <v>7.6383200300300302</v>
      </c>
    </row>
    <row r="633" spans="1:25">
      <c r="A633" t="s">
        <v>4942</v>
      </c>
      <c r="B633" t="s">
        <v>816</v>
      </c>
      <c r="C633" t="s">
        <v>2721</v>
      </c>
      <c r="D633" s="77">
        <v>42913.774085648147</v>
      </c>
      <c r="E633" t="s">
        <v>2713</v>
      </c>
      <c r="F633" s="77">
        <v>42915.510520833333</v>
      </c>
      <c r="G633" t="s">
        <v>2722</v>
      </c>
      <c r="H633" t="s">
        <v>1920</v>
      </c>
      <c r="I633">
        <v>15.98</v>
      </c>
      <c r="J633">
        <v>16</v>
      </c>
      <c r="K633">
        <v>0</v>
      </c>
      <c r="L633">
        <v>31.98</v>
      </c>
      <c r="N633">
        <v>0</v>
      </c>
      <c r="O633" t="s">
        <v>2735</v>
      </c>
      <c r="P633" s="56">
        <v>42913.774085648147</v>
      </c>
      <c r="Q633">
        <v>1</v>
      </c>
      <c r="R633" t="s">
        <v>5050</v>
      </c>
      <c r="S633">
        <v>7.99</v>
      </c>
      <c r="T633" t="s">
        <v>3402</v>
      </c>
      <c r="U633">
        <v>5499514897</v>
      </c>
      <c r="V633" s="57">
        <f t="shared" si="18"/>
        <v>7.99</v>
      </c>
      <c r="W633" s="57">
        <f>SUMIF('Retail Order Summary'!B:B,A633, 'Retail Order Summary'!J:J)*-1</f>
        <v>-1.22742</v>
      </c>
      <c r="X633" s="57">
        <f>SUMIF('Retail Order Summary'!B:B, 'Retail Item Input'!A633, 'Retail Order Summary'!G:G)</f>
        <v>31.98</v>
      </c>
      <c r="Y633" s="72">
        <f t="shared" si="19"/>
        <v>7.6833369043151976</v>
      </c>
    </row>
    <row r="634" spans="1:25">
      <c r="A634" t="s">
        <v>4469</v>
      </c>
      <c r="B634" t="s">
        <v>4470</v>
      </c>
      <c r="D634"/>
      <c r="P634" s="56">
        <v>42912.432511574072</v>
      </c>
      <c r="Q634">
        <v>1</v>
      </c>
      <c r="R634" t="s">
        <v>5050</v>
      </c>
      <c r="S634">
        <v>7.99</v>
      </c>
      <c r="T634" t="s">
        <v>3402</v>
      </c>
      <c r="V634" s="57">
        <f t="shared" si="18"/>
        <v>7.99</v>
      </c>
      <c r="W634" s="57">
        <f>SUMIF('Retail Order Summary'!B:B,A634, 'Retail Order Summary'!J:J)*-1</f>
        <v>-0.99513000000000007</v>
      </c>
      <c r="X634" s="57">
        <f>SUMIF('Retail Order Summary'!B:B, 'Retail Item Input'!A634, 'Retail Order Summary'!G:G)</f>
        <v>23.97</v>
      </c>
      <c r="Y634" s="72">
        <f t="shared" si="19"/>
        <v>7.65829</v>
      </c>
    </row>
    <row r="635" spans="1:25">
      <c r="A635" t="s">
        <v>4943</v>
      </c>
      <c r="B635" t="s">
        <v>3018</v>
      </c>
      <c r="C635" t="s">
        <v>2721</v>
      </c>
      <c r="D635" s="77">
        <v>42908.904722222222</v>
      </c>
      <c r="E635" t="s">
        <v>2713</v>
      </c>
      <c r="F635" s="77">
        <v>42912.744293981479</v>
      </c>
      <c r="G635" t="s">
        <v>2722</v>
      </c>
      <c r="H635" t="s">
        <v>1920</v>
      </c>
      <c r="I635">
        <v>23.97</v>
      </c>
      <c r="J635">
        <v>4</v>
      </c>
      <c r="K635">
        <v>1.89</v>
      </c>
      <c r="L635">
        <v>29.86</v>
      </c>
      <c r="N635">
        <v>0</v>
      </c>
      <c r="O635" t="s">
        <v>2728</v>
      </c>
      <c r="P635" s="56">
        <v>42908.904710648145</v>
      </c>
      <c r="Q635">
        <v>1</v>
      </c>
      <c r="R635" t="s">
        <v>5050</v>
      </c>
      <c r="S635">
        <v>7.99</v>
      </c>
      <c r="T635" t="s">
        <v>3402</v>
      </c>
      <c r="U635">
        <v>5468960657</v>
      </c>
      <c r="V635" s="57">
        <f t="shared" si="18"/>
        <v>7.99</v>
      </c>
      <c r="W635" s="57">
        <f>SUMIF('Retail Order Summary'!B:B,A635, 'Retail Order Summary'!J:J)*-1</f>
        <v>-1.16594</v>
      </c>
      <c r="X635" s="57">
        <f>SUMIF('Retail Order Summary'!B:B, 'Retail Item Input'!A635, 'Retail Order Summary'!G:G)</f>
        <v>29.86</v>
      </c>
      <c r="Y635" s="72">
        <f t="shared" si="19"/>
        <v>7.6780153851306094</v>
      </c>
    </row>
    <row r="636" spans="1:25">
      <c r="A636" t="s">
        <v>5053</v>
      </c>
      <c r="B636" t="s">
        <v>5054</v>
      </c>
      <c r="C636" t="s">
        <v>2755</v>
      </c>
      <c r="D636"/>
      <c r="E636" t="s">
        <v>2713</v>
      </c>
      <c r="F636" s="77">
        <v>42912.736921296295</v>
      </c>
      <c r="G636" t="s">
        <v>2722</v>
      </c>
      <c r="H636" t="s">
        <v>1920</v>
      </c>
      <c r="I636">
        <v>7.99</v>
      </c>
      <c r="J636">
        <v>4</v>
      </c>
      <c r="K636">
        <v>0.81</v>
      </c>
      <c r="L636">
        <v>12.8</v>
      </c>
      <c r="N636">
        <v>0</v>
      </c>
      <c r="O636" t="s">
        <v>2728</v>
      </c>
      <c r="P636" s="56">
        <v>42904.636944444443</v>
      </c>
      <c r="Q636">
        <v>1</v>
      </c>
      <c r="R636" t="s">
        <v>5050</v>
      </c>
      <c r="S636">
        <v>7.99</v>
      </c>
      <c r="T636" t="s">
        <v>3402</v>
      </c>
      <c r="U636">
        <v>5446783953</v>
      </c>
      <c r="V636" s="57">
        <f t="shared" si="18"/>
        <v>7.99</v>
      </c>
      <c r="W636" s="57">
        <f>SUMIF('Retail Order Summary'!B:B,A636, 'Retail Order Summary'!J:J)*-1</f>
        <v>-1.0950299999999999</v>
      </c>
      <c r="X636" s="57">
        <f>SUMIF('Retail Order Summary'!B:B, 'Retail Item Input'!A636, 'Retail Order Summary'!G:G)</f>
        <v>17.07</v>
      </c>
      <c r="Y636" s="72">
        <f t="shared" si="19"/>
        <v>7.477446414762742</v>
      </c>
    </row>
    <row r="637" spans="1:25">
      <c r="A637" t="s">
        <v>4494</v>
      </c>
      <c r="B637" t="s">
        <v>3574</v>
      </c>
      <c r="D637"/>
      <c r="P637" s="56">
        <v>42902.8518287037</v>
      </c>
      <c r="Q637">
        <v>1</v>
      </c>
      <c r="R637" t="s">
        <v>5050</v>
      </c>
      <c r="S637">
        <v>7.99</v>
      </c>
      <c r="T637" t="s">
        <v>3402</v>
      </c>
      <c r="V637" s="57">
        <f t="shared" si="18"/>
        <v>7.99</v>
      </c>
      <c r="W637" s="57">
        <f>SUMIF('Retail Order Summary'!B:B,A637, 'Retail Order Summary'!J:J)*-1</f>
        <v>-1.0531299999999999</v>
      </c>
      <c r="X637" s="57">
        <f>SUMIF('Retail Order Summary'!B:B, 'Retail Item Input'!A637, 'Retail Order Summary'!G:G)</f>
        <v>25.97</v>
      </c>
      <c r="Y637" s="72">
        <f t="shared" si="19"/>
        <v>7.6659911936850218</v>
      </c>
    </row>
    <row r="638" spans="1:25">
      <c r="A638" t="s">
        <v>4944</v>
      </c>
      <c r="B638" t="s">
        <v>4945</v>
      </c>
      <c r="C638" t="s">
        <v>2721</v>
      </c>
      <c r="D638" s="77">
        <v>42900.707986111112</v>
      </c>
      <c r="E638" t="s">
        <v>2713</v>
      </c>
      <c r="F638" s="77">
        <v>42912.694016203706</v>
      </c>
      <c r="G638" t="s">
        <v>2722</v>
      </c>
      <c r="H638" t="s">
        <v>1920</v>
      </c>
      <c r="I638">
        <v>15.98</v>
      </c>
      <c r="J638">
        <v>16</v>
      </c>
      <c r="K638">
        <v>0</v>
      </c>
      <c r="L638">
        <v>31.98</v>
      </c>
      <c r="N638">
        <v>0</v>
      </c>
      <c r="O638" t="s">
        <v>2735</v>
      </c>
      <c r="P638" s="56">
        <v>42900.707974537036</v>
      </c>
      <c r="Q638">
        <v>1</v>
      </c>
      <c r="R638" t="s">
        <v>5050</v>
      </c>
      <c r="S638">
        <v>7.99</v>
      </c>
      <c r="T638" t="s">
        <v>3402</v>
      </c>
      <c r="U638">
        <v>5428215121</v>
      </c>
      <c r="V638" s="57">
        <f t="shared" si="18"/>
        <v>7.99</v>
      </c>
      <c r="W638" s="57">
        <f>SUMIF('Retail Order Summary'!B:B,A638, 'Retail Order Summary'!J:J)*-1</f>
        <v>-1.22742</v>
      </c>
      <c r="X638" s="57">
        <f>SUMIF('Retail Order Summary'!B:B, 'Retail Item Input'!A638, 'Retail Order Summary'!G:G)</f>
        <v>31.98</v>
      </c>
      <c r="Y638" s="72">
        <f t="shared" si="19"/>
        <v>7.6833369043151976</v>
      </c>
    </row>
    <row r="639" spans="1:25">
      <c r="A639" t="s">
        <v>4946</v>
      </c>
      <c r="B639" t="s">
        <v>2457</v>
      </c>
      <c r="C639" t="s">
        <v>2721</v>
      </c>
      <c r="D639" s="77">
        <v>42899.664583333331</v>
      </c>
      <c r="E639" t="s">
        <v>2763</v>
      </c>
      <c r="G639" t="s">
        <v>2722</v>
      </c>
      <c r="H639" t="s">
        <v>1920</v>
      </c>
      <c r="I639">
        <v>15.98</v>
      </c>
      <c r="J639">
        <v>16</v>
      </c>
      <c r="K639">
        <v>0</v>
      </c>
      <c r="L639">
        <v>15.98</v>
      </c>
      <c r="M639" t="s">
        <v>2749</v>
      </c>
      <c r="N639">
        <v>16</v>
      </c>
      <c r="O639" t="s">
        <v>2735</v>
      </c>
      <c r="P639" s="56">
        <v>42899.664583333331</v>
      </c>
      <c r="Q639">
        <v>1</v>
      </c>
      <c r="R639" t="s">
        <v>5050</v>
      </c>
      <c r="S639">
        <v>7.99</v>
      </c>
      <c r="T639" t="s">
        <v>3402</v>
      </c>
      <c r="U639">
        <v>5423166481</v>
      </c>
      <c r="V639" s="57">
        <f t="shared" si="18"/>
        <v>7.99</v>
      </c>
      <c r="W639" s="57">
        <f>SUMIF('Retail Order Summary'!B:B,A639, 'Retail Order Summary'!J:J)*-1</f>
        <v>-0.76341999999999999</v>
      </c>
      <c r="X639" s="57">
        <f>SUMIF('Retail Order Summary'!B:B, 'Retail Item Input'!A639, 'Retail Order Summary'!G:G)</f>
        <v>15.98</v>
      </c>
      <c r="Y639" s="72">
        <f t="shared" si="19"/>
        <v>7.6082900000000002</v>
      </c>
    </row>
    <row r="640" spans="1:25">
      <c r="A640" t="s">
        <v>5055</v>
      </c>
      <c r="B640" t="s">
        <v>5000</v>
      </c>
      <c r="C640" t="s">
        <v>2755</v>
      </c>
      <c r="D640"/>
      <c r="E640" t="s">
        <v>2713</v>
      </c>
      <c r="F640" s="77">
        <v>42912.69326388889</v>
      </c>
      <c r="G640" t="s">
        <v>2722</v>
      </c>
      <c r="H640" t="s">
        <v>1920</v>
      </c>
      <c r="I640">
        <v>7.99</v>
      </c>
      <c r="J640">
        <v>4</v>
      </c>
      <c r="K640">
        <v>0</v>
      </c>
      <c r="L640">
        <v>11.99</v>
      </c>
      <c r="N640">
        <v>0</v>
      </c>
      <c r="O640" t="s">
        <v>2728</v>
      </c>
      <c r="P640" s="56">
        <v>42898.759050925924</v>
      </c>
      <c r="Q640">
        <v>1</v>
      </c>
      <c r="R640" t="s">
        <v>5050</v>
      </c>
      <c r="S640">
        <v>7.99</v>
      </c>
      <c r="T640" t="s">
        <v>3402</v>
      </c>
      <c r="U640">
        <v>5418813137</v>
      </c>
      <c r="V640" s="57">
        <f t="shared" si="18"/>
        <v>7.99</v>
      </c>
      <c r="W640" s="57">
        <f>SUMIF('Retail Order Summary'!B:B,A640, 'Retail Order Summary'!J:J)*-1</f>
        <v>-1.0637099999999999</v>
      </c>
      <c r="X640" s="57">
        <f>SUMIF('Retail Order Summary'!B:B, 'Retail Item Input'!A640, 'Retail Order Summary'!G:G)</f>
        <v>15.99</v>
      </c>
      <c r="Y640" s="72">
        <f t="shared" si="19"/>
        <v>7.4584776172607885</v>
      </c>
    </row>
    <row r="641" spans="1:25">
      <c r="A641" t="s">
        <v>4451</v>
      </c>
      <c r="B641" t="s">
        <v>3747</v>
      </c>
      <c r="D641"/>
      <c r="P641" s="56">
        <v>42898.679328703707</v>
      </c>
      <c r="Q641">
        <v>1</v>
      </c>
      <c r="R641" t="s">
        <v>5050</v>
      </c>
      <c r="S641">
        <v>7.99</v>
      </c>
      <c r="T641" t="s">
        <v>3402</v>
      </c>
      <c r="V641" s="57">
        <f t="shared" si="18"/>
        <v>7.99</v>
      </c>
      <c r="W641" s="57">
        <f>SUMIF('Retail Order Summary'!B:B,A641, 'Retail Order Summary'!J:J)*-1</f>
        <v>-3.83249</v>
      </c>
      <c r="X641" s="57">
        <f>SUMIF('Retail Order Summary'!B:B, 'Retail Item Input'!A641, 'Retail Order Summary'!G:G)</f>
        <v>121.81</v>
      </c>
      <c r="Y641" s="72">
        <f t="shared" si="19"/>
        <v>7.7386118126590597</v>
      </c>
    </row>
    <row r="642" spans="1:25">
      <c r="A642" t="s">
        <v>4947</v>
      </c>
      <c r="B642" t="s">
        <v>3596</v>
      </c>
      <c r="C642" t="s">
        <v>2721</v>
      </c>
      <c r="D642" s="77">
        <v>42897.978726851848</v>
      </c>
      <c r="E642" t="s">
        <v>2713</v>
      </c>
      <c r="F642" s="77">
        <v>42912.68141203704</v>
      </c>
      <c r="G642" t="s">
        <v>2722</v>
      </c>
      <c r="H642" t="s">
        <v>1920</v>
      </c>
      <c r="I642">
        <v>15.98</v>
      </c>
      <c r="J642">
        <v>4</v>
      </c>
      <c r="K642">
        <v>0</v>
      </c>
      <c r="L642">
        <v>19.98</v>
      </c>
      <c r="N642">
        <v>0</v>
      </c>
      <c r="O642" t="s">
        <v>2728</v>
      </c>
      <c r="P642" s="56">
        <v>42897.978726851848</v>
      </c>
      <c r="Q642">
        <v>1</v>
      </c>
      <c r="R642" t="s">
        <v>5050</v>
      </c>
      <c r="S642">
        <v>7.99</v>
      </c>
      <c r="T642" t="s">
        <v>3402</v>
      </c>
      <c r="U642">
        <v>5415232721</v>
      </c>
      <c r="V642" s="57">
        <f t="shared" si="18"/>
        <v>7.99</v>
      </c>
      <c r="W642" s="57">
        <f>SUMIF('Retail Order Summary'!B:B,A642, 'Retail Order Summary'!J:J)*-1</f>
        <v>-0.87942000000000009</v>
      </c>
      <c r="X642" s="57">
        <f>SUMIF('Retail Order Summary'!B:B, 'Retail Item Input'!A642, 'Retail Order Summary'!G:G)</f>
        <v>19.98</v>
      </c>
      <c r="Y642" s="72">
        <f t="shared" si="19"/>
        <v>7.6383200300300302</v>
      </c>
    </row>
    <row r="643" spans="1:25">
      <c r="A643" t="s">
        <v>4948</v>
      </c>
      <c r="B643" t="s">
        <v>3806</v>
      </c>
      <c r="C643" t="s">
        <v>2721</v>
      </c>
      <c r="D643" s="77">
        <v>42897.068749999999</v>
      </c>
      <c r="E643" t="s">
        <v>2713</v>
      </c>
      <c r="F643" s="77">
        <v>42912.680613425924</v>
      </c>
      <c r="G643" t="s">
        <v>2722</v>
      </c>
      <c r="H643" t="s">
        <v>1920</v>
      </c>
      <c r="I643">
        <v>15.98</v>
      </c>
      <c r="J643">
        <v>4</v>
      </c>
      <c r="K643">
        <v>0</v>
      </c>
      <c r="L643">
        <v>19.98</v>
      </c>
      <c r="N643">
        <v>0</v>
      </c>
      <c r="O643" t="s">
        <v>2728</v>
      </c>
      <c r="P643" s="56">
        <v>42897.068749999999</v>
      </c>
      <c r="Q643">
        <v>1</v>
      </c>
      <c r="R643" t="s">
        <v>5050</v>
      </c>
      <c r="S643">
        <v>7.99</v>
      </c>
      <c r="T643" t="s">
        <v>3402</v>
      </c>
      <c r="U643">
        <v>5411248785</v>
      </c>
      <c r="V643" s="57">
        <f t="shared" ref="V643:V706" si="20">Q643*S643</f>
        <v>7.99</v>
      </c>
      <c r="W643" s="57">
        <f>SUMIF('Retail Order Summary'!B:B,A643, 'Retail Order Summary'!J:J)*-1</f>
        <v>-0.87942000000000009</v>
      </c>
      <c r="X643" s="57">
        <f>SUMIF('Retail Order Summary'!B:B, 'Retail Item Input'!A643, 'Retail Order Summary'!G:G)</f>
        <v>19.98</v>
      </c>
      <c r="Y643" s="72">
        <f t="shared" ref="Y643:Y706" si="21">V643+(W643*(V643/X643))</f>
        <v>7.6383200300300302</v>
      </c>
    </row>
    <row r="644" spans="1:25">
      <c r="A644" t="s">
        <v>5056</v>
      </c>
      <c r="B644" t="s">
        <v>5057</v>
      </c>
      <c r="C644" t="s">
        <v>2721</v>
      </c>
      <c r="D644" s="77">
        <v>42895.673541666663</v>
      </c>
      <c r="E644" t="s">
        <v>2713</v>
      </c>
      <c r="F644" s="77">
        <v>42912.727175925924</v>
      </c>
      <c r="G644" t="s">
        <v>2722</v>
      </c>
      <c r="H644" t="s">
        <v>1920</v>
      </c>
      <c r="I644">
        <v>7.99</v>
      </c>
      <c r="J644">
        <v>0</v>
      </c>
      <c r="K644">
        <v>0.54</v>
      </c>
      <c r="L644">
        <v>8.5299999999999994</v>
      </c>
      <c r="N644">
        <v>0</v>
      </c>
      <c r="O644" t="s">
        <v>3723</v>
      </c>
      <c r="P644" s="56">
        <v>42895.673541666663</v>
      </c>
      <c r="Q644">
        <v>1</v>
      </c>
      <c r="R644" t="s">
        <v>5050</v>
      </c>
      <c r="S644">
        <v>7.99</v>
      </c>
      <c r="T644" t="s">
        <v>3402</v>
      </c>
      <c r="U644">
        <v>5404969489</v>
      </c>
      <c r="V644" s="57">
        <f t="shared" si="20"/>
        <v>7.99</v>
      </c>
      <c r="W644" s="57">
        <f>SUMIF('Retail Order Summary'!B:B,A644, 'Retail Order Summary'!J:J)*-1</f>
        <v>-0.54737000000000002</v>
      </c>
      <c r="X644" s="57">
        <f>SUMIF('Retail Order Summary'!B:B, 'Retail Item Input'!A644, 'Retail Order Summary'!G:G)</f>
        <v>8.5299999999999994</v>
      </c>
      <c r="Y644" s="72">
        <f t="shared" si="21"/>
        <v>7.4772817936694018</v>
      </c>
    </row>
    <row r="645" spans="1:25">
      <c r="A645" t="s">
        <v>4949</v>
      </c>
      <c r="B645" t="s">
        <v>4950</v>
      </c>
      <c r="C645" t="s">
        <v>2721</v>
      </c>
      <c r="D645" s="77">
        <v>42895.436712962961</v>
      </c>
      <c r="E645" t="s">
        <v>2713</v>
      </c>
      <c r="F645" s="77">
        <v>42912.691608796296</v>
      </c>
      <c r="G645" t="s">
        <v>2722</v>
      </c>
      <c r="H645" t="s">
        <v>1920</v>
      </c>
      <c r="I645">
        <v>15.98</v>
      </c>
      <c r="J645">
        <v>4</v>
      </c>
      <c r="K645">
        <v>0</v>
      </c>
      <c r="L645">
        <v>19.98</v>
      </c>
      <c r="N645">
        <v>0</v>
      </c>
      <c r="O645" t="s">
        <v>2728</v>
      </c>
      <c r="P645" s="56">
        <v>42895.436701388891</v>
      </c>
      <c r="Q645">
        <v>1</v>
      </c>
      <c r="R645" t="s">
        <v>5050</v>
      </c>
      <c r="S645">
        <v>7.99</v>
      </c>
      <c r="T645" t="s">
        <v>3402</v>
      </c>
      <c r="U645">
        <v>5403324625</v>
      </c>
      <c r="V645" s="57">
        <f t="shared" si="20"/>
        <v>7.99</v>
      </c>
      <c r="W645" s="57">
        <f>SUMIF('Retail Order Summary'!B:B,A645, 'Retail Order Summary'!J:J)*-1</f>
        <v>-0.87942000000000009</v>
      </c>
      <c r="X645" s="57">
        <f>SUMIF('Retail Order Summary'!B:B, 'Retail Item Input'!A645, 'Retail Order Summary'!G:G)</f>
        <v>19.98</v>
      </c>
      <c r="Y645" s="72">
        <f t="shared" si="21"/>
        <v>7.6383200300300302</v>
      </c>
    </row>
    <row r="646" spans="1:25">
      <c r="A646" t="s">
        <v>4951</v>
      </c>
      <c r="B646" t="s">
        <v>4952</v>
      </c>
      <c r="C646" t="s">
        <v>2721</v>
      </c>
      <c r="D646" s="77">
        <v>42895.337951388887</v>
      </c>
      <c r="E646" t="s">
        <v>2713</v>
      </c>
      <c r="F646" s="77">
        <v>42912.691006944442</v>
      </c>
      <c r="G646" t="s">
        <v>4454</v>
      </c>
      <c r="H646" t="s">
        <v>1920</v>
      </c>
      <c r="I646">
        <v>15.98</v>
      </c>
      <c r="J646">
        <v>16</v>
      </c>
      <c r="K646">
        <v>0</v>
      </c>
      <c r="L646">
        <v>31.98</v>
      </c>
      <c r="N646">
        <v>0</v>
      </c>
      <c r="O646" t="s">
        <v>2735</v>
      </c>
      <c r="P646" s="56">
        <v>42895.337951388887</v>
      </c>
      <c r="Q646">
        <v>1</v>
      </c>
      <c r="R646" t="s">
        <v>5050</v>
      </c>
      <c r="S646">
        <v>7.99</v>
      </c>
      <c r="T646" t="s">
        <v>3402</v>
      </c>
      <c r="U646">
        <v>5402854737</v>
      </c>
      <c r="V646" s="57">
        <f t="shared" si="20"/>
        <v>7.99</v>
      </c>
      <c r="W646" s="57">
        <f>SUMIF('Retail Order Summary'!B:B,A646, 'Retail Order Summary'!J:J)*-1</f>
        <v>-1.22742</v>
      </c>
      <c r="X646" s="57">
        <f>SUMIF('Retail Order Summary'!B:B, 'Retail Item Input'!A646, 'Retail Order Summary'!G:G)</f>
        <v>31.98</v>
      </c>
      <c r="Y646" s="72">
        <f t="shared" si="21"/>
        <v>7.6833369043151976</v>
      </c>
    </row>
    <row r="647" spans="1:25">
      <c r="A647" t="s">
        <v>4458</v>
      </c>
      <c r="B647" t="s">
        <v>4459</v>
      </c>
      <c r="D647"/>
      <c r="P647" s="56">
        <v>42894.410381944443</v>
      </c>
      <c r="Q647">
        <v>1</v>
      </c>
      <c r="R647" t="s">
        <v>5050</v>
      </c>
      <c r="S647">
        <v>7.99</v>
      </c>
      <c r="T647" t="s">
        <v>3402</v>
      </c>
      <c r="V647" s="57">
        <f t="shared" si="20"/>
        <v>7.99</v>
      </c>
      <c r="W647" s="57">
        <f>SUMIF('Retail Order Summary'!B:B,A647, 'Retail Order Summary'!J:J)*-1</f>
        <v>-2.2231300000000003</v>
      </c>
      <c r="X647" s="57">
        <f>SUMIF('Retail Order Summary'!B:B, 'Retail Item Input'!A647, 'Retail Order Summary'!G:G)</f>
        <v>55.97</v>
      </c>
      <c r="Y647" s="72">
        <f t="shared" si="21"/>
        <v>7.672636971591924</v>
      </c>
    </row>
    <row r="648" spans="1:25">
      <c r="A648" t="s">
        <v>5058</v>
      </c>
      <c r="B648" t="s">
        <v>5059</v>
      </c>
      <c r="D648"/>
      <c r="P648" s="56">
        <v>42893.852037037039</v>
      </c>
      <c r="Q648">
        <v>1</v>
      </c>
      <c r="R648" t="s">
        <v>5050</v>
      </c>
      <c r="S648">
        <v>7.99</v>
      </c>
      <c r="T648" t="s">
        <v>3402</v>
      </c>
      <c r="V648" s="57">
        <f t="shared" si="20"/>
        <v>7.99</v>
      </c>
      <c r="W648" s="57">
        <f>SUMIF('Retail Order Summary'!B:B,A648, 'Retail Order Summary'!J:J)*-1</f>
        <v>-1.0824199999999999</v>
      </c>
      <c r="X648" s="57">
        <f>SUMIF('Retail Order Summary'!B:B, 'Retail Item Input'!A648, 'Retail Order Summary'!G:G)</f>
        <v>26.98</v>
      </c>
      <c r="Y648" s="72">
        <f t="shared" si="21"/>
        <v>7.6694464121571535</v>
      </c>
    </row>
    <row r="649" spans="1:25">
      <c r="A649" t="s">
        <v>5060</v>
      </c>
      <c r="B649" t="s">
        <v>5061</v>
      </c>
      <c r="C649" t="s">
        <v>2721</v>
      </c>
      <c r="D649" s="77">
        <v>42893.729641203703</v>
      </c>
      <c r="E649" t="s">
        <v>2713</v>
      </c>
      <c r="F649" s="77">
        <v>42912.679409722223</v>
      </c>
      <c r="G649" t="s">
        <v>2722</v>
      </c>
      <c r="H649" t="s">
        <v>1920</v>
      </c>
      <c r="I649">
        <v>7.99</v>
      </c>
      <c r="J649">
        <v>4</v>
      </c>
      <c r="K649">
        <v>0</v>
      </c>
      <c r="L649">
        <v>11.99</v>
      </c>
      <c r="N649">
        <v>0</v>
      </c>
      <c r="O649" t="s">
        <v>2728</v>
      </c>
      <c r="P649" s="56">
        <v>42893.729641203703</v>
      </c>
      <c r="Q649">
        <v>1</v>
      </c>
      <c r="R649" t="s">
        <v>5050</v>
      </c>
      <c r="S649">
        <v>7.99</v>
      </c>
      <c r="T649" t="s">
        <v>3402</v>
      </c>
      <c r="U649">
        <v>5395589585</v>
      </c>
      <c r="V649" s="57">
        <f t="shared" si="20"/>
        <v>7.99</v>
      </c>
      <c r="W649" s="57">
        <f>SUMIF('Retail Order Summary'!B:B,A649, 'Retail Order Summary'!J:J)*-1</f>
        <v>-0.64771000000000001</v>
      </c>
      <c r="X649" s="57">
        <f>SUMIF('Retail Order Summary'!B:B, 'Retail Item Input'!A649, 'Retail Order Summary'!G:G)</f>
        <v>11.99</v>
      </c>
      <c r="Y649" s="72">
        <f t="shared" si="21"/>
        <v>7.5583734028356968</v>
      </c>
    </row>
    <row r="650" spans="1:25">
      <c r="A650" t="s">
        <v>4953</v>
      </c>
      <c r="B650" t="s">
        <v>4954</v>
      </c>
      <c r="D650"/>
      <c r="P650" s="56">
        <v>42893.522766203707</v>
      </c>
      <c r="Q650">
        <v>1</v>
      </c>
      <c r="R650" t="s">
        <v>5050</v>
      </c>
      <c r="S650">
        <v>7.99</v>
      </c>
      <c r="T650" t="s">
        <v>3402</v>
      </c>
      <c r="V650" s="57">
        <f t="shared" si="20"/>
        <v>7.99</v>
      </c>
      <c r="W650" s="57">
        <f>SUMIF('Retail Order Summary'!B:B,A650, 'Retail Order Summary'!J:J)*-1</f>
        <v>-0.87942000000000009</v>
      </c>
      <c r="X650" s="57">
        <f>SUMIF('Retail Order Summary'!B:B, 'Retail Item Input'!A650, 'Retail Order Summary'!G:G)</f>
        <v>19.98</v>
      </c>
      <c r="Y650" s="72">
        <f t="shared" si="21"/>
        <v>7.6383200300300302</v>
      </c>
    </row>
    <row r="651" spans="1:25">
      <c r="A651" t="s">
        <v>4955</v>
      </c>
      <c r="B651" t="s">
        <v>4956</v>
      </c>
      <c r="D651"/>
      <c r="P651" s="56">
        <v>42893.487962962965</v>
      </c>
      <c r="Q651">
        <v>1</v>
      </c>
      <c r="R651" t="s">
        <v>5050</v>
      </c>
      <c r="S651">
        <v>7.99</v>
      </c>
      <c r="T651" t="s">
        <v>3402</v>
      </c>
      <c r="V651" s="57">
        <f t="shared" si="20"/>
        <v>7.99</v>
      </c>
      <c r="W651" s="57">
        <f>SUMIF('Retail Order Summary'!B:B,A651, 'Retail Order Summary'!J:J)*-1</f>
        <v>-0.76341999999999999</v>
      </c>
      <c r="X651" s="57">
        <f>SUMIF('Retail Order Summary'!B:B, 'Retail Item Input'!A651, 'Retail Order Summary'!G:G)</f>
        <v>15.98</v>
      </c>
      <c r="Y651" s="72">
        <f t="shared" si="21"/>
        <v>7.6082900000000002</v>
      </c>
    </row>
    <row r="652" spans="1:25">
      <c r="A652" t="s">
        <v>4957</v>
      </c>
      <c r="B652" t="s">
        <v>2442</v>
      </c>
      <c r="C652" t="s">
        <v>2721</v>
      </c>
      <c r="D652" s="77">
        <v>42893.374537037038</v>
      </c>
      <c r="E652" t="s">
        <v>2713</v>
      </c>
      <c r="F652" s="77">
        <v>42912.696145833332</v>
      </c>
      <c r="G652" t="s">
        <v>2722</v>
      </c>
      <c r="H652" t="s">
        <v>1920</v>
      </c>
      <c r="I652">
        <v>15.98</v>
      </c>
      <c r="J652">
        <v>4</v>
      </c>
      <c r="K652">
        <v>0</v>
      </c>
      <c r="L652">
        <v>19.98</v>
      </c>
      <c r="N652">
        <v>0</v>
      </c>
      <c r="O652" t="s">
        <v>2728</v>
      </c>
      <c r="P652" s="56">
        <v>42893.374537037038</v>
      </c>
      <c r="Q652">
        <v>1</v>
      </c>
      <c r="R652" t="s">
        <v>5050</v>
      </c>
      <c r="S652">
        <v>7.99</v>
      </c>
      <c r="T652" t="s">
        <v>3402</v>
      </c>
      <c r="U652">
        <v>5392989201</v>
      </c>
      <c r="V652" s="57">
        <f t="shared" si="20"/>
        <v>7.99</v>
      </c>
      <c r="W652" s="57">
        <f>SUMIF('Retail Order Summary'!B:B,A652, 'Retail Order Summary'!J:J)*-1</f>
        <v>-0.87942000000000009</v>
      </c>
      <c r="X652" s="57">
        <f>SUMIF('Retail Order Summary'!B:B, 'Retail Item Input'!A652, 'Retail Order Summary'!G:G)</f>
        <v>19.98</v>
      </c>
      <c r="Y652" s="72">
        <f t="shared" si="21"/>
        <v>7.6383200300300302</v>
      </c>
    </row>
    <row r="653" spans="1:25">
      <c r="A653" t="s">
        <v>5062</v>
      </c>
      <c r="B653" t="s">
        <v>5063</v>
      </c>
      <c r="C653" t="s">
        <v>2721</v>
      </c>
      <c r="D653" s="77">
        <v>42893.221956018519</v>
      </c>
      <c r="E653" t="s">
        <v>2713</v>
      </c>
      <c r="F653" s="77">
        <v>42912.696643518517</v>
      </c>
      <c r="G653" t="s">
        <v>2722</v>
      </c>
      <c r="H653" t="s">
        <v>1920</v>
      </c>
      <c r="I653">
        <v>7.99</v>
      </c>
      <c r="J653">
        <v>4</v>
      </c>
      <c r="K653">
        <v>0</v>
      </c>
      <c r="L653">
        <v>11.99</v>
      </c>
      <c r="N653">
        <v>0</v>
      </c>
      <c r="O653" t="s">
        <v>2728</v>
      </c>
      <c r="P653" s="56">
        <v>42893.221956018519</v>
      </c>
      <c r="Q653">
        <v>1</v>
      </c>
      <c r="R653" t="s">
        <v>5050</v>
      </c>
      <c r="S653">
        <v>7.99</v>
      </c>
      <c r="T653" t="s">
        <v>3402</v>
      </c>
      <c r="U653">
        <v>5392518353</v>
      </c>
      <c r="V653" s="57">
        <f t="shared" si="20"/>
        <v>7.99</v>
      </c>
      <c r="W653" s="57">
        <f>SUMIF('Retail Order Summary'!B:B,A653, 'Retail Order Summary'!J:J)*-1</f>
        <v>-0.64771000000000001</v>
      </c>
      <c r="X653" s="57">
        <f>SUMIF('Retail Order Summary'!B:B, 'Retail Item Input'!A653, 'Retail Order Summary'!G:G)</f>
        <v>11.99</v>
      </c>
      <c r="Y653" s="72">
        <f t="shared" si="21"/>
        <v>7.5583734028356968</v>
      </c>
    </row>
    <row r="654" spans="1:25">
      <c r="A654" t="s">
        <v>4958</v>
      </c>
      <c r="B654" t="s">
        <v>2805</v>
      </c>
      <c r="C654" t="s">
        <v>2721</v>
      </c>
      <c r="D654" s="77">
        <v>42892.910636574074</v>
      </c>
      <c r="E654" t="s">
        <v>2713</v>
      </c>
      <c r="F654" s="77">
        <v>42912.692673611113</v>
      </c>
      <c r="G654" t="s">
        <v>2722</v>
      </c>
      <c r="H654" t="s">
        <v>1920</v>
      </c>
      <c r="I654">
        <v>15.98</v>
      </c>
      <c r="J654">
        <v>4</v>
      </c>
      <c r="K654">
        <v>0</v>
      </c>
      <c r="L654">
        <v>19.98</v>
      </c>
      <c r="N654">
        <v>0</v>
      </c>
      <c r="O654" t="s">
        <v>2728</v>
      </c>
      <c r="P654" s="56">
        <v>42892.910624999997</v>
      </c>
      <c r="Q654">
        <v>1</v>
      </c>
      <c r="R654" t="s">
        <v>5050</v>
      </c>
      <c r="S654">
        <v>7.99</v>
      </c>
      <c r="T654" t="s">
        <v>3402</v>
      </c>
      <c r="U654">
        <v>5391356177</v>
      </c>
      <c r="V654" s="57">
        <f t="shared" si="20"/>
        <v>7.99</v>
      </c>
      <c r="W654" s="57">
        <f>SUMIF('Retail Order Summary'!B:B,A654, 'Retail Order Summary'!J:J)*-1</f>
        <v>-0.87942000000000009</v>
      </c>
      <c r="X654" s="57">
        <f>SUMIF('Retail Order Summary'!B:B, 'Retail Item Input'!A654, 'Retail Order Summary'!G:G)</f>
        <v>19.98</v>
      </c>
      <c r="Y654" s="72">
        <f t="shared" si="21"/>
        <v>7.6383200300300302</v>
      </c>
    </row>
    <row r="655" spans="1:25">
      <c r="A655" t="s">
        <v>4959</v>
      </c>
      <c r="B655" t="s">
        <v>4960</v>
      </c>
      <c r="C655" t="s">
        <v>2721</v>
      </c>
      <c r="D655" s="77">
        <v>42892.794189814813</v>
      </c>
      <c r="E655" t="s">
        <v>2713</v>
      </c>
      <c r="F655" s="77">
        <v>42912.68</v>
      </c>
      <c r="G655" t="s">
        <v>2722</v>
      </c>
      <c r="H655" t="s">
        <v>1920</v>
      </c>
      <c r="I655">
        <v>15.98</v>
      </c>
      <c r="J655">
        <v>4</v>
      </c>
      <c r="K655">
        <v>0</v>
      </c>
      <c r="L655">
        <v>19.98</v>
      </c>
      <c r="N655">
        <v>0</v>
      </c>
      <c r="O655" t="s">
        <v>2728</v>
      </c>
      <c r="P655" s="56">
        <v>42892.794189814813</v>
      </c>
      <c r="Q655">
        <v>1</v>
      </c>
      <c r="R655" t="s">
        <v>5050</v>
      </c>
      <c r="S655">
        <v>7.99</v>
      </c>
      <c r="T655" t="s">
        <v>3402</v>
      </c>
      <c r="U655">
        <v>5390675025</v>
      </c>
      <c r="V655" s="57">
        <f t="shared" si="20"/>
        <v>7.99</v>
      </c>
      <c r="W655" s="57">
        <f>SUMIF('Retail Order Summary'!B:B,A655, 'Retail Order Summary'!J:J)*-1</f>
        <v>-0.87942000000000009</v>
      </c>
      <c r="X655" s="57">
        <f>SUMIF('Retail Order Summary'!B:B, 'Retail Item Input'!A655, 'Retail Order Summary'!G:G)</f>
        <v>19.98</v>
      </c>
      <c r="Y655" s="72">
        <f t="shared" si="21"/>
        <v>7.6383200300300302</v>
      </c>
    </row>
    <row r="656" spans="1:25">
      <c r="A656" t="s">
        <v>5064</v>
      </c>
      <c r="B656" t="s">
        <v>5065</v>
      </c>
      <c r="C656" t="s">
        <v>2721</v>
      </c>
      <c r="D656" s="77">
        <v>42892.748599537037</v>
      </c>
      <c r="E656" t="s">
        <v>2713</v>
      </c>
      <c r="F656" s="77">
        <v>42912.666296296295</v>
      </c>
      <c r="G656" t="s">
        <v>2722</v>
      </c>
      <c r="H656" t="s">
        <v>1920</v>
      </c>
      <c r="I656">
        <v>7.99</v>
      </c>
      <c r="J656">
        <v>16</v>
      </c>
      <c r="K656">
        <v>0</v>
      </c>
      <c r="L656">
        <v>23.99</v>
      </c>
      <c r="N656">
        <v>0</v>
      </c>
      <c r="O656" t="s">
        <v>2735</v>
      </c>
      <c r="P656" s="56">
        <v>42892.748599537037</v>
      </c>
      <c r="Q656">
        <v>1</v>
      </c>
      <c r="R656" t="s">
        <v>5050</v>
      </c>
      <c r="S656">
        <v>7.99</v>
      </c>
      <c r="T656" t="s">
        <v>3402</v>
      </c>
      <c r="U656">
        <v>5390398673</v>
      </c>
      <c r="V656" s="57">
        <f t="shared" si="20"/>
        <v>7.99</v>
      </c>
      <c r="W656" s="57">
        <f>SUMIF('Retail Order Summary'!B:B,A656, 'Retail Order Summary'!J:J)*-1</f>
        <v>-0.99570999999999987</v>
      </c>
      <c r="X656" s="57">
        <f>SUMIF('Retail Order Summary'!B:B, 'Retail Item Input'!A656, 'Retail Order Summary'!G:G)</f>
        <v>23.99</v>
      </c>
      <c r="Y656" s="72">
        <f t="shared" si="21"/>
        <v>7.6583733680700297</v>
      </c>
    </row>
    <row r="657" spans="1:25">
      <c r="A657" t="s">
        <v>4961</v>
      </c>
      <c r="B657" t="s">
        <v>4962</v>
      </c>
      <c r="C657" t="s">
        <v>2721</v>
      </c>
      <c r="D657" s="77">
        <v>42892.724942129629</v>
      </c>
      <c r="E657" t="s">
        <v>2713</v>
      </c>
      <c r="F657" s="77">
        <v>42912.727465277778</v>
      </c>
      <c r="G657" t="s">
        <v>2722</v>
      </c>
      <c r="H657" t="s">
        <v>1920</v>
      </c>
      <c r="I657">
        <v>15.98</v>
      </c>
      <c r="J657">
        <v>0</v>
      </c>
      <c r="K657">
        <v>0</v>
      </c>
      <c r="L657">
        <v>15.98</v>
      </c>
      <c r="N657">
        <v>0</v>
      </c>
      <c r="O657" t="s">
        <v>3723</v>
      </c>
      <c r="P657" s="56">
        <v>42892.724942129629</v>
      </c>
      <c r="Q657">
        <v>1</v>
      </c>
      <c r="R657" t="s">
        <v>5050</v>
      </c>
      <c r="S657">
        <v>7.99</v>
      </c>
      <c r="T657" t="s">
        <v>3402</v>
      </c>
      <c r="U657">
        <v>5390167889</v>
      </c>
      <c r="V657" s="57">
        <f t="shared" si="20"/>
        <v>7.99</v>
      </c>
      <c r="W657" s="57">
        <f>SUMIF('Retail Order Summary'!B:B,A657, 'Retail Order Summary'!J:J)*-1</f>
        <v>-0.76341999999999999</v>
      </c>
      <c r="X657" s="57">
        <f>SUMIF('Retail Order Summary'!B:B, 'Retail Item Input'!A657, 'Retail Order Summary'!G:G)</f>
        <v>15.98</v>
      </c>
      <c r="Y657" s="72">
        <f t="shared" si="21"/>
        <v>7.6082900000000002</v>
      </c>
    </row>
    <row r="658" spans="1:25">
      <c r="A658" t="s">
        <v>4963</v>
      </c>
      <c r="B658" t="s">
        <v>2688</v>
      </c>
      <c r="C658" t="s">
        <v>2721</v>
      </c>
      <c r="D658" s="77">
        <v>42892.690046296295</v>
      </c>
      <c r="E658" t="s">
        <v>2713</v>
      </c>
      <c r="F658" s="77">
        <v>42912.667094907411</v>
      </c>
      <c r="G658" t="s">
        <v>2722</v>
      </c>
      <c r="H658" t="s">
        <v>1920</v>
      </c>
      <c r="I658">
        <v>15.98</v>
      </c>
      <c r="J658">
        <v>16</v>
      </c>
      <c r="K658">
        <v>0</v>
      </c>
      <c r="L658">
        <v>31.98</v>
      </c>
      <c r="N658">
        <v>0</v>
      </c>
      <c r="O658" t="s">
        <v>2735</v>
      </c>
      <c r="P658" s="56">
        <v>42892.690046296295</v>
      </c>
      <c r="Q658">
        <v>1</v>
      </c>
      <c r="R658" t="s">
        <v>5050</v>
      </c>
      <c r="S658">
        <v>7.99</v>
      </c>
      <c r="T658" t="s">
        <v>3402</v>
      </c>
      <c r="U658">
        <v>5389693649</v>
      </c>
      <c r="V658" s="57">
        <f t="shared" si="20"/>
        <v>7.99</v>
      </c>
      <c r="W658" s="57">
        <f>SUMIF('Retail Order Summary'!B:B,A658, 'Retail Order Summary'!J:J)*-1</f>
        <v>-1.22742</v>
      </c>
      <c r="X658" s="57">
        <f>SUMIF('Retail Order Summary'!B:B, 'Retail Item Input'!A658, 'Retail Order Summary'!G:G)</f>
        <v>31.98</v>
      </c>
      <c r="Y658" s="72">
        <f t="shared" si="21"/>
        <v>7.6833369043151976</v>
      </c>
    </row>
    <row r="659" spans="1:25">
      <c r="A659" t="s">
        <v>5066</v>
      </c>
      <c r="B659" t="s">
        <v>3880</v>
      </c>
      <c r="C659" t="s">
        <v>2721</v>
      </c>
      <c r="D659" s="77">
        <v>42892.669027777774</v>
      </c>
      <c r="E659" t="s">
        <v>2713</v>
      </c>
      <c r="F659" s="77">
        <v>42912.667962962965</v>
      </c>
      <c r="G659" t="s">
        <v>2722</v>
      </c>
      <c r="H659" t="s">
        <v>1920</v>
      </c>
      <c r="I659">
        <v>15.98</v>
      </c>
      <c r="J659">
        <v>16</v>
      </c>
      <c r="K659">
        <v>0</v>
      </c>
      <c r="L659">
        <v>31.98</v>
      </c>
      <c r="N659">
        <v>0</v>
      </c>
      <c r="O659" t="s">
        <v>2735</v>
      </c>
      <c r="P659" s="56">
        <v>42892.669016203705</v>
      </c>
      <c r="Q659">
        <v>2</v>
      </c>
      <c r="R659" t="s">
        <v>5050</v>
      </c>
      <c r="S659">
        <v>7.99</v>
      </c>
      <c r="T659" t="s">
        <v>3402</v>
      </c>
      <c r="U659">
        <v>5389559825</v>
      </c>
      <c r="V659" s="57">
        <f t="shared" si="20"/>
        <v>15.98</v>
      </c>
      <c r="W659" s="57">
        <f>SUMIF('Retail Order Summary'!B:B,A659, 'Retail Order Summary'!J:J)*-1</f>
        <v>-1.22742</v>
      </c>
      <c r="X659" s="57">
        <f>SUMIF('Retail Order Summary'!B:B, 'Retail Item Input'!A659, 'Retail Order Summary'!G:G)</f>
        <v>31.98</v>
      </c>
      <c r="Y659" s="72">
        <f t="shared" si="21"/>
        <v>15.366673808630395</v>
      </c>
    </row>
    <row r="660" spans="1:25">
      <c r="A660" t="s">
        <v>4964</v>
      </c>
      <c r="B660" t="s">
        <v>3959</v>
      </c>
      <c r="C660" t="s">
        <v>2721</v>
      </c>
      <c r="D660" s="77">
        <v>42892.614085648151</v>
      </c>
      <c r="E660" t="s">
        <v>2713</v>
      </c>
      <c r="F660" s="77">
        <v>42912.668495370373</v>
      </c>
      <c r="G660" t="s">
        <v>2722</v>
      </c>
      <c r="H660" t="s">
        <v>1920</v>
      </c>
      <c r="I660">
        <v>15.98</v>
      </c>
      <c r="J660">
        <v>4</v>
      </c>
      <c r="K660">
        <v>0</v>
      </c>
      <c r="L660">
        <v>19.98</v>
      </c>
      <c r="N660">
        <v>0</v>
      </c>
      <c r="O660" t="s">
        <v>2728</v>
      </c>
      <c r="P660" s="56">
        <v>42892.614085648151</v>
      </c>
      <c r="Q660">
        <v>1</v>
      </c>
      <c r="R660" t="s">
        <v>5050</v>
      </c>
      <c r="S660">
        <v>7.99</v>
      </c>
      <c r="T660" t="s">
        <v>3402</v>
      </c>
      <c r="U660">
        <v>5389087825</v>
      </c>
      <c r="V660" s="57">
        <f t="shared" si="20"/>
        <v>7.99</v>
      </c>
      <c r="W660" s="57">
        <f>SUMIF('Retail Order Summary'!B:B,A660, 'Retail Order Summary'!J:J)*-1</f>
        <v>-0.87942000000000009</v>
      </c>
      <c r="X660" s="57">
        <f>SUMIF('Retail Order Summary'!B:B, 'Retail Item Input'!A660, 'Retail Order Summary'!G:G)</f>
        <v>19.98</v>
      </c>
      <c r="Y660" s="72">
        <f t="shared" si="21"/>
        <v>7.6383200300300302</v>
      </c>
    </row>
    <row r="661" spans="1:25">
      <c r="A661" t="s">
        <v>5067</v>
      </c>
      <c r="B661" t="s">
        <v>3877</v>
      </c>
      <c r="C661" t="s">
        <v>2721</v>
      </c>
      <c r="D661" s="77">
        <v>42892.589004629626</v>
      </c>
      <c r="E661" t="s">
        <v>2713</v>
      </c>
      <c r="F661" s="77">
        <v>42912.66915509259</v>
      </c>
      <c r="G661" t="s">
        <v>2722</v>
      </c>
      <c r="H661" t="s">
        <v>1920</v>
      </c>
      <c r="I661">
        <v>7.99</v>
      </c>
      <c r="J661">
        <v>16</v>
      </c>
      <c r="K661">
        <v>0</v>
      </c>
      <c r="L661">
        <v>23.99</v>
      </c>
      <c r="N661">
        <v>0</v>
      </c>
      <c r="O661" t="s">
        <v>2735</v>
      </c>
      <c r="P661" s="56">
        <v>42892.589004629626</v>
      </c>
      <c r="Q661">
        <v>1</v>
      </c>
      <c r="R661" t="s">
        <v>5050</v>
      </c>
      <c r="S661">
        <v>7.99</v>
      </c>
      <c r="T661" t="s">
        <v>3402</v>
      </c>
      <c r="U661">
        <v>5388880785</v>
      </c>
      <c r="V661" s="57">
        <f t="shared" si="20"/>
        <v>7.99</v>
      </c>
      <c r="W661" s="57">
        <f>SUMIF('Retail Order Summary'!B:B,A661, 'Retail Order Summary'!J:J)*-1</f>
        <v>-0.99570999999999987</v>
      </c>
      <c r="X661" s="57">
        <f>SUMIF('Retail Order Summary'!B:B, 'Retail Item Input'!A661, 'Retail Order Summary'!G:G)</f>
        <v>23.99</v>
      </c>
      <c r="Y661" s="72">
        <f t="shared" si="21"/>
        <v>7.6583733680700297</v>
      </c>
    </row>
    <row r="662" spans="1:25">
      <c r="A662" t="s">
        <v>4965</v>
      </c>
      <c r="B662" t="s">
        <v>2062</v>
      </c>
      <c r="D662"/>
      <c r="P662" s="56">
        <v>42892.461550925924</v>
      </c>
      <c r="Q662">
        <v>1</v>
      </c>
      <c r="R662" t="s">
        <v>5050</v>
      </c>
      <c r="S662">
        <v>7.99</v>
      </c>
      <c r="T662" t="s">
        <v>3402</v>
      </c>
      <c r="V662" s="57">
        <f t="shared" si="20"/>
        <v>7.99</v>
      </c>
      <c r="W662" s="57">
        <f>SUMIF('Retail Order Summary'!B:B,A662, 'Retail Order Summary'!J:J)*-1</f>
        <v>-1.11113</v>
      </c>
      <c r="X662" s="57">
        <f>SUMIF('Retail Order Summary'!B:B, 'Retail Item Input'!A662, 'Retail Order Summary'!G:G)</f>
        <v>27.97</v>
      </c>
      <c r="Y662" s="72">
        <f t="shared" si="21"/>
        <v>7.6725910368251702</v>
      </c>
    </row>
    <row r="663" spans="1:25">
      <c r="A663" t="s">
        <v>5068</v>
      </c>
      <c r="B663" t="s">
        <v>5069</v>
      </c>
      <c r="C663" t="s">
        <v>2721</v>
      </c>
      <c r="D663" s="77">
        <v>42892.447118055556</v>
      </c>
      <c r="E663" t="s">
        <v>2713</v>
      </c>
      <c r="F663" s="77">
        <v>42912.664872685185</v>
      </c>
      <c r="G663" t="s">
        <v>2722</v>
      </c>
      <c r="H663" t="s">
        <v>1920</v>
      </c>
      <c r="I663">
        <v>15.98</v>
      </c>
      <c r="J663">
        <v>16</v>
      </c>
      <c r="K663">
        <v>0</v>
      </c>
      <c r="L663">
        <v>31.98</v>
      </c>
      <c r="N663">
        <v>0</v>
      </c>
      <c r="O663" t="s">
        <v>2735</v>
      </c>
      <c r="P663" s="56">
        <v>42892.447118055556</v>
      </c>
      <c r="Q663">
        <v>2</v>
      </c>
      <c r="R663" t="s">
        <v>5050</v>
      </c>
      <c r="S663">
        <v>7.99</v>
      </c>
      <c r="T663" t="s">
        <v>3402</v>
      </c>
      <c r="U663">
        <v>5387950161</v>
      </c>
      <c r="V663" s="57">
        <f t="shared" si="20"/>
        <v>15.98</v>
      </c>
      <c r="W663" s="57">
        <f>SUMIF('Retail Order Summary'!B:B,A663, 'Retail Order Summary'!J:J)*-1</f>
        <v>-1.22742</v>
      </c>
      <c r="X663" s="57">
        <f>SUMIF('Retail Order Summary'!B:B, 'Retail Item Input'!A663, 'Retail Order Summary'!G:G)</f>
        <v>31.98</v>
      </c>
      <c r="Y663" s="72">
        <f t="shared" si="21"/>
        <v>15.366673808630395</v>
      </c>
    </row>
    <row r="664" spans="1:25">
      <c r="A664" t="s">
        <v>4966</v>
      </c>
      <c r="B664" t="s">
        <v>543</v>
      </c>
      <c r="C664" t="s">
        <v>2721</v>
      </c>
      <c r="D664" s="77">
        <v>42892.399502314816</v>
      </c>
      <c r="E664" t="s">
        <v>2713</v>
      </c>
      <c r="F664" s="77">
        <v>42912.664282407408</v>
      </c>
      <c r="G664" t="s">
        <v>2722</v>
      </c>
      <c r="H664" t="s">
        <v>1920</v>
      </c>
      <c r="I664">
        <v>23.97</v>
      </c>
      <c r="J664">
        <v>4</v>
      </c>
      <c r="K664">
        <v>0</v>
      </c>
      <c r="L664">
        <v>27.97</v>
      </c>
      <c r="N664">
        <v>0</v>
      </c>
      <c r="O664" t="s">
        <v>2728</v>
      </c>
      <c r="P664" s="56">
        <v>42892.39949074074</v>
      </c>
      <c r="Q664">
        <v>2</v>
      </c>
      <c r="R664" t="s">
        <v>5050</v>
      </c>
      <c r="S664">
        <v>7.99</v>
      </c>
      <c r="T664" t="s">
        <v>3402</v>
      </c>
      <c r="U664">
        <v>5387692497</v>
      </c>
      <c r="V664" s="57">
        <f t="shared" si="20"/>
        <v>15.98</v>
      </c>
      <c r="W664" s="57">
        <f>SUMIF('Retail Order Summary'!B:B,A664, 'Retail Order Summary'!J:J)*-1</f>
        <v>-1.11113</v>
      </c>
      <c r="X664" s="57">
        <f>SUMIF('Retail Order Summary'!B:B, 'Retail Item Input'!A664, 'Retail Order Summary'!G:G)</f>
        <v>27.97</v>
      </c>
      <c r="Y664" s="72">
        <f t="shared" si="21"/>
        <v>15.34518207365034</v>
      </c>
    </row>
    <row r="665" spans="1:25">
      <c r="A665" t="s">
        <v>4967</v>
      </c>
      <c r="B665" t="s">
        <v>3830</v>
      </c>
      <c r="D665"/>
      <c r="P665" s="56">
        <v>42892.388842592591</v>
      </c>
      <c r="Q665">
        <v>1</v>
      </c>
      <c r="R665" t="s">
        <v>5050</v>
      </c>
      <c r="S665">
        <v>7.99</v>
      </c>
      <c r="T665" t="s">
        <v>3402</v>
      </c>
      <c r="V665" s="57">
        <f t="shared" si="20"/>
        <v>7.99</v>
      </c>
      <c r="W665" s="57">
        <f>SUMIF('Retail Order Summary'!B:B,A665, 'Retail Order Summary'!J:J)*-1</f>
        <v>-1.11113</v>
      </c>
      <c r="X665" s="57">
        <f>SUMIF('Retail Order Summary'!B:B, 'Retail Item Input'!A665, 'Retail Order Summary'!G:G)</f>
        <v>27.97</v>
      </c>
      <c r="Y665" s="72">
        <f t="shared" si="21"/>
        <v>7.6725910368251702</v>
      </c>
    </row>
    <row r="666" spans="1:25">
      <c r="A666" t="s">
        <v>5070</v>
      </c>
      <c r="B666" t="s">
        <v>5071</v>
      </c>
      <c r="C666" t="s">
        <v>2721</v>
      </c>
      <c r="D666" s="77">
        <v>42892.362210648149</v>
      </c>
      <c r="E666" t="s">
        <v>2713</v>
      </c>
      <c r="F666" s="77">
        <v>42912.662291666667</v>
      </c>
      <c r="G666" t="s">
        <v>2722</v>
      </c>
      <c r="H666" t="s">
        <v>1920</v>
      </c>
      <c r="I666">
        <v>7.99</v>
      </c>
      <c r="J666">
        <v>4</v>
      </c>
      <c r="K666">
        <v>0</v>
      </c>
      <c r="L666">
        <v>11.99</v>
      </c>
      <c r="N666">
        <v>0</v>
      </c>
      <c r="O666" t="s">
        <v>2728</v>
      </c>
      <c r="P666" s="56">
        <v>42892.362210648149</v>
      </c>
      <c r="Q666">
        <v>1</v>
      </c>
      <c r="R666" t="s">
        <v>5050</v>
      </c>
      <c r="S666">
        <v>7.99</v>
      </c>
      <c r="T666" t="s">
        <v>3402</v>
      </c>
      <c r="U666">
        <v>5387521745</v>
      </c>
      <c r="V666" s="57">
        <f t="shared" si="20"/>
        <v>7.99</v>
      </c>
      <c r="W666" s="57">
        <f>SUMIF('Retail Order Summary'!B:B,A666, 'Retail Order Summary'!J:J)*-1</f>
        <v>-0.64771000000000001</v>
      </c>
      <c r="X666" s="57">
        <f>SUMIF('Retail Order Summary'!B:B, 'Retail Item Input'!A666, 'Retail Order Summary'!G:G)</f>
        <v>11.99</v>
      </c>
      <c r="Y666" s="72">
        <f t="shared" si="21"/>
        <v>7.5583734028356968</v>
      </c>
    </row>
    <row r="667" spans="1:25">
      <c r="A667" t="s">
        <v>5072</v>
      </c>
      <c r="B667" t="s">
        <v>5003</v>
      </c>
      <c r="C667" t="s">
        <v>2721</v>
      </c>
      <c r="D667" s="77">
        <v>42892.34474537037</v>
      </c>
      <c r="E667" t="s">
        <v>2713</v>
      </c>
      <c r="F667" s="77">
        <v>42909.952025462961</v>
      </c>
      <c r="G667" t="s">
        <v>2722</v>
      </c>
      <c r="H667" t="s">
        <v>1920</v>
      </c>
      <c r="I667">
        <v>7.99</v>
      </c>
      <c r="J667">
        <v>16</v>
      </c>
      <c r="K667">
        <v>0</v>
      </c>
      <c r="L667">
        <v>7.99</v>
      </c>
      <c r="M667" t="s">
        <v>2749</v>
      </c>
      <c r="N667">
        <v>16</v>
      </c>
      <c r="O667" t="s">
        <v>2735</v>
      </c>
      <c r="P667" s="56">
        <v>42892.34474537037</v>
      </c>
      <c r="Q667">
        <v>1</v>
      </c>
      <c r="R667" t="s">
        <v>5050</v>
      </c>
      <c r="S667">
        <v>7.99</v>
      </c>
      <c r="T667" t="s">
        <v>3402</v>
      </c>
      <c r="U667">
        <v>5387450385</v>
      </c>
      <c r="V667" s="57">
        <f t="shared" si="20"/>
        <v>7.99</v>
      </c>
      <c r="W667" s="57">
        <f>SUMIF('Retail Order Summary'!B:B,A667, 'Retail Order Summary'!J:J)*-1</f>
        <v>-0.53171000000000002</v>
      </c>
      <c r="X667" s="57">
        <f>SUMIF('Retail Order Summary'!B:B, 'Retail Item Input'!A667, 'Retail Order Summary'!G:G)</f>
        <v>7.99</v>
      </c>
      <c r="Y667" s="72">
        <f t="shared" si="21"/>
        <v>7.4582899999999999</v>
      </c>
    </row>
    <row r="668" spans="1:25">
      <c r="A668" t="s">
        <v>5073</v>
      </c>
      <c r="B668" t="s">
        <v>3750</v>
      </c>
      <c r="C668" t="s">
        <v>2721</v>
      </c>
      <c r="D668" s="77">
        <v>42892.3437037037</v>
      </c>
      <c r="E668" t="s">
        <v>2713</v>
      </c>
      <c r="F668" s="77">
        <v>42912.653854166667</v>
      </c>
      <c r="G668" t="s">
        <v>4454</v>
      </c>
      <c r="H668" t="s">
        <v>1920</v>
      </c>
      <c r="I668">
        <v>7.99</v>
      </c>
      <c r="J668">
        <v>16</v>
      </c>
      <c r="K668">
        <v>0</v>
      </c>
      <c r="L668">
        <v>23.99</v>
      </c>
      <c r="N668">
        <v>0</v>
      </c>
      <c r="O668" t="s">
        <v>2735</v>
      </c>
      <c r="P668" s="56">
        <v>42892.343692129631</v>
      </c>
      <c r="Q668">
        <v>1</v>
      </c>
      <c r="R668" t="s">
        <v>5050</v>
      </c>
      <c r="S668">
        <v>7.99</v>
      </c>
      <c r="T668" t="s">
        <v>3402</v>
      </c>
      <c r="U668">
        <v>5387446225</v>
      </c>
      <c r="V668" s="57">
        <f t="shared" si="20"/>
        <v>7.99</v>
      </c>
      <c r="W668" s="57">
        <f>SUMIF('Retail Order Summary'!B:B,A668, 'Retail Order Summary'!J:J)*-1</f>
        <v>-0.99570999999999987</v>
      </c>
      <c r="X668" s="57">
        <f>SUMIF('Retail Order Summary'!B:B, 'Retail Item Input'!A668, 'Retail Order Summary'!G:G)</f>
        <v>23.99</v>
      </c>
      <c r="Y668" s="72">
        <f t="shared" si="21"/>
        <v>7.6583733680700297</v>
      </c>
    </row>
    <row r="669" spans="1:25">
      <c r="A669" t="s">
        <v>4968</v>
      </c>
      <c r="B669" t="s">
        <v>4969</v>
      </c>
      <c r="D669"/>
      <c r="P669" s="56">
        <v>42892.341666666667</v>
      </c>
      <c r="Q669">
        <v>2</v>
      </c>
      <c r="R669" t="s">
        <v>5050</v>
      </c>
      <c r="S669">
        <v>7.99</v>
      </c>
      <c r="T669" t="s">
        <v>3402</v>
      </c>
      <c r="V669" s="57">
        <f t="shared" si="20"/>
        <v>15.98</v>
      </c>
      <c r="W669" s="57">
        <f>SUMIF('Retail Order Summary'!B:B,A669, 'Retail Order Summary'!J:J)*-1</f>
        <v>-1.7491300000000001</v>
      </c>
      <c r="X669" s="57">
        <f>SUMIF('Retail Order Summary'!B:B, 'Retail Item Input'!A669, 'Retail Order Summary'!G:G)</f>
        <v>49.97</v>
      </c>
      <c r="Y669" s="72">
        <f t="shared" si="21"/>
        <v>15.420642437462478</v>
      </c>
    </row>
    <row r="670" spans="1:25">
      <c r="A670" t="s">
        <v>5074</v>
      </c>
      <c r="B670" t="s">
        <v>5075</v>
      </c>
      <c r="C670" t="s">
        <v>2721</v>
      </c>
      <c r="D670" s="77">
        <v>42892.15483796296</v>
      </c>
      <c r="E670" t="s">
        <v>2713</v>
      </c>
      <c r="F670" s="77">
        <v>42912.646168981482</v>
      </c>
      <c r="G670" t="s">
        <v>4454</v>
      </c>
      <c r="H670" t="s">
        <v>1920</v>
      </c>
      <c r="I670">
        <v>15.98</v>
      </c>
      <c r="J670">
        <v>4</v>
      </c>
      <c r="K670">
        <v>0</v>
      </c>
      <c r="L670">
        <v>19.98</v>
      </c>
      <c r="N670">
        <v>0</v>
      </c>
      <c r="O670" t="s">
        <v>2728</v>
      </c>
      <c r="P670" s="56">
        <v>42892.15483796296</v>
      </c>
      <c r="Q670">
        <v>2</v>
      </c>
      <c r="R670" t="s">
        <v>5050</v>
      </c>
      <c r="S670">
        <v>7.99</v>
      </c>
      <c r="T670" t="s">
        <v>3402</v>
      </c>
      <c r="U670">
        <v>5386865233</v>
      </c>
      <c r="V670" s="57">
        <f t="shared" si="20"/>
        <v>15.98</v>
      </c>
      <c r="W670" s="57">
        <f>SUMIF('Retail Order Summary'!B:B,A670, 'Retail Order Summary'!J:J)*-1</f>
        <v>-0.87942000000000009</v>
      </c>
      <c r="X670" s="57">
        <f>SUMIF('Retail Order Summary'!B:B, 'Retail Item Input'!A670, 'Retail Order Summary'!G:G)</f>
        <v>19.98</v>
      </c>
      <c r="Y670" s="72">
        <f t="shared" si="21"/>
        <v>15.27664006006006</v>
      </c>
    </row>
    <row r="671" spans="1:25">
      <c r="A671" t="s">
        <v>4970</v>
      </c>
      <c r="B671" t="s">
        <v>4971</v>
      </c>
      <c r="C671" t="s">
        <v>2721</v>
      </c>
      <c r="D671" s="77">
        <v>42892.11824074074</v>
      </c>
      <c r="E671" t="s">
        <v>2763</v>
      </c>
      <c r="G671" t="s">
        <v>2722</v>
      </c>
      <c r="H671" t="s">
        <v>1920</v>
      </c>
      <c r="I671">
        <v>15.98</v>
      </c>
      <c r="J671">
        <v>4</v>
      </c>
      <c r="K671">
        <v>0</v>
      </c>
      <c r="L671">
        <v>15.98</v>
      </c>
      <c r="M671" t="s">
        <v>2749</v>
      </c>
      <c r="N671">
        <v>4</v>
      </c>
      <c r="O671" t="s">
        <v>2728</v>
      </c>
      <c r="P671" s="56">
        <v>42892.11824074074</v>
      </c>
      <c r="Q671">
        <v>1</v>
      </c>
      <c r="R671" t="s">
        <v>5050</v>
      </c>
      <c r="S671">
        <v>7.99</v>
      </c>
      <c r="T671" t="s">
        <v>3402</v>
      </c>
      <c r="U671">
        <v>5386741905</v>
      </c>
      <c r="V671" s="57">
        <f t="shared" si="20"/>
        <v>7.99</v>
      </c>
      <c r="W671" s="57">
        <f>SUMIF('Retail Order Summary'!B:B,A671, 'Retail Order Summary'!J:J)*-1</f>
        <v>-0.76341999999999999</v>
      </c>
      <c r="X671" s="57">
        <f>SUMIF('Retail Order Summary'!B:B, 'Retail Item Input'!A671, 'Retail Order Summary'!G:G)</f>
        <v>15.98</v>
      </c>
      <c r="Y671" s="72">
        <f t="shared" si="21"/>
        <v>7.6082900000000002</v>
      </c>
    </row>
    <row r="672" spans="1:25">
      <c r="A672" t="s">
        <v>4972</v>
      </c>
      <c r="B672" t="s">
        <v>4743</v>
      </c>
      <c r="C672" t="s">
        <v>2721</v>
      </c>
      <c r="D672" s="77">
        <v>42892.073900462965</v>
      </c>
      <c r="E672" t="s">
        <v>2713</v>
      </c>
      <c r="F672" s="77">
        <v>42912.646724537037</v>
      </c>
      <c r="G672" t="s">
        <v>2722</v>
      </c>
      <c r="H672" t="s">
        <v>1920</v>
      </c>
      <c r="I672">
        <v>15.98</v>
      </c>
      <c r="J672">
        <v>4</v>
      </c>
      <c r="K672">
        <v>0</v>
      </c>
      <c r="L672">
        <v>19.98</v>
      </c>
      <c r="N672">
        <v>0</v>
      </c>
      <c r="O672" t="s">
        <v>2728</v>
      </c>
      <c r="P672" s="56">
        <v>42892.073900462965</v>
      </c>
      <c r="Q672">
        <v>1</v>
      </c>
      <c r="R672" t="s">
        <v>5050</v>
      </c>
      <c r="S672">
        <v>7.99</v>
      </c>
      <c r="T672" t="s">
        <v>3402</v>
      </c>
      <c r="U672">
        <v>5386573521</v>
      </c>
      <c r="V672" s="57">
        <f t="shared" si="20"/>
        <v>7.99</v>
      </c>
      <c r="W672" s="57">
        <f>SUMIF('Retail Order Summary'!B:B,A672, 'Retail Order Summary'!J:J)*-1</f>
        <v>-0.87942000000000009</v>
      </c>
      <c r="X672" s="57">
        <f>SUMIF('Retail Order Summary'!B:B, 'Retail Item Input'!A672, 'Retail Order Summary'!G:G)</f>
        <v>19.98</v>
      </c>
      <c r="Y672" s="72">
        <f t="shared" si="21"/>
        <v>7.6383200300300302</v>
      </c>
    </row>
    <row r="673" spans="1:25">
      <c r="A673" t="s">
        <v>4532</v>
      </c>
      <c r="B673" t="s">
        <v>4498</v>
      </c>
      <c r="D673"/>
      <c r="P673" s="56">
        <v>42892.007048611114</v>
      </c>
      <c r="Q673">
        <v>1</v>
      </c>
      <c r="R673" t="s">
        <v>5050</v>
      </c>
      <c r="S673">
        <v>7.99</v>
      </c>
      <c r="T673" t="s">
        <v>3402</v>
      </c>
      <c r="V673" s="57">
        <f t="shared" si="20"/>
        <v>7.99</v>
      </c>
      <c r="W673" s="57">
        <f>SUMIF('Retail Order Summary'!B:B,A673, 'Retail Order Summary'!J:J)*-1</f>
        <v>-1.0531299999999999</v>
      </c>
      <c r="X673" s="57">
        <f>SUMIF('Retail Order Summary'!B:B, 'Retail Item Input'!A673, 'Retail Order Summary'!G:G)</f>
        <v>25.97</v>
      </c>
      <c r="Y673" s="72">
        <f t="shared" si="21"/>
        <v>7.6659911936850218</v>
      </c>
    </row>
    <row r="674" spans="1:25">
      <c r="A674" t="s">
        <v>4973</v>
      </c>
      <c r="B674" t="s">
        <v>4974</v>
      </c>
      <c r="D674"/>
      <c r="P674" s="56">
        <v>42891.878125000003</v>
      </c>
      <c r="Q674">
        <v>2</v>
      </c>
      <c r="R674" t="s">
        <v>5050</v>
      </c>
      <c r="S674">
        <v>7.99</v>
      </c>
      <c r="T674" t="s">
        <v>3402</v>
      </c>
      <c r="V674" s="57">
        <f t="shared" si="20"/>
        <v>15.98</v>
      </c>
      <c r="W674" s="57">
        <f>SUMIF('Retail Order Summary'!B:B,A674, 'Retail Order Summary'!J:J)*-1</f>
        <v>-1.28948</v>
      </c>
      <c r="X674" s="57">
        <f>SUMIF('Retail Order Summary'!B:B, 'Retail Item Input'!A674, 'Retail Order Summary'!G:G)</f>
        <v>34.119999999999997</v>
      </c>
      <c r="Y674" s="72">
        <f t="shared" si="21"/>
        <v>15.376075896834701</v>
      </c>
    </row>
    <row r="675" spans="1:25">
      <c r="A675" t="s">
        <v>4464</v>
      </c>
      <c r="B675" t="s">
        <v>4465</v>
      </c>
      <c r="D675"/>
      <c r="P675" s="56">
        <v>42891.860590277778</v>
      </c>
      <c r="Q675">
        <v>1</v>
      </c>
      <c r="R675" t="s">
        <v>5050</v>
      </c>
      <c r="S675">
        <v>7.99</v>
      </c>
      <c r="T675" t="s">
        <v>3402</v>
      </c>
      <c r="V675" s="57">
        <f t="shared" si="20"/>
        <v>7.99</v>
      </c>
      <c r="W675" s="57">
        <f>SUMIF('Retail Order Summary'!B:B,A675, 'Retail Order Summary'!J:J)*-1</f>
        <v>-1.2558400000000001</v>
      </c>
      <c r="X675" s="57">
        <f>SUMIF('Retail Order Summary'!B:B, 'Retail Item Input'!A675, 'Retail Order Summary'!G:G)</f>
        <v>32.96</v>
      </c>
      <c r="Y675" s="72">
        <f t="shared" si="21"/>
        <v>7.6855654854368938</v>
      </c>
    </row>
    <row r="676" spans="1:25">
      <c r="A676" t="s">
        <v>4975</v>
      </c>
      <c r="B676" t="s">
        <v>3667</v>
      </c>
      <c r="C676" t="s">
        <v>2721</v>
      </c>
      <c r="D676" s="77">
        <v>42891.8591087963</v>
      </c>
      <c r="E676" t="s">
        <v>2713</v>
      </c>
      <c r="F676" s="77">
        <v>42912.65283564815</v>
      </c>
      <c r="G676" t="s">
        <v>4454</v>
      </c>
      <c r="H676" t="s">
        <v>1920</v>
      </c>
      <c r="I676">
        <v>15.98</v>
      </c>
      <c r="J676">
        <v>4</v>
      </c>
      <c r="K676">
        <v>0</v>
      </c>
      <c r="L676">
        <v>19.98</v>
      </c>
      <c r="N676">
        <v>0</v>
      </c>
      <c r="O676" t="s">
        <v>2728</v>
      </c>
      <c r="P676" s="56">
        <v>42891.8591087963</v>
      </c>
      <c r="Q676">
        <v>1</v>
      </c>
      <c r="R676" t="s">
        <v>5050</v>
      </c>
      <c r="S676">
        <v>7.99</v>
      </c>
      <c r="T676" t="s">
        <v>3402</v>
      </c>
      <c r="U676">
        <v>5385298385</v>
      </c>
      <c r="V676" s="57">
        <f t="shared" si="20"/>
        <v>7.99</v>
      </c>
      <c r="W676" s="57">
        <f>SUMIF('Retail Order Summary'!B:B,A676, 'Retail Order Summary'!J:J)*-1</f>
        <v>-0.87942000000000009</v>
      </c>
      <c r="X676" s="57">
        <f>SUMIF('Retail Order Summary'!B:B, 'Retail Item Input'!A676, 'Retail Order Summary'!G:G)</f>
        <v>19.98</v>
      </c>
      <c r="Y676" s="72">
        <f t="shared" si="21"/>
        <v>7.6383200300300302</v>
      </c>
    </row>
    <row r="677" spans="1:25">
      <c r="A677" t="s">
        <v>4976</v>
      </c>
      <c r="B677" t="s">
        <v>4724</v>
      </c>
      <c r="C677" t="s">
        <v>2721</v>
      </c>
      <c r="D677" s="77">
        <v>42891.823831018519</v>
      </c>
      <c r="E677" t="s">
        <v>2713</v>
      </c>
      <c r="F677" s="77">
        <v>42909.998680555553</v>
      </c>
      <c r="G677" t="s">
        <v>2722</v>
      </c>
      <c r="H677" t="s">
        <v>1920</v>
      </c>
      <c r="I677">
        <v>15.98</v>
      </c>
      <c r="J677">
        <v>4</v>
      </c>
      <c r="K677">
        <v>1.35</v>
      </c>
      <c r="L677">
        <v>21.33</v>
      </c>
      <c r="N677">
        <v>0</v>
      </c>
      <c r="O677" t="s">
        <v>2728</v>
      </c>
      <c r="P677" s="56">
        <v>42891.823819444442</v>
      </c>
      <c r="Q677">
        <v>1</v>
      </c>
      <c r="R677" t="s">
        <v>5050</v>
      </c>
      <c r="S677">
        <v>7.99</v>
      </c>
      <c r="T677" t="s">
        <v>3402</v>
      </c>
      <c r="U677">
        <v>5385064657</v>
      </c>
      <c r="V677" s="57">
        <f t="shared" si="20"/>
        <v>7.99</v>
      </c>
      <c r="W677" s="57">
        <f>SUMIF('Retail Order Summary'!B:B,A677, 'Retail Order Summary'!J:J)*-1</f>
        <v>-0.91856999999999989</v>
      </c>
      <c r="X677" s="57">
        <f>SUMIF('Retail Order Summary'!B:B, 'Retail Item Input'!A677, 'Retail Order Summary'!G:G)</f>
        <v>21.33</v>
      </c>
      <c r="Y677" s="72">
        <f t="shared" si="21"/>
        <v>7.6459130661040788</v>
      </c>
    </row>
    <row r="678" spans="1:25">
      <c r="A678" t="s">
        <v>4977</v>
      </c>
      <c r="B678" t="s">
        <v>2060</v>
      </c>
      <c r="C678" t="s">
        <v>2721</v>
      </c>
      <c r="D678" s="77">
        <v>42891.751863425925</v>
      </c>
      <c r="E678" t="s">
        <v>2713</v>
      </c>
      <c r="F678" s="77">
        <v>42909.999386574076</v>
      </c>
      <c r="G678" t="s">
        <v>2722</v>
      </c>
      <c r="H678" t="s">
        <v>1920</v>
      </c>
      <c r="I678">
        <v>31.96</v>
      </c>
      <c r="J678">
        <v>5</v>
      </c>
      <c r="K678">
        <v>0</v>
      </c>
      <c r="L678">
        <v>36.96</v>
      </c>
      <c r="N678">
        <v>0</v>
      </c>
      <c r="O678" t="s">
        <v>2728</v>
      </c>
      <c r="P678" s="56">
        <v>42891.751851851855</v>
      </c>
      <c r="Q678">
        <v>2</v>
      </c>
      <c r="R678" t="s">
        <v>5050</v>
      </c>
      <c r="S678">
        <v>7.99</v>
      </c>
      <c r="T678" t="s">
        <v>3402</v>
      </c>
      <c r="U678">
        <v>5384620689</v>
      </c>
      <c r="V678" s="57">
        <f t="shared" si="20"/>
        <v>15.98</v>
      </c>
      <c r="W678" s="57">
        <f>SUMIF('Retail Order Summary'!B:B,A678, 'Retail Order Summary'!J:J)*-1</f>
        <v>-1.3718400000000002</v>
      </c>
      <c r="X678" s="57">
        <f>SUMIF('Retail Order Summary'!B:B, 'Retail Item Input'!A678, 'Retail Order Summary'!G:G)</f>
        <v>36.96</v>
      </c>
      <c r="Y678" s="72">
        <f t="shared" si="21"/>
        <v>15.386872207792209</v>
      </c>
    </row>
    <row r="679" spans="1:25">
      <c r="A679" t="s">
        <v>4978</v>
      </c>
      <c r="B679" t="s">
        <v>4979</v>
      </c>
      <c r="C679" t="s">
        <v>2721</v>
      </c>
      <c r="D679" s="77">
        <v>42891.751759259256</v>
      </c>
      <c r="E679" t="s">
        <v>2713</v>
      </c>
      <c r="F679" s="77">
        <v>42910.00072916667</v>
      </c>
      <c r="G679" t="s">
        <v>2722</v>
      </c>
      <c r="H679" t="s">
        <v>1920</v>
      </c>
      <c r="I679">
        <v>15.98</v>
      </c>
      <c r="J679">
        <v>16</v>
      </c>
      <c r="K679">
        <v>0</v>
      </c>
      <c r="L679">
        <v>31.98</v>
      </c>
      <c r="N679">
        <v>0</v>
      </c>
      <c r="O679" t="s">
        <v>2735</v>
      </c>
      <c r="P679" s="56">
        <v>42891.751747685186</v>
      </c>
      <c r="Q679">
        <v>1</v>
      </c>
      <c r="R679" t="s">
        <v>5050</v>
      </c>
      <c r="S679">
        <v>7.99</v>
      </c>
      <c r="T679" t="s">
        <v>3402</v>
      </c>
      <c r="U679">
        <v>5384620177</v>
      </c>
      <c r="V679" s="57">
        <f t="shared" si="20"/>
        <v>7.99</v>
      </c>
      <c r="W679" s="57">
        <f>SUMIF('Retail Order Summary'!B:B,A679, 'Retail Order Summary'!J:J)*-1</f>
        <v>-1.22742</v>
      </c>
      <c r="X679" s="57">
        <f>SUMIF('Retail Order Summary'!B:B, 'Retail Item Input'!A679, 'Retail Order Summary'!G:G)</f>
        <v>31.98</v>
      </c>
      <c r="Y679" s="72">
        <f t="shared" si="21"/>
        <v>7.6833369043151976</v>
      </c>
    </row>
    <row r="680" spans="1:25">
      <c r="A680" t="s">
        <v>5076</v>
      </c>
      <c r="B680" t="s">
        <v>5077</v>
      </c>
      <c r="C680" t="s">
        <v>2721</v>
      </c>
      <c r="D680" s="77">
        <v>42891.740879629629</v>
      </c>
      <c r="E680" t="s">
        <v>2713</v>
      </c>
      <c r="F680" s="77">
        <v>42911.50240740741</v>
      </c>
      <c r="G680" t="s">
        <v>2722</v>
      </c>
      <c r="H680" t="s">
        <v>1920</v>
      </c>
      <c r="I680">
        <v>23.97</v>
      </c>
      <c r="J680">
        <v>26</v>
      </c>
      <c r="K680">
        <v>0</v>
      </c>
      <c r="L680">
        <v>49.97</v>
      </c>
      <c r="N680">
        <v>0</v>
      </c>
      <c r="O680" t="s">
        <v>2735</v>
      </c>
      <c r="P680" s="56">
        <v>42891.740879629629</v>
      </c>
      <c r="Q680">
        <v>3</v>
      </c>
      <c r="R680" t="s">
        <v>5050</v>
      </c>
      <c r="S680">
        <v>7.99</v>
      </c>
      <c r="T680" t="s">
        <v>3402</v>
      </c>
      <c r="U680">
        <v>5384548689</v>
      </c>
      <c r="V680" s="57">
        <f t="shared" si="20"/>
        <v>23.97</v>
      </c>
      <c r="W680" s="57">
        <f>SUMIF('Retail Order Summary'!B:B,A680, 'Retail Order Summary'!J:J)*-1</f>
        <v>-1.7491300000000001</v>
      </c>
      <c r="X680" s="57">
        <f>SUMIF('Retail Order Summary'!B:B, 'Retail Item Input'!A680, 'Retail Order Summary'!G:G)</f>
        <v>49.97</v>
      </c>
      <c r="Y680" s="72">
        <f t="shared" si="21"/>
        <v>23.130963656193714</v>
      </c>
    </row>
    <row r="681" spans="1:25">
      <c r="A681" t="s">
        <v>4582</v>
      </c>
      <c r="B681" t="s">
        <v>4583</v>
      </c>
      <c r="D681"/>
      <c r="P681" s="56">
        <v>42891.736909722225</v>
      </c>
      <c r="Q681">
        <v>2</v>
      </c>
      <c r="R681" t="s">
        <v>5050</v>
      </c>
      <c r="S681">
        <v>7.99</v>
      </c>
      <c r="T681" t="s">
        <v>3402</v>
      </c>
      <c r="V681" s="57">
        <f t="shared" si="20"/>
        <v>15.98</v>
      </c>
      <c r="W681" s="57">
        <f>SUMIF('Retail Order Summary'!B:B,A681, 'Retail Order Summary'!J:J)*-1</f>
        <v>-2.15455</v>
      </c>
      <c r="X681" s="57">
        <f>SUMIF('Retail Order Summary'!B:B, 'Retail Item Input'!A681, 'Retail Order Summary'!G:G)</f>
        <v>63.95</v>
      </c>
      <c r="Y681" s="72">
        <f t="shared" si="21"/>
        <v>15.441615183737294</v>
      </c>
    </row>
    <row r="682" spans="1:25">
      <c r="A682" t="s">
        <v>4980</v>
      </c>
      <c r="B682" t="s">
        <v>4807</v>
      </c>
      <c r="C682" t="s">
        <v>2721</v>
      </c>
      <c r="D682" s="77">
        <v>42891.736562500002</v>
      </c>
      <c r="E682" t="s">
        <v>2713</v>
      </c>
      <c r="F682" s="77">
        <v>42912.756296296298</v>
      </c>
      <c r="G682" t="s">
        <v>2722</v>
      </c>
      <c r="H682" t="s">
        <v>1920</v>
      </c>
      <c r="I682">
        <v>15.98</v>
      </c>
      <c r="J682">
        <v>0</v>
      </c>
      <c r="K682">
        <v>1.08</v>
      </c>
      <c r="L682">
        <v>17.059999999999999</v>
      </c>
      <c r="M682" t="s">
        <v>2749</v>
      </c>
      <c r="N682">
        <v>0</v>
      </c>
      <c r="O682" t="s">
        <v>3723</v>
      </c>
      <c r="P682" s="56">
        <v>42891.736562500002</v>
      </c>
      <c r="Q682">
        <v>1</v>
      </c>
      <c r="R682" t="s">
        <v>5050</v>
      </c>
      <c r="S682">
        <v>7.99</v>
      </c>
      <c r="T682" t="s">
        <v>3402</v>
      </c>
      <c r="U682">
        <v>5384520337</v>
      </c>
      <c r="V682" s="57">
        <f t="shared" si="20"/>
        <v>7.99</v>
      </c>
      <c r="W682" s="57">
        <f>SUMIF('Retail Order Summary'!B:B,A682, 'Retail Order Summary'!J:J)*-1</f>
        <v>-0.79474</v>
      </c>
      <c r="X682" s="57">
        <f>SUMIF('Retail Order Summary'!B:B, 'Retail Item Input'!A682, 'Retail Order Summary'!G:G)</f>
        <v>17.059999999999999</v>
      </c>
      <c r="Y682" s="72">
        <f t="shared" si="21"/>
        <v>7.6177858968347012</v>
      </c>
    </row>
    <row r="683" spans="1:25">
      <c r="A683" t="s">
        <v>4981</v>
      </c>
      <c r="B683" t="s">
        <v>2440</v>
      </c>
      <c r="D683"/>
      <c r="P683" s="56">
        <v>42891.735844907409</v>
      </c>
      <c r="Q683">
        <v>1</v>
      </c>
      <c r="R683" t="s">
        <v>5050</v>
      </c>
      <c r="S683">
        <v>7.99</v>
      </c>
      <c r="T683" t="s">
        <v>3402</v>
      </c>
      <c r="V683" s="57">
        <f t="shared" si="20"/>
        <v>7.99</v>
      </c>
      <c r="W683" s="57">
        <f>SUMIF('Retail Order Summary'!B:B,A683, 'Retail Order Summary'!J:J)*-1</f>
        <v>-1.3431300000000002</v>
      </c>
      <c r="X683" s="57">
        <f>SUMIF('Retail Order Summary'!B:B, 'Retail Item Input'!A683, 'Retail Order Summary'!G:G)</f>
        <v>35.97</v>
      </c>
      <c r="Y683" s="72">
        <f t="shared" si="21"/>
        <v>7.6916511342785654</v>
      </c>
    </row>
    <row r="684" spans="1:25">
      <c r="A684" t="s">
        <v>5078</v>
      </c>
      <c r="B684" t="s">
        <v>5079</v>
      </c>
      <c r="C684" t="s">
        <v>2721</v>
      </c>
      <c r="D684" s="77">
        <v>42891.720671296294</v>
      </c>
      <c r="E684" t="s">
        <v>2713</v>
      </c>
      <c r="F684" s="77">
        <v>42911.506956018522</v>
      </c>
      <c r="G684" t="s">
        <v>2722</v>
      </c>
      <c r="H684" t="s">
        <v>1920</v>
      </c>
      <c r="I684">
        <v>7.99</v>
      </c>
      <c r="J684">
        <v>16</v>
      </c>
      <c r="K684">
        <v>0</v>
      </c>
      <c r="L684">
        <v>23.99</v>
      </c>
      <c r="N684">
        <v>0</v>
      </c>
      <c r="O684" t="s">
        <v>2735</v>
      </c>
      <c r="P684" s="56">
        <v>42891.720659722225</v>
      </c>
      <c r="Q684">
        <v>1</v>
      </c>
      <c r="R684" t="s">
        <v>5050</v>
      </c>
      <c r="S684">
        <v>7.99</v>
      </c>
      <c r="T684" t="s">
        <v>3402</v>
      </c>
      <c r="U684">
        <v>5384424657</v>
      </c>
      <c r="V684" s="57">
        <f t="shared" si="20"/>
        <v>7.99</v>
      </c>
      <c r="W684" s="57">
        <f>SUMIF('Retail Order Summary'!B:B,A684, 'Retail Order Summary'!J:J)*-1</f>
        <v>-0.99570999999999987</v>
      </c>
      <c r="X684" s="57">
        <f>SUMIF('Retail Order Summary'!B:B, 'Retail Item Input'!A684, 'Retail Order Summary'!G:G)</f>
        <v>23.99</v>
      </c>
      <c r="Y684" s="72">
        <f t="shared" si="21"/>
        <v>7.6583733680700297</v>
      </c>
    </row>
    <row r="685" spans="1:25">
      <c r="A685" t="s">
        <v>5080</v>
      </c>
      <c r="B685" t="s">
        <v>5081</v>
      </c>
      <c r="C685" t="s">
        <v>2721</v>
      </c>
      <c r="D685" s="77">
        <v>42891.694178240738</v>
      </c>
      <c r="E685" t="s">
        <v>2713</v>
      </c>
      <c r="F685" s="77">
        <v>42911.507615740738</v>
      </c>
      <c r="G685" t="s">
        <v>4454</v>
      </c>
      <c r="H685" t="s">
        <v>1920</v>
      </c>
      <c r="I685">
        <v>7.99</v>
      </c>
      <c r="J685">
        <v>16</v>
      </c>
      <c r="K685">
        <v>0</v>
      </c>
      <c r="L685">
        <v>23.99</v>
      </c>
      <c r="N685">
        <v>0</v>
      </c>
      <c r="O685" t="s">
        <v>2735</v>
      </c>
      <c r="P685" s="56">
        <v>42891.694166666668</v>
      </c>
      <c r="Q685">
        <v>1</v>
      </c>
      <c r="R685" t="s">
        <v>5050</v>
      </c>
      <c r="S685">
        <v>7.99</v>
      </c>
      <c r="T685" t="s">
        <v>3402</v>
      </c>
      <c r="U685">
        <v>5384230865</v>
      </c>
      <c r="V685" s="57">
        <f t="shared" si="20"/>
        <v>7.99</v>
      </c>
      <c r="W685" s="57">
        <f>SUMIF('Retail Order Summary'!B:B,A685, 'Retail Order Summary'!J:J)*-1</f>
        <v>-0.99570999999999987</v>
      </c>
      <c r="X685" s="57">
        <f>SUMIF('Retail Order Summary'!B:B, 'Retail Item Input'!A685, 'Retail Order Summary'!G:G)</f>
        <v>23.99</v>
      </c>
      <c r="Y685" s="72">
        <f t="shared" si="21"/>
        <v>7.6583733680700297</v>
      </c>
    </row>
    <row r="686" spans="1:25">
      <c r="A686" t="s">
        <v>4982</v>
      </c>
      <c r="B686" t="s">
        <v>3895</v>
      </c>
      <c r="C686" t="s">
        <v>2721</v>
      </c>
      <c r="D686" s="77">
        <v>42891.671851851854</v>
      </c>
      <c r="E686" t="s">
        <v>2713</v>
      </c>
      <c r="F686" s="77">
        <v>42911.508148148147</v>
      </c>
      <c r="G686" t="s">
        <v>2722</v>
      </c>
      <c r="H686" t="s">
        <v>1920</v>
      </c>
      <c r="I686">
        <v>15.98</v>
      </c>
      <c r="J686">
        <v>4</v>
      </c>
      <c r="K686">
        <v>0</v>
      </c>
      <c r="L686">
        <v>19.98</v>
      </c>
      <c r="N686">
        <v>0</v>
      </c>
      <c r="O686" t="s">
        <v>2728</v>
      </c>
      <c r="P686" s="56">
        <v>42891.671840277777</v>
      </c>
      <c r="Q686">
        <v>1</v>
      </c>
      <c r="R686" t="s">
        <v>5050</v>
      </c>
      <c r="S686">
        <v>7.99</v>
      </c>
      <c r="T686" t="s">
        <v>3402</v>
      </c>
      <c r="U686">
        <v>5383912017</v>
      </c>
      <c r="V686" s="57">
        <f t="shared" si="20"/>
        <v>7.99</v>
      </c>
      <c r="W686" s="57">
        <f>SUMIF('Retail Order Summary'!B:B,A686, 'Retail Order Summary'!J:J)*-1</f>
        <v>-0.87942000000000009</v>
      </c>
      <c r="X686" s="57">
        <f>SUMIF('Retail Order Summary'!B:B, 'Retail Item Input'!A686, 'Retail Order Summary'!G:G)</f>
        <v>19.98</v>
      </c>
      <c r="Y686" s="72">
        <f t="shared" si="21"/>
        <v>7.6383200300300302</v>
      </c>
    </row>
    <row r="687" spans="1:25">
      <c r="A687" t="s">
        <v>4983</v>
      </c>
      <c r="B687" t="s">
        <v>4984</v>
      </c>
      <c r="C687" t="s">
        <v>2721</v>
      </c>
      <c r="D687" s="77">
        <v>42891.663946759261</v>
      </c>
      <c r="E687" t="s">
        <v>2713</v>
      </c>
      <c r="F687" s="77">
        <v>42911.511944444443</v>
      </c>
      <c r="G687" t="s">
        <v>4454</v>
      </c>
      <c r="H687" t="s">
        <v>1920</v>
      </c>
      <c r="I687">
        <v>15.98</v>
      </c>
      <c r="J687">
        <v>16</v>
      </c>
      <c r="K687">
        <v>0</v>
      </c>
      <c r="L687">
        <v>31.98</v>
      </c>
      <c r="N687">
        <v>0</v>
      </c>
      <c r="O687" t="s">
        <v>2735</v>
      </c>
      <c r="P687" s="56">
        <v>42891.663946759261</v>
      </c>
      <c r="Q687">
        <v>1</v>
      </c>
      <c r="R687" t="s">
        <v>5050</v>
      </c>
      <c r="S687">
        <v>7.99</v>
      </c>
      <c r="T687" t="s">
        <v>3402</v>
      </c>
      <c r="U687">
        <v>5383798033</v>
      </c>
      <c r="V687" s="57">
        <f t="shared" si="20"/>
        <v>7.99</v>
      </c>
      <c r="W687" s="57">
        <f>SUMIF('Retail Order Summary'!B:B,A687, 'Retail Order Summary'!J:J)*-1</f>
        <v>-1.22742</v>
      </c>
      <c r="X687" s="57">
        <f>SUMIF('Retail Order Summary'!B:B, 'Retail Item Input'!A687, 'Retail Order Summary'!G:G)</f>
        <v>31.98</v>
      </c>
      <c r="Y687" s="72">
        <f t="shared" si="21"/>
        <v>7.6833369043151976</v>
      </c>
    </row>
    <row r="688" spans="1:25">
      <c r="A688" t="s">
        <v>4985</v>
      </c>
      <c r="B688" t="s">
        <v>3681</v>
      </c>
      <c r="C688" t="s">
        <v>2721</v>
      </c>
      <c r="D688" s="77">
        <v>42891.658900462964</v>
      </c>
      <c r="E688" t="s">
        <v>2713</v>
      </c>
      <c r="F688" s="77">
        <v>42911.512650462966</v>
      </c>
      <c r="G688" t="s">
        <v>2722</v>
      </c>
      <c r="H688" t="s">
        <v>1920</v>
      </c>
      <c r="I688">
        <v>15.98</v>
      </c>
      <c r="J688">
        <v>16</v>
      </c>
      <c r="K688">
        <v>0</v>
      </c>
      <c r="L688">
        <v>31.98</v>
      </c>
      <c r="N688">
        <v>0</v>
      </c>
      <c r="O688" t="s">
        <v>2735</v>
      </c>
      <c r="P688" s="56">
        <v>42891.658900462964</v>
      </c>
      <c r="Q688">
        <v>1</v>
      </c>
      <c r="R688" t="s">
        <v>5050</v>
      </c>
      <c r="S688">
        <v>7.99</v>
      </c>
      <c r="T688" t="s">
        <v>3402</v>
      </c>
      <c r="U688">
        <v>5383727889</v>
      </c>
      <c r="V688" s="57">
        <f t="shared" si="20"/>
        <v>7.99</v>
      </c>
      <c r="W688" s="57">
        <f>SUMIF('Retail Order Summary'!B:B,A688, 'Retail Order Summary'!J:J)*-1</f>
        <v>-1.22742</v>
      </c>
      <c r="X688" s="57">
        <f>SUMIF('Retail Order Summary'!B:B, 'Retail Item Input'!A688, 'Retail Order Summary'!G:G)</f>
        <v>31.98</v>
      </c>
      <c r="Y688" s="72">
        <f t="shared" si="21"/>
        <v>7.6833369043151976</v>
      </c>
    </row>
    <row r="689" spans="1:25">
      <c r="A689" t="s">
        <v>4528</v>
      </c>
      <c r="B689" t="s">
        <v>4529</v>
      </c>
      <c r="C689" t="s">
        <v>2721</v>
      </c>
      <c r="D689" s="77">
        <v>42891.635243055556</v>
      </c>
      <c r="E689" t="s">
        <v>2713</v>
      </c>
      <c r="F689" s="77">
        <v>42911.503148148149</v>
      </c>
      <c r="G689" t="s">
        <v>2722</v>
      </c>
      <c r="H689" t="s">
        <v>1920</v>
      </c>
      <c r="I689">
        <v>13.98</v>
      </c>
      <c r="J689">
        <v>4</v>
      </c>
      <c r="K689">
        <v>0</v>
      </c>
      <c r="L689">
        <v>17.98</v>
      </c>
      <c r="N689">
        <v>0</v>
      </c>
      <c r="O689" t="s">
        <v>2728</v>
      </c>
      <c r="P689" s="56">
        <v>42891.635243055556</v>
      </c>
      <c r="Q689">
        <v>1</v>
      </c>
      <c r="R689" t="s">
        <v>5050</v>
      </c>
      <c r="S689">
        <v>7.99</v>
      </c>
      <c r="T689" t="s">
        <v>3402</v>
      </c>
      <c r="U689">
        <v>5383448593</v>
      </c>
      <c r="V689" s="57">
        <f t="shared" si="20"/>
        <v>7.99</v>
      </c>
      <c r="W689" s="57">
        <f>SUMIF('Retail Order Summary'!B:B,A689, 'Retail Order Summary'!J:J)*-1</f>
        <v>-0.82142000000000004</v>
      </c>
      <c r="X689" s="57">
        <f>SUMIF('Retail Order Summary'!B:B, 'Retail Item Input'!A689, 'Retail Order Summary'!G:G)</f>
        <v>17.98</v>
      </c>
      <c r="Y689" s="72">
        <f t="shared" si="21"/>
        <v>7.6249752057842048</v>
      </c>
    </row>
    <row r="690" spans="1:25">
      <c r="A690" t="s">
        <v>5082</v>
      </c>
      <c r="B690" t="s">
        <v>3848</v>
      </c>
      <c r="C690" t="s">
        <v>2721</v>
      </c>
      <c r="D690" s="77">
        <v>42891.585497685184</v>
      </c>
      <c r="E690" t="s">
        <v>2713</v>
      </c>
      <c r="F690" s="77">
        <v>42911.504004629627</v>
      </c>
      <c r="G690" t="s">
        <v>2722</v>
      </c>
      <c r="H690" t="s">
        <v>1920</v>
      </c>
      <c r="I690">
        <v>15.98</v>
      </c>
      <c r="J690">
        <v>16</v>
      </c>
      <c r="K690">
        <v>0</v>
      </c>
      <c r="L690">
        <v>31.98</v>
      </c>
      <c r="N690">
        <v>0</v>
      </c>
      <c r="O690" t="s">
        <v>2735</v>
      </c>
      <c r="P690" s="56">
        <v>42891.585497685184</v>
      </c>
      <c r="Q690">
        <v>2</v>
      </c>
      <c r="R690" t="s">
        <v>5050</v>
      </c>
      <c r="S690">
        <v>7.99</v>
      </c>
      <c r="T690" t="s">
        <v>3402</v>
      </c>
      <c r="U690">
        <v>5383091729</v>
      </c>
      <c r="V690" s="57">
        <f t="shared" si="20"/>
        <v>15.98</v>
      </c>
      <c r="W690" s="57">
        <f>SUMIF('Retail Order Summary'!B:B,A690, 'Retail Order Summary'!J:J)*-1</f>
        <v>-1.22742</v>
      </c>
      <c r="X690" s="57">
        <f>SUMIF('Retail Order Summary'!B:B, 'Retail Item Input'!A690, 'Retail Order Summary'!G:G)</f>
        <v>31.98</v>
      </c>
      <c r="Y690" s="72">
        <f t="shared" si="21"/>
        <v>15.366673808630395</v>
      </c>
    </row>
    <row r="691" spans="1:25">
      <c r="A691" t="s">
        <v>5083</v>
      </c>
      <c r="B691" t="s">
        <v>3843</v>
      </c>
      <c r="C691" t="s">
        <v>2721</v>
      </c>
      <c r="D691" s="77">
        <v>42891.563460648147</v>
      </c>
      <c r="E691" t="s">
        <v>2713</v>
      </c>
      <c r="F691" s="77">
        <v>42911.504907407405</v>
      </c>
      <c r="G691" t="s">
        <v>2722</v>
      </c>
      <c r="H691" t="s">
        <v>1920</v>
      </c>
      <c r="I691">
        <v>7.99</v>
      </c>
      <c r="J691">
        <v>16</v>
      </c>
      <c r="K691">
        <v>0</v>
      </c>
      <c r="L691">
        <v>23.99</v>
      </c>
      <c r="N691">
        <v>0</v>
      </c>
      <c r="O691" t="s">
        <v>2735</v>
      </c>
      <c r="P691" s="56">
        <v>42891.563449074078</v>
      </c>
      <c r="Q691">
        <v>1</v>
      </c>
      <c r="R691" t="s">
        <v>5050</v>
      </c>
      <c r="S691">
        <v>7.99</v>
      </c>
      <c r="T691" t="s">
        <v>3402</v>
      </c>
      <c r="U691">
        <v>5382933649</v>
      </c>
      <c r="V691" s="57">
        <f t="shared" si="20"/>
        <v>7.99</v>
      </c>
      <c r="W691" s="57">
        <f>SUMIF('Retail Order Summary'!B:B,A691, 'Retail Order Summary'!J:J)*-1</f>
        <v>-0.99570999999999987</v>
      </c>
      <c r="X691" s="57">
        <f>SUMIF('Retail Order Summary'!B:B, 'Retail Item Input'!A691, 'Retail Order Summary'!G:G)</f>
        <v>23.99</v>
      </c>
      <c r="Y691" s="72">
        <f t="shared" si="21"/>
        <v>7.6583733680700297</v>
      </c>
    </row>
    <row r="692" spans="1:25">
      <c r="A692" t="s">
        <v>4986</v>
      </c>
      <c r="B692" t="s">
        <v>4067</v>
      </c>
      <c r="D692"/>
      <c r="P692" s="56">
        <v>42891.552939814814</v>
      </c>
      <c r="Q692">
        <v>1</v>
      </c>
      <c r="R692" t="s">
        <v>5050</v>
      </c>
      <c r="S692">
        <v>7.99</v>
      </c>
      <c r="T692" t="s">
        <v>3402</v>
      </c>
      <c r="V692" s="57">
        <f t="shared" si="20"/>
        <v>7.99</v>
      </c>
      <c r="W692" s="57">
        <f>SUMIF('Retail Order Summary'!B:B,A692, 'Retail Order Summary'!J:J)*-1</f>
        <v>-0.87942000000000009</v>
      </c>
      <c r="X692" s="57">
        <f>SUMIF('Retail Order Summary'!B:B, 'Retail Item Input'!A692, 'Retail Order Summary'!G:G)</f>
        <v>19.98</v>
      </c>
      <c r="Y692" s="72">
        <f t="shared" si="21"/>
        <v>7.6383200300300302</v>
      </c>
    </row>
    <row r="693" spans="1:25">
      <c r="A693" t="s">
        <v>4987</v>
      </c>
      <c r="B693" t="s">
        <v>3729</v>
      </c>
      <c r="C693" t="s">
        <v>2721</v>
      </c>
      <c r="D693" s="77">
        <v>42891.551782407405</v>
      </c>
      <c r="E693" t="s">
        <v>2713</v>
      </c>
      <c r="F693" s="77">
        <v>42909.969375000001</v>
      </c>
      <c r="G693" t="s">
        <v>2722</v>
      </c>
      <c r="H693" t="s">
        <v>1920</v>
      </c>
      <c r="I693">
        <v>15.98</v>
      </c>
      <c r="J693">
        <v>4</v>
      </c>
      <c r="K693">
        <v>0</v>
      </c>
      <c r="L693">
        <v>19.98</v>
      </c>
      <c r="N693">
        <v>0</v>
      </c>
      <c r="O693" t="s">
        <v>2728</v>
      </c>
      <c r="P693" s="56">
        <v>42891.551782407405</v>
      </c>
      <c r="Q693">
        <v>1</v>
      </c>
      <c r="R693" t="s">
        <v>5050</v>
      </c>
      <c r="S693">
        <v>7.99</v>
      </c>
      <c r="T693" t="s">
        <v>3402</v>
      </c>
      <c r="U693">
        <v>5382853777</v>
      </c>
      <c r="V693" s="57">
        <f t="shared" si="20"/>
        <v>7.99</v>
      </c>
      <c r="W693" s="57">
        <f>SUMIF('Retail Order Summary'!B:B,A693, 'Retail Order Summary'!J:J)*-1</f>
        <v>-0.87942000000000009</v>
      </c>
      <c r="X693" s="57">
        <f>SUMIF('Retail Order Summary'!B:B, 'Retail Item Input'!A693, 'Retail Order Summary'!G:G)</f>
        <v>19.98</v>
      </c>
      <c r="Y693" s="72">
        <f t="shared" si="21"/>
        <v>7.6383200300300302</v>
      </c>
    </row>
    <row r="694" spans="1:25">
      <c r="A694" t="s">
        <v>5084</v>
      </c>
      <c r="B694" t="s">
        <v>5085</v>
      </c>
      <c r="C694" t="s">
        <v>2721</v>
      </c>
      <c r="D694" s="77">
        <v>42891.551157407404</v>
      </c>
      <c r="E694" t="s">
        <v>2713</v>
      </c>
      <c r="F694" s="77">
        <v>42909.970590277779</v>
      </c>
      <c r="G694" t="s">
        <v>2722</v>
      </c>
      <c r="H694" t="s">
        <v>1920</v>
      </c>
      <c r="I694">
        <v>7.99</v>
      </c>
      <c r="J694">
        <v>16</v>
      </c>
      <c r="K694">
        <v>0</v>
      </c>
      <c r="L694">
        <v>23.99</v>
      </c>
      <c r="N694">
        <v>0</v>
      </c>
      <c r="O694" t="s">
        <v>2735</v>
      </c>
      <c r="P694" s="56">
        <v>42891.551145833335</v>
      </c>
      <c r="Q694">
        <v>1</v>
      </c>
      <c r="R694" t="s">
        <v>5050</v>
      </c>
      <c r="S694">
        <v>7.99</v>
      </c>
      <c r="T694" t="s">
        <v>3402</v>
      </c>
      <c r="U694">
        <v>5382849937</v>
      </c>
      <c r="V694" s="57">
        <f t="shared" si="20"/>
        <v>7.99</v>
      </c>
      <c r="W694" s="57">
        <f>SUMIF('Retail Order Summary'!B:B,A694, 'Retail Order Summary'!J:J)*-1</f>
        <v>-0.99570999999999987</v>
      </c>
      <c r="X694" s="57">
        <f>SUMIF('Retail Order Summary'!B:B, 'Retail Item Input'!A694, 'Retail Order Summary'!G:G)</f>
        <v>23.99</v>
      </c>
      <c r="Y694" s="72">
        <f t="shared" si="21"/>
        <v>7.6583733680700297</v>
      </c>
    </row>
    <row r="695" spans="1:25">
      <c r="A695" t="s">
        <v>4988</v>
      </c>
      <c r="B695" t="s">
        <v>4989</v>
      </c>
      <c r="C695" t="s">
        <v>2721</v>
      </c>
      <c r="D695" s="77">
        <v>42891.536168981482</v>
      </c>
      <c r="E695" t="s">
        <v>2713</v>
      </c>
      <c r="F695" s="77">
        <v>42909.971458333333</v>
      </c>
      <c r="G695" t="s">
        <v>2722</v>
      </c>
      <c r="H695" t="s">
        <v>1920</v>
      </c>
      <c r="I695">
        <v>15.98</v>
      </c>
      <c r="J695">
        <v>16</v>
      </c>
      <c r="K695">
        <v>0</v>
      </c>
      <c r="L695">
        <v>31.98</v>
      </c>
      <c r="N695">
        <v>0</v>
      </c>
      <c r="O695" t="s">
        <v>2735</v>
      </c>
      <c r="P695" s="56">
        <v>42891.536168981482</v>
      </c>
      <c r="Q695">
        <v>1</v>
      </c>
      <c r="R695" t="s">
        <v>5050</v>
      </c>
      <c r="S695">
        <v>7.99</v>
      </c>
      <c r="T695" t="s">
        <v>3402</v>
      </c>
      <c r="U695">
        <v>5382748689</v>
      </c>
      <c r="V695" s="57">
        <f t="shared" si="20"/>
        <v>7.99</v>
      </c>
      <c r="W695" s="57">
        <f>SUMIF('Retail Order Summary'!B:B,A695, 'Retail Order Summary'!J:J)*-1</f>
        <v>-2.4548399999999999</v>
      </c>
      <c r="X695" s="57">
        <f>SUMIF('Retail Order Summary'!B:B, 'Retail Item Input'!A695, 'Retail Order Summary'!G:G)</f>
        <v>63.96</v>
      </c>
      <c r="Y695" s="72">
        <f t="shared" si="21"/>
        <v>7.6833369043151976</v>
      </c>
    </row>
    <row r="696" spans="1:25">
      <c r="A696" t="s">
        <v>4990</v>
      </c>
      <c r="B696" t="s">
        <v>2751</v>
      </c>
      <c r="C696" t="s">
        <v>2721</v>
      </c>
      <c r="D696" s="77">
        <v>42891.526412037034</v>
      </c>
      <c r="E696" t="s">
        <v>2713</v>
      </c>
      <c r="F696" s="77">
        <v>42912.728298611109</v>
      </c>
      <c r="G696" t="s">
        <v>2722</v>
      </c>
      <c r="H696" t="s">
        <v>1920</v>
      </c>
      <c r="I696">
        <v>15.98</v>
      </c>
      <c r="J696">
        <v>0</v>
      </c>
      <c r="K696">
        <v>1.08</v>
      </c>
      <c r="L696">
        <v>17.059999999999999</v>
      </c>
      <c r="N696">
        <v>0</v>
      </c>
      <c r="O696" t="s">
        <v>3723</v>
      </c>
      <c r="P696" s="56">
        <v>42891.526412037034</v>
      </c>
      <c r="Q696">
        <v>1</v>
      </c>
      <c r="R696" t="s">
        <v>5050</v>
      </c>
      <c r="S696">
        <v>7.99</v>
      </c>
      <c r="T696" t="s">
        <v>3402</v>
      </c>
      <c r="U696">
        <v>5382683729</v>
      </c>
      <c r="V696" s="57">
        <f t="shared" si="20"/>
        <v>7.99</v>
      </c>
      <c r="W696" s="57">
        <f>SUMIF('Retail Order Summary'!B:B,A696, 'Retail Order Summary'!J:J)*-1</f>
        <v>-0.79474</v>
      </c>
      <c r="X696" s="57">
        <f>SUMIF('Retail Order Summary'!B:B, 'Retail Item Input'!A696, 'Retail Order Summary'!G:G)</f>
        <v>17.059999999999999</v>
      </c>
      <c r="Y696" s="72">
        <f t="shared" si="21"/>
        <v>7.6177858968347012</v>
      </c>
    </row>
    <row r="697" spans="1:25">
      <c r="A697" t="s">
        <v>4991</v>
      </c>
      <c r="B697" t="s">
        <v>4992</v>
      </c>
      <c r="D697"/>
      <c r="P697" s="56">
        <v>42891.520277777781</v>
      </c>
      <c r="Q697">
        <v>1</v>
      </c>
      <c r="R697" t="s">
        <v>5050</v>
      </c>
      <c r="S697">
        <v>7.99</v>
      </c>
      <c r="T697" t="s">
        <v>3402</v>
      </c>
      <c r="V697" s="57">
        <f t="shared" si="20"/>
        <v>7.99</v>
      </c>
      <c r="W697" s="57">
        <f>SUMIF('Retail Order Summary'!B:B,A697, 'Retail Order Summary'!J:J)*-1</f>
        <v>-1.22742</v>
      </c>
      <c r="X697" s="57">
        <f>SUMIF('Retail Order Summary'!B:B, 'Retail Item Input'!A697, 'Retail Order Summary'!G:G)</f>
        <v>31.98</v>
      </c>
      <c r="Y697" s="72">
        <f t="shared" si="21"/>
        <v>7.6833369043151976</v>
      </c>
    </row>
    <row r="698" spans="1:25">
      <c r="A698" t="s">
        <v>5086</v>
      </c>
      <c r="B698" t="s">
        <v>5087</v>
      </c>
      <c r="C698" t="s">
        <v>2721</v>
      </c>
      <c r="D698" s="77">
        <v>42891.504224537035</v>
      </c>
      <c r="E698" t="s">
        <v>2713</v>
      </c>
      <c r="F698" s="77">
        <v>42909.975034722222</v>
      </c>
      <c r="G698" t="s">
        <v>2722</v>
      </c>
      <c r="H698" t="s">
        <v>1920</v>
      </c>
      <c r="I698">
        <v>7.99</v>
      </c>
      <c r="J698">
        <v>16</v>
      </c>
      <c r="K698">
        <v>0</v>
      </c>
      <c r="L698">
        <v>23.99</v>
      </c>
      <c r="N698">
        <v>0</v>
      </c>
      <c r="O698" t="s">
        <v>2735</v>
      </c>
      <c r="P698" s="56">
        <v>42891.504212962966</v>
      </c>
      <c r="Q698">
        <v>1</v>
      </c>
      <c r="R698" t="s">
        <v>5050</v>
      </c>
      <c r="S698">
        <v>7.99</v>
      </c>
      <c r="T698" t="s">
        <v>3402</v>
      </c>
      <c r="U698">
        <v>5382432401</v>
      </c>
      <c r="V698" s="57">
        <f t="shared" si="20"/>
        <v>7.99</v>
      </c>
      <c r="W698" s="57">
        <f>SUMIF('Retail Order Summary'!B:B,A698, 'Retail Order Summary'!J:J)*-1</f>
        <v>-0.99570999999999987</v>
      </c>
      <c r="X698" s="57">
        <f>SUMIF('Retail Order Summary'!B:B, 'Retail Item Input'!A698, 'Retail Order Summary'!G:G)</f>
        <v>23.99</v>
      </c>
      <c r="Y698" s="72">
        <f t="shared" si="21"/>
        <v>7.6583733680700297</v>
      </c>
    </row>
    <row r="699" spans="1:25">
      <c r="A699" t="s">
        <v>5088</v>
      </c>
      <c r="B699" t="s">
        <v>5089</v>
      </c>
      <c r="C699" t="s">
        <v>2721</v>
      </c>
      <c r="D699" s="77">
        <v>42891.485243055555</v>
      </c>
      <c r="E699" t="s">
        <v>2713</v>
      </c>
      <c r="F699" s="77">
        <v>42909.97583333333</v>
      </c>
      <c r="G699" t="s">
        <v>2722</v>
      </c>
      <c r="H699" t="s">
        <v>1920</v>
      </c>
      <c r="I699">
        <v>15.98</v>
      </c>
      <c r="J699">
        <v>16</v>
      </c>
      <c r="K699">
        <v>0</v>
      </c>
      <c r="L699">
        <v>31.98</v>
      </c>
      <c r="N699">
        <v>0</v>
      </c>
      <c r="O699" t="s">
        <v>2735</v>
      </c>
      <c r="P699" s="56">
        <v>42891.485243055555</v>
      </c>
      <c r="Q699">
        <v>2</v>
      </c>
      <c r="R699" t="s">
        <v>5050</v>
      </c>
      <c r="S699">
        <v>7.99</v>
      </c>
      <c r="T699" t="s">
        <v>3402</v>
      </c>
      <c r="U699">
        <v>5382164689</v>
      </c>
      <c r="V699" s="57">
        <f t="shared" si="20"/>
        <v>15.98</v>
      </c>
      <c r="W699" s="57">
        <f>SUMIF('Retail Order Summary'!B:B,A699, 'Retail Order Summary'!J:J)*-1</f>
        <v>-1.22742</v>
      </c>
      <c r="X699" s="57">
        <f>SUMIF('Retail Order Summary'!B:B, 'Retail Item Input'!A699, 'Retail Order Summary'!G:G)</f>
        <v>31.98</v>
      </c>
      <c r="Y699" s="72">
        <f t="shared" si="21"/>
        <v>15.366673808630395</v>
      </c>
    </row>
    <row r="700" spans="1:25">
      <c r="A700" t="s">
        <v>4993</v>
      </c>
      <c r="B700" t="s">
        <v>701</v>
      </c>
      <c r="C700" t="s">
        <v>2721</v>
      </c>
      <c r="D700" s="77">
        <v>42891.467245370368</v>
      </c>
      <c r="E700" t="s">
        <v>2713</v>
      </c>
      <c r="F700" s="77">
        <v>42909.976689814815</v>
      </c>
      <c r="G700" t="s">
        <v>2722</v>
      </c>
      <c r="H700" t="s">
        <v>1920</v>
      </c>
      <c r="I700">
        <v>23.97</v>
      </c>
      <c r="J700">
        <v>4</v>
      </c>
      <c r="K700">
        <v>0</v>
      </c>
      <c r="L700">
        <v>27.97</v>
      </c>
      <c r="N700">
        <v>0</v>
      </c>
      <c r="O700" t="s">
        <v>2728</v>
      </c>
      <c r="P700" s="56">
        <v>42891.467233796298</v>
      </c>
      <c r="Q700">
        <v>1</v>
      </c>
      <c r="R700" t="s">
        <v>5050</v>
      </c>
      <c r="S700">
        <v>7.99</v>
      </c>
      <c r="T700" t="s">
        <v>3402</v>
      </c>
      <c r="U700">
        <v>5382050705</v>
      </c>
      <c r="V700" s="57">
        <f t="shared" si="20"/>
        <v>7.99</v>
      </c>
      <c r="W700" s="57">
        <f>SUMIF('Retail Order Summary'!B:B,A700, 'Retail Order Summary'!J:J)*-1</f>
        <v>-1.11113</v>
      </c>
      <c r="X700" s="57">
        <f>SUMIF('Retail Order Summary'!B:B, 'Retail Item Input'!A700, 'Retail Order Summary'!G:G)</f>
        <v>27.97</v>
      </c>
      <c r="Y700" s="72">
        <f t="shared" si="21"/>
        <v>7.6725910368251702</v>
      </c>
    </row>
    <row r="701" spans="1:25">
      <c r="A701" t="s">
        <v>4994</v>
      </c>
      <c r="B701" t="s">
        <v>2726</v>
      </c>
      <c r="C701" t="s">
        <v>2721</v>
      </c>
      <c r="D701" s="77">
        <v>42891.455821759257</v>
      </c>
      <c r="E701" t="s">
        <v>2713</v>
      </c>
      <c r="F701" s="77">
        <v>42909.977303240739</v>
      </c>
      <c r="G701" t="s">
        <v>2722</v>
      </c>
      <c r="H701" t="s">
        <v>1920</v>
      </c>
      <c r="I701">
        <v>23.97</v>
      </c>
      <c r="J701">
        <v>4</v>
      </c>
      <c r="K701">
        <v>0</v>
      </c>
      <c r="L701">
        <v>27.97</v>
      </c>
      <c r="N701">
        <v>0</v>
      </c>
      <c r="O701" t="s">
        <v>2728</v>
      </c>
      <c r="P701" s="56">
        <v>42891.455821759257</v>
      </c>
      <c r="Q701">
        <v>2</v>
      </c>
      <c r="R701" t="s">
        <v>5050</v>
      </c>
      <c r="S701">
        <v>7.99</v>
      </c>
      <c r="T701" t="s">
        <v>3402</v>
      </c>
      <c r="U701">
        <v>5381978129</v>
      </c>
      <c r="V701" s="57">
        <f t="shared" si="20"/>
        <v>15.98</v>
      </c>
      <c r="W701" s="57">
        <f>SUMIF('Retail Order Summary'!B:B,A701, 'Retail Order Summary'!J:J)*-1</f>
        <v>-1.11113</v>
      </c>
      <c r="X701" s="57">
        <f>SUMIF('Retail Order Summary'!B:B, 'Retail Item Input'!A701, 'Retail Order Summary'!G:G)</f>
        <v>27.97</v>
      </c>
      <c r="Y701" s="72">
        <f t="shared" si="21"/>
        <v>15.34518207365034</v>
      </c>
    </row>
    <row r="702" spans="1:25">
      <c r="A702" t="s">
        <v>4995</v>
      </c>
      <c r="B702" t="s">
        <v>3664</v>
      </c>
      <c r="C702" t="s">
        <v>2721</v>
      </c>
      <c r="D702" s="77">
        <v>42891.425243055557</v>
      </c>
      <c r="E702" t="s">
        <v>2713</v>
      </c>
      <c r="F702" s="77">
        <v>42912.726238425923</v>
      </c>
      <c r="G702" t="s">
        <v>2722</v>
      </c>
      <c r="H702" t="s">
        <v>1920</v>
      </c>
      <c r="I702">
        <v>15.98</v>
      </c>
      <c r="J702">
        <v>0</v>
      </c>
      <c r="K702">
        <v>1.08</v>
      </c>
      <c r="L702">
        <v>17.059999999999999</v>
      </c>
      <c r="N702">
        <v>0</v>
      </c>
      <c r="O702" t="s">
        <v>3723</v>
      </c>
      <c r="P702" s="56">
        <v>42891.425243055557</v>
      </c>
      <c r="Q702">
        <v>1</v>
      </c>
      <c r="R702" t="s">
        <v>5050</v>
      </c>
      <c r="S702">
        <v>7.99</v>
      </c>
      <c r="T702" t="s">
        <v>3402</v>
      </c>
      <c r="U702">
        <v>5381673233</v>
      </c>
      <c r="V702" s="57">
        <f t="shared" si="20"/>
        <v>7.99</v>
      </c>
      <c r="W702" s="57">
        <f>SUMIF('Retail Order Summary'!B:B,A702, 'Retail Order Summary'!J:J)*-1</f>
        <v>-0.79474</v>
      </c>
      <c r="X702" s="57">
        <f>SUMIF('Retail Order Summary'!B:B, 'Retail Item Input'!A702, 'Retail Order Summary'!G:G)</f>
        <v>17.059999999999999</v>
      </c>
      <c r="Y702" s="72">
        <f t="shared" si="21"/>
        <v>7.6177858968347012</v>
      </c>
    </row>
    <row r="703" spans="1:25">
      <c r="A703" t="s">
        <v>4996</v>
      </c>
      <c r="B703" t="s">
        <v>4997</v>
      </c>
      <c r="C703" t="s">
        <v>2721</v>
      </c>
      <c r="D703" s="77">
        <v>42891.4059837963</v>
      </c>
      <c r="E703" t="s">
        <v>2713</v>
      </c>
      <c r="F703" s="77">
        <v>42909.978009259263</v>
      </c>
      <c r="G703" t="s">
        <v>4454</v>
      </c>
      <c r="H703" t="s">
        <v>1920</v>
      </c>
      <c r="I703">
        <v>15.98</v>
      </c>
      <c r="J703">
        <v>4</v>
      </c>
      <c r="K703">
        <v>0</v>
      </c>
      <c r="L703">
        <v>19.98</v>
      </c>
      <c r="N703">
        <v>0</v>
      </c>
      <c r="O703" t="s">
        <v>2728</v>
      </c>
      <c r="P703" s="56">
        <v>42891.4059837963</v>
      </c>
      <c r="Q703">
        <v>1</v>
      </c>
      <c r="R703" t="s">
        <v>5050</v>
      </c>
      <c r="S703">
        <v>7.99</v>
      </c>
      <c r="T703" t="s">
        <v>3402</v>
      </c>
      <c r="U703">
        <v>5381436817</v>
      </c>
      <c r="V703" s="57">
        <f t="shared" si="20"/>
        <v>7.99</v>
      </c>
      <c r="W703" s="57">
        <f>SUMIF('Retail Order Summary'!B:B,A703, 'Retail Order Summary'!J:J)*-1</f>
        <v>-0.87942000000000009</v>
      </c>
      <c r="X703" s="57">
        <f>SUMIF('Retail Order Summary'!B:B, 'Retail Item Input'!A703, 'Retail Order Summary'!G:G)</f>
        <v>19.98</v>
      </c>
      <c r="Y703" s="72">
        <f t="shared" si="21"/>
        <v>7.6383200300300302</v>
      </c>
    </row>
    <row r="704" spans="1:25">
      <c r="A704" t="s">
        <v>4998</v>
      </c>
      <c r="B704" t="s">
        <v>3782</v>
      </c>
      <c r="D704"/>
      <c r="P704" s="56">
        <v>42891.389918981484</v>
      </c>
      <c r="Q704">
        <v>1</v>
      </c>
      <c r="R704" t="s">
        <v>5050</v>
      </c>
      <c r="S704">
        <v>7.99</v>
      </c>
      <c r="T704" t="s">
        <v>3402</v>
      </c>
      <c r="V704" s="57">
        <f t="shared" si="20"/>
        <v>7.99</v>
      </c>
      <c r="W704" s="57">
        <f>SUMIF('Retail Order Summary'!B:B,A704, 'Retail Order Summary'!J:J)*-1</f>
        <v>-0.87942000000000009</v>
      </c>
      <c r="X704" s="57">
        <f>SUMIF('Retail Order Summary'!B:B, 'Retail Item Input'!A704, 'Retail Order Summary'!G:G)</f>
        <v>19.98</v>
      </c>
      <c r="Y704" s="72">
        <f t="shared" si="21"/>
        <v>7.6383200300300302</v>
      </c>
    </row>
    <row r="705" spans="1:25">
      <c r="A705" t="s">
        <v>4524</v>
      </c>
      <c r="B705" t="s">
        <v>579</v>
      </c>
      <c r="D705"/>
      <c r="P705" s="56">
        <v>42891.38486111111</v>
      </c>
      <c r="Q705">
        <v>1</v>
      </c>
      <c r="R705" t="s">
        <v>5050</v>
      </c>
      <c r="S705">
        <v>7.99</v>
      </c>
      <c r="T705" t="s">
        <v>3402</v>
      </c>
      <c r="V705" s="57">
        <f t="shared" si="20"/>
        <v>7.99</v>
      </c>
      <c r="W705" s="57">
        <f>SUMIF('Retail Order Summary'!B:B,A705, 'Retail Order Summary'!J:J)*-1</f>
        <v>-1.4875500000000001</v>
      </c>
      <c r="X705" s="57">
        <f>SUMIF('Retail Order Summary'!B:B, 'Retail Item Input'!A705, 'Retail Order Summary'!G:G)</f>
        <v>40.950000000000003</v>
      </c>
      <c r="Y705" s="72">
        <f t="shared" si="21"/>
        <v>7.6997552014652015</v>
      </c>
    </row>
    <row r="706" spans="1:25">
      <c r="A706" t="s">
        <v>5001</v>
      </c>
      <c r="B706" t="s">
        <v>2724</v>
      </c>
      <c r="C706" t="s">
        <v>2721</v>
      </c>
      <c r="D706" s="77">
        <v>42891.364641203705</v>
      </c>
      <c r="E706" t="s">
        <v>2713</v>
      </c>
      <c r="F706" s="77">
        <v>42909.968634259261</v>
      </c>
      <c r="G706" t="s">
        <v>2722</v>
      </c>
      <c r="H706" t="s">
        <v>1920</v>
      </c>
      <c r="I706">
        <v>15.98</v>
      </c>
      <c r="J706">
        <v>4</v>
      </c>
      <c r="K706">
        <v>0</v>
      </c>
      <c r="L706">
        <v>19.98</v>
      </c>
      <c r="N706">
        <v>0</v>
      </c>
      <c r="O706" t="s">
        <v>2728</v>
      </c>
      <c r="P706" s="56">
        <v>42891.364641203705</v>
      </c>
      <c r="Q706">
        <v>1</v>
      </c>
      <c r="R706" t="s">
        <v>5050</v>
      </c>
      <c r="S706">
        <v>7.99</v>
      </c>
      <c r="T706" t="s">
        <v>3402</v>
      </c>
      <c r="U706">
        <v>5381234961</v>
      </c>
      <c r="V706" s="57">
        <f t="shared" si="20"/>
        <v>7.99</v>
      </c>
      <c r="W706" s="57">
        <f>SUMIF('Retail Order Summary'!B:B,A706, 'Retail Order Summary'!J:J)*-1</f>
        <v>-0.87942000000000009</v>
      </c>
      <c r="X706" s="57">
        <f>SUMIF('Retail Order Summary'!B:B, 'Retail Item Input'!A706, 'Retail Order Summary'!G:G)</f>
        <v>19.98</v>
      </c>
      <c r="Y706" s="72">
        <f t="shared" si="21"/>
        <v>7.6383200300300302</v>
      </c>
    </row>
    <row r="707" spans="1:25">
      <c r="A707" t="s">
        <v>5004</v>
      </c>
      <c r="B707" t="s">
        <v>547</v>
      </c>
      <c r="D707"/>
      <c r="P707" s="56">
        <v>42889.550393518519</v>
      </c>
      <c r="Q707">
        <v>2</v>
      </c>
      <c r="R707" t="s">
        <v>5050</v>
      </c>
      <c r="S707">
        <v>7.99</v>
      </c>
      <c r="T707" t="s">
        <v>3402</v>
      </c>
      <c r="V707" s="57">
        <f t="shared" ref="V707:V770" si="22">Q707*S707</f>
        <v>15.98</v>
      </c>
      <c r="W707" s="57">
        <f>SUMIF('Retail Order Summary'!B:B,A707, 'Retail Order Summary'!J:J)*-1</f>
        <v>-1.11113</v>
      </c>
      <c r="X707" s="57">
        <f>SUMIF('Retail Order Summary'!B:B, 'Retail Item Input'!A707, 'Retail Order Summary'!G:G)</f>
        <v>27.97</v>
      </c>
      <c r="Y707" s="72">
        <f t="shared" ref="Y707:Y770" si="23">V707+(W707*(V707/X707))</f>
        <v>15.34518207365034</v>
      </c>
    </row>
    <row r="708" spans="1:25">
      <c r="A708" t="s">
        <v>5005</v>
      </c>
      <c r="B708" t="s">
        <v>3569</v>
      </c>
      <c r="C708" t="s">
        <v>2721</v>
      </c>
      <c r="D708" s="77">
        <v>42888.885949074072</v>
      </c>
      <c r="E708" t="s">
        <v>2713</v>
      </c>
      <c r="F708" s="77">
        <v>42909.956261574072</v>
      </c>
      <c r="G708" t="s">
        <v>2722</v>
      </c>
      <c r="H708" t="s">
        <v>1920</v>
      </c>
      <c r="I708">
        <v>15.98</v>
      </c>
      <c r="J708">
        <v>4</v>
      </c>
      <c r="K708">
        <v>0</v>
      </c>
      <c r="L708">
        <v>19.98</v>
      </c>
      <c r="N708">
        <v>0</v>
      </c>
      <c r="O708" t="s">
        <v>2728</v>
      </c>
      <c r="P708" s="56">
        <v>42888.885949074072</v>
      </c>
      <c r="Q708">
        <v>1</v>
      </c>
      <c r="R708" t="s">
        <v>5050</v>
      </c>
      <c r="S708">
        <v>7.99</v>
      </c>
      <c r="T708" t="s">
        <v>3402</v>
      </c>
      <c r="U708">
        <v>5370280465</v>
      </c>
      <c r="V708" s="57">
        <f t="shared" si="22"/>
        <v>7.99</v>
      </c>
      <c r="W708" s="57">
        <f>SUMIF('Retail Order Summary'!B:B,A708, 'Retail Order Summary'!J:J)*-1</f>
        <v>-0.87942000000000009</v>
      </c>
      <c r="X708" s="57">
        <f>SUMIF('Retail Order Summary'!B:B, 'Retail Item Input'!A708, 'Retail Order Summary'!G:G)</f>
        <v>19.98</v>
      </c>
      <c r="Y708" s="72">
        <f t="shared" si="23"/>
        <v>7.6383200300300302</v>
      </c>
    </row>
    <row r="709" spans="1:25">
      <c r="A709" t="s">
        <v>5006</v>
      </c>
      <c r="B709" t="s">
        <v>843</v>
      </c>
      <c r="D709"/>
      <c r="P709" s="56">
        <v>42888.841724537036</v>
      </c>
      <c r="Q709">
        <v>1</v>
      </c>
      <c r="R709" t="s">
        <v>5050</v>
      </c>
      <c r="S709">
        <v>7.99</v>
      </c>
      <c r="T709" t="s">
        <v>3402</v>
      </c>
      <c r="V709" s="57">
        <f t="shared" si="22"/>
        <v>7.99</v>
      </c>
      <c r="W709" s="57">
        <f>SUMIF('Retail Order Summary'!B:B,A709, 'Retail Order Summary'!J:J)*-1</f>
        <v>-1.3721300000000001</v>
      </c>
      <c r="X709" s="57">
        <f>SUMIF('Retail Order Summary'!B:B, 'Retail Item Input'!A709, 'Retail Order Summary'!G:G)</f>
        <v>36.97</v>
      </c>
      <c r="Y709" s="72">
        <f t="shared" si="23"/>
        <v>7.6934536461996217</v>
      </c>
    </row>
    <row r="710" spans="1:25">
      <c r="A710" t="s">
        <v>4900</v>
      </c>
      <c r="B710" t="s">
        <v>4704</v>
      </c>
      <c r="D710"/>
      <c r="P710" s="56">
        <v>42888.729120370372</v>
      </c>
      <c r="Q710">
        <v>1</v>
      </c>
      <c r="R710" t="s">
        <v>5050</v>
      </c>
      <c r="S710">
        <v>7.99</v>
      </c>
      <c r="T710" t="s">
        <v>3402</v>
      </c>
      <c r="V710" s="57">
        <f t="shared" si="22"/>
        <v>7.99</v>
      </c>
      <c r="W710" s="57">
        <f>SUMIF('Retail Order Summary'!B:B,A710, 'Retail Order Summary'!J:J)*-1</f>
        <v>-1.11113</v>
      </c>
      <c r="X710" s="57">
        <f>SUMIF('Retail Order Summary'!B:B, 'Retail Item Input'!A710, 'Retail Order Summary'!G:G)</f>
        <v>27.97</v>
      </c>
      <c r="Y710" s="72">
        <f t="shared" si="23"/>
        <v>7.6725910368251702</v>
      </c>
    </row>
    <row r="711" spans="1:25">
      <c r="A711" t="s">
        <v>5007</v>
      </c>
      <c r="B711" t="s">
        <v>617</v>
      </c>
      <c r="C711" t="s">
        <v>2721</v>
      </c>
      <c r="D711" s="77">
        <v>42888.712511574071</v>
      </c>
      <c r="E711" t="s">
        <v>2713</v>
      </c>
      <c r="F711" s="77">
        <v>42912.636747685188</v>
      </c>
      <c r="G711" t="s">
        <v>2722</v>
      </c>
      <c r="H711" t="s">
        <v>1920</v>
      </c>
      <c r="I711">
        <v>39.950000000000003</v>
      </c>
      <c r="J711">
        <v>5</v>
      </c>
      <c r="K711">
        <v>0</v>
      </c>
      <c r="L711">
        <v>44.95</v>
      </c>
      <c r="N711">
        <v>0</v>
      </c>
      <c r="O711" t="s">
        <v>2728</v>
      </c>
      <c r="P711" s="56">
        <v>42888.712500000001</v>
      </c>
      <c r="Q711">
        <v>3</v>
      </c>
      <c r="R711" t="s">
        <v>5050</v>
      </c>
      <c r="S711">
        <v>7.99</v>
      </c>
      <c r="T711" t="s">
        <v>3402</v>
      </c>
      <c r="U711">
        <v>5369248849</v>
      </c>
      <c r="V711" s="57">
        <f t="shared" si="22"/>
        <v>23.97</v>
      </c>
      <c r="W711" s="57">
        <f>SUMIF('Retail Order Summary'!B:B,A711, 'Retail Order Summary'!J:J)*-1</f>
        <v>-1.6035500000000003</v>
      </c>
      <c r="X711" s="57">
        <f>SUMIF('Retail Order Summary'!B:B, 'Retail Item Input'!A711, 'Retail Order Summary'!G:G)</f>
        <v>44.95</v>
      </c>
      <c r="Y711" s="72">
        <f t="shared" si="23"/>
        <v>23.114892246941043</v>
      </c>
    </row>
    <row r="712" spans="1:25">
      <c r="A712" t="s">
        <v>5008</v>
      </c>
      <c r="B712" t="s">
        <v>2061</v>
      </c>
      <c r="C712" t="s">
        <v>2721</v>
      </c>
      <c r="D712" s="77">
        <v>42888.581087962964</v>
      </c>
      <c r="E712" t="s">
        <v>2713</v>
      </c>
      <c r="F712" s="77">
        <v>42912.63621527778</v>
      </c>
      <c r="G712" t="s">
        <v>2722</v>
      </c>
      <c r="H712" t="s">
        <v>1920</v>
      </c>
      <c r="I712">
        <v>15.98</v>
      </c>
      <c r="J712">
        <v>4</v>
      </c>
      <c r="K712">
        <v>0</v>
      </c>
      <c r="L712">
        <v>19.98</v>
      </c>
      <c r="N712">
        <v>0</v>
      </c>
      <c r="O712" t="s">
        <v>2728</v>
      </c>
      <c r="P712" s="56">
        <v>42888.581076388888</v>
      </c>
      <c r="Q712">
        <v>1</v>
      </c>
      <c r="R712" t="s">
        <v>5050</v>
      </c>
      <c r="S712">
        <v>7.99</v>
      </c>
      <c r="T712" t="s">
        <v>3402</v>
      </c>
      <c r="U712">
        <v>5367950545</v>
      </c>
      <c r="V712" s="57">
        <f t="shared" si="22"/>
        <v>7.99</v>
      </c>
      <c r="W712" s="57">
        <f>SUMIF('Retail Order Summary'!B:B,A712, 'Retail Order Summary'!J:J)*-1</f>
        <v>-0.87942000000000009</v>
      </c>
      <c r="X712" s="57">
        <f>SUMIF('Retail Order Summary'!B:B, 'Retail Item Input'!A712, 'Retail Order Summary'!G:G)</f>
        <v>19.98</v>
      </c>
      <c r="Y712" s="72">
        <f t="shared" si="23"/>
        <v>7.6383200300300302</v>
      </c>
    </row>
    <row r="713" spans="1:25">
      <c r="A713" t="s">
        <v>5009</v>
      </c>
      <c r="B713" t="s">
        <v>3004</v>
      </c>
      <c r="C713" t="s">
        <v>2721</v>
      </c>
      <c r="D713" s="77">
        <v>42888.537511574075</v>
      </c>
      <c r="E713" t="s">
        <v>2713</v>
      </c>
      <c r="F713" s="77">
        <v>42912.724456018521</v>
      </c>
      <c r="G713" t="s">
        <v>2722</v>
      </c>
      <c r="H713" t="s">
        <v>1920</v>
      </c>
      <c r="I713">
        <v>15.98</v>
      </c>
      <c r="J713">
        <v>0</v>
      </c>
      <c r="K713">
        <v>1.08</v>
      </c>
      <c r="L713">
        <v>17.059999999999999</v>
      </c>
      <c r="N713">
        <v>0</v>
      </c>
      <c r="O713" t="s">
        <v>3723</v>
      </c>
      <c r="P713" s="56">
        <v>42888.537499999999</v>
      </c>
      <c r="Q713">
        <v>1</v>
      </c>
      <c r="R713" t="s">
        <v>5050</v>
      </c>
      <c r="S713">
        <v>7.99</v>
      </c>
      <c r="T713" t="s">
        <v>3402</v>
      </c>
      <c r="U713">
        <v>5367602641</v>
      </c>
      <c r="V713" s="57">
        <f t="shared" si="22"/>
        <v>7.99</v>
      </c>
      <c r="W713" s="57">
        <f>SUMIF('Retail Order Summary'!B:B,A713, 'Retail Order Summary'!J:J)*-1</f>
        <v>-0.79474</v>
      </c>
      <c r="X713" s="57">
        <f>SUMIF('Retail Order Summary'!B:B, 'Retail Item Input'!A713, 'Retail Order Summary'!G:G)</f>
        <v>17.059999999999999</v>
      </c>
      <c r="Y713" s="72">
        <f t="shared" si="23"/>
        <v>7.6177858968347012</v>
      </c>
    </row>
    <row r="714" spans="1:25">
      <c r="A714" t="s">
        <v>5010</v>
      </c>
      <c r="B714" t="s">
        <v>4638</v>
      </c>
      <c r="C714" t="s">
        <v>2721</v>
      </c>
      <c r="D714" s="77">
        <v>42888.495451388888</v>
      </c>
      <c r="E714" t="s">
        <v>2763</v>
      </c>
      <c r="G714" t="s">
        <v>2722</v>
      </c>
      <c r="H714" t="s">
        <v>1920</v>
      </c>
      <c r="I714">
        <v>15.98</v>
      </c>
      <c r="J714">
        <v>4</v>
      </c>
      <c r="K714">
        <v>0</v>
      </c>
      <c r="L714">
        <v>15.98</v>
      </c>
      <c r="M714" t="s">
        <v>2749</v>
      </c>
      <c r="N714">
        <v>4</v>
      </c>
      <c r="O714" t="s">
        <v>2728</v>
      </c>
      <c r="P714" s="56">
        <v>42888.495451388888</v>
      </c>
      <c r="Q714">
        <v>1</v>
      </c>
      <c r="R714" t="s">
        <v>5050</v>
      </c>
      <c r="S714">
        <v>7.99</v>
      </c>
      <c r="T714" t="s">
        <v>3402</v>
      </c>
      <c r="U714">
        <v>5367267601</v>
      </c>
      <c r="V714" s="57">
        <f t="shared" si="22"/>
        <v>7.99</v>
      </c>
      <c r="W714" s="57">
        <f>SUMIF('Retail Order Summary'!B:B,A714, 'Retail Order Summary'!J:J)*-1</f>
        <v>-0.76341999999999999</v>
      </c>
      <c r="X714" s="57">
        <f>SUMIF('Retail Order Summary'!B:B, 'Retail Item Input'!A714, 'Retail Order Summary'!G:G)</f>
        <v>15.98</v>
      </c>
      <c r="Y714" s="72">
        <f t="shared" si="23"/>
        <v>7.6082900000000002</v>
      </c>
    </row>
    <row r="715" spans="1:25">
      <c r="A715" t="s">
        <v>5013</v>
      </c>
      <c r="B715" t="s">
        <v>603</v>
      </c>
      <c r="C715" t="s">
        <v>2721</v>
      </c>
      <c r="D715" s="77">
        <v>42888.462106481478</v>
      </c>
      <c r="E715" t="s">
        <v>2763</v>
      </c>
      <c r="G715" t="s">
        <v>2722</v>
      </c>
      <c r="H715" t="s">
        <v>1920</v>
      </c>
      <c r="I715">
        <v>31.96</v>
      </c>
      <c r="J715">
        <v>0</v>
      </c>
      <c r="K715">
        <v>0</v>
      </c>
      <c r="L715">
        <v>31.96</v>
      </c>
      <c r="N715">
        <v>0</v>
      </c>
      <c r="O715" t="s">
        <v>3723</v>
      </c>
      <c r="P715" s="56">
        <v>42888.462094907409</v>
      </c>
      <c r="Q715">
        <v>2</v>
      </c>
      <c r="R715" t="s">
        <v>5050</v>
      </c>
      <c r="S715">
        <v>7.99</v>
      </c>
      <c r="T715" t="s">
        <v>3402</v>
      </c>
      <c r="U715">
        <v>5367015377</v>
      </c>
      <c r="V715" s="57">
        <f t="shared" si="22"/>
        <v>15.98</v>
      </c>
      <c r="W715" s="57">
        <f>SUMIF('Retail Order Summary'!B:B,A715, 'Retail Order Summary'!J:J)*-1</f>
        <v>-1.2268400000000002</v>
      </c>
      <c r="X715" s="57">
        <f>SUMIF('Retail Order Summary'!B:B, 'Retail Item Input'!A715, 'Retail Order Summary'!G:G)</f>
        <v>31.96</v>
      </c>
      <c r="Y715" s="72">
        <f t="shared" si="23"/>
        <v>15.366580000000001</v>
      </c>
    </row>
    <row r="716" spans="1:25">
      <c r="A716" t="s">
        <v>5090</v>
      </c>
      <c r="B716" t="s">
        <v>3675</v>
      </c>
      <c r="D716"/>
      <c r="P716" s="56">
        <v>42888.427407407406</v>
      </c>
      <c r="Q716">
        <v>1</v>
      </c>
      <c r="R716" t="s">
        <v>5050</v>
      </c>
      <c r="S716">
        <v>7.99</v>
      </c>
      <c r="T716" t="s">
        <v>3402</v>
      </c>
      <c r="V716" s="57">
        <f t="shared" si="22"/>
        <v>7.99</v>
      </c>
      <c r="W716" s="57">
        <f>SUMIF('Retail Order Summary'!B:B,A716, 'Retail Order Summary'!J:J)*-1</f>
        <v>-1.0824199999999999</v>
      </c>
      <c r="X716" s="57">
        <f>SUMIF('Retail Order Summary'!B:B, 'Retail Item Input'!A716, 'Retail Order Summary'!G:G)</f>
        <v>26.98</v>
      </c>
      <c r="Y716" s="72">
        <f t="shared" si="23"/>
        <v>7.6694464121571535</v>
      </c>
    </row>
    <row r="717" spans="1:25">
      <c r="A717" t="s">
        <v>5014</v>
      </c>
      <c r="B717" t="s">
        <v>698</v>
      </c>
      <c r="C717" t="s">
        <v>2721</v>
      </c>
      <c r="D717" s="77">
        <v>42888.392951388887</v>
      </c>
      <c r="E717" t="s">
        <v>2713</v>
      </c>
      <c r="F717" s="77">
        <v>42912.644305555557</v>
      </c>
      <c r="G717" t="s">
        <v>2722</v>
      </c>
      <c r="H717" t="s">
        <v>1920</v>
      </c>
      <c r="I717">
        <v>15.98</v>
      </c>
      <c r="J717">
        <v>4</v>
      </c>
      <c r="K717">
        <v>0</v>
      </c>
      <c r="L717">
        <v>19.98</v>
      </c>
      <c r="N717">
        <v>0</v>
      </c>
      <c r="O717" t="s">
        <v>2728</v>
      </c>
      <c r="P717" s="56">
        <v>42888.392939814818</v>
      </c>
      <c r="Q717">
        <v>1</v>
      </c>
      <c r="R717" t="s">
        <v>5050</v>
      </c>
      <c r="S717">
        <v>7.99</v>
      </c>
      <c r="T717" t="s">
        <v>3402</v>
      </c>
      <c r="U717">
        <v>5366561745</v>
      </c>
      <c r="V717" s="57">
        <f t="shared" si="22"/>
        <v>7.99</v>
      </c>
      <c r="W717" s="57">
        <f>SUMIF('Retail Order Summary'!B:B,A717, 'Retail Order Summary'!J:J)*-1</f>
        <v>-0.87942000000000009</v>
      </c>
      <c r="X717" s="57">
        <f>SUMIF('Retail Order Summary'!B:B, 'Retail Item Input'!A717, 'Retail Order Summary'!G:G)</f>
        <v>19.98</v>
      </c>
      <c r="Y717" s="72">
        <f t="shared" si="23"/>
        <v>7.6383200300300302</v>
      </c>
    </row>
    <row r="718" spans="1:25">
      <c r="A718" t="s">
        <v>5015</v>
      </c>
      <c r="B718" t="s">
        <v>845</v>
      </c>
      <c r="C718" t="s">
        <v>2721</v>
      </c>
      <c r="D718" s="77">
        <v>42888.354988425926</v>
      </c>
      <c r="E718" t="s">
        <v>2713</v>
      </c>
      <c r="F718" s="77">
        <v>42912.643657407411</v>
      </c>
      <c r="G718" t="s">
        <v>2722</v>
      </c>
      <c r="H718" t="s">
        <v>1920</v>
      </c>
      <c r="I718">
        <v>15.98</v>
      </c>
      <c r="J718">
        <v>4</v>
      </c>
      <c r="K718">
        <v>1.35</v>
      </c>
      <c r="L718">
        <v>21.33</v>
      </c>
      <c r="N718">
        <v>0</v>
      </c>
      <c r="O718" t="s">
        <v>2728</v>
      </c>
      <c r="P718" s="56">
        <v>42888.354988425926</v>
      </c>
      <c r="Q718">
        <v>1</v>
      </c>
      <c r="R718" t="s">
        <v>5050</v>
      </c>
      <c r="S718">
        <v>7.99</v>
      </c>
      <c r="T718" t="s">
        <v>3402</v>
      </c>
      <c r="U718">
        <v>5366366737</v>
      </c>
      <c r="V718" s="57">
        <f t="shared" si="22"/>
        <v>7.99</v>
      </c>
      <c r="W718" s="57">
        <f>SUMIF('Retail Order Summary'!B:B,A718, 'Retail Order Summary'!J:J)*-1</f>
        <v>-0.91856999999999989</v>
      </c>
      <c r="X718" s="57">
        <f>SUMIF('Retail Order Summary'!B:B, 'Retail Item Input'!A718, 'Retail Order Summary'!G:G)</f>
        <v>21.33</v>
      </c>
      <c r="Y718" s="72">
        <f t="shared" si="23"/>
        <v>7.6459130661040788</v>
      </c>
    </row>
    <row r="719" spans="1:25">
      <c r="A719" t="s">
        <v>4432</v>
      </c>
      <c r="B719" t="s">
        <v>3583</v>
      </c>
      <c r="D719"/>
      <c r="P719" s="56">
        <v>42888.354155092595</v>
      </c>
      <c r="Q719">
        <v>1</v>
      </c>
      <c r="R719" t="s">
        <v>5050</v>
      </c>
      <c r="S719">
        <v>7.99</v>
      </c>
      <c r="T719" t="s">
        <v>3402</v>
      </c>
      <c r="V719" s="57">
        <f t="shared" si="22"/>
        <v>7.99</v>
      </c>
      <c r="W719" s="57">
        <f>SUMIF('Retail Order Summary'!B:B,A719, 'Retail Order Summary'!J:J)*-1</f>
        <v>-1.0531299999999999</v>
      </c>
      <c r="X719" s="57">
        <f>SUMIF('Retail Order Summary'!B:B, 'Retail Item Input'!A719, 'Retail Order Summary'!G:G)</f>
        <v>25.97</v>
      </c>
      <c r="Y719" s="72">
        <f t="shared" si="23"/>
        <v>7.6659911936850218</v>
      </c>
    </row>
    <row r="720" spans="1:25">
      <c r="A720" t="s">
        <v>4833</v>
      </c>
      <c r="B720" t="s">
        <v>4834</v>
      </c>
      <c r="D720"/>
      <c r="P720" s="56">
        <v>42888.348576388889</v>
      </c>
      <c r="Q720">
        <v>1</v>
      </c>
      <c r="R720" t="s">
        <v>5050</v>
      </c>
      <c r="S720">
        <v>7.99</v>
      </c>
      <c r="T720" t="s">
        <v>3402</v>
      </c>
      <c r="V720" s="57">
        <f t="shared" si="22"/>
        <v>7.99</v>
      </c>
      <c r="W720" s="57">
        <f>SUMIF('Retail Order Summary'!B:B,A720, 'Retail Order Summary'!J:J)*-1</f>
        <v>-1.3721300000000001</v>
      </c>
      <c r="X720" s="57">
        <f>SUMIF('Retail Order Summary'!B:B, 'Retail Item Input'!A720, 'Retail Order Summary'!G:G)</f>
        <v>36.97</v>
      </c>
      <c r="Y720" s="72">
        <f t="shared" si="23"/>
        <v>7.6934536461996217</v>
      </c>
    </row>
    <row r="721" spans="1:25">
      <c r="A721" t="s">
        <v>4466</v>
      </c>
      <c r="B721" t="s">
        <v>875</v>
      </c>
      <c r="D721"/>
      <c r="P721" s="56">
        <v>42888.344004629631</v>
      </c>
      <c r="Q721">
        <v>1</v>
      </c>
      <c r="R721" t="s">
        <v>5050</v>
      </c>
      <c r="S721">
        <v>7.99</v>
      </c>
      <c r="T721" t="s">
        <v>3402</v>
      </c>
      <c r="V721" s="57">
        <f t="shared" si="22"/>
        <v>7.99</v>
      </c>
      <c r="W721" s="57">
        <f>SUMIF('Retail Order Summary'!B:B,A721, 'Retail Order Summary'!J:J)*-1</f>
        <v>-0.82142000000000004</v>
      </c>
      <c r="X721" s="57">
        <f>SUMIF('Retail Order Summary'!B:B, 'Retail Item Input'!A721, 'Retail Order Summary'!G:G)</f>
        <v>17.98</v>
      </c>
      <c r="Y721" s="72">
        <f t="shared" si="23"/>
        <v>7.6249752057842048</v>
      </c>
    </row>
    <row r="722" spans="1:25">
      <c r="A722" t="s">
        <v>5016</v>
      </c>
      <c r="B722" t="s">
        <v>851</v>
      </c>
      <c r="C722" t="s">
        <v>2721</v>
      </c>
      <c r="D722" s="77">
        <v>42888.340138888889</v>
      </c>
      <c r="E722" t="s">
        <v>2713</v>
      </c>
      <c r="F722" s="77">
        <v>42912.726469907408</v>
      </c>
      <c r="G722" t="s">
        <v>2722</v>
      </c>
      <c r="H722" t="s">
        <v>1920</v>
      </c>
      <c r="I722">
        <v>15.98</v>
      </c>
      <c r="J722">
        <v>0</v>
      </c>
      <c r="K722">
        <v>0</v>
      </c>
      <c r="L722">
        <v>15.98</v>
      </c>
      <c r="N722">
        <v>0</v>
      </c>
      <c r="O722" t="s">
        <v>3723</v>
      </c>
      <c r="P722" s="56">
        <v>42888.340138888889</v>
      </c>
      <c r="Q722">
        <v>1</v>
      </c>
      <c r="R722" t="s">
        <v>5050</v>
      </c>
      <c r="S722">
        <v>7.99</v>
      </c>
      <c r="T722" t="s">
        <v>3402</v>
      </c>
      <c r="U722">
        <v>5366304145</v>
      </c>
      <c r="V722" s="57">
        <f t="shared" si="22"/>
        <v>7.99</v>
      </c>
      <c r="W722" s="57">
        <f>SUMIF('Retail Order Summary'!B:B,A722, 'Retail Order Summary'!J:J)*-1</f>
        <v>-0.76341999999999999</v>
      </c>
      <c r="X722" s="57">
        <f>SUMIF('Retail Order Summary'!B:B, 'Retail Item Input'!A722, 'Retail Order Summary'!G:G)</f>
        <v>15.98</v>
      </c>
      <c r="Y722" s="72">
        <f t="shared" si="23"/>
        <v>7.6082900000000002</v>
      </c>
    </row>
    <row r="723" spans="1:25">
      <c r="A723" t="s">
        <v>5091</v>
      </c>
      <c r="B723" t="s">
        <v>5092</v>
      </c>
      <c r="C723" t="s">
        <v>2721</v>
      </c>
      <c r="D723" s="77">
        <v>42888.339641203704</v>
      </c>
      <c r="E723" t="s">
        <v>2713</v>
      </c>
      <c r="F723" s="77">
        <v>42912.52853009259</v>
      </c>
      <c r="G723" t="s">
        <v>2722</v>
      </c>
      <c r="H723" t="s">
        <v>1920</v>
      </c>
      <c r="I723">
        <v>7.99</v>
      </c>
      <c r="J723">
        <v>16</v>
      </c>
      <c r="K723">
        <v>0</v>
      </c>
      <c r="L723">
        <v>23.99</v>
      </c>
      <c r="N723">
        <v>0</v>
      </c>
      <c r="O723" t="s">
        <v>2735</v>
      </c>
      <c r="P723" s="56">
        <v>42888.339641203704</v>
      </c>
      <c r="Q723">
        <v>1</v>
      </c>
      <c r="R723" t="s">
        <v>5050</v>
      </c>
      <c r="S723">
        <v>7.99</v>
      </c>
      <c r="T723" t="s">
        <v>3402</v>
      </c>
      <c r="U723">
        <v>5366301073</v>
      </c>
      <c r="V723" s="57">
        <f t="shared" si="22"/>
        <v>7.99</v>
      </c>
      <c r="W723" s="57">
        <f>SUMIF('Retail Order Summary'!B:B,A723, 'Retail Order Summary'!J:J)*-1</f>
        <v>-0.99570999999999987</v>
      </c>
      <c r="X723" s="57">
        <f>SUMIF('Retail Order Summary'!B:B, 'Retail Item Input'!A723, 'Retail Order Summary'!G:G)</f>
        <v>23.99</v>
      </c>
      <c r="Y723" s="72">
        <f t="shared" si="23"/>
        <v>7.6583733680700297</v>
      </c>
    </row>
    <row r="724" spans="1:25">
      <c r="A724" t="s">
        <v>5017</v>
      </c>
      <c r="B724" t="s">
        <v>2969</v>
      </c>
      <c r="D724"/>
      <c r="P724" s="56">
        <v>42888.312013888892</v>
      </c>
      <c r="Q724">
        <v>1</v>
      </c>
      <c r="R724" t="s">
        <v>5050</v>
      </c>
      <c r="S724">
        <v>7.99</v>
      </c>
      <c r="T724" t="s">
        <v>3402</v>
      </c>
      <c r="V724" s="57">
        <f t="shared" si="22"/>
        <v>7.99</v>
      </c>
      <c r="W724" s="57">
        <f>SUMIF('Retail Order Summary'!B:B,A724, 'Retail Order Summary'!J:J)*-1</f>
        <v>-1.22742</v>
      </c>
      <c r="X724" s="57">
        <f>SUMIF('Retail Order Summary'!B:B, 'Retail Item Input'!A724, 'Retail Order Summary'!G:G)</f>
        <v>31.98</v>
      </c>
      <c r="Y724" s="72">
        <f t="shared" si="23"/>
        <v>7.6833369043151976</v>
      </c>
    </row>
    <row r="725" spans="1:25">
      <c r="A725" t="s">
        <v>5018</v>
      </c>
      <c r="B725" t="s">
        <v>847</v>
      </c>
      <c r="C725" t="s">
        <v>2721</v>
      </c>
      <c r="D725" s="77">
        <v>42888.220486111109</v>
      </c>
      <c r="E725" t="s">
        <v>2713</v>
      </c>
      <c r="F725" s="77">
        <v>42912.640972222223</v>
      </c>
      <c r="G725" t="s">
        <v>2722</v>
      </c>
      <c r="H725" t="s">
        <v>1920</v>
      </c>
      <c r="I725">
        <v>15.98</v>
      </c>
      <c r="J725">
        <v>4</v>
      </c>
      <c r="K725">
        <v>0</v>
      </c>
      <c r="L725">
        <v>19.98</v>
      </c>
      <c r="N725">
        <v>0</v>
      </c>
      <c r="O725" t="s">
        <v>2728</v>
      </c>
      <c r="P725" s="56">
        <v>42888.220486111109</v>
      </c>
      <c r="Q725">
        <v>1</v>
      </c>
      <c r="R725" t="s">
        <v>5050</v>
      </c>
      <c r="S725">
        <v>7.99</v>
      </c>
      <c r="T725" t="s">
        <v>3402</v>
      </c>
      <c r="U725">
        <v>5365904721</v>
      </c>
      <c r="V725" s="57">
        <f t="shared" si="22"/>
        <v>7.99</v>
      </c>
      <c r="W725" s="57">
        <f>SUMIF('Retail Order Summary'!B:B,A725, 'Retail Order Summary'!J:J)*-1</f>
        <v>-0.87942000000000009</v>
      </c>
      <c r="X725" s="57">
        <f>SUMIF('Retail Order Summary'!B:B, 'Retail Item Input'!A725, 'Retail Order Summary'!G:G)</f>
        <v>19.98</v>
      </c>
      <c r="Y725" s="72">
        <f t="shared" si="23"/>
        <v>7.6383200300300302</v>
      </c>
    </row>
    <row r="726" spans="1:25">
      <c r="A726" t="s">
        <v>5019</v>
      </c>
      <c r="B726" t="s">
        <v>541</v>
      </c>
      <c r="C726" t="s">
        <v>2721</v>
      </c>
      <c r="D726" s="77">
        <v>42888.198854166665</v>
      </c>
      <c r="E726" t="s">
        <v>2713</v>
      </c>
      <c r="F726" s="77">
        <v>42912.521053240744</v>
      </c>
      <c r="G726" t="s">
        <v>2722</v>
      </c>
      <c r="H726" t="s">
        <v>1920</v>
      </c>
      <c r="I726">
        <v>31.96</v>
      </c>
      <c r="J726">
        <v>26</v>
      </c>
      <c r="K726">
        <v>0</v>
      </c>
      <c r="L726">
        <v>57.96</v>
      </c>
      <c r="N726">
        <v>0</v>
      </c>
      <c r="O726" t="s">
        <v>2735</v>
      </c>
      <c r="P726" s="56">
        <v>42888.198842592596</v>
      </c>
      <c r="Q726">
        <v>2</v>
      </c>
      <c r="R726" t="s">
        <v>5050</v>
      </c>
      <c r="S726">
        <v>7.99</v>
      </c>
      <c r="T726" t="s">
        <v>3402</v>
      </c>
      <c r="U726">
        <v>5365554449</v>
      </c>
      <c r="V726" s="57">
        <f t="shared" si="22"/>
        <v>15.98</v>
      </c>
      <c r="W726" s="57">
        <f>SUMIF('Retail Order Summary'!B:B,A726, 'Retail Order Summary'!J:J)*-1</f>
        <v>-1.9808400000000002</v>
      </c>
      <c r="X726" s="57">
        <f>SUMIF('Retail Order Summary'!B:B, 'Retail Item Input'!A726, 'Retail Order Summary'!G:G)</f>
        <v>57.96</v>
      </c>
      <c r="Y726" s="72">
        <f t="shared" si="23"/>
        <v>15.433867784679089</v>
      </c>
    </row>
    <row r="727" spans="1:25">
      <c r="A727" t="s">
        <v>5020</v>
      </c>
      <c r="B727" t="s">
        <v>2858</v>
      </c>
      <c r="D727"/>
      <c r="P727" s="56">
        <v>42888.131712962961</v>
      </c>
      <c r="Q727">
        <v>2</v>
      </c>
      <c r="R727" t="s">
        <v>5050</v>
      </c>
      <c r="S727">
        <v>7.99</v>
      </c>
      <c r="T727" t="s">
        <v>3402</v>
      </c>
      <c r="V727" s="57">
        <f t="shared" si="22"/>
        <v>15.98</v>
      </c>
      <c r="W727" s="57">
        <f>SUMIF('Retail Order Summary'!B:B,A727, 'Retail Order Summary'!J:J)*-1</f>
        <v>-1.7491300000000001</v>
      </c>
      <c r="X727" s="57">
        <f>SUMIF('Retail Order Summary'!B:B, 'Retail Item Input'!A727, 'Retail Order Summary'!G:G)</f>
        <v>49.97</v>
      </c>
      <c r="Y727" s="72">
        <f t="shared" si="23"/>
        <v>15.420642437462478</v>
      </c>
    </row>
    <row r="728" spans="1:25">
      <c r="A728" t="s">
        <v>5021</v>
      </c>
      <c r="B728" t="s">
        <v>531</v>
      </c>
      <c r="C728" t="s">
        <v>2721</v>
      </c>
      <c r="D728" s="77">
        <v>42888.110196759262</v>
      </c>
      <c r="E728" t="s">
        <v>2713</v>
      </c>
      <c r="F728" s="77">
        <v>42912.739479166667</v>
      </c>
      <c r="G728" t="s">
        <v>2722</v>
      </c>
      <c r="H728" t="s">
        <v>1920</v>
      </c>
      <c r="I728">
        <v>15.98</v>
      </c>
      <c r="J728">
        <v>16</v>
      </c>
      <c r="K728">
        <v>0</v>
      </c>
      <c r="L728">
        <v>31.98</v>
      </c>
      <c r="N728">
        <v>0</v>
      </c>
      <c r="O728" t="s">
        <v>2735</v>
      </c>
      <c r="P728" s="56">
        <v>42888.110196759262</v>
      </c>
      <c r="Q728">
        <v>1</v>
      </c>
      <c r="R728" t="s">
        <v>5050</v>
      </c>
      <c r="S728">
        <v>7.99</v>
      </c>
      <c r="T728" t="s">
        <v>3402</v>
      </c>
      <c r="U728">
        <v>5365214865</v>
      </c>
      <c r="V728" s="57">
        <f t="shared" si="22"/>
        <v>7.99</v>
      </c>
      <c r="W728" s="57">
        <f>SUMIF('Retail Order Summary'!B:B,A728, 'Retail Order Summary'!J:J)*-1</f>
        <v>-1.22742</v>
      </c>
      <c r="X728" s="57">
        <f>SUMIF('Retail Order Summary'!B:B, 'Retail Item Input'!A728, 'Retail Order Summary'!G:G)</f>
        <v>31.98</v>
      </c>
      <c r="Y728" s="72">
        <f t="shared" si="23"/>
        <v>7.6833369043151976</v>
      </c>
    </row>
    <row r="729" spans="1:25">
      <c r="A729" t="s">
        <v>5022</v>
      </c>
      <c r="B729" t="s">
        <v>510</v>
      </c>
      <c r="C729" t="s">
        <v>2721</v>
      </c>
      <c r="D729" s="77">
        <v>42888.080023148148</v>
      </c>
      <c r="E729" t="s">
        <v>2713</v>
      </c>
      <c r="F729" s="77">
        <v>42912.522766203707</v>
      </c>
      <c r="G729" t="s">
        <v>2722</v>
      </c>
      <c r="H729" t="s">
        <v>1920</v>
      </c>
      <c r="I729">
        <v>15.98</v>
      </c>
      <c r="J729">
        <v>4</v>
      </c>
      <c r="K729">
        <v>0</v>
      </c>
      <c r="L729">
        <v>19.98</v>
      </c>
      <c r="N729">
        <v>0</v>
      </c>
      <c r="O729" t="s">
        <v>2728</v>
      </c>
      <c r="P729" s="56">
        <v>42888.080011574071</v>
      </c>
      <c r="Q729">
        <v>1</v>
      </c>
      <c r="R729" t="s">
        <v>5050</v>
      </c>
      <c r="S729">
        <v>7.99</v>
      </c>
      <c r="T729" t="s">
        <v>3402</v>
      </c>
      <c r="U729">
        <v>5365125265</v>
      </c>
      <c r="V729" s="57">
        <f t="shared" si="22"/>
        <v>7.99</v>
      </c>
      <c r="W729" s="57">
        <f>SUMIF('Retail Order Summary'!B:B,A729, 'Retail Order Summary'!J:J)*-1</f>
        <v>-0.87942000000000009</v>
      </c>
      <c r="X729" s="57">
        <f>SUMIF('Retail Order Summary'!B:B, 'Retail Item Input'!A729, 'Retail Order Summary'!G:G)</f>
        <v>19.98</v>
      </c>
      <c r="Y729" s="72">
        <f t="shared" si="23"/>
        <v>7.6383200300300302</v>
      </c>
    </row>
    <row r="730" spans="1:25">
      <c r="A730" t="s">
        <v>5023</v>
      </c>
      <c r="B730" t="s">
        <v>4747</v>
      </c>
      <c r="C730" t="s">
        <v>2721</v>
      </c>
      <c r="D730" s="77">
        <v>42888.055902777778</v>
      </c>
      <c r="E730" t="s">
        <v>2713</v>
      </c>
      <c r="F730" s="77">
        <v>42912.519155092596</v>
      </c>
      <c r="G730" t="s">
        <v>2722</v>
      </c>
      <c r="H730" t="s">
        <v>1920</v>
      </c>
      <c r="I730">
        <v>15.98</v>
      </c>
      <c r="J730">
        <v>4</v>
      </c>
      <c r="K730">
        <v>0</v>
      </c>
      <c r="L730">
        <v>19.98</v>
      </c>
      <c r="N730">
        <v>0</v>
      </c>
      <c r="O730" t="s">
        <v>2728</v>
      </c>
      <c r="P730" s="56">
        <v>42888.055902777778</v>
      </c>
      <c r="Q730">
        <v>1</v>
      </c>
      <c r="R730" t="s">
        <v>5050</v>
      </c>
      <c r="S730">
        <v>7.99</v>
      </c>
      <c r="T730" t="s">
        <v>3402</v>
      </c>
      <c r="U730">
        <v>5365041297</v>
      </c>
      <c r="V730" s="57">
        <f t="shared" si="22"/>
        <v>7.99</v>
      </c>
      <c r="W730" s="57">
        <f>SUMIF('Retail Order Summary'!B:B,A730, 'Retail Order Summary'!J:J)*-1</f>
        <v>-0.87942000000000009</v>
      </c>
      <c r="X730" s="57">
        <f>SUMIF('Retail Order Summary'!B:B, 'Retail Item Input'!A730, 'Retail Order Summary'!G:G)</f>
        <v>19.98</v>
      </c>
      <c r="Y730" s="72">
        <f t="shared" si="23"/>
        <v>7.6383200300300302</v>
      </c>
    </row>
    <row r="731" spans="1:25">
      <c r="A731" t="s">
        <v>5024</v>
      </c>
      <c r="B731" t="s">
        <v>5025</v>
      </c>
      <c r="D731"/>
      <c r="P731" s="56">
        <v>42888.023576388892</v>
      </c>
      <c r="Q731">
        <v>1</v>
      </c>
      <c r="R731" t="s">
        <v>5050</v>
      </c>
      <c r="S731">
        <v>7.99</v>
      </c>
      <c r="T731" t="s">
        <v>3402</v>
      </c>
      <c r="V731" s="57">
        <f t="shared" si="22"/>
        <v>7.99</v>
      </c>
      <c r="W731" s="57">
        <f>SUMIF('Retail Order Summary'!B:B,A731, 'Retail Order Summary'!J:J)*-1</f>
        <v>-0.87942000000000009</v>
      </c>
      <c r="X731" s="57">
        <f>SUMIF('Retail Order Summary'!B:B, 'Retail Item Input'!A731, 'Retail Order Summary'!G:G)</f>
        <v>19.98</v>
      </c>
      <c r="Y731" s="72">
        <f t="shared" si="23"/>
        <v>7.6383200300300302</v>
      </c>
    </row>
    <row r="732" spans="1:25">
      <c r="A732" t="s">
        <v>5026</v>
      </c>
      <c r="B732" t="s">
        <v>539</v>
      </c>
      <c r="C732" t="s">
        <v>2721</v>
      </c>
      <c r="D732" s="77">
        <v>42887.996979166666</v>
      </c>
      <c r="E732" t="s">
        <v>2763</v>
      </c>
      <c r="G732" t="s">
        <v>2722</v>
      </c>
      <c r="H732" t="s">
        <v>1920</v>
      </c>
      <c r="I732">
        <v>15.98</v>
      </c>
      <c r="J732">
        <v>16</v>
      </c>
      <c r="K732">
        <v>0</v>
      </c>
      <c r="L732">
        <v>15.98</v>
      </c>
      <c r="M732" t="s">
        <v>2749</v>
      </c>
      <c r="N732">
        <v>16</v>
      </c>
      <c r="O732" t="s">
        <v>2735</v>
      </c>
      <c r="P732" s="56">
        <v>42887.996979166666</v>
      </c>
      <c r="Q732">
        <v>1</v>
      </c>
      <c r="R732" t="s">
        <v>5050</v>
      </c>
      <c r="S732">
        <v>7.99</v>
      </c>
      <c r="T732" t="s">
        <v>3402</v>
      </c>
      <c r="U732">
        <v>5364791185</v>
      </c>
      <c r="V732" s="57">
        <f t="shared" si="22"/>
        <v>7.99</v>
      </c>
      <c r="W732" s="57">
        <f>SUMIF('Retail Order Summary'!B:B,A732, 'Retail Order Summary'!J:J)*-1</f>
        <v>-0.76341999999999999</v>
      </c>
      <c r="X732" s="57">
        <f>SUMIF('Retail Order Summary'!B:B, 'Retail Item Input'!A732, 'Retail Order Summary'!G:G)</f>
        <v>15.98</v>
      </c>
      <c r="Y732" s="72">
        <f t="shared" si="23"/>
        <v>7.6082900000000002</v>
      </c>
    </row>
    <row r="733" spans="1:25">
      <c r="A733" t="s">
        <v>5027</v>
      </c>
      <c r="B733" t="s">
        <v>2066</v>
      </c>
      <c r="C733" t="s">
        <v>2755</v>
      </c>
      <c r="D733"/>
      <c r="E733" t="s">
        <v>2713</v>
      </c>
      <c r="F733" s="77">
        <v>42912.498067129629</v>
      </c>
      <c r="G733" t="s">
        <v>2722</v>
      </c>
      <c r="H733" t="s">
        <v>1920</v>
      </c>
      <c r="I733">
        <v>15.98</v>
      </c>
      <c r="J733">
        <v>18</v>
      </c>
      <c r="K733">
        <v>0</v>
      </c>
      <c r="L733">
        <v>33.979999999999997</v>
      </c>
      <c r="N733">
        <v>0</v>
      </c>
      <c r="O733" t="s">
        <v>2737</v>
      </c>
      <c r="P733" s="56">
        <v>42887.972233796296</v>
      </c>
      <c r="Q733">
        <v>1</v>
      </c>
      <c r="R733" t="s">
        <v>5050</v>
      </c>
      <c r="S733">
        <v>7.99</v>
      </c>
      <c r="T733" t="s">
        <v>3402</v>
      </c>
      <c r="U733">
        <v>5364657297</v>
      </c>
      <c r="V733" s="57">
        <f t="shared" si="22"/>
        <v>7.99</v>
      </c>
      <c r="W733" s="57">
        <f>SUMIF('Retail Order Summary'!B:B,A733, 'Retail Order Summary'!J:J)*-1</f>
        <v>-1.75942</v>
      </c>
      <c r="X733" s="57">
        <f>SUMIF('Retail Order Summary'!B:B, 'Retail Item Input'!A733, 'Retail Order Summary'!G:G)</f>
        <v>39.979999999999997</v>
      </c>
      <c r="Y733" s="72">
        <f t="shared" si="23"/>
        <v>7.6383800450225117</v>
      </c>
    </row>
    <row r="734" spans="1:25">
      <c r="A734" t="s">
        <v>5028</v>
      </c>
      <c r="B734" t="s">
        <v>3672</v>
      </c>
      <c r="C734" t="s">
        <v>2721</v>
      </c>
      <c r="D734" s="77">
        <v>42887.946261574078</v>
      </c>
      <c r="E734" t="s">
        <v>2713</v>
      </c>
      <c r="F734" s="77">
        <v>42912.519791666666</v>
      </c>
      <c r="G734" t="s">
        <v>2722</v>
      </c>
      <c r="H734" t="s">
        <v>1920</v>
      </c>
      <c r="I734">
        <v>15.98</v>
      </c>
      <c r="J734">
        <v>4</v>
      </c>
      <c r="K734">
        <v>0</v>
      </c>
      <c r="L734">
        <v>19.98</v>
      </c>
      <c r="N734">
        <v>0</v>
      </c>
      <c r="O734" t="s">
        <v>2728</v>
      </c>
      <c r="P734" s="56">
        <v>42887.946250000001</v>
      </c>
      <c r="Q734">
        <v>1</v>
      </c>
      <c r="R734" t="s">
        <v>5050</v>
      </c>
      <c r="S734">
        <v>7.99</v>
      </c>
      <c r="T734" t="s">
        <v>3402</v>
      </c>
      <c r="U734">
        <v>5364497233</v>
      </c>
      <c r="V734" s="57">
        <f t="shared" si="22"/>
        <v>7.99</v>
      </c>
      <c r="W734" s="57">
        <f>SUMIF('Retail Order Summary'!B:B,A734, 'Retail Order Summary'!J:J)*-1</f>
        <v>-0.87942000000000009</v>
      </c>
      <c r="X734" s="57">
        <f>SUMIF('Retail Order Summary'!B:B, 'Retail Item Input'!A734, 'Retail Order Summary'!G:G)</f>
        <v>19.98</v>
      </c>
      <c r="Y734" s="72">
        <f t="shared" si="23"/>
        <v>7.6383200300300302</v>
      </c>
    </row>
    <row r="735" spans="1:25">
      <c r="A735" t="s">
        <v>5029</v>
      </c>
      <c r="B735" t="s">
        <v>5030</v>
      </c>
      <c r="D735"/>
      <c r="P735" s="56">
        <v>42887.944074074076</v>
      </c>
      <c r="Q735">
        <v>1</v>
      </c>
      <c r="R735" t="s">
        <v>5050</v>
      </c>
      <c r="S735">
        <v>7.99</v>
      </c>
      <c r="T735" t="s">
        <v>3402</v>
      </c>
      <c r="V735" s="57">
        <f t="shared" si="22"/>
        <v>7.99</v>
      </c>
      <c r="W735" s="57">
        <f>SUMIF('Retail Order Summary'!B:B,A735, 'Retail Order Summary'!J:J)*-1</f>
        <v>-1.3431300000000002</v>
      </c>
      <c r="X735" s="57">
        <f>SUMIF('Retail Order Summary'!B:B, 'Retail Item Input'!A735, 'Retail Order Summary'!G:G)</f>
        <v>35.97</v>
      </c>
      <c r="Y735" s="72">
        <f t="shared" si="23"/>
        <v>7.6916511342785654</v>
      </c>
    </row>
    <row r="736" spans="1:25">
      <c r="A736" t="s">
        <v>5031</v>
      </c>
      <c r="B736" t="s">
        <v>4008</v>
      </c>
      <c r="C736" t="s">
        <v>2721</v>
      </c>
      <c r="D736" s="77">
        <v>42887.924201388887</v>
      </c>
      <c r="E736" t="s">
        <v>2713</v>
      </c>
      <c r="F736" s="77">
        <v>42912.498923611114</v>
      </c>
      <c r="G736" t="s">
        <v>2722</v>
      </c>
      <c r="H736" t="s">
        <v>1920</v>
      </c>
      <c r="I736">
        <v>15.98</v>
      </c>
      <c r="J736">
        <v>4</v>
      </c>
      <c r="K736">
        <v>0</v>
      </c>
      <c r="L736">
        <v>19.98</v>
      </c>
      <c r="N736">
        <v>0</v>
      </c>
      <c r="O736" t="s">
        <v>2728</v>
      </c>
      <c r="P736" s="56">
        <v>42887.924201388887</v>
      </c>
      <c r="Q736">
        <v>1</v>
      </c>
      <c r="R736" t="s">
        <v>5050</v>
      </c>
      <c r="S736">
        <v>7.99</v>
      </c>
      <c r="T736" t="s">
        <v>3402</v>
      </c>
      <c r="U736">
        <v>5364362129</v>
      </c>
      <c r="V736" s="57">
        <f t="shared" si="22"/>
        <v>7.99</v>
      </c>
      <c r="W736" s="57">
        <f>SUMIF('Retail Order Summary'!B:B,A736, 'Retail Order Summary'!J:J)*-1</f>
        <v>-0.87942000000000009</v>
      </c>
      <c r="X736" s="57">
        <f>SUMIF('Retail Order Summary'!B:B, 'Retail Item Input'!A736, 'Retail Order Summary'!G:G)</f>
        <v>19.98</v>
      </c>
      <c r="Y736" s="72">
        <f t="shared" si="23"/>
        <v>7.6383200300300302</v>
      </c>
    </row>
    <row r="737" spans="1:25">
      <c r="A737" t="s">
        <v>5032</v>
      </c>
      <c r="B737" t="s">
        <v>2450</v>
      </c>
      <c r="C737" t="s">
        <v>2721</v>
      </c>
      <c r="D737" s="77">
        <v>42887.914756944447</v>
      </c>
      <c r="E737" t="s">
        <v>2763</v>
      </c>
      <c r="G737" t="s">
        <v>2722</v>
      </c>
      <c r="H737" t="s">
        <v>1920</v>
      </c>
      <c r="I737">
        <v>15.98</v>
      </c>
      <c r="J737">
        <v>0</v>
      </c>
      <c r="K737">
        <v>0</v>
      </c>
      <c r="L737">
        <v>15.98</v>
      </c>
      <c r="N737">
        <v>0</v>
      </c>
      <c r="O737" t="s">
        <v>3723</v>
      </c>
      <c r="P737" s="56">
        <v>42887.914756944447</v>
      </c>
      <c r="Q737">
        <v>1</v>
      </c>
      <c r="R737" t="s">
        <v>5050</v>
      </c>
      <c r="S737">
        <v>7.99</v>
      </c>
      <c r="T737" t="s">
        <v>3402</v>
      </c>
      <c r="U737">
        <v>5364300881</v>
      </c>
      <c r="V737" s="57">
        <f t="shared" si="22"/>
        <v>7.99</v>
      </c>
      <c r="W737" s="57">
        <f>SUMIF('Retail Order Summary'!B:B,A737, 'Retail Order Summary'!J:J)*-1</f>
        <v>-0.76341999999999999</v>
      </c>
      <c r="X737" s="57">
        <f>SUMIF('Retail Order Summary'!B:B, 'Retail Item Input'!A737, 'Retail Order Summary'!G:G)</f>
        <v>15.98</v>
      </c>
      <c r="Y737" s="72">
        <f t="shared" si="23"/>
        <v>7.6082900000000002</v>
      </c>
    </row>
    <row r="738" spans="1:25">
      <c r="A738" t="s">
        <v>5093</v>
      </c>
      <c r="B738" t="s">
        <v>5094</v>
      </c>
      <c r="C738" t="s">
        <v>2721</v>
      </c>
      <c r="D738" s="77">
        <v>42887.909675925926</v>
      </c>
      <c r="E738" t="s">
        <v>2713</v>
      </c>
      <c r="F738" s="77">
        <v>42912.499548611115</v>
      </c>
      <c r="G738" t="s">
        <v>2722</v>
      </c>
      <c r="H738" t="s">
        <v>1920</v>
      </c>
      <c r="I738">
        <v>7.99</v>
      </c>
      <c r="J738">
        <v>4</v>
      </c>
      <c r="K738">
        <v>0</v>
      </c>
      <c r="L738">
        <v>11.99</v>
      </c>
      <c r="N738">
        <v>0</v>
      </c>
      <c r="O738" t="s">
        <v>2728</v>
      </c>
      <c r="P738" s="56">
        <v>42887.909675925926</v>
      </c>
      <c r="Q738">
        <v>1</v>
      </c>
      <c r="R738" t="s">
        <v>5050</v>
      </c>
      <c r="S738">
        <v>7.99</v>
      </c>
      <c r="T738" t="s">
        <v>3402</v>
      </c>
      <c r="U738">
        <v>5364270737</v>
      </c>
      <c r="V738" s="57">
        <f t="shared" si="22"/>
        <v>7.99</v>
      </c>
      <c r="W738" s="57">
        <f>SUMIF('Retail Order Summary'!B:B,A738, 'Retail Order Summary'!J:J)*-1</f>
        <v>-0.64771000000000001</v>
      </c>
      <c r="X738" s="57">
        <f>SUMIF('Retail Order Summary'!B:B, 'Retail Item Input'!A738, 'Retail Order Summary'!G:G)</f>
        <v>11.99</v>
      </c>
      <c r="Y738" s="72">
        <f t="shared" si="23"/>
        <v>7.5583734028356968</v>
      </c>
    </row>
    <row r="739" spans="1:25">
      <c r="A739" t="s">
        <v>5035</v>
      </c>
      <c r="B739" t="s">
        <v>2454</v>
      </c>
      <c r="C739" t="s">
        <v>2721</v>
      </c>
      <c r="D739" s="77">
        <v>42887.888171296298</v>
      </c>
      <c r="E739" t="s">
        <v>2713</v>
      </c>
      <c r="F739" s="77">
        <v>42912.500162037039</v>
      </c>
      <c r="G739" t="s">
        <v>2722</v>
      </c>
      <c r="H739" t="s">
        <v>1920</v>
      </c>
      <c r="I739">
        <v>15.98</v>
      </c>
      <c r="J739">
        <v>4</v>
      </c>
      <c r="K739">
        <v>0</v>
      </c>
      <c r="L739">
        <v>19.98</v>
      </c>
      <c r="N739">
        <v>0</v>
      </c>
      <c r="O739" t="s">
        <v>2728</v>
      </c>
      <c r="P739" s="56">
        <v>42887.888171296298</v>
      </c>
      <c r="Q739">
        <v>1</v>
      </c>
      <c r="R739" t="s">
        <v>5050</v>
      </c>
      <c r="S739">
        <v>7.99</v>
      </c>
      <c r="T739" t="s">
        <v>3402</v>
      </c>
      <c r="U739">
        <v>5364140881</v>
      </c>
      <c r="V739" s="57">
        <f t="shared" si="22"/>
        <v>7.99</v>
      </c>
      <c r="W739" s="57">
        <f>SUMIF('Retail Order Summary'!B:B,A739, 'Retail Order Summary'!J:J)*-1</f>
        <v>-0.87942000000000009</v>
      </c>
      <c r="X739" s="57">
        <f>SUMIF('Retail Order Summary'!B:B, 'Retail Item Input'!A739, 'Retail Order Summary'!G:G)</f>
        <v>19.98</v>
      </c>
      <c r="Y739" s="72">
        <f t="shared" si="23"/>
        <v>7.6383200300300302</v>
      </c>
    </row>
    <row r="740" spans="1:25">
      <c r="A740" t="s">
        <v>5036</v>
      </c>
      <c r="B740" t="s">
        <v>2459</v>
      </c>
      <c r="C740" t="s">
        <v>2721</v>
      </c>
      <c r="D740" s="77">
        <v>42887.887627314813</v>
      </c>
      <c r="E740" t="s">
        <v>2713</v>
      </c>
      <c r="F740" s="77">
        <v>42904.543668981481</v>
      </c>
      <c r="G740" t="s">
        <v>2722</v>
      </c>
      <c r="H740" t="s">
        <v>1920</v>
      </c>
      <c r="I740">
        <v>15.98</v>
      </c>
      <c r="J740">
        <v>0</v>
      </c>
      <c r="K740">
        <v>1.08</v>
      </c>
      <c r="L740">
        <v>17.059999999999999</v>
      </c>
      <c r="N740">
        <v>0</v>
      </c>
      <c r="O740" t="s">
        <v>3723</v>
      </c>
      <c r="P740" s="56">
        <v>42887.887615740743</v>
      </c>
      <c r="Q740">
        <v>1</v>
      </c>
      <c r="R740" t="s">
        <v>5050</v>
      </c>
      <c r="S740">
        <v>7.99</v>
      </c>
      <c r="T740" t="s">
        <v>3402</v>
      </c>
      <c r="U740">
        <v>5364136977</v>
      </c>
      <c r="V740" s="57">
        <f t="shared" si="22"/>
        <v>7.99</v>
      </c>
      <c r="W740" s="57">
        <f>SUMIF('Retail Order Summary'!B:B,A740, 'Retail Order Summary'!J:J)*-1</f>
        <v>-0.79474</v>
      </c>
      <c r="X740" s="57">
        <f>SUMIF('Retail Order Summary'!B:B, 'Retail Item Input'!A740, 'Retail Order Summary'!G:G)</f>
        <v>17.059999999999999</v>
      </c>
      <c r="Y740" s="72">
        <f t="shared" si="23"/>
        <v>7.6177858968347012</v>
      </c>
    </row>
    <row r="741" spans="1:25">
      <c r="A741" t="s">
        <v>5037</v>
      </c>
      <c r="B741" t="s">
        <v>3985</v>
      </c>
      <c r="C741" t="s">
        <v>2721</v>
      </c>
      <c r="D741" s="77">
        <v>42887.879803240743</v>
      </c>
      <c r="E741" t="s">
        <v>2713</v>
      </c>
      <c r="F741" s="77">
        <v>42912.500752314816</v>
      </c>
      <c r="G741" t="s">
        <v>2722</v>
      </c>
      <c r="H741" t="s">
        <v>1920</v>
      </c>
      <c r="I741">
        <v>31.96</v>
      </c>
      <c r="J741">
        <v>5</v>
      </c>
      <c r="K741">
        <v>0</v>
      </c>
      <c r="L741">
        <v>36.96</v>
      </c>
      <c r="N741">
        <v>0</v>
      </c>
      <c r="O741" t="s">
        <v>2728</v>
      </c>
      <c r="P741" s="56">
        <v>42887.879803240743</v>
      </c>
      <c r="Q741">
        <v>2</v>
      </c>
      <c r="R741" t="s">
        <v>5050</v>
      </c>
      <c r="S741">
        <v>7.99</v>
      </c>
      <c r="T741" t="s">
        <v>3402</v>
      </c>
      <c r="U741">
        <v>5364090065</v>
      </c>
      <c r="V741" s="57">
        <f t="shared" si="22"/>
        <v>15.98</v>
      </c>
      <c r="W741" s="57">
        <f>SUMIF('Retail Order Summary'!B:B,A741, 'Retail Order Summary'!J:J)*-1</f>
        <v>-1.3718400000000002</v>
      </c>
      <c r="X741" s="57">
        <f>SUMIF('Retail Order Summary'!B:B, 'Retail Item Input'!A741, 'Retail Order Summary'!G:G)</f>
        <v>36.96</v>
      </c>
      <c r="Y741" s="72">
        <f t="shared" si="23"/>
        <v>15.386872207792209</v>
      </c>
    </row>
    <row r="742" spans="1:25">
      <c r="A742" t="s">
        <v>5038</v>
      </c>
      <c r="B742" t="s">
        <v>2449</v>
      </c>
      <c r="C742" t="s">
        <v>2721</v>
      </c>
      <c r="D742" s="77">
        <v>42887.879652777781</v>
      </c>
      <c r="E742" t="s">
        <v>2713</v>
      </c>
      <c r="F742" s="77">
        <v>42912.501377314817</v>
      </c>
      <c r="G742" t="s">
        <v>2722</v>
      </c>
      <c r="H742" t="s">
        <v>1920</v>
      </c>
      <c r="I742">
        <v>31.96</v>
      </c>
      <c r="J742">
        <v>5</v>
      </c>
      <c r="K742">
        <v>0</v>
      </c>
      <c r="L742">
        <v>36.96</v>
      </c>
      <c r="N742">
        <v>0</v>
      </c>
      <c r="O742" t="s">
        <v>2728</v>
      </c>
      <c r="P742" s="56">
        <v>42887.879641203705</v>
      </c>
      <c r="Q742">
        <v>2</v>
      </c>
      <c r="R742" t="s">
        <v>5050</v>
      </c>
      <c r="S742">
        <v>7.99</v>
      </c>
      <c r="T742" t="s">
        <v>3402</v>
      </c>
      <c r="U742">
        <v>5364088849</v>
      </c>
      <c r="V742" s="57">
        <f t="shared" si="22"/>
        <v>15.98</v>
      </c>
      <c r="W742" s="57">
        <f>SUMIF('Retail Order Summary'!B:B,A742, 'Retail Order Summary'!J:J)*-1</f>
        <v>-1.3718400000000002</v>
      </c>
      <c r="X742" s="57">
        <f>SUMIF('Retail Order Summary'!B:B, 'Retail Item Input'!A742, 'Retail Order Summary'!G:G)</f>
        <v>36.96</v>
      </c>
      <c r="Y742" s="72">
        <f t="shared" si="23"/>
        <v>15.386872207792209</v>
      </c>
    </row>
    <row r="743" spans="1:25">
      <c r="A743" t="s">
        <v>5039</v>
      </c>
      <c r="B743" t="s">
        <v>2453</v>
      </c>
      <c r="C743" t="s">
        <v>2721</v>
      </c>
      <c r="D743" s="77">
        <v>42887.868750000001</v>
      </c>
      <c r="E743" t="s">
        <v>2713</v>
      </c>
      <c r="F743" s="77">
        <v>42912.511701388888</v>
      </c>
      <c r="G743" t="s">
        <v>2722</v>
      </c>
      <c r="H743" t="s">
        <v>1920</v>
      </c>
      <c r="I743">
        <v>15.98</v>
      </c>
      <c r="J743">
        <v>4</v>
      </c>
      <c r="K743">
        <v>0</v>
      </c>
      <c r="L743">
        <v>19.98</v>
      </c>
      <c r="N743">
        <v>0</v>
      </c>
      <c r="O743" t="s">
        <v>2728</v>
      </c>
      <c r="P743" s="56">
        <v>42887.868750000001</v>
      </c>
      <c r="Q743">
        <v>1</v>
      </c>
      <c r="R743" t="s">
        <v>5050</v>
      </c>
      <c r="S743">
        <v>7.99</v>
      </c>
      <c r="T743" t="s">
        <v>3402</v>
      </c>
      <c r="U743">
        <v>5364020881</v>
      </c>
      <c r="V743" s="57">
        <f t="shared" si="22"/>
        <v>7.99</v>
      </c>
      <c r="W743" s="57">
        <f>SUMIF('Retail Order Summary'!B:B,A743, 'Retail Order Summary'!J:J)*-1</f>
        <v>-0.87942000000000009</v>
      </c>
      <c r="X743" s="57">
        <f>SUMIF('Retail Order Summary'!B:B, 'Retail Item Input'!A743, 'Retail Order Summary'!G:G)</f>
        <v>19.98</v>
      </c>
      <c r="Y743" s="72">
        <f t="shared" si="23"/>
        <v>7.6383200300300302</v>
      </c>
    </row>
    <row r="744" spans="1:25">
      <c r="A744" t="s">
        <v>5095</v>
      </c>
      <c r="B744" t="s">
        <v>3102</v>
      </c>
      <c r="C744" t="s">
        <v>2721</v>
      </c>
      <c r="D744" s="77">
        <v>42887.854386574072</v>
      </c>
      <c r="E744" t="s">
        <v>2713</v>
      </c>
      <c r="F744" s="77">
        <v>42912.526435185187</v>
      </c>
      <c r="G744" t="s">
        <v>2722</v>
      </c>
      <c r="H744" t="s">
        <v>1920</v>
      </c>
      <c r="I744">
        <v>7.99</v>
      </c>
      <c r="J744">
        <v>4</v>
      </c>
      <c r="K744">
        <v>0</v>
      </c>
      <c r="L744">
        <v>11.99</v>
      </c>
      <c r="N744">
        <v>0</v>
      </c>
      <c r="O744" t="s">
        <v>2728</v>
      </c>
      <c r="P744" s="56">
        <v>42887.854386574072</v>
      </c>
      <c r="Q744">
        <v>1</v>
      </c>
      <c r="R744" t="s">
        <v>5050</v>
      </c>
      <c r="S744">
        <v>7.99</v>
      </c>
      <c r="T744" t="s">
        <v>3402</v>
      </c>
      <c r="U744">
        <v>5363933649</v>
      </c>
      <c r="V744" s="57">
        <f t="shared" si="22"/>
        <v>7.99</v>
      </c>
      <c r="W744" s="57">
        <f>SUMIF('Retail Order Summary'!B:B,A744, 'Retail Order Summary'!J:J)*-1</f>
        <v>-0.64771000000000001</v>
      </c>
      <c r="X744" s="57">
        <f>SUMIF('Retail Order Summary'!B:B, 'Retail Item Input'!A744, 'Retail Order Summary'!G:G)</f>
        <v>11.99</v>
      </c>
      <c r="Y744" s="72">
        <f t="shared" si="23"/>
        <v>7.5583734028356968</v>
      </c>
    </row>
    <row r="745" spans="1:25">
      <c r="A745" t="s">
        <v>5040</v>
      </c>
      <c r="B745" t="s">
        <v>2456</v>
      </c>
      <c r="C745" t="s">
        <v>2721</v>
      </c>
      <c r="D745" s="77">
        <v>42887.853506944448</v>
      </c>
      <c r="E745" t="s">
        <v>2713</v>
      </c>
      <c r="F745" s="77">
        <v>42890.720925925925</v>
      </c>
      <c r="G745" t="s">
        <v>2722</v>
      </c>
      <c r="H745" t="s">
        <v>1920</v>
      </c>
      <c r="I745">
        <v>15.98</v>
      </c>
      <c r="J745">
        <v>0</v>
      </c>
      <c r="K745">
        <v>0</v>
      </c>
      <c r="L745">
        <v>15.98</v>
      </c>
      <c r="N745">
        <v>0</v>
      </c>
      <c r="O745" t="s">
        <v>3723</v>
      </c>
      <c r="P745" s="56">
        <v>42887.853506944448</v>
      </c>
      <c r="Q745">
        <v>1</v>
      </c>
      <c r="R745" t="s">
        <v>5050</v>
      </c>
      <c r="S745">
        <v>7.99</v>
      </c>
      <c r="T745" t="s">
        <v>3402</v>
      </c>
      <c r="U745">
        <v>5363928785</v>
      </c>
      <c r="V745" s="57">
        <f t="shared" si="22"/>
        <v>7.99</v>
      </c>
      <c r="W745" s="57">
        <f>SUMIF('Retail Order Summary'!B:B,A745, 'Retail Order Summary'!J:J)*-1</f>
        <v>-0.76341999999999999</v>
      </c>
      <c r="X745" s="57">
        <f>SUMIF('Retail Order Summary'!B:B, 'Retail Item Input'!A745, 'Retail Order Summary'!G:G)</f>
        <v>15.98</v>
      </c>
      <c r="Y745" s="72">
        <f t="shared" si="23"/>
        <v>7.6082900000000002</v>
      </c>
    </row>
    <row r="746" spans="1:25">
      <c r="A746" t="s">
        <v>5041</v>
      </c>
      <c r="B746" t="s">
        <v>5042</v>
      </c>
      <c r="C746" t="s">
        <v>2721</v>
      </c>
      <c r="D746" s="77">
        <v>42887.852199074077</v>
      </c>
      <c r="E746" t="s">
        <v>2713</v>
      </c>
      <c r="F746" s="77">
        <v>42894.614444444444</v>
      </c>
      <c r="G746" t="s">
        <v>2722</v>
      </c>
      <c r="H746" t="s">
        <v>1920</v>
      </c>
      <c r="I746">
        <v>31.96</v>
      </c>
      <c r="J746">
        <v>5</v>
      </c>
      <c r="K746">
        <v>0</v>
      </c>
      <c r="L746">
        <v>36.96</v>
      </c>
      <c r="N746">
        <v>0</v>
      </c>
      <c r="O746" t="s">
        <v>2728</v>
      </c>
      <c r="P746" s="56">
        <v>42887.852187500001</v>
      </c>
      <c r="Q746">
        <v>2</v>
      </c>
      <c r="R746" t="s">
        <v>5050</v>
      </c>
      <c r="S746">
        <v>7.99</v>
      </c>
      <c r="T746" t="s">
        <v>3402</v>
      </c>
      <c r="U746">
        <v>5363921041</v>
      </c>
      <c r="V746" s="57">
        <f t="shared" si="22"/>
        <v>15.98</v>
      </c>
      <c r="W746" s="57">
        <f>SUMIF('Retail Order Summary'!B:B,A746, 'Retail Order Summary'!J:J)*-1</f>
        <v>-1.3718400000000002</v>
      </c>
      <c r="X746" s="57">
        <f>SUMIF('Retail Order Summary'!B:B, 'Retail Item Input'!A746, 'Retail Order Summary'!G:G)</f>
        <v>36.96</v>
      </c>
      <c r="Y746" s="72">
        <f t="shared" si="23"/>
        <v>15.386872207792209</v>
      </c>
    </row>
    <row r="747" spans="1:25">
      <c r="A747" t="s">
        <v>5043</v>
      </c>
      <c r="B747" t="s">
        <v>4715</v>
      </c>
      <c r="C747" t="s">
        <v>2721</v>
      </c>
      <c r="D747" s="77">
        <v>42887.846666666665</v>
      </c>
      <c r="E747" t="s">
        <v>2713</v>
      </c>
      <c r="F747" s="77">
        <v>42912.520358796297</v>
      </c>
      <c r="G747" t="s">
        <v>2722</v>
      </c>
      <c r="H747" t="s">
        <v>1920</v>
      </c>
      <c r="I747">
        <v>15.98</v>
      </c>
      <c r="J747">
        <v>4</v>
      </c>
      <c r="K747">
        <v>0</v>
      </c>
      <c r="L747">
        <v>19.98</v>
      </c>
      <c r="N747">
        <v>0</v>
      </c>
      <c r="O747" t="s">
        <v>2728</v>
      </c>
      <c r="P747" s="56">
        <v>42887.846666666665</v>
      </c>
      <c r="Q747">
        <v>1</v>
      </c>
      <c r="R747" t="s">
        <v>5050</v>
      </c>
      <c r="S747">
        <v>7.99</v>
      </c>
      <c r="T747" t="s">
        <v>3402</v>
      </c>
      <c r="U747">
        <v>5363892241</v>
      </c>
      <c r="V747" s="57">
        <f t="shared" si="22"/>
        <v>7.99</v>
      </c>
      <c r="W747" s="57">
        <f>SUMIF('Retail Order Summary'!B:B,A747, 'Retail Order Summary'!J:J)*-1</f>
        <v>-0.87942000000000009</v>
      </c>
      <c r="X747" s="57">
        <f>SUMIF('Retail Order Summary'!B:B, 'Retail Item Input'!A747, 'Retail Order Summary'!G:G)</f>
        <v>19.98</v>
      </c>
      <c r="Y747" s="72">
        <f t="shared" si="23"/>
        <v>7.6383200300300302</v>
      </c>
    </row>
    <row r="748" spans="1:25">
      <c r="A748" t="s">
        <v>5044</v>
      </c>
      <c r="B748" t="s">
        <v>607</v>
      </c>
      <c r="C748" t="s">
        <v>2721</v>
      </c>
      <c r="D748" s="77">
        <v>42887.835810185185</v>
      </c>
      <c r="E748" t="s">
        <v>2713</v>
      </c>
      <c r="F748" s="77">
        <v>42912.737349537034</v>
      </c>
      <c r="G748" t="s">
        <v>2722</v>
      </c>
      <c r="H748" t="s">
        <v>1920</v>
      </c>
      <c r="I748">
        <v>15.98</v>
      </c>
      <c r="J748">
        <v>4</v>
      </c>
      <c r="K748">
        <v>0</v>
      </c>
      <c r="L748">
        <v>19.98</v>
      </c>
      <c r="N748">
        <v>0</v>
      </c>
      <c r="O748" t="s">
        <v>2728</v>
      </c>
      <c r="P748" s="56">
        <v>42887.835810185185</v>
      </c>
      <c r="Q748">
        <v>1</v>
      </c>
      <c r="R748" t="s">
        <v>5050</v>
      </c>
      <c r="S748">
        <v>7.99</v>
      </c>
      <c r="T748" t="s">
        <v>3402</v>
      </c>
      <c r="U748">
        <v>5363828497</v>
      </c>
      <c r="V748" s="57">
        <f t="shared" si="22"/>
        <v>7.99</v>
      </c>
      <c r="W748" s="57">
        <f>SUMIF('Retail Order Summary'!B:B,A748, 'Retail Order Summary'!J:J)*-1</f>
        <v>-0.87942000000000009</v>
      </c>
      <c r="X748" s="57">
        <f>SUMIF('Retail Order Summary'!B:B, 'Retail Item Input'!A748, 'Retail Order Summary'!G:G)</f>
        <v>19.98</v>
      </c>
      <c r="Y748" s="72">
        <f t="shared" si="23"/>
        <v>7.6383200300300302</v>
      </c>
    </row>
    <row r="749" spans="1:25">
      <c r="A749" t="s">
        <v>5096</v>
      </c>
      <c r="B749" t="s">
        <v>5097</v>
      </c>
      <c r="C749" t="s">
        <v>2721</v>
      </c>
      <c r="D749" s="77">
        <v>42887.829155092593</v>
      </c>
      <c r="E749" t="s">
        <v>2713</v>
      </c>
      <c r="F749" s="77">
        <v>42912.715833333335</v>
      </c>
      <c r="G749" t="s">
        <v>2722</v>
      </c>
      <c r="H749" t="s">
        <v>1920</v>
      </c>
      <c r="I749">
        <v>7.99</v>
      </c>
      <c r="J749">
        <v>4</v>
      </c>
      <c r="K749">
        <v>0</v>
      </c>
      <c r="L749">
        <v>11.99</v>
      </c>
      <c r="N749">
        <v>0</v>
      </c>
      <c r="O749" t="s">
        <v>2728</v>
      </c>
      <c r="P749" s="56">
        <v>42887.829155092593</v>
      </c>
      <c r="Q749">
        <v>1</v>
      </c>
      <c r="R749" t="s">
        <v>5050</v>
      </c>
      <c r="S749">
        <v>7.99</v>
      </c>
      <c r="T749" t="s">
        <v>3402</v>
      </c>
      <c r="U749">
        <v>5363790865</v>
      </c>
      <c r="V749" s="57">
        <f t="shared" si="22"/>
        <v>7.99</v>
      </c>
      <c r="W749" s="57">
        <f>SUMIF('Retail Order Summary'!B:B,A749, 'Retail Order Summary'!J:J)*-1</f>
        <v>-0.64771000000000001</v>
      </c>
      <c r="X749" s="57">
        <f>SUMIF('Retail Order Summary'!B:B, 'Retail Item Input'!A749, 'Retail Order Summary'!G:G)</f>
        <v>11.99</v>
      </c>
      <c r="Y749" s="72">
        <f t="shared" si="23"/>
        <v>7.5583734028356968</v>
      </c>
    </row>
    <row r="750" spans="1:25">
      <c r="A750" t="s">
        <v>5045</v>
      </c>
      <c r="B750" t="s">
        <v>2452</v>
      </c>
      <c r="C750" t="s">
        <v>2721</v>
      </c>
      <c r="D750" s="77">
        <v>42887.827337962961</v>
      </c>
      <c r="E750" t="s">
        <v>2713</v>
      </c>
      <c r="F750" s="77">
        <v>42912.714768518519</v>
      </c>
      <c r="G750" t="s">
        <v>2722</v>
      </c>
      <c r="H750" t="s">
        <v>1920</v>
      </c>
      <c r="I750">
        <v>15.98</v>
      </c>
      <c r="J750">
        <v>4</v>
      </c>
      <c r="K750">
        <v>0</v>
      </c>
      <c r="L750">
        <v>19.98</v>
      </c>
      <c r="N750">
        <v>0</v>
      </c>
      <c r="O750" t="s">
        <v>2728</v>
      </c>
      <c r="P750" s="56">
        <v>42887.827337962961</v>
      </c>
      <c r="Q750">
        <v>1</v>
      </c>
      <c r="R750" t="s">
        <v>5050</v>
      </c>
      <c r="S750">
        <v>7.99</v>
      </c>
      <c r="T750" t="s">
        <v>3402</v>
      </c>
      <c r="U750">
        <v>5363780497</v>
      </c>
      <c r="V750" s="57">
        <f t="shared" si="22"/>
        <v>7.99</v>
      </c>
      <c r="W750" s="57">
        <f>SUMIF('Retail Order Summary'!B:B,A750, 'Retail Order Summary'!J:J)*-1</f>
        <v>-0.87942000000000009</v>
      </c>
      <c r="X750" s="57">
        <f>SUMIF('Retail Order Summary'!B:B, 'Retail Item Input'!A750, 'Retail Order Summary'!G:G)</f>
        <v>19.98</v>
      </c>
      <c r="Y750" s="72">
        <f t="shared" si="23"/>
        <v>7.6383200300300302</v>
      </c>
    </row>
    <row r="751" spans="1:25">
      <c r="A751" t="s">
        <v>5046</v>
      </c>
      <c r="B751" t="s">
        <v>2064</v>
      </c>
      <c r="C751" t="s">
        <v>2721</v>
      </c>
      <c r="D751" s="77">
        <v>42887.826180555552</v>
      </c>
      <c r="E751" t="s">
        <v>2713</v>
      </c>
      <c r="F751" s="77">
        <v>42912.713483796295</v>
      </c>
      <c r="G751" t="s">
        <v>2722</v>
      </c>
      <c r="H751" t="s">
        <v>1920</v>
      </c>
      <c r="I751">
        <v>15.98</v>
      </c>
      <c r="J751">
        <v>4</v>
      </c>
      <c r="K751">
        <v>0</v>
      </c>
      <c r="L751">
        <v>19.98</v>
      </c>
      <c r="N751">
        <v>0</v>
      </c>
      <c r="O751" t="s">
        <v>2728</v>
      </c>
      <c r="P751" s="56">
        <v>42887.826180555552</v>
      </c>
      <c r="Q751">
        <v>1</v>
      </c>
      <c r="R751" t="s">
        <v>5050</v>
      </c>
      <c r="S751">
        <v>7.99</v>
      </c>
      <c r="T751" t="s">
        <v>3402</v>
      </c>
      <c r="U751">
        <v>5363772945</v>
      </c>
      <c r="V751" s="57">
        <f t="shared" si="22"/>
        <v>7.99</v>
      </c>
      <c r="W751" s="57">
        <f>SUMIF('Retail Order Summary'!B:B,A751, 'Retail Order Summary'!J:J)*-1</f>
        <v>-0.87942000000000009</v>
      </c>
      <c r="X751" s="57">
        <f>SUMIF('Retail Order Summary'!B:B, 'Retail Item Input'!A751, 'Retail Order Summary'!G:G)</f>
        <v>19.98</v>
      </c>
      <c r="Y751" s="72">
        <f t="shared" si="23"/>
        <v>7.6383200300300302</v>
      </c>
    </row>
    <row r="752" spans="1:25">
      <c r="A752" t="s">
        <v>5098</v>
      </c>
      <c r="B752" t="s">
        <v>623</v>
      </c>
      <c r="C752" t="s">
        <v>2721</v>
      </c>
      <c r="D752" s="77">
        <v>42887.822291666664</v>
      </c>
      <c r="E752" t="s">
        <v>2713</v>
      </c>
      <c r="F752" s="77">
        <v>42912.712500000001</v>
      </c>
      <c r="G752" t="s">
        <v>2722</v>
      </c>
      <c r="H752" t="s">
        <v>1920</v>
      </c>
      <c r="I752">
        <v>15.98</v>
      </c>
      <c r="J752">
        <v>4</v>
      </c>
      <c r="K752">
        <v>0</v>
      </c>
      <c r="L752">
        <v>19.98</v>
      </c>
      <c r="N752">
        <v>0</v>
      </c>
      <c r="O752" t="s">
        <v>2728</v>
      </c>
      <c r="P752" s="56">
        <v>42887.822291666664</v>
      </c>
      <c r="Q752">
        <v>2</v>
      </c>
      <c r="R752" t="s">
        <v>5050</v>
      </c>
      <c r="S752">
        <v>7.99</v>
      </c>
      <c r="T752" t="s">
        <v>3402</v>
      </c>
      <c r="U752">
        <v>5363747217</v>
      </c>
      <c r="V752" s="57">
        <f t="shared" si="22"/>
        <v>15.98</v>
      </c>
      <c r="W752" s="57">
        <f>SUMIF('Retail Order Summary'!B:B,A752, 'Retail Order Summary'!J:J)*-1</f>
        <v>-0.87942000000000009</v>
      </c>
      <c r="X752" s="57">
        <f>SUMIF('Retail Order Summary'!B:B, 'Retail Item Input'!A752, 'Retail Order Summary'!G:G)</f>
        <v>19.98</v>
      </c>
      <c r="Y752" s="72">
        <f t="shared" si="23"/>
        <v>15.27664006006006</v>
      </c>
    </row>
    <row r="753" spans="1:25">
      <c r="A753" t="s">
        <v>5047</v>
      </c>
      <c r="B753" t="s">
        <v>3966</v>
      </c>
      <c r="C753" t="s">
        <v>2721</v>
      </c>
      <c r="D753" s="77">
        <v>42887.819560185184</v>
      </c>
      <c r="E753" t="s">
        <v>2713</v>
      </c>
      <c r="F753" s="77">
        <v>42912.708865740744</v>
      </c>
      <c r="G753" t="s">
        <v>2722</v>
      </c>
      <c r="H753" t="s">
        <v>1920</v>
      </c>
      <c r="I753">
        <v>15.98</v>
      </c>
      <c r="J753">
        <v>4</v>
      </c>
      <c r="K753">
        <v>0</v>
      </c>
      <c r="L753">
        <v>19.98</v>
      </c>
      <c r="N753">
        <v>0</v>
      </c>
      <c r="O753" t="s">
        <v>2728</v>
      </c>
      <c r="P753" s="56">
        <v>42887.819560185184</v>
      </c>
      <c r="Q753">
        <v>1</v>
      </c>
      <c r="R753" t="s">
        <v>5050</v>
      </c>
      <c r="S753">
        <v>7.99</v>
      </c>
      <c r="T753" t="s">
        <v>3402</v>
      </c>
      <c r="U753">
        <v>5363730641</v>
      </c>
      <c r="V753" s="57">
        <f t="shared" si="22"/>
        <v>7.99</v>
      </c>
      <c r="W753" s="57">
        <f>SUMIF('Retail Order Summary'!B:B,A753, 'Retail Order Summary'!J:J)*-1</f>
        <v>-0.87942000000000009</v>
      </c>
      <c r="X753" s="57">
        <f>SUMIF('Retail Order Summary'!B:B, 'Retail Item Input'!A753, 'Retail Order Summary'!G:G)</f>
        <v>19.98</v>
      </c>
      <c r="Y753" s="72">
        <f t="shared" si="23"/>
        <v>7.6383200300300302</v>
      </c>
    </row>
    <row r="754" spans="1:25">
      <c r="A754" t="s">
        <v>5048</v>
      </c>
      <c r="B754" t="s">
        <v>561</v>
      </c>
      <c r="C754" t="s">
        <v>2721</v>
      </c>
      <c r="D754" s="77">
        <v>42887.818449074075</v>
      </c>
      <c r="E754" t="s">
        <v>2713</v>
      </c>
      <c r="F754" s="77">
        <v>42912.707604166666</v>
      </c>
      <c r="G754" t="s">
        <v>2722</v>
      </c>
      <c r="H754" t="s">
        <v>1920</v>
      </c>
      <c r="I754">
        <v>15.98</v>
      </c>
      <c r="J754">
        <v>4</v>
      </c>
      <c r="K754">
        <v>0</v>
      </c>
      <c r="L754">
        <v>19.98</v>
      </c>
      <c r="N754">
        <v>0</v>
      </c>
      <c r="O754" t="s">
        <v>2728</v>
      </c>
      <c r="P754" s="56">
        <v>42887.818437499998</v>
      </c>
      <c r="Q754">
        <v>1</v>
      </c>
      <c r="R754" t="s">
        <v>5050</v>
      </c>
      <c r="S754">
        <v>7.99</v>
      </c>
      <c r="T754" t="s">
        <v>3402</v>
      </c>
      <c r="U754">
        <v>5363723857</v>
      </c>
      <c r="V754" s="57">
        <f t="shared" si="22"/>
        <v>7.99</v>
      </c>
      <c r="W754" s="57">
        <f>SUMIF('Retail Order Summary'!B:B,A754, 'Retail Order Summary'!J:J)*-1</f>
        <v>-0.87942000000000009</v>
      </c>
      <c r="X754" s="57">
        <f>SUMIF('Retail Order Summary'!B:B, 'Retail Item Input'!A754, 'Retail Order Summary'!G:G)</f>
        <v>19.98</v>
      </c>
      <c r="Y754" s="72">
        <f t="shared" si="23"/>
        <v>7.6383200300300302</v>
      </c>
    </row>
    <row r="755" spans="1:25">
      <c r="A755" t="s">
        <v>5049</v>
      </c>
      <c r="B755" t="s">
        <v>4810</v>
      </c>
      <c r="C755" t="s">
        <v>2721</v>
      </c>
      <c r="D755" s="77">
        <v>42887.818067129629</v>
      </c>
      <c r="E755" t="s">
        <v>2713</v>
      </c>
      <c r="F755" s="77">
        <v>42891.455567129633</v>
      </c>
      <c r="G755" t="s">
        <v>2722</v>
      </c>
      <c r="H755" t="s">
        <v>1920</v>
      </c>
      <c r="I755">
        <v>15.98</v>
      </c>
      <c r="J755">
        <v>0</v>
      </c>
      <c r="K755">
        <v>1.08</v>
      </c>
      <c r="L755">
        <v>17.059999999999999</v>
      </c>
      <c r="N755">
        <v>0</v>
      </c>
      <c r="O755" t="s">
        <v>3723</v>
      </c>
      <c r="P755" s="56">
        <v>42887.818055555559</v>
      </c>
      <c r="Q755">
        <v>1</v>
      </c>
      <c r="R755" t="s">
        <v>5050</v>
      </c>
      <c r="S755">
        <v>7.99</v>
      </c>
      <c r="T755" t="s">
        <v>3402</v>
      </c>
      <c r="U755">
        <v>5363722065</v>
      </c>
      <c r="V755" s="57">
        <f t="shared" si="22"/>
        <v>7.99</v>
      </c>
      <c r="W755" s="57">
        <f>SUMIF('Retail Order Summary'!B:B,A755, 'Retail Order Summary'!J:J)*-1</f>
        <v>-0.79474</v>
      </c>
      <c r="X755" s="57">
        <f>SUMIF('Retail Order Summary'!B:B, 'Retail Item Input'!A755, 'Retail Order Summary'!G:G)</f>
        <v>17.059999999999999</v>
      </c>
      <c r="Y755" s="72">
        <f t="shared" si="23"/>
        <v>7.6177858968347012</v>
      </c>
    </row>
    <row r="756" spans="1:25">
      <c r="D756" s="77"/>
      <c r="F756" s="77"/>
      <c r="V756" s="57">
        <f t="shared" si="22"/>
        <v>0</v>
      </c>
      <c r="W756" s="57">
        <f>SUMIF('Retail Order Summary'!B:B,A756, 'Retail Order Summary'!J:J)*-1</f>
        <v>0</v>
      </c>
      <c r="X756" s="57">
        <f>SUMIF('Retail Order Summary'!B:B, 'Retail Item Input'!A756, 'Retail Order Summary'!G:G)</f>
        <v>0</v>
      </c>
      <c r="Y756" s="72" t="e">
        <f t="shared" si="23"/>
        <v>#DIV/0!</v>
      </c>
    </row>
    <row r="757" spans="1:25">
      <c r="D757"/>
      <c r="V757" s="57">
        <f t="shared" si="22"/>
        <v>0</v>
      </c>
      <c r="W757" s="57">
        <f>SUMIF('Retail Order Summary'!B:B,A757, 'Retail Order Summary'!J:J)*-1</f>
        <v>0</v>
      </c>
      <c r="X757" s="57">
        <f>SUMIF('Retail Order Summary'!B:B, 'Retail Item Input'!A757, 'Retail Order Summary'!G:G)</f>
        <v>0</v>
      </c>
      <c r="Y757" s="72" t="e">
        <f t="shared" si="23"/>
        <v>#DIV/0!</v>
      </c>
    </row>
    <row r="758" spans="1:25">
      <c r="D758" s="77"/>
      <c r="F758" s="77"/>
      <c r="V758" s="57">
        <f t="shared" si="22"/>
        <v>0</v>
      </c>
      <c r="W758" s="57">
        <f>SUMIF('Retail Order Summary'!B:B,A758, 'Retail Order Summary'!J:J)*-1</f>
        <v>0</v>
      </c>
      <c r="X758" s="57">
        <f>SUMIF('Retail Order Summary'!B:B, 'Retail Item Input'!A758, 'Retail Order Summary'!G:G)</f>
        <v>0</v>
      </c>
      <c r="Y758" s="72" t="e">
        <f t="shared" si="23"/>
        <v>#DIV/0!</v>
      </c>
    </row>
    <row r="759" spans="1:25">
      <c r="D759"/>
      <c r="V759" s="57">
        <f t="shared" si="22"/>
        <v>0</v>
      </c>
      <c r="W759" s="57">
        <f>SUMIF('Retail Order Summary'!B:B,A759, 'Retail Order Summary'!J:J)*-1</f>
        <v>0</v>
      </c>
      <c r="X759" s="57">
        <f>SUMIF('Retail Order Summary'!B:B, 'Retail Item Input'!A759, 'Retail Order Summary'!G:G)</f>
        <v>0</v>
      </c>
      <c r="Y759" s="72" t="e">
        <f t="shared" si="23"/>
        <v>#DIV/0!</v>
      </c>
    </row>
    <row r="760" spans="1:25">
      <c r="D760"/>
      <c r="V760" s="57">
        <f t="shared" si="22"/>
        <v>0</v>
      </c>
      <c r="W760" s="57">
        <f>SUMIF('Retail Order Summary'!B:B,A760, 'Retail Order Summary'!J:J)*-1</f>
        <v>0</v>
      </c>
      <c r="X760" s="57">
        <f>SUMIF('Retail Order Summary'!B:B, 'Retail Item Input'!A760, 'Retail Order Summary'!G:G)</f>
        <v>0</v>
      </c>
      <c r="Y760" s="72" t="e">
        <f t="shared" si="23"/>
        <v>#DIV/0!</v>
      </c>
    </row>
    <row r="761" spans="1:25">
      <c r="D761" s="77"/>
      <c r="F761" s="77"/>
      <c r="V761" s="57">
        <f t="shared" si="22"/>
        <v>0</v>
      </c>
      <c r="W761" s="57">
        <f>SUMIF('Retail Order Summary'!B:B,A761, 'Retail Order Summary'!J:J)*-1</f>
        <v>0</v>
      </c>
      <c r="X761" s="57">
        <f>SUMIF('Retail Order Summary'!B:B, 'Retail Item Input'!A761, 'Retail Order Summary'!G:G)</f>
        <v>0</v>
      </c>
      <c r="Y761" s="72" t="e">
        <f t="shared" si="23"/>
        <v>#DIV/0!</v>
      </c>
    </row>
    <row r="762" spans="1:25">
      <c r="D762"/>
      <c r="V762" s="57">
        <f t="shared" si="22"/>
        <v>0</v>
      </c>
      <c r="W762" s="57">
        <f>SUMIF('Retail Order Summary'!B:B,A762, 'Retail Order Summary'!J:J)*-1</f>
        <v>0</v>
      </c>
      <c r="X762" s="57">
        <f>SUMIF('Retail Order Summary'!B:B, 'Retail Item Input'!A762, 'Retail Order Summary'!G:G)</f>
        <v>0</v>
      </c>
      <c r="Y762" s="72" t="e">
        <f t="shared" si="23"/>
        <v>#DIV/0!</v>
      </c>
    </row>
    <row r="763" spans="1:25">
      <c r="D763" s="77"/>
      <c r="F763" s="77"/>
      <c r="V763" s="57">
        <f t="shared" si="22"/>
        <v>0</v>
      </c>
      <c r="W763" s="57">
        <f>SUMIF('Retail Order Summary'!B:B,A763, 'Retail Order Summary'!J:J)*-1</f>
        <v>0</v>
      </c>
      <c r="X763" s="57">
        <f>SUMIF('Retail Order Summary'!B:B, 'Retail Item Input'!A763, 'Retail Order Summary'!G:G)</f>
        <v>0</v>
      </c>
      <c r="Y763" s="72" t="e">
        <f t="shared" si="23"/>
        <v>#DIV/0!</v>
      </c>
    </row>
    <row r="764" spans="1:25">
      <c r="D764"/>
      <c r="V764" s="57">
        <f t="shared" si="22"/>
        <v>0</v>
      </c>
      <c r="W764" s="57">
        <f>SUMIF('Retail Order Summary'!B:B,A764, 'Retail Order Summary'!J:J)*-1</f>
        <v>0</v>
      </c>
      <c r="X764" s="57">
        <f>SUMIF('Retail Order Summary'!B:B, 'Retail Item Input'!A764, 'Retail Order Summary'!G:G)</f>
        <v>0</v>
      </c>
      <c r="Y764" s="72" t="e">
        <f t="shared" si="23"/>
        <v>#DIV/0!</v>
      </c>
    </row>
    <row r="765" spans="1:25">
      <c r="D765" s="77"/>
      <c r="F765" s="77"/>
      <c r="V765" s="57">
        <f t="shared" si="22"/>
        <v>0</v>
      </c>
      <c r="W765" s="57">
        <f>SUMIF('Retail Order Summary'!B:B,A765, 'Retail Order Summary'!J:J)*-1</f>
        <v>0</v>
      </c>
      <c r="X765" s="57">
        <f>SUMIF('Retail Order Summary'!B:B, 'Retail Item Input'!A765, 'Retail Order Summary'!G:G)</f>
        <v>0</v>
      </c>
      <c r="Y765" s="72" t="e">
        <f t="shared" si="23"/>
        <v>#DIV/0!</v>
      </c>
    </row>
    <row r="766" spans="1:25">
      <c r="D766"/>
      <c r="V766" s="57">
        <f t="shared" si="22"/>
        <v>0</v>
      </c>
      <c r="W766" s="57">
        <f>SUMIF('Retail Order Summary'!B:B,A766, 'Retail Order Summary'!J:J)*-1</f>
        <v>0</v>
      </c>
      <c r="X766" s="57">
        <f>SUMIF('Retail Order Summary'!B:B, 'Retail Item Input'!A766, 'Retail Order Summary'!G:G)</f>
        <v>0</v>
      </c>
      <c r="Y766" s="72" t="e">
        <f t="shared" si="23"/>
        <v>#DIV/0!</v>
      </c>
    </row>
    <row r="767" spans="1:25">
      <c r="D767"/>
      <c r="V767" s="57">
        <f t="shared" si="22"/>
        <v>0</v>
      </c>
      <c r="W767" s="57">
        <f>SUMIF('Retail Order Summary'!B:B,A767, 'Retail Order Summary'!J:J)*-1</f>
        <v>0</v>
      </c>
      <c r="X767" s="57">
        <f>SUMIF('Retail Order Summary'!B:B, 'Retail Item Input'!A767, 'Retail Order Summary'!G:G)</f>
        <v>0</v>
      </c>
      <c r="Y767" s="72" t="e">
        <f t="shared" si="23"/>
        <v>#DIV/0!</v>
      </c>
    </row>
    <row r="768" spans="1:25">
      <c r="D768" s="77"/>
      <c r="F768" s="77"/>
      <c r="V768" s="57">
        <f t="shared" si="22"/>
        <v>0</v>
      </c>
      <c r="W768" s="57">
        <f>SUMIF('Retail Order Summary'!B:B,A768, 'Retail Order Summary'!J:J)*-1</f>
        <v>0</v>
      </c>
      <c r="X768" s="57">
        <f>SUMIF('Retail Order Summary'!B:B, 'Retail Item Input'!A768, 'Retail Order Summary'!G:G)</f>
        <v>0</v>
      </c>
      <c r="Y768" s="72" t="e">
        <f t="shared" si="23"/>
        <v>#DIV/0!</v>
      </c>
    </row>
    <row r="769" spans="4:25">
      <c r="D769" s="77"/>
      <c r="F769" s="77"/>
      <c r="V769" s="57">
        <f t="shared" si="22"/>
        <v>0</v>
      </c>
      <c r="W769" s="57">
        <f>SUMIF('Retail Order Summary'!B:B,A769, 'Retail Order Summary'!J:J)*-1</f>
        <v>0</v>
      </c>
      <c r="X769" s="57">
        <f>SUMIF('Retail Order Summary'!B:B, 'Retail Item Input'!A769, 'Retail Order Summary'!G:G)</f>
        <v>0</v>
      </c>
      <c r="Y769" s="72" t="e">
        <f t="shared" si="23"/>
        <v>#DIV/0!</v>
      </c>
    </row>
    <row r="770" spans="4:25">
      <c r="D770" s="77"/>
      <c r="F770" s="77"/>
      <c r="V770" s="57">
        <f t="shared" si="22"/>
        <v>0</v>
      </c>
      <c r="W770" s="57">
        <f>SUMIF('Retail Order Summary'!B:B,A770, 'Retail Order Summary'!J:J)*-1</f>
        <v>0</v>
      </c>
      <c r="X770" s="57">
        <f>SUMIF('Retail Order Summary'!B:B, 'Retail Item Input'!A770, 'Retail Order Summary'!G:G)</f>
        <v>0</v>
      </c>
      <c r="Y770" s="72" t="e">
        <f t="shared" si="23"/>
        <v>#DIV/0!</v>
      </c>
    </row>
    <row r="771" spans="4:25">
      <c r="D771" s="77"/>
      <c r="F771" s="77"/>
      <c r="V771" s="57">
        <f t="shared" ref="V771:V834" si="24">Q771*S771</f>
        <v>0</v>
      </c>
      <c r="W771" s="57">
        <f>SUMIF('Retail Order Summary'!B:B,A771, 'Retail Order Summary'!J:J)*-1</f>
        <v>0</v>
      </c>
      <c r="X771" s="57">
        <f>SUMIF('Retail Order Summary'!B:B, 'Retail Item Input'!A771, 'Retail Order Summary'!G:G)</f>
        <v>0</v>
      </c>
      <c r="Y771" s="72" t="e">
        <f t="shared" ref="Y771:Y834" si="25">V771+(W771*(V771/X771))</f>
        <v>#DIV/0!</v>
      </c>
    </row>
    <row r="772" spans="4:25">
      <c r="D772"/>
      <c r="V772" s="57">
        <f t="shared" si="24"/>
        <v>0</v>
      </c>
      <c r="W772" s="57">
        <f>SUMIF('Retail Order Summary'!B:B,A772, 'Retail Order Summary'!J:J)*-1</f>
        <v>0</v>
      </c>
      <c r="X772" s="57">
        <f>SUMIF('Retail Order Summary'!B:B, 'Retail Item Input'!A772, 'Retail Order Summary'!G:G)</f>
        <v>0</v>
      </c>
      <c r="Y772" s="72" t="e">
        <f t="shared" si="25"/>
        <v>#DIV/0!</v>
      </c>
    </row>
    <row r="773" spans="4:25">
      <c r="D773"/>
      <c r="V773" s="57">
        <f t="shared" si="24"/>
        <v>0</v>
      </c>
      <c r="W773" s="57">
        <f>SUMIF('Retail Order Summary'!B:B,A773, 'Retail Order Summary'!J:J)*-1</f>
        <v>0</v>
      </c>
      <c r="X773" s="57">
        <f>SUMIF('Retail Order Summary'!B:B, 'Retail Item Input'!A773, 'Retail Order Summary'!G:G)</f>
        <v>0</v>
      </c>
      <c r="Y773" s="72" t="e">
        <f t="shared" si="25"/>
        <v>#DIV/0!</v>
      </c>
    </row>
    <row r="774" spans="4:25">
      <c r="D774"/>
      <c r="V774" s="57">
        <f t="shared" si="24"/>
        <v>0</v>
      </c>
      <c r="W774" s="57">
        <f>SUMIF('Retail Order Summary'!B:B,A774, 'Retail Order Summary'!J:J)*-1</f>
        <v>0</v>
      </c>
      <c r="X774" s="57">
        <f>SUMIF('Retail Order Summary'!B:B, 'Retail Item Input'!A774, 'Retail Order Summary'!G:G)</f>
        <v>0</v>
      </c>
      <c r="Y774" s="72" t="e">
        <f t="shared" si="25"/>
        <v>#DIV/0!</v>
      </c>
    </row>
    <row r="775" spans="4:25">
      <c r="D775" s="77"/>
      <c r="F775" s="77"/>
      <c r="V775" s="57">
        <f t="shared" si="24"/>
        <v>0</v>
      </c>
      <c r="W775" s="57">
        <f>SUMIF('Retail Order Summary'!B:B,A775, 'Retail Order Summary'!J:J)*-1</f>
        <v>0</v>
      </c>
      <c r="X775" s="57">
        <f>SUMIF('Retail Order Summary'!B:B, 'Retail Item Input'!A775, 'Retail Order Summary'!G:G)</f>
        <v>0</v>
      </c>
      <c r="Y775" s="72" t="e">
        <f t="shared" si="25"/>
        <v>#DIV/0!</v>
      </c>
    </row>
    <row r="776" spans="4:25">
      <c r="D776" s="77"/>
      <c r="F776" s="77"/>
      <c r="V776" s="57">
        <f t="shared" si="24"/>
        <v>0</v>
      </c>
      <c r="W776" s="57">
        <f>SUMIF('Retail Order Summary'!B:B,A776, 'Retail Order Summary'!J:J)*-1</f>
        <v>0</v>
      </c>
      <c r="X776" s="57">
        <f>SUMIF('Retail Order Summary'!B:B, 'Retail Item Input'!A776, 'Retail Order Summary'!G:G)</f>
        <v>0</v>
      </c>
      <c r="Y776" s="72" t="e">
        <f t="shared" si="25"/>
        <v>#DIV/0!</v>
      </c>
    </row>
    <row r="777" spans="4:25">
      <c r="D777" s="77"/>
      <c r="F777" s="77"/>
      <c r="V777" s="57">
        <f t="shared" si="24"/>
        <v>0</v>
      </c>
      <c r="W777" s="57">
        <f>SUMIF('Retail Order Summary'!B:B,A777, 'Retail Order Summary'!J:J)*-1</f>
        <v>0</v>
      </c>
      <c r="X777" s="57">
        <f>SUMIF('Retail Order Summary'!B:B, 'Retail Item Input'!A777, 'Retail Order Summary'!G:G)</f>
        <v>0</v>
      </c>
      <c r="Y777" s="72" t="e">
        <f t="shared" si="25"/>
        <v>#DIV/0!</v>
      </c>
    </row>
    <row r="778" spans="4:25">
      <c r="D778"/>
      <c r="F778" s="77"/>
      <c r="V778" s="57">
        <f t="shared" si="24"/>
        <v>0</v>
      </c>
      <c r="W778" s="57">
        <f>SUMIF('Retail Order Summary'!B:B,A778, 'Retail Order Summary'!J:J)*-1</f>
        <v>0</v>
      </c>
      <c r="X778" s="57">
        <f>SUMIF('Retail Order Summary'!B:B, 'Retail Item Input'!A778, 'Retail Order Summary'!G:G)</f>
        <v>0</v>
      </c>
      <c r="Y778" s="72" t="e">
        <f t="shared" si="25"/>
        <v>#DIV/0!</v>
      </c>
    </row>
    <row r="779" spans="4:25">
      <c r="D779" s="77"/>
      <c r="F779" s="77"/>
      <c r="V779" s="57">
        <f t="shared" si="24"/>
        <v>0</v>
      </c>
      <c r="W779" s="57">
        <f>SUMIF('Retail Order Summary'!B:B,A779, 'Retail Order Summary'!J:J)*-1</f>
        <v>0</v>
      </c>
      <c r="X779" s="57">
        <f>SUMIF('Retail Order Summary'!B:B, 'Retail Item Input'!A779, 'Retail Order Summary'!G:G)</f>
        <v>0</v>
      </c>
      <c r="Y779" s="72" t="e">
        <f t="shared" si="25"/>
        <v>#DIV/0!</v>
      </c>
    </row>
    <row r="780" spans="4:25">
      <c r="D780" s="77"/>
      <c r="F780" s="77"/>
      <c r="V780" s="57">
        <f t="shared" si="24"/>
        <v>0</v>
      </c>
      <c r="W780" s="57">
        <f>SUMIF('Retail Order Summary'!B:B,A780, 'Retail Order Summary'!J:J)*-1</f>
        <v>0</v>
      </c>
      <c r="X780" s="57">
        <f>SUMIF('Retail Order Summary'!B:B, 'Retail Item Input'!A780, 'Retail Order Summary'!G:G)</f>
        <v>0</v>
      </c>
      <c r="Y780" s="72" t="e">
        <f t="shared" si="25"/>
        <v>#DIV/0!</v>
      </c>
    </row>
    <row r="781" spans="4:25">
      <c r="D781" s="77"/>
      <c r="F781" s="77"/>
      <c r="V781" s="57">
        <f t="shared" si="24"/>
        <v>0</v>
      </c>
      <c r="W781" s="57">
        <f>SUMIF('Retail Order Summary'!B:B,A781, 'Retail Order Summary'!J:J)*-1</f>
        <v>0</v>
      </c>
      <c r="X781" s="57">
        <f>SUMIF('Retail Order Summary'!B:B, 'Retail Item Input'!A781, 'Retail Order Summary'!G:G)</f>
        <v>0</v>
      </c>
      <c r="Y781" s="72" t="e">
        <f t="shared" si="25"/>
        <v>#DIV/0!</v>
      </c>
    </row>
    <row r="782" spans="4:25">
      <c r="D782" s="77"/>
      <c r="F782" s="77"/>
      <c r="V782" s="57">
        <f t="shared" si="24"/>
        <v>0</v>
      </c>
      <c r="W782" s="57">
        <f>SUMIF('Retail Order Summary'!B:B,A782, 'Retail Order Summary'!J:J)*-1</f>
        <v>0</v>
      </c>
      <c r="X782" s="57">
        <f>SUMIF('Retail Order Summary'!B:B, 'Retail Item Input'!A782, 'Retail Order Summary'!G:G)</f>
        <v>0</v>
      </c>
      <c r="Y782" s="72" t="e">
        <f t="shared" si="25"/>
        <v>#DIV/0!</v>
      </c>
    </row>
    <row r="783" spans="4:25">
      <c r="D783" s="77"/>
      <c r="F783" s="77"/>
      <c r="V783" s="57">
        <f t="shared" si="24"/>
        <v>0</v>
      </c>
      <c r="W783" s="57">
        <f>SUMIF('Retail Order Summary'!B:B,A783, 'Retail Order Summary'!J:J)*-1</f>
        <v>0</v>
      </c>
      <c r="X783" s="57">
        <f>SUMIF('Retail Order Summary'!B:B, 'Retail Item Input'!A783, 'Retail Order Summary'!G:G)</f>
        <v>0</v>
      </c>
      <c r="Y783" s="72" t="e">
        <f t="shared" si="25"/>
        <v>#DIV/0!</v>
      </c>
    </row>
    <row r="784" spans="4:25">
      <c r="D784"/>
      <c r="V784" s="57">
        <f t="shared" si="24"/>
        <v>0</v>
      </c>
      <c r="W784" s="57">
        <f>SUMIF('Retail Order Summary'!B:B,A784, 'Retail Order Summary'!J:J)*-1</f>
        <v>0</v>
      </c>
      <c r="X784" s="57">
        <f>SUMIF('Retail Order Summary'!B:B, 'Retail Item Input'!A784, 'Retail Order Summary'!G:G)</f>
        <v>0</v>
      </c>
      <c r="Y784" s="72" t="e">
        <f t="shared" si="25"/>
        <v>#DIV/0!</v>
      </c>
    </row>
    <row r="785" spans="6:25">
      <c r="V785" s="57">
        <f t="shared" si="24"/>
        <v>0</v>
      </c>
      <c r="W785" s="57">
        <f>SUMIF('Retail Order Summary'!B:B,A785, 'Retail Order Summary'!J:J)*-1</f>
        <v>0</v>
      </c>
      <c r="X785" s="57">
        <f>SUMIF('Retail Order Summary'!B:B, 'Retail Item Input'!A785, 'Retail Order Summary'!G:G)</f>
        <v>0</v>
      </c>
      <c r="Y785" s="72" t="e">
        <f t="shared" si="25"/>
        <v>#DIV/0!</v>
      </c>
    </row>
    <row r="786" spans="6:25">
      <c r="V786" s="57">
        <f t="shared" si="24"/>
        <v>0</v>
      </c>
      <c r="W786" s="57">
        <f>SUMIF('Retail Order Summary'!B:B,A786, 'Retail Order Summary'!J:J)*-1</f>
        <v>0</v>
      </c>
      <c r="X786" s="57">
        <f>SUMIF('Retail Order Summary'!B:B, 'Retail Item Input'!A786, 'Retail Order Summary'!G:G)</f>
        <v>0</v>
      </c>
      <c r="Y786" s="72" t="e">
        <f t="shared" si="25"/>
        <v>#DIV/0!</v>
      </c>
    </row>
    <row r="787" spans="6:25">
      <c r="F787" s="77"/>
      <c r="V787" s="57">
        <f t="shared" si="24"/>
        <v>0</v>
      </c>
      <c r="W787" s="57">
        <f>SUMIF('Retail Order Summary'!B:B,A787, 'Retail Order Summary'!J:J)*-1</f>
        <v>0</v>
      </c>
      <c r="X787" s="57">
        <f>SUMIF('Retail Order Summary'!B:B, 'Retail Item Input'!A787, 'Retail Order Summary'!G:G)</f>
        <v>0</v>
      </c>
      <c r="Y787" s="72" t="e">
        <f t="shared" si="25"/>
        <v>#DIV/0!</v>
      </c>
    </row>
    <row r="788" spans="6:25">
      <c r="F788" s="77"/>
      <c r="V788" s="57">
        <f t="shared" si="24"/>
        <v>0</v>
      </c>
      <c r="W788" s="57">
        <f>SUMIF('Retail Order Summary'!B:B,A788, 'Retail Order Summary'!J:J)*-1</f>
        <v>0</v>
      </c>
      <c r="X788" s="57">
        <f>SUMIF('Retail Order Summary'!B:B, 'Retail Item Input'!A788, 'Retail Order Summary'!G:G)</f>
        <v>0</v>
      </c>
      <c r="Y788" s="72" t="e">
        <f t="shared" si="25"/>
        <v>#DIV/0!</v>
      </c>
    </row>
    <row r="789" spans="6:25">
      <c r="V789" s="57">
        <f t="shared" si="24"/>
        <v>0</v>
      </c>
      <c r="W789" s="57">
        <f>SUMIF('Retail Order Summary'!B:B,A789, 'Retail Order Summary'!J:J)*-1</f>
        <v>0</v>
      </c>
      <c r="X789" s="57">
        <f>SUMIF('Retail Order Summary'!B:B, 'Retail Item Input'!A789, 'Retail Order Summary'!G:G)</f>
        <v>0</v>
      </c>
      <c r="Y789" s="72" t="e">
        <f t="shared" si="25"/>
        <v>#DIV/0!</v>
      </c>
    </row>
    <row r="790" spans="6:25">
      <c r="V790" s="57">
        <f t="shared" si="24"/>
        <v>0</v>
      </c>
      <c r="W790" s="57">
        <f>SUMIF('Retail Order Summary'!B:B,A790, 'Retail Order Summary'!J:J)*-1</f>
        <v>0</v>
      </c>
      <c r="X790" s="57">
        <f>SUMIF('Retail Order Summary'!B:B, 'Retail Item Input'!A790, 'Retail Order Summary'!G:G)</f>
        <v>0</v>
      </c>
      <c r="Y790" s="72" t="e">
        <f t="shared" si="25"/>
        <v>#DIV/0!</v>
      </c>
    </row>
    <row r="791" spans="6:25">
      <c r="V791" s="57">
        <f t="shared" si="24"/>
        <v>0</v>
      </c>
      <c r="W791" s="57">
        <f>SUMIF('Retail Order Summary'!B:B,A791, 'Retail Order Summary'!J:J)*-1</f>
        <v>0</v>
      </c>
      <c r="X791" s="57">
        <f>SUMIF('Retail Order Summary'!B:B, 'Retail Item Input'!A791, 'Retail Order Summary'!G:G)</f>
        <v>0</v>
      </c>
      <c r="Y791" s="72" t="e">
        <f t="shared" si="25"/>
        <v>#DIV/0!</v>
      </c>
    </row>
    <row r="792" spans="6:25">
      <c r="F792" s="77"/>
      <c r="V792" s="57">
        <f t="shared" si="24"/>
        <v>0</v>
      </c>
      <c r="W792" s="57">
        <f>SUMIF('Retail Order Summary'!B:B,A792, 'Retail Order Summary'!J:J)*-1</f>
        <v>0</v>
      </c>
      <c r="X792" s="57">
        <f>SUMIF('Retail Order Summary'!B:B, 'Retail Item Input'!A792, 'Retail Order Summary'!G:G)</f>
        <v>0</v>
      </c>
      <c r="Y792" s="72" t="e">
        <f t="shared" si="25"/>
        <v>#DIV/0!</v>
      </c>
    </row>
    <row r="793" spans="6:25">
      <c r="V793" s="57">
        <f t="shared" si="24"/>
        <v>0</v>
      </c>
      <c r="W793" s="57">
        <f>SUMIF('Retail Order Summary'!B:B,A793, 'Retail Order Summary'!J:J)*-1</f>
        <v>0</v>
      </c>
      <c r="X793" s="57">
        <f>SUMIF('Retail Order Summary'!B:B, 'Retail Item Input'!A793, 'Retail Order Summary'!G:G)</f>
        <v>0</v>
      </c>
      <c r="Y793" s="72" t="e">
        <f t="shared" si="25"/>
        <v>#DIV/0!</v>
      </c>
    </row>
    <row r="794" spans="6:25">
      <c r="V794" s="57">
        <f t="shared" si="24"/>
        <v>0</v>
      </c>
      <c r="W794" s="57">
        <f>SUMIF('Retail Order Summary'!B:B,A794, 'Retail Order Summary'!J:J)*-1</f>
        <v>0</v>
      </c>
      <c r="X794" s="57">
        <f>SUMIF('Retail Order Summary'!B:B, 'Retail Item Input'!A794, 'Retail Order Summary'!G:G)</f>
        <v>0</v>
      </c>
      <c r="Y794" s="72" t="e">
        <f t="shared" si="25"/>
        <v>#DIV/0!</v>
      </c>
    </row>
    <row r="795" spans="6:25">
      <c r="V795" s="57">
        <f t="shared" si="24"/>
        <v>0</v>
      </c>
      <c r="W795" s="57">
        <f>SUMIF('Retail Order Summary'!B:B,A795, 'Retail Order Summary'!J:J)*-1</f>
        <v>0</v>
      </c>
      <c r="X795" s="57">
        <f>SUMIF('Retail Order Summary'!B:B, 'Retail Item Input'!A795, 'Retail Order Summary'!G:G)</f>
        <v>0</v>
      </c>
      <c r="Y795" s="72" t="e">
        <f t="shared" si="25"/>
        <v>#DIV/0!</v>
      </c>
    </row>
    <row r="796" spans="6:25">
      <c r="V796" s="57">
        <f t="shared" si="24"/>
        <v>0</v>
      </c>
      <c r="W796" s="57">
        <f>SUMIF('Retail Order Summary'!B:B,A796, 'Retail Order Summary'!J:J)*-1</f>
        <v>0</v>
      </c>
      <c r="X796" s="57">
        <f>SUMIF('Retail Order Summary'!B:B, 'Retail Item Input'!A796, 'Retail Order Summary'!G:G)</f>
        <v>0</v>
      </c>
      <c r="Y796" s="72" t="e">
        <f t="shared" si="25"/>
        <v>#DIV/0!</v>
      </c>
    </row>
    <row r="797" spans="6:25">
      <c r="V797" s="57">
        <f t="shared" si="24"/>
        <v>0</v>
      </c>
      <c r="W797" s="57">
        <f>SUMIF('Retail Order Summary'!B:B,A797, 'Retail Order Summary'!J:J)*-1</f>
        <v>0</v>
      </c>
      <c r="X797" s="57">
        <f>SUMIF('Retail Order Summary'!B:B, 'Retail Item Input'!A797, 'Retail Order Summary'!G:G)</f>
        <v>0</v>
      </c>
      <c r="Y797" s="72" t="e">
        <f t="shared" si="25"/>
        <v>#DIV/0!</v>
      </c>
    </row>
    <row r="798" spans="6:25">
      <c r="V798" s="57">
        <f t="shared" si="24"/>
        <v>0</v>
      </c>
      <c r="W798" s="57">
        <f>SUMIF('Retail Order Summary'!B:B,A798, 'Retail Order Summary'!J:J)*-1</f>
        <v>0</v>
      </c>
      <c r="X798" s="57">
        <f>SUMIF('Retail Order Summary'!B:B, 'Retail Item Input'!A798, 'Retail Order Summary'!G:G)</f>
        <v>0</v>
      </c>
      <c r="Y798" s="72" t="e">
        <f t="shared" si="25"/>
        <v>#DIV/0!</v>
      </c>
    </row>
    <row r="799" spans="6:25">
      <c r="V799" s="57">
        <f t="shared" si="24"/>
        <v>0</v>
      </c>
      <c r="W799" s="57">
        <f>SUMIF('Retail Order Summary'!B:B,A799, 'Retail Order Summary'!J:J)*-1</f>
        <v>0</v>
      </c>
      <c r="X799" s="57">
        <f>SUMIF('Retail Order Summary'!B:B, 'Retail Item Input'!A799, 'Retail Order Summary'!G:G)</f>
        <v>0</v>
      </c>
      <c r="Y799" s="72" t="e">
        <f t="shared" si="25"/>
        <v>#DIV/0!</v>
      </c>
    </row>
    <row r="800" spans="6:25">
      <c r="V800" s="57">
        <f t="shared" si="24"/>
        <v>0</v>
      </c>
      <c r="W800" s="57">
        <f>SUMIF('Retail Order Summary'!B:B,A800, 'Retail Order Summary'!J:J)*-1</f>
        <v>0</v>
      </c>
      <c r="X800" s="57">
        <f>SUMIF('Retail Order Summary'!B:B, 'Retail Item Input'!A800, 'Retail Order Summary'!G:G)</f>
        <v>0</v>
      </c>
      <c r="Y800" s="72" t="e">
        <f t="shared" si="25"/>
        <v>#DIV/0!</v>
      </c>
    </row>
    <row r="801" spans="6:25">
      <c r="V801" s="57">
        <f t="shared" si="24"/>
        <v>0</v>
      </c>
      <c r="W801" s="57">
        <f>SUMIF('Retail Order Summary'!B:B,A801, 'Retail Order Summary'!J:J)*-1</f>
        <v>0</v>
      </c>
      <c r="X801" s="57">
        <f>SUMIF('Retail Order Summary'!B:B, 'Retail Item Input'!A801, 'Retail Order Summary'!G:G)</f>
        <v>0</v>
      </c>
      <c r="Y801" s="72" t="e">
        <f t="shared" si="25"/>
        <v>#DIV/0!</v>
      </c>
    </row>
    <row r="802" spans="6:25">
      <c r="V802" s="57">
        <f t="shared" si="24"/>
        <v>0</v>
      </c>
      <c r="W802" s="57">
        <f>SUMIF('Retail Order Summary'!B:B,A802, 'Retail Order Summary'!J:J)*-1</f>
        <v>0</v>
      </c>
      <c r="X802" s="57">
        <f>SUMIF('Retail Order Summary'!B:B, 'Retail Item Input'!A802, 'Retail Order Summary'!G:G)</f>
        <v>0</v>
      </c>
      <c r="Y802" s="72" t="e">
        <f t="shared" si="25"/>
        <v>#DIV/0!</v>
      </c>
    </row>
    <row r="803" spans="6:25">
      <c r="V803" s="57">
        <f t="shared" si="24"/>
        <v>0</v>
      </c>
      <c r="W803" s="57">
        <f>SUMIF('Retail Order Summary'!B:B,A803, 'Retail Order Summary'!J:J)*-1</f>
        <v>0</v>
      </c>
      <c r="X803" s="57">
        <f>SUMIF('Retail Order Summary'!B:B, 'Retail Item Input'!A803, 'Retail Order Summary'!G:G)</f>
        <v>0</v>
      </c>
      <c r="Y803" s="72" t="e">
        <f t="shared" si="25"/>
        <v>#DIV/0!</v>
      </c>
    </row>
    <row r="804" spans="6:25">
      <c r="V804" s="57">
        <f t="shared" si="24"/>
        <v>0</v>
      </c>
      <c r="W804" s="57">
        <f>SUMIF('Retail Order Summary'!B:B,A804, 'Retail Order Summary'!J:J)*-1</f>
        <v>0</v>
      </c>
      <c r="X804" s="57">
        <f>SUMIF('Retail Order Summary'!B:B, 'Retail Item Input'!A804, 'Retail Order Summary'!G:G)</f>
        <v>0</v>
      </c>
      <c r="Y804" s="72" t="e">
        <f t="shared" si="25"/>
        <v>#DIV/0!</v>
      </c>
    </row>
    <row r="805" spans="6:25">
      <c r="V805" s="57">
        <f t="shared" si="24"/>
        <v>0</v>
      </c>
      <c r="W805" s="57">
        <f>SUMIF('Retail Order Summary'!B:B,A805, 'Retail Order Summary'!J:J)*-1</f>
        <v>0</v>
      </c>
      <c r="X805" s="57">
        <f>SUMIF('Retail Order Summary'!B:B, 'Retail Item Input'!A805, 'Retail Order Summary'!G:G)</f>
        <v>0</v>
      </c>
      <c r="Y805" s="72" t="e">
        <f t="shared" si="25"/>
        <v>#DIV/0!</v>
      </c>
    </row>
    <row r="806" spans="6:25">
      <c r="V806" s="57">
        <f t="shared" si="24"/>
        <v>0</v>
      </c>
      <c r="W806" s="57">
        <f>SUMIF('Retail Order Summary'!B:B,A806, 'Retail Order Summary'!J:J)*-1</f>
        <v>0</v>
      </c>
      <c r="X806" s="57">
        <f>SUMIF('Retail Order Summary'!B:B, 'Retail Item Input'!A806, 'Retail Order Summary'!G:G)</f>
        <v>0</v>
      </c>
      <c r="Y806" s="72" t="e">
        <f t="shared" si="25"/>
        <v>#DIV/0!</v>
      </c>
    </row>
    <row r="807" spans="6:25">
      <c r="V807" s="57">
        <f t="shared" si="24"/>
        <v>0</v>
      </c>
      <c r="W807" s="57">
        <f>SUMIF('Retail Order Summary'!B:B,A807, 'Retail Order Summary'!J:J)*-1</f>
        <v>0</v>
      </c>
      <c r="X807" s="57">
        <f>SUMIF('Retail Order Summary'!B:B, 'Retail Item Input'!A807, 'Retail Order Summary'!G:G)</f>
        <v>0</v>
      </c>
      <c r="Y807" s="72" t="e">
        <f t="shared" si="25"/>
        <v>#DIV/0!</v>
      </c>
    </row>
    <row r="808" spans="6:25">
      <c r="V808" s="57">
        <f t="shared" si="24"/>
        <v>0</v>
      </c>
      <c r="W808" s="57">
        <f>SUMIF('Retail Order Summary'!B:B,A808, 'Retail Order Summary'!J:J)*-1</f>
        <v>0</v>
      </c>
      <c r="X808" s="57">
        <f>SUMIF('Retail Order Summary'!B:B, 'Retail Item Input'!A808, 'Retail Order Summary'!G:G)</f>
        <v>0</v>
      </c>
      <c r="Y808" s="72" t="e">
        <f t="shared" si="25"/>
        <v>#DIV/0!</v>
      </c>
    </row>
    <row r="809" spans="6:25">
      <c r="V809" s="57">
        <f t="shared" si="24"/>
        <v>0</v>
      </c>
      <c r="W809" s="57">
        <f>SUMIF('Retail Order Summary'!B:B,A809, 'Retail Order Summary'!J:J)*-1</f>
        <v>0</v>
      </c>
      <c r="X809" s="57">
        <f>SUMIF('Retail Order Summary'!B:B, 'Retail Item Input'!A809, 'Retail Order Summary'!G:G)</f>
        <v>0</v>
      </c>
      <c r="Y809" s="72" t="e">
        <f t="shared" si="25"/>
        <v>#DIV/0!</v>
      </c>
    </row>
    <row r="810" spans="6:25">
      <c r="V810" s="57">
        <f t="shared" si="24"/>
        <v>0</v>
      </c>
      <c r="W810" s="57">
        <f>SUMIF('Retail Order Summary'!B:B,A810, 'Retail Order Summary'!J:J)*-1</f>
        <v>0</v>
      </c>
      <c r="X810" s="57">
        <f>SUMIF('Retail Order Summary'!B:B, 'Retail Item Input'!A810, 'Retail Order Summary'!G:G)</f>
        <v>0</v>
      </c>
      <c r="Y810" s="72" t="e">
        <f t="shared" si="25"/>
        <v>#DIV/0!</v>
      </c>
    </row>
    <row r="811" spans="6:25">
      <c r="V811" s="57">
        <f t="shared" si="24"/>
        <v>0</v>
      </c>
      <c r="W811" s="57">
        <f>SUMIF('Retail Order Summary'!B:B,A811, 'Retail Order Summary'!J:J)*-1</f>
        <v>0</v>
      </c>
      <c r="X811" s="57">
        <f>SUMIF('Retail Order Summary'!B:B, 'Retail Item Input'!A811, 'Retail Order Summary'!G:G)</f>
        <v>0</v>
      </c>
      <c r="Y811" s="72" t="e">
        <f t="shared" si="25"/>
        <v>#DIV/0!</v>
      </c>
    </row>
    <row r="812" spans="6:25">
      <c r="V812" s="57">
        <f t="shared" si="24"/>
        <v>0</v>
      </c>
      <c r="W812" s="57">
        <f>SUMIF('Retail Order Summary'!B:B,A812, 'Retail Order Summary'!J:J)*-1</f>
        <v>0</v>
      </c>
      <c r="X812" s="57">
        <f>SUMIF('Retail Order Summary'!B:B, 'Retail Item Input'!A812, 'Retail Order Summary'!G:G)</f>
        <v>0</v>
      </c>
      <c r="Y812" s="72" t="e">
        <f t="shared" si="25"/>
        <v>#DIV/0!</v>
      </c>
    </row>
    <row r="813" spans="6:25">
      <c r="V813" s="57">
        <f t="shared" si="24"/>
        <v>0</v>
      </c>
      <c r="W813" s="57">
        <f>SUMIF('Retail Order Summary'!B:B,A813, 'Retail Order Summary'!J:J)*-1</f>
        <v>0</v>
      </c>
      <c r="X813" s="57">
        <f>SUMIF('Retail Order Summary'!B:B, 'Retail Item Input'!A813, 'Retail Order Summary'!G:G)</f>
        <v>0</v>
      </c>
      <c r="Y813" s="72" t="e">
        <f t="shared" si="25"/>
        <v>#DIV/0!</v>
      </c>
    </row>
    <row r="814" spans="6:25">
      <c r="V814" s="57">
        <f t="shared" si="24"/>
        <v>0</v>
      </c>
      <c r="W814" s="57">
        <f>SUMIF('Retail Order Summary'!B:B,A814, 'Retail Order Summary'!J:J)*-1</f>
        <v>0</v>
      </c>
      <c r="X814" s="57">
        <f>SUMIF('Retail Order Summary'!B:B, 'Retail Item Input'!A814, 'Retail Order Summary'!G:G)</f>
        <v>0</v>
      </c>
      <c r="Y814" s="72" t="e">
        <f t="shared" si="25"/>
        <v>#DIV/0!</v>
      </c>
    </row>
    <row r="815" spans="6:25">
      <c r="F815" s="77"/>
      <c r="V815" s="57">
        <f t="shared" si="24"/>
        <v>0</v>
      </c>
      <c r="W815" s="57">
        <f>SUMIF('Retail Order Summary'!B:B,A815, 'Retail Order Summary'!J:J)*-1</f>
        <v>0</v>
      </c>
      <c r="X815" s="57">
        <f>SUMIF('Retail Order Summary'!B:B, 'Retail Item Input'!A815, 'Retail Order Summary'!G:G)</f>
        <v>0</v>
      </c>
      <c r="Y815" s="72" t="e">
        <f t="shared" si="25"/>
        <v>#DIV/0!</v>
      </c>
    </row>
    <row r="816" spans="6:25">
      <c r="F816" s="77"/>
      <c r="V816" s="57">
        <f t="shared" si="24"/>
        <v>0</v>
      </c>
      <c r="W816" s="57">
        <f>SUMIF('Retail Order Summary'!B:B,A816, 'Retail Order Summary'!J:J)*-1</f>
        <v>0</v>
      </c>
      <c r="X816" s="57">
        <f>SUMIF('Retail Order Summary'!B:B, 'Retail Item Input'!A816, 'Retail Order Summary'!G:G)</f>
        <v>0</v>
      </c>
      <c r="Y816" s="72" t="e">
        <f t="shared" si="25"/>
        <v>#DIV/0!</v>
      </c>
    </row>
    <row r="817" spans="6:25">
      <c r="V817" s="57">
        <f t="shared" si="24"/>
        <v>0</v>
      </c>
      <c r="W817" s="57">
        <f>SUMIF('Retail Order Summary'!B:B,A817, 'Retail Order Summary'!J:J)*-1</f>
        <v>0</v>
      </c>
      <c r="X817" s="57">
        <f>SUMIF('Retail Order Summary'!B:B, 'Retail Item Input'!A817, 'Retail Order Summary'!G:G)</f>
        <v>0</v>
      </c>
      <c r="Y817" s="72" t="e">
        <f t="shared" si="25"/>
        <v>#DIV/0!</v>
      </c>
    </row>
    <row r="818" spans="6:25">
      <c r="V818" s="57">
        <f t="shared" si="24"/>
        <v>0</v>
      </c>
      <c r="W818" s="57">
        <f>SUMIF('Retail Order Summary'!B:B,A818, 'Retail Order Summary'!J:J)*-1</f>
        <v>0</v>
      </c>
      <c r="X818" s="57">
        <f>SUMIF('Retail Order Summary'!B:B, 'Retail Item Input'!A818, 'Retail Order Summary'!G:G)</f>
        <v>0</v>
      </c>
      <c r="Y818" s="72" t="e">
        <f t="shared" si="25"/>
        <v>#DIV/0!</v>
      </c>
    </row>
    <row r="819" spans="6:25">
      <c r="F819" s="77"/>
      <c r="V819" s="57">
        <f t="shared" si="24"/>
        <v>0</v>
      </c>
      <c r="W819" s="57">
        <f>SUMIF('Retail Order Summary'!B:B,A819, 'Retail Order Summary'!J:J)*-1</f>
        <v>0</v>
      </c>
      <c r="X819" s="57">
        <f>SUMIF('Retail Order Summary'!B:B, 'Retail Item Input'!A819, 'Retail Order Summary'!G:G)</f>
        <v>0</v>
      </c>
      <c r="Y819" s="72" t="e">
        <f t="shared" si="25"/>
        <v>#DIV/0!</v>
      </c>
    </row>
    <row r="820" spans="6:25">
      <c r="V820" s="57">
        <f t="shared" si="24"/>
        <v>0</v>
      </c>
      <c r="W820" s="57">
        <f>SUMIF('Retail Order Summary'!B:B,A820, 'Retail Order Summary'!J:J)*-1</f>
        <v>0</v>
      </c>
      <c r="X820" s="57">
        <f>SUMIF('Retail Order Summary'!B:B, 'Retail Item Input'!A820, 'Retail Order Summary'!G:G)</f>
        <v>0</v>
      </c>
      <c r="Y820" s="72" t="e">
        <f t="shared" si="25"/>
        <v>#DIV/0!</v>
      </c>
    </row>
    <row r="821" spans="6:25">
      <c r="V821" s="57">
        <f t="shared" si="24"/>
        <v>0</v>
      </c>
      <c r="W821" s="57">
        <f>SUMIF('Retail Order Summary'!B:B,A821, 'Retail Order Summary'!J:J)*-1</f>
        <v>0</v>
      </c>
      <c r="X821" s="57">
        <f>SUMIF('Retail Order Summary'!B:B, 'Retail Item Input'!A821, 'Retail Order Summary'!G:G)</f>
        <v>0</v>
      </c>
      <c r="Y821" s="72" t="e">
        <f t="shared" si="25"/>
        <v>#DIV/0!</v>
      </c>
    </row>
    <row r="822" spans="6:25">
      <c r="V822" s="57">
        <f t="shared" si="24"/>
        <v>0</v>
      </c>
      <c r="W822" s="57">
        <f>SUMIF('Retail Order Summary'!B:B,A822, 'Retail Order Summary'!J:J)*-1</f>
        <v>0</v>
      </c>
      <c r="X822" s="57">
        <f>SUMIF('Retail Order Summary'!B:B, 'Retail Item Input'!A822, 'Retail Order Summary'!G:G)</f>
        <v>0</v>
      </c>
      <c r="Y822" s="72" t="e">
        <f t="shared" si="25"/>
        <v>#DIV/0!</v>
      </c>
    </row>
    <row r="823" spans="6:25">
      <c r="V823" s="57">
        <f t="shared" si="24"/>
        <v>0</v>
      </c>
      <c r="W823" s="57">
        <f>SUMIF('Retail Order Summary'!B:B,A823, 'Retail Order Summary'!J:J)*-1</f>
        <v>0</v>
      </c>
      <c r="X823" s="57">
        <f>SUMIF('Retail Order Summary'!B:B, 'Retail Item Input'!A823, 'Retail Order Summary'!G:G)</f>
        <v>0</v>
      </c>
      <c r="Y823" s="72" t="e">
        <f t="shared" si="25"/>
        <v>#DIV/0!</v>
      </c>
    </row>
    <row r="824" spans="6:25">
      <c r="F824" s="77"/>
      <c r="V824" s="57">
        <f t="shared" si="24"/>
        <v>0</v>
      </c>
      <c r="W824" s="57">
        <f>SUMIF('Retail Order Summary'!B:B,A824, 'Retail Order Summary'!J:J)*-1</f>
        <v>0</v>
      </c>
      <c r="X824" s="57">
        <f>SUMIF('Retail Order Summary'!B:B, 'Retail Item Input'!A824, 'Retail Order Summary'!G:G)</f>
        <v>0</v>
      </c>
      <c r="Y824" s="72" t="e">
        <f t="shared" si="25"/>
        <v>#DIV/0!</v>
      </c>
    </row>
    <row r="825" spans="6:25">
      <c r="V825" s="57">
        <f t="shared" si="24"/>
        <v>0</v>
      </c>
      <c r="W825" s="57">
        <f>SUMIF('Retail Order Summary'!B:B,A825, 'Retail Order Summary'!J:J)*-1</f>
        <v>0</v>
      </c>
      <c r="X825" s="57">
        <f>SUMIF('Retail Order Summary'!B:B, 'Retail Item Input'!A825, 'Retail Order Summary'!G:G)</f>
        <v>0</v>
      </c>
      <c r="Y825" s="72" t="e">
        <f t="shared" si="25"/>
        <v>#DIV/0!</v>
      </c>
    </row>
    <row r="826" spans="6:25">
      <c r="V826" s="57">
        <f t="shared" si="24"/>
        <v>0</v>
      </c>
      <c r="W826" s="57">
        <f>SUMIF('Retail Order Summary'!B:B,A826, 'Retail Order Summary'!J:J)*-1</f>
        <v>0</v>
      </c>
      <c r="X826" s="57">
        <f>SUMIF('Retail Order Summary'!B:B, 'Retail Item Input'!A826, 'Retail Order Summary'!G:G)</f>
        <v>0</v>
      </c>
      <c r="Y826" s="72" t="e">
        <f t="shared" si="25"/>
        <v>#DIV/0!</v>
      </c>
    </row>
    <row r="827" spans="6:25">
      <c r="F827" s="77"/>
      <c r="V827" s="57">
        <f t="shared" si="24"/>
        <v>0</v>
      </c>
      <c r="W827" s="57">
        <f>SUMIF('Retail Order Summary'!B:B,A827, 'Retail Order Summary'!J:J)*-1</f>
        <v>0</v>
      </c>
      <c r="X827" s="57">
        <f>SUMIF('Retail Order Summary'!B:B, 'Retail Item Input'!A827, 'Retail Order Summary'!G:G)</f>
        <v>0</v>
      </c>
      <c r="Y827" s="72" t="e">
        <f t="shared" si="25"/>
        <v>#DIV/0!</v>
      </c>
    </row>
    <row r="828" spans="6:25">
      <c r="F828" s="77"/>
      <c r="V828" s="57">
        <f t="shared" si="24"/>
        <v>0</v>
      </c>
      <c r="W828" s="57">
        <f>SUMIF('Retail Order Summary'!B:B,A828, 'Retail Order Summary'!J:J)*-1</f>
        <v>0</v>
      </c>
      <c r="X828" s="57">
        <f>SUMIF('Retail Order Summary'!B:B, 'Retail Item Input'!A828, 'Retail Order Summary'!G:G)</f>
        <v>0</v>
      </c>
      <c r="Y828" s="72" t="e">
        <f t="shared" si="25"/>
        <v>#DIV/0!</v>
      </c>
    </row>
    <row r="829" spans="6:25">
      <c r="V829" s="57">
        <f t="shared" si="24"/>
        <v>0</v>
      </c>
      <c r="W829" s="57">
        <f>SUMIF('Retail Order Summary'!B:B,A829, 'Retail Order Summary'!J:J)*-1</f>
        <v>0</v>
      </c>
      <c r="X829" s="57">
        <f>SUMIF('Retail Order Summary'!B:B, 'Retail Item Input'!A829, 'Retail Order Summary'!G:G)</f>
        <v>0</v>
      </c>
      <c r="Y829" s="72" t="e">
        <f t="shared" si="25"/>
        <v>#DIV/0!</v>
      </c>
    </row>
    <row r="830" spans="6:25">
      <c r="F830" s="77"/>
      <c r="V830" s="57">
        <f t="shared" si="24"/>
        <v>0</v>
      </c>
      <c r="W830" s="57">
        <f>SUMIF('Retail Order Summary'!B:B,A830, 'Retail Order Summary'!J:J)*-1</f>
        <v>0</v>
      </c>
      <c r="X830" s="57">
        <f>SUMIF('Retail Order Summary'!B:B, 'Retail Item Input'!A830, 'Retail Order Summary'!G:G)</f>
        <v>0</v>
      </c>
      <c r="Y830" s="72" t="e">
        <f t="shared" si="25"/>
        <v>#DIV/0!</v>
      </c>
    </row>
    <row r="831" spans="6:25">
      <c r="F831" s="77"/>
      <c r="V831" s="57">
        <f t="shared" si="24"/>
        <v>0</v>
      </c>
      <c r="W831" s="57">
        <f>SUMIF('Retail Order Summary'!B:B,A831, 'Retail Order Summary'!J:J)*-1</f>
        <v>0</v>
      </c>
      <c r="X831" s="57">
        <f>SUMIF('Retail Order Summary'!B:B, 'Retail Item Input'!A831, 'Retail Order Summary'!G:G)</f>
        <v>0</v>
      </c>
      <c r="Y831" s="72" t="e">
        <f t="shared" si="25"/>
        <v>#DIV/0!</v>
      </c>
    </row>
    <row r="832" spans="6:25">
      <c r="F832" s="77"/>
      <c r="V832" s="57">
        <f t="shared" si="24"/>
        <v>0</v>
      </c>
      <c r="W832" s="57">
        <f>SUMIF('Retail Order Summary'!B:B,A832, 'Retail Order Summary'!J:J)*-1</f>
        <v>0</v>
      </c>
      <c r="X832" s="57">
        <f>SUMIF('Retail Order Summary'!B:B, 'Retail Item Input'!A832, 'Retail Order Summary'!G:G)</f>
        <v>0</v>
      </c>
      <c r="Y832" s="72" t="e">
        <f t="shared" si="25"/>
        <v>#DIV/0!</v>
      </c>
    </row>
    <row r="833" spans="6:25">
      <c r="V833" s="57">
        <f t="shared" si="24"/>
        <v>0</v>
      </c>
      <c r="W833" s="57">
        <f>SUMIF('Retail Order Summary'!B:B,A833, 'Retail Order Summary'!J:J)*-1</f>
        <v>0</v>
      </c>
      <c r="X833" s="57">
        <f>SUMIF('Retail Order Summary'!B:B, 'Retail Item Input'!A833, 'Retail Order Summary'!G:G)</f>
        <v>0</v>
      </c>
      <c r="Y833" s="72" t="e">
        <f t="shared" si="25"/>
        <v>#DIV/0!</v>
      </c>
    </row>
    <row r="834" spans="6:25">
      <c r="F834" s="77"/>
      <c r="V834" s="57">
        <f t="shared" si="24"/>
        <v>0</v>
      </c>
      <c r="W834" s="57">
        <f>SUMIF('Retail Order Summary'!B:B,A834, 'Retail Order Summary'!J:J)*-1</f>
        <v>0</v>
      </c>
      <c r="X834" s="57">
        <f>SUMIF('Retail Order Summary'!B:B, 'Retail Item Input'!A834, 'Retail Order Summary'!G:G)</f>
        <v>0</v>
      </c>
      <c r="Y834" s="72" t="e">
        <f t="shared" si="25"/>
        <v>#DIV/0!</v>
      </c>
    </row>
    <row r="835" spans="6:25">
      <c r="F835" s="77"/>
      <c r="V835" s="57">
        <f t="shared" ref="V835:V898" si="26">Q835*S835</f>
        <v>0</v>
      </c>
      <c r="W835" s="57">
        <f>SUMIF('Retail Order Summary'!B:B,A835, 'Retail Order Summary'!J:J)*-1</f>
        <v>0</v>
      </c>
      <c r="X835" s="57">
        <f>SUMIF('Retail Order Summary'!B:B, 'Retail Item Input'!A835, 'Retail Order Summary'!G:G)</f>
        <v>0</v>
      </c>
      <c r="Y835" s="72" t="e">
        <f t="shared" ref="Y835:Y898" si="27">V835+(W835*(V835/X835))</f>
        <v>#DIV/0!</v>
      </c>
    </row>
    <row r="836" spans="6:25">
      <c r="F836" s="77"/>
      <c r="V836" s="57">
        <f t="shared" si="26"/>
        <v>0</v>
      </c>
      <c r="W836" s="57">
        <f>SUMIF('Retail Order Summary'!B:B,A836, 'Retail Order Summary'!J:J)*-1</f>
        <v>0</v>
      </c>
      <c r="X836" s="57">
        <f>SUMIF('Retail Order Summary'!B:B, 'Retail Item Input'!A836, 'Retail Order Summary'!G:G)</f>
        <v>0</v>
      </c>
      <c r="Y836" s="72" t="e">
        <f t="shared" si="27"/>
        <v>#DIV/0!</v>
      </c>
    </row>
    <row r="837" spans="6:25">
      <c r="F837" s="77"/>
      <c r="V837" s="57">
        <f t="shared" si="26"/>
        <v>0</v>
      </c>
      <c r="W837" s="57">
        <f>SUMIF('Retail Order Summary'!B:B,A837, 'Retail Order Summary'!J:J)*-1</f>
        <v>0</v>
      </c>
      <c r="X837" s="57">
        <f>SUMIF('Retail Order Summary'!B:B, 'Retail Item Input'!A837, 'Retail Order Summary'!G:G)</f>
        <v>0</v>
      </c>
      <c r="Y837" s="72" t="e">
        <f t="shared" si="27"/>
        <v>#DIV/0!</v>
      </c>
    </row>
    <row r="838" spans="6:25">
      <c r="F838" s="77"/>
      <c r="V838" s="57">
        <f t="shared" si="26"/>
        <v>0</v>
      </c>
      <c r="W838" s="57">
        <f>SUMIF('Retail Order Summary'!B:B,A838, 'Retail Order Summary'!J:J)*-1</f>
        <v>0</v>
      </c>
      <c r="X838" s="57">
        <f>SUMIF('Retail Order Summary'!B:B, 'Retail Item Input'!A838, 'Retail Order Summary'!G:G)</f>
        <v>0</v>
      </c>
      <c r="Y838" s="72" t="e">
        <f t="shared" si="27"/>
        <v>#DIV/0!</v>
      </c>
    </row>
    <row r="839" spans="6:25">
      <c r="V839" s="57">
        <f t="shared" si="26"/>
        <v>0</v>
      </c>
      <c r="W839" s="57">
        <f>SUMIF('Retail Order Summary'!B:B,A839, 'Retail Order Summary'!J:J)*-1</f>
        <v>0</v>
      </c>
      <c r="X839" s="57">
        <f>SUMIF('Retail Order Summary'!B:B, 'Retail Item Input'!A839, 'Retail Order Summary'!G:G)</f>
        <v>0</v>
      </c>
      <c r="Y839" s="72" t="e">
        <f t="shared" si="27"/>
        <v>#DIV/0!</v>
      </c>
    </row>
    <row r="840" spans="6:25">
      <c r="F840" s="77"/>
      <c r="V840" s="57">
        <f t="shared" si="26"/>
        <v>0</v>
      </c>
      <c r="W840" s="57">
        <f>SUMIF('Retail Order Summary'!B:B,A840, 'Retail Order Summary'!J:J)*-1</f>
        <v>0</v>
      </c>
      <c r="X840" s="57">
        <f>SUMIF('Retail Order Summary'!B:B, 'Retail Item Input'!A840, 'Retail Order Summary'!G:G)</f>
        <v>0</v>
      </c>
      <c r="Y840" s="72" t="e">
        <f t="shared" si="27"/>
        <v>#DIV/0!</v>
      </c>
    </row>
    <row r="841" spans="6:25">
      <c r="V841" s="57">
        <f t="shared" si="26"/>
        <v>0</v>
      </c>
      <c r="W841" s="57">
        <f>SUMIF('Retail Order Summary'!B:B,A841, 'Retail Order Summary'!J:J)*-1</f>
        <v>0</v>
      </c>
      <c r="X841" s="57">
        <f>SUMIF('Retail Order Summary'!B:B, 'Retail Item Input'!A841, 'Retail Order Summary'!G:G)</f>
        <v>0</v>
      </c>
      <c r="Y841" s="72" t="e">
        <f t="shared" si="27"/>
        <v>#DIV/0!</v>
      </c>
    </row>
    <row r="842" spans="6:25">
      <c r="V842" s="57">
        <f t="shared" si="26"/>
        <v>0</v>
      </c>
      <c r="W842" s="57">
        <f>SUMIF('Retail Order Summary'!B:B,A842, 'Retail Order Summary'!J:J)*-1</f>
        <v>0</v>
      </c>
      <c r="X842" s="57">
        <f>SUMIF('Retail Order Summary'!B:B, 'Retail Item Input'!A842, 'Retail Order Summary'!G:G)</f>
        <v>0</v>
      </c>
      <c r="Y842" s="72" t="e">
        <f t="shared" si="27"/>
        <v>#DIV/0!</v>
      </c>
    </row>
    <row r="843" spans="6:25">
      <c r="F843" s="77"/>
      <c r="V843" s="57">
        <f t="shared" si="26"/>
        <v>0</v>
      </c>
      <c r="W843" s="57">
        <f>SUMIF('Retail Order Summary'!B:B,A843, 'Retail Order Summary'!J:J)*-1</f>
        <v>0</v>
      </c>
      <c r="X843" s="57">
        <f>SUMIF('Retail Order Summary'!B:B, 'Retail Item Input'!A843, 'Retail Order Summary'!G:G)</f>
        <v>0</v>
      </c>
      <c r="Y843" s="72" t="e">
        <f t="shared" si="27"/>
        <v>#DIV/0!</v>
      </c>
    </row>
    <row r="844" spans="6:25">
      <c r="F844" s="77"/>
      <c r="V844" s="57">
        <f t="shared" si="26"/>
        <v>0</v>
      </c>
      <c r="W844" s="57">
        <f>SUMIF('Retail Order Summary'!B:B,A844, 'Retail Order Summary'!J:J)*-1</f>
        <v>0</v>
      </c>
      <c r="X844" s="57">
        <f>SUMIF('Retail Order Summary'!B:B, 'Retail Item Input'!A844, 'Retail Order Summary'!G:G)</f>
        <v>0</v>
      </c>
      <c r="Y844" s="72" t="e">
        <f t="shared" si="27"/>
        <v>#DIV/0!</v>
      </c>
    </row>
    <row r="845" spans="6:25">
      <c r="V845" s="57">
        <f t="shared" si="26"/>
        <v>0</v>
      </c>
      <c r="W845" s="57">
        <f>SUMIF('Retail Order Summary'!B:B,A845, 'Retail Order Summary'!J:J)*-1</f>
        <v>0</v>
      </c>
      <c r="X845" s="57">
        <f>SUMIF('Retail Order Summary'!B:B, 'Retail Item Input'!A845, 'Retail Order Summary'!G:G)</f>
        <v>0</v>
      </c>
      <c r="Y845" s="72" t="e">
        <f t="shared" si="27"/>
        <v>#DIV/0!</v>
      </c>
    </row>
    <row r="846" spans="6:25">
      <c r="V846" s="57">
        <f t="shared" si="26"/>
        <v>0</v>
      </c>
      <c r="W846" s="57">
        <f>SUMIF('Retail Order Summary'!B:B,A846, 'Retail Order Summary'!J:J)*-1</f>
        <v>0</v>
      </c>
      <c r="X846" s="57">
        <f>SUMIF('Retail Order Summary'!B:B, 'Retail Item Input'!A846, 'Retail Order Summary'!G:G)</f>
        <v>0</v>
      </c>
      <c r="Y846" s="72" t="e">
        <f t="shared" si="27"/>
        <v>#DIV/0!</v>
      </c>
    </row>
    <row r="847" spans="6:25">
      <c r="F847" s="77"/>
      <c r="V847" s="57">
        <f t="shared" si="26"/>
        <v>0</v>
      </c>
      <c r="W847" s="57">
        <f>SUMIF('Retail Order Summary'!B:B,A847, 'Retail Order Summary'!J:J)*-1</f>
        <v>0</v>
      </c>
      <c r="X847" s="57">
        <f>SUMIF('Retail Order Summary'!B:B, 'Retail Item Input'!A847, 'Retail Order Summary'!G:G)</f>
        <v>0</v>
      </c>
      <c r="Y847" s="72" t="e">
        <f t="shared" si="27"/>
        <v>#DIV/0!</v>
      </c>
    </row>
    <row r="848" spans="6:25">
      <c r="F848" s="77"/>
      <c r="V848" s="57">
        <f t="shared" si="26"/>
        <v>0</v>
      </c>
      <c r="W848" s="57">
        <f>SUMIF('Retail Order Summary'!B:B,A848, 'Retail Order Summary'!J:J)*-1</f>
        <v>0</v>
      </c>
      <c r="X848" s="57">
        <f>SUMIF('Retail Order Summary'!B:B, 'Retail Item Input'!A848, 'Retail Order Summary'!G:G)</f>
        <v>0</v>
      </c>
      <c r="Y848" s="72" t="e">
        <f t="shared" si="27"/>
        <v>#DIV/0!</v>
      </c>
    </row>
    <row r="849" spans="6:25">
      <c r="V849" s="57">
        <f t="shared" si="26"/>
        <v>0</v>
      </c>
      <c r="W849" s="57">
        <f>SUMIF('Retail Order Summary'!B:B,A849, 'Retail Order Summary'!J:J)*-1</f>
        <v>0</v>
      </c>
      <c r="X849" s="57">
        <f>SUMIF('Retail Order Summary'!B:B, 'Retail Item Input'!A849, 'Retail Order Summary'!G:G)</f>
        <v>0</v>
      </c>
      <c r="Y849" s="72" t="e">
        <f t="shared" si="27"/>
        <v>#DIV/0!</v>
      </c>
    </row>
    <row r="850" spans="6:25">
      <c r="V850" s="57">
        <f t="shared" si="26"/>
        <v>0</v>
      </c>
      <c r="W850" s="57">
        <f>SUMIF('Retail Order Summary'!B:B,A850, 'Retail Order Summary'!J:J)*-1</f>
        <v>0</v>
      </c>
      <c r="X850" s="57">
        <f>SUMIF('Retail Order Summary'!B:B, 'Retail Item Input'!A850, 'Retail Order Summary'!G:G)</f>
        <v>0</v>
      </c>
      <c r="Y850" s="72" t="e">
        <f t="shared" si="27"/>
        <v>#DIV/0!</v>
      </c>
    </row>
    <row r="851" spans="6:25">
      <c r="V851" s="57">
        <f t="shared" si="26"/>
        <v>0</v>
      </c>
      <c r="W851" s="57">
        <f>SUMIF('Retail Order Summary'!B:B,A851, 'Retail Order Summary'!J:J)*-1</f>
        <v>0</v>
      </c>
      <c r="X851" s="57">
        <f>SUMIF('Retail Order Summary'!B:B, 'Retail Item Input'!A851, 'Retail Order Summary'!G:G)</f>
        <v>0</v>
      </c>
      <c r="Y851" s="72" t="e">
        <f t="shared" si="27"/>
        <v>#DIV/0!</v>
      </c>
    </row>
    <row r="852" spans="6:25">
      <c r="V852" s="57">
        <f t="shared" si="26"/>
        <v>0</v>
      </c>
      <c r="W852" s="57">
        <f>SUMIF('Retail Order Summary'!B:B,A852, 'Retail Order Summary'!J:J)*-1</f>
        <v>0</v>
      </c>
      <c r="X852" s="57">
        <f>SUMIF('Retail Order Summary'!B:B, 'Retail Item Input'!A852, 'Retail Order Summary'!G:G)</f>
        <v>0</v>
      </c>
      <c r="Y852" s="72" t="e">
        <f t="shared" si="27"/>
        <v>#DIV/0!</v>
      </c>
    </row>
    <row r="853" spans="6:25">
      <c r="F853" s="77"/>
      <c r="V853" s="57">
        <f t="shared" si="26"/>
        <v>0</v>
      </c>
      <c r="W853" s="57">
        <f>SUMIF('Retail Order Summary'!B:B,A853, 'Retail Order Summary'!J:J)*-1</f>
        <v>0</v>
      </c>
      <c r="X853" s="57">
        <f>SUMIF('Retail Order Summary'!B:B, 'Retail Item Input'!A853, 'Retail Order Summary'!G:G)</f>
        <v>0</v>
      </c>
      <c r="Y853" s="72" t="e">
        <f t="shared" si="27"/>
        <v>#DIV/0!</v>
      </c>
    </row>
    <row r="854" spans="6:25">
      <c r="F854" s="77"/>
      <c r="V854" s="57">
        <f t="shared" si="26"/>
        <v>0</v>
      </c>
      <c r="W854" s="57">
        <f>SUMIF('Retail Order Summary'!B:B,A854, 'Retail Order Summary'!J:J)*-1</f>
        <v>0</v>
      </c>
      <c r="X854" s="57">
        <f>SUMIF('Retail Order Summary'!B:B, 'Retail Item Input'!A854, 'Retail Order Summary'!G:G)</f>
        <v>0</v>
      </c>
      <c r="Y854" s="72" t="e">
        <f t="shared" si="27"/>
        <v>#DIV/0!</v>
      </c>
    </row>
    <row r="855" spans="6:25">
      <c r="V855" s="57">
        <f t="shared" si="26"/>
        <v>0</v>
      </c>
      <c r="W855" s="57">
        <f>SUMIF('Retail Order Summary'!B:B,A855, 'Retail Order Summary'!J:J)*-1</f>
        <v>0</v>
      </c>
      <c r="X855" s="57">
        <f>SUMIF('Retail Order Summary'!B:B, 'Retail Item Input'!A855, 'Retail Order Summary'!G:G)</f>
        <v>0</v>
      </c>
      <c r="Y855" s="72" t="e">
        <f t="shared" si="27"/>
        <v>#DIV/0!</v>
      </c>
    </row>
    <row r="856" spans="6:25">
      <c r="F856" s="77"/>
      <c r="V856" s="57">
        <f t="shared" si="26"/>
        <v>0</v>
      </c>
      <c r="W856" s="57">
        <f>SUMIF('Retail Order Summary'!B:B,A856, 'Retail Order Summary'!J:J)*-1</f>
        <v>0</v>
      </c>
      <c r="X856" s="57">
        <f>SUMIF('Retail Order Summary'!B:B, 'Retail Item Input'!A856, 'Retail Order Summary'!G:G)</f>
        <v>0</v>
      </c>
      <c r="Y856" s="72" t="e">
        <f t="shared" si="27"/>
        <v>#DIV/0!</v>
      </c>
    </row>
    <row r="857" spans="6:25">
      <c r="F857" s="77"/>
      <c r="V857" s="57">
        <f t="shared" si="26"/>
        <v>0</v>
      </c>
      <c r="W857" s="57">
        <f>SUMIF('Retail Order Summary'!B:B,A857, 'Retail Order Summary'!J:J)*-1</f>
        <v>0</v>
      </c>
      <c r="X857" s="57">
        <f>SUMIF('Retail Order Summary'!B:B, 'Retail Item Input'!A857, 'Retail Order Summary'!G:G)</f>
        <v>0</v>
      </c>
      <c r="Y857" s="72" t="e">
        <f t="shared" si="27"/>
        <v>#DIV/0!</v>
      </c>
    </row>
    <row r="858" spans="6:25">
      <c r="F858" s="77"/>
      <c r="V858" s="57">
        <f t="shared" si="26"/>
        <v>0</v>
      </c>
      <c r="W858" s="57">
        <f>SUMIF('Retail Order Summary'!B:B,A858, 'Retail Order Summary'!J:J)*-1</f>
        <v>0</v>
      </c>
      <c r="X858" s="57">
        <f>SUMIF('Retail Order Summary'!B:B, 'Retail Item Input'!A858, 'Retail Order Summary'!G:G)</f>
        <v>0</v>
      </c>
      <c r="Y858" s="72" t="e">
        <f t="shared" si="27"/>
        <v>#DIV/0!</v>
      </c>
    </row>
    <row r="859" spans="6:25">
      <c r="V859" s="57">
        <f t="shared" si="26"/>
        <v>0</v>
      </c>
      <c r="W859" s="57">
        <f>SUMIF('Retail Order Summary'!B:B,A859, 'Retail Order Summary'!J:J)*-1</f>
        <v>0</v>
      </c>
      <c r="X859" s="57">
        <f>SUMIF('Retail Order Summary'!B:B, 'Retail Item Input'!A859, 'Retail Order Summary'!G:G)</f>
        <v>0</v>
      </c>
      <c r="Y859" s="72" t="e">
        <f t="shared" si="27"/>
        <v>#DIV/0!</v>
      </c>
    </row>
    <row r="860" spans="6:25">
      <c r="F860" s="77"/>
      <c r="V860" s="57">
        <f t="shared" si="26"/>
        <v>0</v>
      </c>
      <c r="W860" s="57">
        <f>SUMIF('Retail Order Summary'!B:B,A860, 'Retail Order Summary'!J:J)*-1</f>
        <v>0</v>
      </c>
      <c r="X860" s="57">
        <f>SUMIF('Retail Order Summary'!B:B, 'Retail Item Input'!A860, 'Retail Order Summary'!G:G)</f>
        <v>0</v>
      </c>
      <c r="Y860" s="72" t="e">
        <f t="shared" si="27"/>
        <v>#DIV/0!</v>
      </c>
    </row>
    <row r="861" spans="6:25">
      <c r="V861" s="57">
        <f t="shared" si="26"/>
        <v>0</v>
      </c>
      <c r="W861" s="57">
        <f>SUMIF('Retail Order Summary'!B:B,A861, 'Retail Order Summary'!J:J)*-1</f>
        <v>0</v>
      </c>
      <c r="X861" s="57">
        <f>SUMIF('Retail Order Summary'!B:B, 'Retail Item Input'!A861, 'Retail Order Summary'!G:G)</f>
        <v>0</v>
      </c>
      <c r="Y861" s="72" t="e">
        <f t="shared" si="27"/>
        <v>#DIV/0!</v>
      </c>
    </row>
    <row r="862" spans="6:25">
      <c r="F862" s="77"/>
      <c r="V862" s="57">
        <f t="shared" si="26"/>
        <v>0</v>
      </c>
      <c r="W862" s="57">
        <f>SUMIF('Retail Order Summary'!B:B,A862, 'Retail Order Summary'!J:J)*-1</f>
        <v>0</v>
      </c>
      <c r="X862" s="57">
        <f>SUMIF('Retail Order Summary'!B:B, 'Retail Item Input'!A862, 'Retail Order Summary'!G:G)</f>
        <v>0</v>
      </c>
      <c r="Y862" s="72" t="e">
        <f t="shared" si="27"/>
        <v>#DIV/0!</v>
      </c>
    </row>
    <row r="863" spans="6:25">
      <c r="V863" s="57">
        <f t="shared" si="26"/>
        <v>0</v>
      </c>
      <c r="W863" s="57">
        <f>SUMIF('Retail Order Summary'!B:B,A863, 'Retail Order Summary'!J:J)*-1</f>
        <v>0</v>
      </c>
      <c r="X863" s="57">
        <f>SUMIF('Retail Order Summary'!B:B, 'Retail Item Input'!A863, 'Retail Order Summary'!G:G)</f>
        <v>0</v>
      </c>
      <c r="Y863" s="72" t="e">
        <f t="shared" si="27"/>
        <v>#DIV/0!</v>
      </c>
    </row>
    <row r="864" spans="6:25">
      <c r="V864" s="57">
        <f t="shared" si="26"/>
        <v>0</v>
      </c>
      <c r="W864" s="57">
        <f>SUMIF('Retail Order Summary'!B:B,A864, 'Retail Order Summary'!J:J)*-1</f>
        <v>0</v>
      </c>
      <c r="X864" s="57">
        <f>SUMIF('Retail Order Summary'!B:B, 'Retail Item Input'!A864, 'Retail Order Summary'!G:G)</f>
        <v>0</v>
      </c>
      <c r="Y864" s="72" t="e">
        <f t="shared" si="27"/>
        <v>#DIV/0!</v>
      </c>
    </row>
    <row r="865" spans="6:25">
      <c r="V865" s="57">
        <f t="shared" si="26"/>
        <v>0</v>
      </c>
      <c r="W865" s="57">
        <f>SUMIF('Retail Order Summary'!B:B,A865, 'Retail Order Summary'!J:J)*-1</f>
        <v>0</v>
      </c>
      <c r="X865" s="57">
        <f>SUMIF('Retail Order Summary'!B:B, 'Retail Item Input'!A865, 'Retail Order Summary'!G:G)</f>
        <v>0</v>
      </c>
      <c r="Y865" s="72" t="e">
        <f t="shared" si="27"/>
        <v>#DIV/0!</v>
      </c>
    </row>
    <row r="866" spans="6:25">
      <c r="F866" s="77"/>
      <c r="V866" s="57">
        <f t="shared" si="26"/>
        <v>0</v>
      </c>
      <c r="W866" s="57">
        <f>SUMIF('Retail Order Summary'!B:B,A866, 'Retail Order Summary'!J:J)*-1</f>
        <v>0</v>
      </c>
      <c r="X866" s="57">
        <f>SUMIF('Retail Order Summary'!B:B, 'Retail Item Input'!A866, 'Retail Order Summary'!G:G)</f>
        <v>0</v>
      </c>
      <c r="Y866" s="72" t="e">
        <f t="shared" si="27"/>
        <v>#DIV/0!</v>
      </c>
    </row>
    <row r="867" spans="6:25">
      <c r="F867" s="77"/>
      <c r="V867" s="57">
        <f t="shared" si="26"/>
        <v>0</v>
      </c>
      <c r="W867" s="57">
        <f>SUMIF('Retail Order Summary'!B:B,A867, 'Retail Order Summary'!J:J)*-1</f>
        <v>0</v>
      </c>
      <c r="X867" s="57">
        <f>SUMIF('Retail Order Summary'!B:B, 'Retail Item Input'!A867, 'Retail Order Summary'!G:G)</f>
        <v>0</v>
      </c>
      <c r="Y867" s="72" t="e">
        <f t="shared" si="27"/>
        <v>#DIV/0!</v>
      </c>
    </row>
    <row r="868" spans="6:25">
      <c r="F868" s="77"/>
      <c r="V868" s="57">
        <f t="shared" si="26"/>
        <v>0</v>
      </c>
      <c r="W868" s="57">
        <f>SUMIF('Retail Order Summary'!B:B,A868, 'Retail Order Summary'!J:J)*-1</f>
        <v>0</v>
      </c>
      <c r="X868" s="57">
        <f>SUMIF('Retail Order Summary'!B:B, 'Retail Item Input'!A868, 'Retail Order Summary'!G:G)</f>
        <v>0</v>
      </c>
      <c r="Y868" s="72" t="e">
        <f t="shared" si="27"/>
        <v>#DIV/0!</v>
      </c>
    </row>
    <row r="869" spans="6:25">
      <c r="F869" s="77"/>
      <c r="V869" s="57">
        <f t="shared" si="26"/>
        <v>0</v>
      </c>
      <c r="W869" s="57">
        <f>SUMIF('Retail Order Summary'!B:B,A869, 'Retail Order Summary'!J:J)*-1</f>
        <v>0</v>
      </c>
      <c r="X869" s="57">
        <f>SUMIF('Retail Order Summary'!B:B, 'Retail Item Input'!A869, 'Retail Order Summary'!G:G)</f>
        <v>0</v>
      </c>
      <c r="Y869" s="72" t="e">
        <f t="shared" si="27"/>
        <v>#DIV/0!</v>
      </c>
    </row>
    <row r="870" spans="6:25">
      <c r="F870" s="77"/>
      <c r="V870" s="57">
        <f t="shared" si="26"/>
        <v>0</v>
      </c>
      <c r="W870" s="57">
        <f>SUMIF('Retail Order Summary'!B:B,A870, 'Retail Order Summary'!J:J)*-1</f>
        <v>0</v>
      </c>
      <c r="X870" s="57">
        <f>SUMIF('Retail Order Summary'!B:B, 'Retail Item Input'!A870, 'Retail Order Summary'!G:G)</f>
        <v>0</v>
      </c>
      <c r="Y870" s="72" t="e">
        <f t="shared" si="27"/>
        <v>#DIV/0!</v>
      </c>
    </row>
    <row r="871" spans="6:25">
      <c r="F871" s="77"/>
      <c r="V871" s="57">
        <f t="shared" si="26"/>
        <v>0</v>
      </c>
      <c r="W871" s="57">
        <f>SUMIF('Retail Order Summary'!B:B,A871, 'Retail Order Summary'!J:J)*-1</f>
        <v>0</v>
      </c>
      <c r="X871" s="57">
        <f>SUMIF('Retail Order Summary'!B:B, 'Retail Item Input'!A871, 'Retail Order Summary'!G:G)</f>
        <v>0</v>
      </c>
      <c r="Y871" s="72" t="e">
        <f t="shared" si="27"/>
        <v>#DIV/0!</v>
      </c>
    </row>
    <row r="872" spans="6:25">
      <c r="F872" s="77"/>
      <c r="V872" s="57">
        <f t="shared" si="26"/>
        <v>0</v>
      </c>
      <c r="W872" s="57">
        <f>SUMIF('Retail Order Summary'!B:B,A872, 'Retail Order Summary'!J:J)*-1</f>
        <v>0</v>
      </c>
      <c r="X872" s="57">
        <f>SUMIF('Retail Order Summary'!B:B, 'Retail Item Input'!A872, 'Retail Order Summary'!G:G)</f>
        <v>0</v>
      </c>
      <c r="Y872" s="72" t="e">
        <f t="shared" si="27"/>
        <v>#DIV/0!</v>
      </c>
    </row>
    <row r="873" spans="6:25">
      <c r="V873" s="57">
        <f t="shared" si="26"/>
        <v>0</v>
      </c>
      <c r="W873" s="57">
        <f>SUMIF('Retail Order Summary'!B:B,A873, 'Retail Order Summary'!J:J)*-1</f>
        <v>0</v>
      </c>
      <c r="X873" s="57">
        <f>SUMIF('Retail Order Summary'!B:B, 'Retail Item Input'!A873, 'Retail Order Summary'!G:G)</f>
        <v>0</v>
      </c>
      <c r="Y873" s="72" t="e">
        <f t="shared" si="27"/>
        <v>#DIV/0!</v>
      </c>
    </row>
    <row r="874" spans="6:25">
      <c r="V874" s="57">
        <f t="shared" si="26"/>
        <v>0</v>
      </c>
      <c r="W874" s="57">
        <f>SUMIF('Retail Order Summary'!B:B,A874, 'Retail Order Summary'!J:J)*-1</f>
        <v>0</v>
      </c>
      <c r="X874" s="57">
        <f>SUMIF('Retail Order Summary'!B:B, 'Retail Item Input'!A874, 'Retail Order Summary'!G:G)</f>
        <v>0</v>
      </c>
      <c r="Y874" s="72" t="e">
        <f t="shared" si="27"/>
        <v>#DIV/0!</v>
      </c>
    </row>
    <row r="875" spans="6:25">
      <c r="V875" s="57">
        <f t="shared" si="26"/>
        <v>0</v>
      </c>
      <c r="W875" s="57">
        <f>SUMIF('Retail Order Summary'!B:B,A875, 'Retail Order Summary'!J:J)*-1</f>
        <v>0</v>
      </c>
      <c r="X875" s="57">
        <f>SUMIF('Retail Order Summary'!B:B, 'Retail Item Input'!A875, 'Retail Order Summary'!G:G)</f>
        <v>0</v>
      </c>
      <c r="Y875" s="72" t="e">
        <f t="shared" si="27"/>
        <v>#DIV/0!</v>
      </c>
    </row>
    <row r="876" spans="6:25">
      <c r="F876" s="77"/>
      <c r="V876" s="57">
        <f t="shared" si="26"/>
        <v>0</v>
      </c>
      <c r="W876" s="57">
        <f>SUMIF('Retail Order Summary'!B:B,A876, 'Retail Order Summary'!J:J)*-1</f>
        <v>0</v>
      </c>
      <c r="X876" s="57">
        <f>SUMIF('Retail Order Summary'!B:B, 'Retail Item Input'!A876, 'Retail Order Summary'!G:G)</f>
        <v>0</v>
      </c>
      <c r="Y876" s="72" t="e">
        <f t="shared" si="27"/>
        <v>#DIV/0!</v>
      </c>
    </row>
    <row r="877" spans="6:25">
      <c r="V877" s="57">
        <f t="shared" si="26"/>
        <v>0</v>
      </c>
      <c r="W877" s="57">
        <f>SUMIF('Retail Order Summary'!B:B,A877, 'Retail Order Summary'!J:J)*-1</f>
        <v>0</v>
      </c>
      <c r="X877" s="57">
        <f>SUMIF('Retail Order Summary'!B:B, 'Retail Item Input'!A877, 'Retail Order Summary'!G:G)</f>
        <v>0</v>
      </c>
      <c r="Y877" s="72" t="e">
        <f t="shared" si="27"/>
        <v>#DIV/0!</v>
      </c>
    </row>
    <row r="878" spans="6:25">
      <c r="V878" s="57">
        <f t="shared" si="26"/>
        <v>0</v>
      </c>
      <c r="W878" s="57">
        <f>SUMIF('Retail Order Summary'!B:B,A878, 'Retail Order Summary'!J:J)*-1</f>
        <v>0</v>
      </c>
      <c r="X878" s="57">
        <f>SUMIF('Retail Order Summary'!B:B, 'Retail Item Input'!A878, 'Retail Order Summary'!G:G)</f>
        <v>0</v>
      </c>
      <c r="Y878" s="72" t="e">
        <f t="shared" si="27"/>
        <v>#DIV/0!</v>
      </c>
    </row>
    <row r="879" spans="6:25">
      <c r="V879" s="57">
        <f t="shared" si="26"/>
        <v>0</v>
      </c>
      <c r="W879" s="57">
        <f>SUMIF('Retail Order Summary'!B:B,A879, 'Retail Order Summary'!J:J)*-1</f>
        <v>0</v>
      </c>
      <c r="X879" s="57">
        <f>SUMIF('Retail Order Summary'!B:B, 'Retail Item Input'!A879, 'Retail Order Summary'!G:G)</f>
        <v>0</v>
      </c>
      <c r="Y879" s="72" t="e">
        <f t="shared" si="27"/>
        <v>#DIV/0!</v>
      </c>
    </row>
    <row r="880" spans="6:25">
      <c r="V880" s="57">
        <f t="shared" si="26"/>
        <v>0</v>
      </c>
      <c r="W880" s="57">
        <f>SUMIF('Retail Order Summary'!B:B,A880, 'Retail Order Summary'!J:J)*-1</f>
        <v>0</v>
      </c>
      <c r="X880" s="57">
        <f>SUMIF('Retail Order Summary'!B:B, 'Retail Item Input'!A880, 'Retail Order Summary'!G:G)</f>
        <v>0</v>
      </c>
      <c r="Y880" s="72" t="e">
        <f t="shared" si="27"/>
        <v>#DIV/0!</v>
      </c>
    </row>
    <row r="881" spans="6:25">
      <c r="V881" s="57">
        <f t="shared" si="26"/>
        <v>0</v>
      </c>
      <c r="W881" s="57">
        <f>SUMIF('Retail Order Summary'!B:B,A881, 'Retail Order Summary'!J:J)*-1</f>
        <v>0</v>
      </c>
      <c r="X881" s="57">
        <f>SUMIF('Retail Order Summary'!B:B, 'Retail Item Input'!A881, 'Retail Order Summary'!G:G)</f>
        <v>0</v>
      </c>
      <c r="Y881" s="72" t="e">
        <f t="shared" si="27"/>
        <v>#DIV/0!</v>
      </c>
    </row>
    <row r="882" spans="6:25">
      <c r="F882" s="77"/>
      <c r="V882" s="57">
        <f t="shared" si="26"/>
        <v>0</v>
      </c>
      <c r="W882" s="57">
        <f>SUMIF('Retail Order Summary'!B:B,A882, 'Retail Order Summary'!J:J)*-1</f>
        <v>0</v>
      </c>
      <c r="X882" s="57">
        <f>SUMIF('Retail Order Summary'!B:B, 'Retail Item Input'!A882, 'Retail Order Summary'!G:G)</f>
        <v>0</v>
      </c>
      <c r="Y882" s="72" t="e">
        <f t="shared" si="27"/>
        <v>#DIV/0!</v>
      </c>
    </row>
    <row r="883" spans="6:25">
      <c r="V883" s="57">
        <f t="shared" si="26"/>
        <v>0</v>
      </c>
      <c r="W883" s="57">
        <f>SUMIF('Retail Order Summary'!B:B,A883, 'Retail Order Summary'!J:J)*-1</f>
        <v>0</v>
      </c>
      <c r="X883" s="57">
        <f>SUMIF('Retail Order Summary'!B:B, 'Retail Item Input'!A883, 'Retail Order Summary'!G:G)</f>
        <v>0</v>
      </c>
      <c r="Y883" s="72" t="e">
        <f t="shared" si="27"/>
        <v>#DIV/0!</v>
      </c>
    </row>
    <row r="884" spans="6:25">
      <c r="V884" s="57">
        <f t="shared" si="26"/>
        <v>0</v>
      </c>
      <c r="W884" s="57">
        <f>SUMIF('Retail Order Summary'!B:B,A884, 'Retail Order Summary'!J:J)*-1</f>
        <v>0</v>
      </c>
      <c r="X884" s="57">
        <f>SUMIF('Retail Order Summary'!B:B, 'Retail Item Input'!A884, 'Retail Order Summary'!G:G)</f>
        <v>0</v>
      </c>
      <c r="Y884" s="72" t="e">
        <f t="shared" si="27"/>
        <v>#DIV/0!</v>
      </c>
    </row>
    <row r="885" spans="6:25">
      <c r="V885" s="57">
        <f t="shared" si="26"/>
        <v>0</v>
      </c>
      <c r="W885" s="57">
        <f>SUMIF('Retail Order Summary'!B:B,A885, 'Retail Order Summary'!J:J)*-1</f>
        <v>0</v>
      </c>
      <c r="X885" s="57">
        <f>SUMIF('Retail Order Summary'!B:B, 'Retail Item Input'!A885, 'Retail Order Summary'!G:G)</f>
        <v>0</v>
      </c>
      <c r="Y885" s="72" t="e">
        <f t="shared" si="27"/>
        <v>#DIV/0!</v>
      </c>
    </row>
    <row r="886" spans="6:25">
      <c r="F886" s="77"/>
      <c r="V886" s="57">
        <f t="shared" si="26"/>
        <v>0</v>
      </c>
      <c r="W886" s="57">
        <f>SUMIF('Retail Order Summary'!B:B,A886, 'Retail Order Summary'!J:J)*-1</f>
        <v>0</v>
      </c>
      <c r="X886" s="57">
        <f>SUMIF('Retail Order Summary'!B:B, 'Retail Item Input'!A886, 'Retail Order Summary'!G:G)</f>
        <v>0</v>
      </c>
      <c r="Y886" s="72" t="e">
        <f t="shared" si="27"/>
        <v>#DIV/0!</v>
      </c>
    </row>
    <row r="887" spans="6:25">
      <c r="V887" s="57">
        <f t="shared" si="26"/>
        <v>0</v>
      </c>
      <c r="W887" s="57">
        <f>SUMIF('Retail Order Summary'!B:B,A887, 'Retail Order Summary'!J:J)*-1</f>
        <v>0</v>
      </c>
      <c r="X887" s="57">
        <f>SUMIF('Retail Order Summary'!B:B, 'Retail Item Input'!A887, 'Retail Order Summary'!G:G)</f>
        <v>0</v>
      </c>
      <c r="Y887" s="72" t="e">
        <f t="shared" si="27"/>
        <v>#DIV/0!</v>
      </c>
    </row>
    <row r="888" spans="6:25">
      <c r="V888" s="57">
        <f t="shared" si="26"/>
        <v>0</v>
      </c>
      <c r="W888" s="57">
        <f>SUMIF('Retail Order Summary'!B:B,A888, 'Retail Order Summary'!J:J)*-1</f>
        <v>0</v>
      </c>
      <c r="X888" s="57">
        <f>SUMIF('Retail Order Summary'!B:B, 'Retail Item Input'!A888, 'Retail Order Summary'!G:G)</f>
        <v>0</v>
      </c>
      <c r="Y888" s="72" t="e">
        <f t="shared" si="27"/>
        <v>#DIV/0!</v>
      </c>
    </row>
    <row r="889" spans="6:25">
      <c r="V889" s="57">
        <f t="shared" si="26"/>
        <v>0</v>
      </c>
      <c r="W889" s="57">
        <f>SUMIF('Retail Order Summary'!B:B,A889, 'Retail Order Summary'!J:J)*-1</f>
        <v>0</v>
      </c>
      <c r="X889" s="57">
        <f>SUMIF('Retail Order Summary'!B:B, 'Retail Item Input'!A889, 'Retail Order Summary'!G:G)</f>
        <v>0</v>
      </c>
      <c r="Y889" s="72" t="e">
        <f t="shared" si="27"/>
        <v>#DIV/0!</v>
      </c>
    </row>
    <row r="890" spans="6:25">
      <c r="F890" s="77"/>
      <c r="V890" s="57">
        <f t="shared" si="26"/>
        <v>0</v>
      </c>
      <c r="W890" s="57">
        <f>SUMIF('Retail Order Summary'!B:B,A890, 'Retail Order Summary'!J:J)*-1</f>
        <v>0</v>
      </c>
      <c r="X890" s="57">
        <f>SUMIF('Retail Order Summary'!B:B, 'Retail Item Input'!A890, 'Retail Order Summary'!G:G)</f>
        <v>0</v>
      </c>
      <c r="Y890" s="72" t="e">
        <f t="shared" si="27"/>
        <v>#DIV/0!</v>
      </c>
    </row>
    <row r="891" spans="6:25">
      <c r="F891" s="77"/>
      <c r="V891" s="57">
        <f t="shared" si="26"/>
        <v>0</v>
      </c>
      <c r="W891" s="57">
        <f>SUMIF('Retail Order Summary'!B:B,A891, 'Retail Order Summary'!J:J)*-1</f>
        <v>0</v>
      </c>
      <c r="X891" s="57">
        <f>SUMIF('Retail Order Summary'!B:B, 'Retail Item Input'!A891, 'Retail Order Summary'!G:G)</f>
        <v>0</v>
      </c>
      <c r="Y891" s="72" t="e">
        <f t="shared" si="27"/>
        <v>#DIV/0!</v>
      </c>
    </row>
    <row r="892" spans="6:25">
      <c r="V892" s="57">
        <f t="shared" si="26"/>
        <v>0</v>
      </c>
      <c r="W892" s="57">
        <f>SUMIF('Retail Order Summary'!B:B,A892, 'Retail Order Summary'!J:J)*-1</f>
        <v>0</v>
      </c>
      <c r="X892" s="57">
        <f>SUMIF('Retail Order Summary'!B:B, 'Retail Item Input'!A892, 'Retail Order Summary'!G:G)</f>
        <v>0</v>
      </c>
      <c r="Y892" s="72" t="e">
        <f t="shared" si="27"/>
        <v>#DIV/0!</v>
      </c>
    </row>
    <row r="893" spans="6:25">
      <c r="V893" s="57">
        <f t="shared" si="26"/>
        <v>0</v>
      </c>
      <c r="W893" s="57">
        <f>SUMIF('Retail Order Summary'!B:B,A893, 'Retail Order Summary'!J:J)*-1</f>
        <v>0</v>
      </c>
      <c r="X893" s="57">
        <f>SUMIF('Retail Order Summary'!B:B, 'Retail Item Input'!A893, 'Retail Order Summary'!G:G)</f>
        <v>0</v>
      </c>
      <c r="Y893" s="72" t="e">
        <f t="shared" si="27"/>
        <v>#DIV/0!</v>
      </c>
    </row>
    <row r="894" spans="6:25">
      <c r="F894" s="77"/>
      <c r="V894" s="57">
        <f t="shared" si="26"/>
        <v>0</v>
      </c>
      <c r="W894" s="57">
        <f>SUMIF('Retail Order Summary'!B:B,A894, 'Retail Order Summary'!J:J)*-1</f>
        <v>0</v>
      </c>
      <c r="X894" s="57">
        <f>SUMIF('Retail Order Summary'!B:B, 'Retail Item Input'!A894, 'Retail Order Summary'!G:G)</f>
        <v>0</v>
      </c>
      <c r="Y894" s="72" t="e">
        <f t="shared" si="27"/>
        <v>#DIV/0!</v>
      </c>
    </row>
    <row r="895" spans="6:25">
      <c r="V895" s="57">
        <f t="shared" si="26"/>
        <v>0</v>
      </c>
      <c r="W895" s="57">
        <f>SUMIF('Retail Order Summary'!B:B,A895, 'Retail Order Summary'!J:J)*-1</f>
        <v>0</v>
      </c>
      <c r="X895" s="57">
        <f>SUMIF('Retail Order Summary'!B:B, 'Retail Item Input'!A895, 'Retail Order Summary'!G:G)</f>
        <v>0</v>
      </c>
      <c r="Y895" s="72" t="e">
        <f t="shared" si="27"/>
        <v>#DIV/0!</v>
      </c>
    </row>
    <row r="896" spans="6:25">
      <c r="V896" s="57">
        <f t="shared" si="26"/>
        <v>0</v>
      </c>
      <c r="W896" s="57">
        <f>SUMIF('Retail Order Summary'!B:B,A896, 'Retail Order Summary'!J:J)*-1</f>
        <v>0</v>
      </c>
      <c r="X896" s="57">
        <f>SUMIF('Retail Order Summary'!B:B, 'Retail Item Input'!A896, 'Retail Order Summary'!G:G)</f>
        <v>0</v>
      </c>
      <c r="Y896" s="72" t="e">
        <f t="shared" si="27"/>
        <v>#DIV/0!</v>
      </c>
    </row>
    <row r="897" spans="6:25">
      <c r="V897" s="57">
        <f t="shared" si="26"/>
        <v>0</v>
      </c>
      <c r="W897" s="57">
        <f>SUMIF('Retail Order Summary'!B:B,A897, 'Retail Order Summary'!J:J)*-1</f>
        <v>0</v>
      </c>
      <c r="X897" s="57">
        <f>SUMIF('Retail Order Summary'!B:B, 'Retail Item Input'!A897, 'Retail Order Summary'!G:G)</f>
        <v>0</v>
      </c>
      <c r="Y897" s="72" t="e">
        <f t="shared" si="27"/>
        <v>#DIV/0!</v>
      </c>
    </row>
    <row r="898" spans="6:25">
      <c r="V898" s="57">
        <f t="shared" si="26"/>
        <v>0</v>
      </c>
      <c r="W898" s="57">
        <f>SUMIF('Retail Order Summary'!B:B,A898, 'Retail Order Summary'!J:J)*-1</f>
        <v>0</v>
      </c>
      <c r="X898" s="57">
        <f>SUMIF('Retail Order Summary'!B:B, 'Retail Item Input'!A898, 'Retail Order Summary'!G:G)</f>
        <v>0</v>
      </c>
      <c r="Y898" s="72" t="e">
        <f t="shared" si="27"/>
        <v>#DIV/0!</v>
      </c>
    </row>
    <row r="899" spans="6:25">
      <c r="V899" s="57">
        <f t="shared" ref="V899:V957" si="28">Q899*S899</f>
        <v>0</v>
      </c>
      <c r="W899" s="57">
        <f>SUMIF('Retail Order Summary'!B:B,A899, 'Retail Order Summary'!J:J)*-1</f>
        <v>0</v>
      </c>
      <c r="X899" s="57">
        <f>SUMIF('Retail Order Summary'!B:B, 'Retail Item Input'!A899, 'Retail Order Summary'!G:G)</f>
        <v>0</v>
      </c>
      <c r="Y899" s="72" t="e">
        <f t="shared" ref="Y899:Y957" si="29">V899+(W899*(V899/X899))</f>
        <v>#DIV/0!</v>
      </c>
    </row>
    <row r="900" spans="6:25">
      <c r="F900" s="77"/>
      <c r="V900" s="57">
        <f t="shared" si="28"/>
        <v>0</v>
      </c>
      <c r="W900" s="57">
        <f>SUMIF('Retail Order Summary'!B:B,A900, 'Retail Order Summary'!J:J)*-1</f>
        <v>0</v>
      </c>
      <c r="X900" s="57">
        <f>SUMIF('Retail Order Summary'!B:B, 'Retail Item Input'!A900, 'Retail Order Summary'!G:G)</f>
        <v>0</v>
      </c>
      <c r="Y900" s="72" t="e">
        <f t="shared" si="29"/>
        <v>#DIV/0!</v>
      </c>
    </row>
    <row r="901" spans="6:25">
      <c r="V901" s="57">
        <f t="shared" si="28"/>
        <v>0</v>
      </c>
      <c r="W901" s="57">
        <f>SUMIF('Retail Order Summary'!B:B,A901, 'Retail Order Summary'!J:J)*-1</f>
        <v>0</v>
      </c>
      <c r="X901" s="57">
        <f>SUMIF('Retail Order Summary'!B:B, 'Retail Item Input'!A901, 'Retail Order Summary'!G:G)</f>
        <v>0</v>
      </c>
      <c r="Y901" s="72" t="e">
        <f t="shared" si="29"/>
        <v>#DIV/0!</v>
      </c>
    </row>
    <row r="902" spans="6:25">
      <c r="F902" s="77"/>
      <c r="V902" s="57">
        <f t="shared" si="28"/>
        <v>0</v>
      </c>
      <c r="W902" s="57">
        <f>SUMIF('Retail Order Summary'!B:B,A902, 'Retail Order Summary'!J:J)*-1</f>
        <v>0</v>
      </c>
      <c r="X902" s="57">
        <f>SUMIF('Retail Order Summary'!B:B, 'Retail Item Input'!A902, 'Retail Order Summary'!G:G)</f>
        <v>0</v>
      </c>
      <c r="Y902" s="72" t="e">
        <f t="shared" si="29"/>
        <v>#DIV/0!</v>
      </c>
    </row>
    <row r="903" spans="6:25">
      <c r="F903" s="77"/>
      <c r="V903" s="57">
        <f t="shared" si="28"/>
        <v>0</v>
      </c>
      <c r="W903" s="57">
        <f>SUMIF('Retail Order Summary'!B:B,A903, 'Retail Order Summary'!J:J)*-1</f>
        <v>0</v>
      </c>
      <c r="X903" s="57">
        <f>SUMIF('Retail Order Summary'!B:B, 'Retail Item Input'!A903, 'Retail Order Summary'!G:G)</f>
        <v>0</v>
      </c>
      <c r="Y903" s="72" t="e">
        <f t="shared" si="29"/>
        <v>#DIV/0!</v>
      </c>
    </row>
    <row r="904" spans="6:25">
      <c r="F904" s="77"/>
      <c r="V904" s="57">
        <f t="shared" si="28"/>
        <v>0</v>
      </c>
      <c r="W904" s="57">
        <f>SUMIF('Retail Order Summary'!B:B,A904, 'Retail Order Summary'!J:J)*-1</f>
        <v>0</v>
      </c>
      <c r="X904" s="57">
        <f>SUMIF('Retail Order Summary'!B:B, 'Retail Item Input'!A904, 'Retail Order Summary'!G:G)</f>
        <v>0</v>
      </c>
      <c r="Y904" s="72" t="e">
        <f t="shared" si="29"/>
        <v>#DIV/0!</v>
      </c>
    </row>
    <row r="905" spans="6:25">
      <c r="V905" s="57">
        <f t="shared" si="28"/>
        <v>0</v>
      </c>
      <c r="W905" s="57">
        <f>SUMIF('Retail Order Summary'!B:B,A905, 'Retail Order Summary'!J:J)*-1</f>
        <v>0</v>
      </c>
      <c r="X905" s="57">
        <f>SUMIF('Retail Order Summary'!B:B, 'Retail Item Input'!A905, 'Retail Order Summary'!G:G)</f>
        <v>0</v>
      </c>
      <c r="Y905" s="72" t="e">
        <f t="shared" si="29"/>
        <v>#DIV/0!</v>
      </c>
    </row>
    <row r="906" spans="6:25">
      <c r="V906" s="57">
        <f t="shared" si="28"/>
        <v>0</v>
      </c>
      <c r="W906" s="57">
        <f>SUMIF('Retail Order Summary'!B:B,A906, 'Retail Order Summary'!J:J)*-1</f>
        <v>0</v>
      </c>
      <c r="X906" s="57">
        <f>SUMIF('Retail Order Summary'!B:B, 'Retail Item Input'!A906, 'Retail Order Summary'!G:G)</f>
        <v>0</v>
      </c>
      <c r="Y906" s="72" t="e">
        <f t="shared" si="29"/>
        <v>#DIV/0!</v>
      </c>
    </row>
    <row r="907" spans="6:25">
      <c r="V907" s="57">
        <f t="shared" si="28"/>
        <v>0</v>
      </c>
      <c r="W907" s="57">
        <f>SUMIF('Retail Order Summary'!B:B,A907, 'Retail Order Summary'!J:J)*-1</f>
        <v>0</v>
      </c>
      <c r="X907" s="57">
        <f>SUMIF('Retail Order Summary'!B:B, 'Retail Item Input'!A907, 'Retail Order Summary'!G:G)</f>
        <v>0</v>
      </c>
      <c r="Y907" s="72" t="e">
        <f t="shared" si="29"/>
        <v>#DIV/0!</v>
      </c>
    </row>
    <row r="908" spans="6:25">
      <c r="V908" s="57">
        <f t="shared" si="28"/>
        <v>0</v>
      </c>
      <c r="W908" s="57">
        <f>SUMIF('Retail Order Summary'!B:B,A908, 'Retail Order Summary'!J:J)*-1</f>
        <v>0</v>
      </c>
      <c r="X908" s="57">
        <f>SUMIF('Retail Order Summary'!B:B, 'Retail Item Input'!A908, 'Retail Order Summary'!G:G)</f>
        <v>0</v>
      </c>
      <c r="Y908" s="72" t="e">
        <f t="shared" si="29"/>
        <v>#DIV/0!</v>
      </c>
    </row>
    <row r="909" spans="6:25">
      <c r="V909" s="57">
        <f t="shared" si="28"/>
        <v>0</v>
      </c>
      <c r="W909" s="57">
        <f>SUMIF('Retail Order Summary'!B:B,A909, 'Retail Order Summary'!J:J)*-1</f>
        <v>0</v>
      </c>
      <c r="X909" s="57">
        <f>SUMIF('Retail Order Summary'!B:B, 'Retail Item Input'!A909, 'Retail Order Summary'!G:G)</f>
        <v>0</v>
      </c>
      <c r="Y909" s="72" t="e">
        <f t="shared" si="29"/>
        <v>#DIV/0!</v>
      </c>
    </row>
    <row r="910" spans="6:25">
      <c r="V910" s="57">
        <f t="shared" si="28"/>
        <v>0</v>
      </c>
      <c r="W910" s="57">
        <f>SUMIF('Retail Order Summary'!B:B,A910, 'Retail Order Summary'!J:J)*-1</f>
        <v>0</v>
      </c>
      <c r="X910" s="57">
        <f>SUMIF('Retail Order Summary'!B:B, 'Retail Item Input'!A910, 'Retail Order Summary'!G:G)</f>
        <v>0</v>
      </c>
      <c r="Y910" s="72" t="e">
        <f t="shared" si="29"/>
        <v>#DIV/0!</v>
      </c>
    </row>
    <row r="911" spans="6:25">
      <c r="V911" s="57">
        <f t="shared" si="28"/>
        <v>0</v>
      </c>
      <c r="W911" s="57">
        <f>SUMIF('Retail Order Summary'!B:B,A911, 'Retail Order Summary'!J:J)*-1</f>
        <v>0</v>
      </c>
      <c r="X911" s="57">
        <f>SUMIF('Retail Order Summary'!B:B, 'Retail Item Input'!A911, 'Retail Order Summary'!G:G)</f>
        <v>0</v>
      </c>
      <c r="Y911" s="72" t="e">
        <f t="shared" si="29"/>
        <v>#DIV/0!</v>
      </c>
    </row>
    <row r="912" spans="6:25">
      <c r="V912" s="57">
        <f t="shared" si="28"/>
        <v>0</v>
      </c>
      <c r="W912" s="57">
        <f>SUMIF('Retail Order Summary'!B:B,A912, 'Retail Order Summary'!J:J)*-1</f>
        <v>0</v>
      </c>
      <c r="X912" s="57">
        <f>SUMIF('Retail Order Summary'!B:B, 'Retail Item Input'!A912, 'Retail Order Summary'!G:G)</f>
        <v>0</v>
      </c>
      <c r="Y912" s="72" t="e">
        <f t="shared" si="29"/>
        <v>#DIV/0!</v>
      </c>
    </row>
    <row r="913" spans="6:25">
      <c r="V913" s="57">
        <f t="shared" si="28"/>
        <v>0</v>
      </c>
      <c r="W913" s="57">
        <f>SUMIF('Retail Order Summary'!B:B,A913, 'Retail Order Summary'!J:J)*-1</f>
        <v>0</v>
      </c>
      <c r="X913" s="57">
        <f>SUMIF('Retail Order Summary'!B:B, 'Retail Item Input'!A913, 'Retail Order Summary'!G:G)</f>
        <v>0</v>
      </c>
      <c r="Y913" s="72" t="e">
        <f t="shared" si="29"/>
        <v>#DIV/0!</v>
      </c>
    </row>
    <row r="914" spans="6:25">
      <c r="V914" s="57">
        <f t="shared" si="28"/>
        <v>0</v>
      </c>
      <c r="W914" s="57">
        <f>SUMIF('Retail Order Summary'!B:B,A914, 'Retail Order Summary'!J:J)*-1</f>
        <v>0</v>
      </c>
      <c r="X914" s="57">
        <f>SUMIF('Retail Order Summary'!B:B, 'Retail Item Input'!A914, 'Retail Order Summary'!G:G)</f>
        <v>0</v>
      </c>
      <c r="Y914" s="72" t="e">
        <f t="shared" si="29"/>
        <v>#DIV/0!</v>
      </c>
    </row>
    <row r="915" spans="6:25">
      <c r="V915" s="57">
        <f t="shared" si="28"/>
        <v>0</v>
      </c>
      <c r="W915" s="57">
        <f>SUMIF('Retail Order Summary'!B:B,A915, 'Retail Order Summary'!J:J)*-1</f>
        <v>0</v>
      </c>
      <c r="X915" s="57">
        <f>SUMIF('Retail Order Summary'!B:B, 'Retail Item Input'!A915, 'Retail Order Summary'!G:G)</f>
        <v>0</v>
      </c>
      <c r="Y915" s="72" t="e">
        <f t="shared" si="29"/>
        <v>#DIV/0!</v>
      </c>
    </row>
    <row r="916" spans="6:25">
      <c r="V916" s="57">
        <f t="shared" si="28"/>
        <v>0</v>
      </c>
      <c r="W916" s="57">
        <f>SUMIF('Retail Order Summary'!B:B,A916, 'Retail Order Summary'!J:J)*-1</f>
        <v>0</v>
      </c>
      <c r="X916" s="57">
        <f>SUMIF('Retail Order Summary'!B:B, 'Retail Item Input'!A916, 'Retail Order Summary'!G:G)</f>
        <v>0</v>
      </c>
      <c r="Y916" s="72" t="e">
        <f t="shared" si="29"/>
        <v>#DIV/0!</v>
      </c>
    </row>
    <row r="917" spans="6:25">
      <c r="V917" s="57">
        <f t="shared" si="28"/>
        <v>0</v>
      </c>
      <c r="W917" s="57">
        <f>SUMIF('Retail Order Summary'!B:B,A917, 'Retail Order Summary'!J:J)*-1</f>
        <v>0</v>
      </c>
      <c r="X917" s="57">
        <f>SUMIF('Retail Order Summary'!B:B, 'Retail Item Input'!A917, 'Retail Order Summary'!G:G)</f>
        <v>0</v>
      </c>
      <c r="Y917" s="72" t="e">
        <f t="shared" si="29"/>
        <v>#DIV/0!</v>
      </c>
    </row>
    <row r="918" spans="6:25">
      <c r="F918" s="77"/>
      <c r="V918" s="57">
        <f t="shared" si="28"/>
        <v>0</v>
      </c>
      <c r="W918" s="57">
        <f>SUMIF('Retail Order Summary'!B:B,A918, 'Retail Order Summary'!J:J)*-1</f>
        <v>0</v>
      </c>
      <c r="X918" s="57">
        <f>SUMIF('Retail Order Summary'!B:B, 'Retail Item Input'!A918, 'Retail Order Summary'!G:G)</f>
        <v>0</v>
      </c>
      <c r="Y918" s="72" t="e">
        <f t="shared" si="29"/>
        <v>#DIV/0!</v>
      </c>
    </row>
    <row r="919" spans="6:25">
      <c r="F919" s="77"/>
      <c r="V919" s="57">
        <f t="shared" si="28"/>
        <v>0</v>
      </c>
      <c r="W919" s="57">
        <f>SUMIF('Retail Order Summary'!B:B,A919, 'Retail Order Summary'!J:J)*-1</f>
        <v>0</v>
      </c>
      <c r="X919" s="57">
        <f>SUMIF('Retail Order Summary'!B:B, 'Retail Item Input'!A919, 'Retail Order Summary'!G:G)</f>
        <v>0</v>
      </c>
      <c r="Y919" s="72" t="e">
        <f t="shared" si="29"/>
        <v>#DIV/0!</v>
      </c>
    </row>
    <row r="920" spans="6:25">
      <c r="V920" s="57">
        <f t="shared" si="28"/>
        <v>0</v>
      </c>
      <c r="W920" s="57">
        <f>SUMIF('Retail Order Summary'!B:B,A920, 'Retail Order Summary'!J:J)*-1</f>
        <v>0</v>
      </c>
      <c r="X920" s="57">
        <f>SUMIF('Retail Order Summary'!B:B, 'Retail Item Input'!A920, 'Retail Order Summary'!G:G)</f>
        <v>0</v>
      </c>
      <c r="Y920" s="72" t="e">
        <f t="shared" si="29"/>
        <v>#DIV/0!</v>
      </c>
    </row>
    <row r="921" spans="6:25">
      <c r="V921" s="57">
        <f t="shared" si="28"/>
        <v>0</v>
      </c>
      <c r="W921" s="57">
        <f>SUMIF('Retail Order Summary'!B:B,A921, 'Retail Order Summary'!J:J)*-1</f>
        <v>0</v>
      </c>
      <c r="X921" s="57">
        <f>SUMIF('Retail Order Summary'!B:B, 'Retail Item Input'!A921, 'Retail Order Summary'!G:G)</f>
        <v>0</v>
      </c>
      <c r="Y921" s="72" t="e">
        <f t="shared" si="29"/>
        <v>#DIV/0!</v>
      </c>
    </row>
    <row r="922" spans="6:25">
      <c r="V922" s="57">
        <f t="shared" si="28"/>
        <v>0</v>
      </c>
      <c r="W922" s="57">
        <f>SUMIF('Retail Order Summary'!B:B,A922, 'Retail Order Summary'!J:J)*-1</f>
        <v>0</v>
      </c>
      <c r="X922" s="57">
        <f>SUMIF('Retail Order Summary'!B:B, 'Retail Item Input'!A922, 'Retail Order Summary'!G:G)</f>
        <v>0</v>
      </c>
      <c r="Y922" s="72" t="e">
        <f t="shared" si="29"/>
        <v>#DIV/0!</v>
      </c>
    </row>
    <row r="923" spans="6:25">
      <c r="V923" s="57">
        <f t="shared" si="28"/>
        <v>0</v>
      </c>
      <c r="W923" s="57">
        <f>SUMIF('Retail Order Summary'!B:B,A923, 'Retail Order Summary'!J:J)*-1</f>
        <v>0</v>
      </c>
      <c r="X923" s="57">
        <f>SUMIF('Retail Order Summary'!B:B, 'Retail Item Input'!A923, 'Retail Order Summary'!G:G)</f>
        <v>0</v>
      </c>
      <c r="Y923" s="72" t="e">
        <f t="shared" si="29"/>
        <v>#DIV/0!</v>
      </c>
    </row>
    <row r="924" spans="6:25">
      <c r="V924" s="57">
        <f t="shared" si="28"/>
        <v>0</v>
      </c>
      <c r="W924" s="57">
        <f>SUMIF('Retail Order Summary'!B:B,A924, 'Retail Order Summary'!J:J)*-1</f>
        <v>0</v>
      </c>
      <c r="X924" s="57">
        <f>SUMIF('Retail Order Summary'!B:B, 'Retail Item Input'!A924, 'Retail Order Summary'!G:G)</f>
        <v>0</v>
      </c>
      <c r="Y924" s="72" t="e">
        <f t="shared" si="29"/>
        <v>#DIV/0!</v>
      </c>
    </row>
    <row r="925" spans="6:25">
      <c r="V925" s="57">
        <f t="shared" si="28"/>
        <v>0</v>
      </c>
      <c r="W925" s="57">
        <f>SUMIF('Retail Order Summary'!B:B,A925, 'Retail Order Summary'!J:J)*-1</f>
        <v>0</v>
      </c>
      <c r="X925" s="57">
        <f>SUMIF('Retail Order Summary'!B:B, 'Retail Item Input'!A925, 'Retail Order Summary'!G:G)</f>
        <v>0</v>
      </c>
      <c r="Y925" s="72" t="e">
        <f t="shared" si="29"/>
        <v>#DIV/0!</v>
      </c>
    </row>
    <row r="926" spans="6:25">
      <c r="V926" s="57">
        <f t="shared" si="28"/>
        <v>0</v>
      </c>
      <c r="W926" s="57">
        <f>SUMIF('Retail Order Summary'!B:B,A926, 'Retail Order Summary'!J:J)*-1</f>
        <v>0</v>
      </c>
      <c r="X926" s="57">
        <f>SUMIF('Retail Order Summary'!B:B, 'Retail Item Input'!A926, 'Retail Order Summary'!G:G)</f>
        <v>0</v>
      </c>
      <c r="Y926" s="72" t="e">
        <f t="shared" si="29"/>
        <v>#DIV/0!</v>
      </c>
    </row>
    <row r="927" spans="6:25">
      <c r="V927" s="57">
        <f t="shared" si="28"/>
        <v>0</v>
      </c>
      <c r="W927" s="57">
        <f>SUMIF('Retail Order Summary'!B:B,A927, 'Retail Order Summary'!J:J)*-1</f>
        <v>0</v>
      </c>
      <c r="X927" s="57">
        <f>SUMIF('Retail Order Summary'!B:B, 'Retail Item Input'!A927, 'Retail Order Summary'!G:G)</f>
        <v>0</v>
      </c>
      <c r="Y927" s="72" t="e">
        <f t="shared" si="29"/>
        <v>#DIV/0!</v>
      </c>
    </row>
    <row r="928" spans="6:25">
      <c r="V928" s="57">
        <f t="shared" si="28"/>
        <v>0</v>
      </c>
      <c r="W928" s="57">
        <f>SUMIF('Retail Order Summary'!B:B,A928, 'Retail Order Summary'!J:J)*-1</f>
        <v>0</v>
      </c>
      <c r="X928" s="57">
        <f>SUMIF('Retail Order Summary'!B:B, 'Retail Item Input'!A928, 'Retail Order Summary'!G:G)</f>
        <v>0</v>
      </c>
      <c r="Y928" s="72" t="e">
        <f t="shared" si="29"/>
        <v>#DIV/0!</v>
      </c>
    </row>
    <row r="929" spans="6:25">
      <c r="V929" s="57">
        <f t="shared" si="28"/>
        <v>0</v>
      </c>
      <c r="W929" s="57">
        <f>SUMIF('Retail Order Summary'!B:B,A929, 'Retail Order Summary'!J:J)*-1</f>
        <v>0</v>
      </c>
      <c r="X929" s="57">
        <f>SUMIF('Retail Order Summary'!B:B, 'Retail Item Input'!A929, 'Retail Order Summary'!G:G)</f>
        <v>0</v>
      </c>
      <c r="Y929" s="72" t="e">
        <f t="shared" si="29"/>
        <v>#DIV/0!</v>
      </c>
    </row>
    <row r="930" spans="6:25">
      <c r="V930" s="57">
        <f t="shared" si="28"/>
        <v>0</v>
      </c>
      <c r="W930" s="57">
        <f>SUMIF('Retail Order Summary'!B:B,A930, 'Retail Order Summary'!J:J)*-1</f>
        <v>0</v>
      </c>
      <c r="X930" s="57">
        <f>SUMIF('Retail Order Summary'!B:B, 'Retail Item Input'!A930, 'Retail Order Summary'!G:G)</f>
        <v>0</v>
      </c>
      <c r="Y930" s="72" t="e">
        <f t="shared" si="29"/>
        <v>#DIV/0!</v>
      </c>
    </row>
    <row r="931" spans="6:25">
      <c r="V931" s="57">
        <f t="shared" si="28"/>
        <v>0</v>
      </c>
      <c r="W931" s="57">
        <f>SUMIF('Retail Order Summary'!B:B,A931, 'Retail Order Summary'!J:J)*-1</f>
        <v>0</v>
      </c>
      <c r="X931" s="57">
        <f>SUMIF('Retail Order Summary'!B:B, 'Retail Item Input'!A931, 'Retail Order Summary'!G:G)</f>
        <v>0</v>
      </c>
      <c r="Y931" s="72" t="e">
        <f t="shared" si="29"/>
        <v>#DIV/0!</v>
      </c>
    </row>
    <row r="932" spans="6:25">
      <c r="F932" s="77"/>
      <c r="V932" s="57">
        <f t="shared" si="28"/>
        <v>0</v>
      </c>
      <c r="W932" s="57">
        <f>SUMIF('Retail Order Summary'!B:B,A932, 'Retail Order Summary'!J:J)*-1</f>
        <v>0</v>
      </c>
      <c r="X932" s="57">
        <f>SUMIF('Retail Order Summary'!B:B, 'Retail Item Input'!A932, 'Retail Order Summary'!G:G)</f>
        <v>0</v>
      </c>
      <c r="Y932" s="72" t="e">
        <f t="shared" si="29"/>
        <v>#DIV/0!</v>
      </c>
    </row>
    <row r="933" spans="6:25">
      <c r="V933" s="57">
        <f t="shared" si="28"/>
        <v>0</v>
      </c>
      <c r="W933" s="57">
        <f>SUMIF('Retail Order Summary'!B:B,A933, 'Retail Order Summary'!J:J)*-1</f>
        <v>0</v>
      </c>
      <c r="X933" s="57">
        <f>SUMIF('Retail Order Summary'!B:B, 'Retail Item Input'!A933, 'Retail Order Summary'!G:G)</f>
        <v>0</v>
      </c>
      <c r="Y933" s="72" t="e">
        <f t="shared" si="29"/>
        <v>#DIV/0!</v>
      </c>
    </row>
    <row r="934" spans="6:25">
      <c r="F934" s="77"/>
      <c r="V934" s="57">
        <f t="shared" si="28"/>
        <v>0</v>
      </c>
      <c r="W934" s="57">
        <f>SUMIF('Retail Order Summary'!B:B,A934, 'Retail Order Summary'!J:J)*-1</f>
        <v>0</v>
      </c>
      <c r="X934" s="57">
        <f>SUMIF('Retail Order Summary'!B:B, 'Retail Item Input'!A934, 'Retail Order Summary'!G:G)</f>
        <v>0</v>
      </c>
      <c r="Y934" s="72" t="e">
        <f t="shared" si="29"/>
        <v>#DIV/0!</v>
      </c>
    </row>
    <row r="935" spans="6:25">
      <c r="F935" s="77"/>
      <c r="V935" s="57">
        <f t="shared" si="28"/>
        <v>0</v>
      </c>
      <c r="W935" s="57">
        <f>SUMIF('Retail Order Summary'!B:B,A935, 'Retail Order Summary'!J:J)*-1</f>
        <v>0</v>
      </c>
      <c r="X935" s="57">
        <f>SUMIF('Retail Order Summary'!B:B, 'Retail Item Input'!A935, 'Retail Order Summary'!G:G)</f>
        <v>0</v>
      </c>
      <c r="Y935" s="72" t="e">
        <f t="shared" si="29"/>
        <v>#DIV/0!</v>
      </c>
    </row>
    <row r="936" spans="6:25">
      <c r="F936" s="77"/>
      <c r="V936" s="57">
        <f t="shared" si="28"/>
        <v>0</v>
      </c>
      <c r="W936" s="57">
        <f>SUMIF('Retail Order Summary'!B:B,A936, 'Retail Order Summary'!J:J)*-1</f>
        <v>0</v>
      </c>
      <c r="X936" s="57">
        <f>SUMIF('Retail Order Summary'!B:B, 'Retail Item Input'!A936, 'Retail Order Summary'!G:G)</f>
        <v>0</v>
      </c>
      <c r="Y936" s="72" t="e">
        <f t="shared" si="29"/>
        <v>#DIV/0!</v>
      </c>
    </row>
    <row r="937" spans="6:25">
      <c r="V937" s="57">
        <f t="shared" si="28"/>
        <v>0</v>
      </c>
      <c r="W937" s="57">
        <f>SUMIF('Retail Order Summary'!B:B,A937, 'Retail Order Summary'!J:J)*-1</f>
        <v>0</v>
      </c>
      <c r="X937" s="57">
        <f>SUMIF('Retail Order Summary'!B:B, 'Retail Item Input'!A937, 'Retail Order Summary'!G:G)</f>
        <v>0</v>
      </c>
      <c r="Y937" s="72" t="e">
        <f t="shared" si="29"/>
        <v>#DIV/0!</v>
      </c>
    </row>
    <row r="938" spans="6:25">
      <c r="V938" s="57">
        <f t="shared" si="28"/>
        <v>0</v>
      </c>
      <c r="W938" s="57">
        <f>SUMIF('Retail Order Summary'!B:B,A938, 'Retail Order Summary'!J:J)*-1</f>
        <v>0</v>
      </c>
      <c r="X938" s="57">
        <f>SUMIF('Retail Order Summary'!B:B, 'Retail Item Input'!A938, 'Retail Order Summary'!G:G)</f>
        <v>0</v>
      </c>
      <c r="Y938" s="72" t="e">
        <f t="shared" si="29"/>
        <v>#DIV/0!</v>
      </c>
    </row>
    <row r="939" spans="6:25">
      <c r="V939" s="57">
        <f t="shared" si="28"/>
        <v>0</v>
      </c>
      <c r="W939" s="57">
        <f>SUMIF('Retail Order Summary'!B:B,A939, 'Retail Order Summary'!J:J)*-1</f>
        <v>0</v>
      </c>
      <c r="X939" s="57">
        <f>SUMIF('Retail Order Summary'!B:B, 'Retail Item Input'!A939, 'Retail Order Summary'!G:G)</f>
        <v>0</v>
      </c>
      <c r="Y939" s="72" t="e">
        <f t="shared" si="29"/>
        <v>#DIV/0!</v>
      </c>
    </row>
    <row r="940" spans="6:25">
      <c r="V940" s="57">
        <f t="shared" si="28"/>
        <v>0</v>
      </c>
      <c r="W940" s="57">
        <f>SUMIF('Retail Order Summary'!B:B,A940, 'Retail Order Summary'!J:J)*-1</f>
        <v>0</v>
      </c>
      <c r="X940" s="57">
        <f>SUMIF('Retail Order Summary'!B:B, 'Retail Item Input'!A940, 'Retail Order Summary'!G:G)</f>
        <v>0</v>
      </c>
      <c r="Y940" s="72" t="e">
        <f t="shared" si="29"/>
        <v>#DIV/0!</v>
      </c>
    </row>
    <row r="941" spans="6:25">
      <c r="V941" s="57">
        <f t="shared" si="28"/>
        <v>0</v>
      </c>
      <c r="W941" s="57">
        <f>SUMIF('Retail Order Summary'!B:B,A941, 'Retail Order Summary'!J:J)*-1</f>
        <v>0</v>
      </c>
      <c r="X941" s="57">
        <f>SUMIF('Retail Order Summary'!B:B, 'Retail Item Input'!A941, 'Retail Order Summary'!G:G)</f>
        <v>0</v>
      </c>
      <c r="Y941" s="72" t="e">
        <f t="shared" si="29"/>
        <v>#DIV/0!</v>
      </c>
    </row>
    <row r="942" spans="6:25">
      <c r="F942" s="77"/>
      <c r="V942" s="57">
        <f t="shared" si="28"/>
        <v>0</v>
      </c>
      <c r="W942" s="57">
        <f>SUMIF('Retail Order Summary'!B:B,A942, 'Retail Order Summary'!J:J)*-1</f>
        <v>0</v>
      </c>
      <c r="X942" s="57">
        <f>SUMIF('Retail Order Summary'!B:B, 'Retail Item Input'!A942, 'Retail Order Summary'!G:G)</f>
        <v>0</v>
      </c>
      <c r="Y942" s="72" t="e">
        <f t="shared" si="29"/>
        <v>#DIV/0!</v>
      </c>
    </row>
    <row r="943" spans="6:25">
      <c r="V943" s="57">
        <f t="shared" si="28"/>
        <v>0</v>
      </c>
      <c r="W943" s="57">
        <f>SUMIF('Retail Order Summary'!B:B,A943, 'Retail Order Summary'!J:J)*-1</f>
        <v>0</v>
      </c>
      <c r="X943" s="57">
        <f>SUMIF('Retail Order Summary'!B:B, 'Retail Item Input'!A943, 'Retail Order Summary'!G:G)</f>
        <v>0</v>
      </c>
      <c r="Y943" s="72" t="e">
        <f t="shared" si="29"/>
        <v>#DIV/0!</v>
      </c>
    </row>
    <row r="944" spans="6:25">
      <c r="V944" s="57">
        <f t="shared" si="28"/>
        <v>0</v>
      </c>
      <c r="W944" s="57">
        <f>SUMIF('Retail Order Summary'!B:B,A944, 'Retail Order Summary'!J:J)*-1</f>
        <v>0</v>
      </c>
      <c r="X944" s="57">
        <f>SUMIF('Retail Order Summary'!B:B, 'Retail Item Input'!A944, 'Retail Order Summary'!G:G)</f>
        <v>0</v>
      </c>
      <c r="Y944" s="72" t="e">
        <f t="shared" si="29"/>
        <v>#DIV/0!</v>
      </c>
    </row>
    <row r="945" spans="6:25">
      <c r="F945" s="77"/>
      <c r="V945" s="57">
        <f t="shared" si="28"/>
        <v>0</v>
      </c>
      <c r="W945" s="57">
        <f>SUMIF('Retail Order Summary'!B:B,A945, 'Retail Order Summary'!J:J)*-1</f>
        <v>0</v>
      </c>
      <c r="X945" s="57">
        <f>SUMIF('Retail Order Summary'!B:B, 'Retail Item Input'!A945, 'Retail Order Summary'!G:G)</f>
        <v>0</v>
      </c>
      <c r="Y945" s="72" t="e">
        <f t="shared" si="29"/>
        <v>#DIV/0!</v>
      </c>
    </row>
    <row r="946" spans="6:25">
      <c r="F946" s="77"/>
      <c r="V946" s="57">
        <f t="shared" si="28"/>
        <v>0</v>
      </c>
      <c r="W946" s="57">
        <f>SUMIF('Retail Order Summary'!B:B,A946, 'Retail Order Summary'!J:J)*-1</f>
        <v>0</v>
      </c>
      <c r="X946" s="57">
        <f>SUMIF('Retail Order Summary'!B:B, 'Retail Item Input'!A946, 'Retail Order Summary'!G:G)</f>
        <v>0</v>
      </c>
      <c r="Y946" s="72" t="e">
        <f t="shared" si="29"/>
        <v>#DIV/0!</v>
      </c>
    </row>
    <row r="947" spans="6:25">
      <c r="V947" s="57">
        <f t="shared" si="28"/>
        <v>0</v>
      </c>
      <c r="W947" s="57">
        <f>SUMIF('Retail Order Summary'!B:B,A947, 'Retail Order Summary'!J:J)*-1</f>
        <v>0</v>
      </c>
      <c r="X947" s="57">
        <f>SUMIF('Retail Order Summary'!B:B, 'Retail Item Input'!A947, 'Retail Order Summary'!G:G)</f>
        <v>0</v>
      </c>
      <c r="Y947" s="72" t="e">
        <f t="shared" si="29"/>
        <v>#DIV/0!</v>
      </c>
    </row>
    <row r="948" spans="6:25">
      <c r="F948" s="77"/>
      <c r="V948" s="57">
        <f t="shared" si="28"/>
        <v>0</v>
      </c>
      <c r="W948" s="57">
        <f>SUMIF('Retail Order Summary'!B:B,A948, 'Retail Order Summary'!J:J)*-1</f>
        <v>0</v>
      </c>
      <c r="X948" s="57">
        <f>SUMIF('Retail Order Summary'!B:B, 'Retail Item Input'!A948, 'Retail Order Summary'!G:G)</f>
        <v>0</v>
      </c>
      <c r="Y948" s="72" t="e">
        <f t="shared" si="29"/>
        <v>#DIV/0!</v>
      </c>
    </row>
    <row r="949" spans="6:25">
      <c r="F949" s="77"/>
      <c r="V949" s="57">
        <f t="shared" si="28"/>
        <v>0</v>
      </c>
      <c r="W949" s="57">
        <f>SUMIF('Retail Order Summary'!B:B,A949, 'Retail Order Summary'!J:J)*-1</f>
        <v>0</v>
      </c>
      <c r="X949" s="57">
        <f>SUMIF('Retail Order Summary'!B:B, 'Retail Item Input'!A949, 'Retail Order Summary'!G:G)</f>
        <v>0</v>
      </c>
      <c r="Y949" s="72" t="e">
        <f t="shared" si="29"/>
        <v>#DIV/0!</v>
      </c>
    </row>
    <row r="950" spans="6:25">
      <c r="F950" s="77"/>
      <c r="V950" s="57">
        <f t="shared" si="28"/>
        <v>0</v>
      </c>
      <c r="W950" s="57">
        <f>SUMIF('Retail Order Summary'!B:B,A950, 'Retail Order Summary'!J:J)*-1</f>
        <v>0</v>
      </c>
      <c r="X950" s="57">
        <f>SUMIF('Retail Order Summary'!B:B, 'Retail Item Input'!A950, 'Retail Order Summary'!G:G)</f>
        <v>0</v>
      </c>
      <c r="Y950" s="72" t="e">
        <f t="shared" si="29"/>
        <v>#DIV/0!</v>
      </c>
    </row>
    <row r="951" spans="6:25">
      <c r="F951" s="77"/>
      <c r="V951" s="57">
        <f t="shared" si="28"/>
        <v>0</v>
      </c>
      <c r="W951" s="57">
        <f>SUMIF('Retail Order Summary'!B:B,A951, 'Retail Order Summary'!J:J)*-1</f>
        <v>0</v>
      </c>
      <c r="X951" s="57">
        <f>SUMIF('Retail Order Summary'!B:B, 'Retail Item Input'!A951, 'Retail Order Summary'!G:G)</f>
        <v>0</v>
      </c>
      <c r="Y951" s="72" t="e">
        <f t="shared" si="29"/>
        <v>#DIV/0!</v>
      </c>
    </row>
    <row r="952" spans="6:25">
      <c r="F952" s="77"/>
      <c r="V952" s="57">
        <f t="shared" si="28"/>
        <v>0</v>
      </c>
      <c r="W952" s="57">
        <f>SUMIF('Retail Order Summary'!B:B,A952, 'Retail Order Summary'!J:J)*-1</f>
        <v>0</v>
      </c>
      <c r="X952" s="57">
        <f>SUMIF('Retail Order Summary'!B:B, 'Retail Item Input'!A952, 'Retail Order Summary'!G:G)</f>
        <v>0</v>
      </c>
      <c r="Y952" s="72" t="e">
        <f t="shared" si="29"/>
        <v>#DIV/0!</v>
      </c>
    </row>
    <row r="953" spans="6:25">
      <c r="F953" s="77"/>
      <c r="V953" s="57">
        <f t="shared" si="28"/>
        <v>0</v>
      </c>
      <c r="W953" s="57">
        <f>SUMIF('Retail Order Summary'!B:B,A953, 'Retail Order Summary'!J:J)*-1</f>
        <v>0</v>
      </c>
      <c r="X953" s="57">
        <f>SUMIF('Retail Order Summary'!B:B, 'Retail Item Input'!A953, 'Retail Order Summary'!G:G)</f>
        <v>0</v>
      </c>
      <c r="Y953" s="72" t="e">
        <f t="shared" si="29"/>
        <v>#DIV/0!</v>
      </c>
    </row>
    <row r="954" spans="6:25">
      <c r="F954" s="77"/>
      <c r="V954" s="57">
        <f t="shared" si="28"/>
        <v>0</v>
      </c>
      <c r="W954" s="57">
        <f>SUMIF('Retail Order Summary'!B:B,A954, 'Retail Order Summary'!J:J)*-1</f>
        <v>0</v>
      </c>
      <c r="X954" s="57">
        <f>SUMIF('Retail Order Summary'!B:B, 'Retail Item Input'!A954, 'Retail Order Summary'!G:G)</f>
        <v>0</v>
      </c>
      <c r="Y954" s="72" t="e">
        <f t="shared" si="29"/>
        <v>#DIV/0!</v>
      </c>
    </row>
    <row r="955" spans="6:25">
      <c r="F955" s="77"/>
      <c r="V955" s="57">
        <f t="shared" si="28"/>
        <v>0</v>
      </c>
      <c r="W955" s="57">
        <f>SUMIF('Retail Order Summary'!B:B,A955, 'Retail Order Summary'!J:J)*-1</f>
        <v>0</v>
      </c>
      <c r="X955" s="57">
        <f>SUMIF('Retail Order Summary'!B:B, 'Retail Item Input'!A955, 'Retail Order Summary'!G:G)</f>
        <v>0</v>
      </c>
      <c r="Y955" s="72" t="e">
        <f t="shared" si="29"/>
        <v>#DIV/0!</v>
      </c>
    </row>
    <row r="956" spans="6:25">
      <c r="V956" s="57">
        <f t="shared" si="28"/>
        <v>0</v>
      </c>
      <c r="W956" s="57">
        <f>SUMIF('Retail Order Summary'!B:B,A956, 'Retail Order Summary'!J:J)*-1</f>
        <v>0</v>
      </c>
      <c r="X956" s="57">
        <f>SUMIF('Retail Order Summary'!B:B, 'Retail Item Input'!A956, 'Retail Order Summary'!G:G)</f>
        <v>0</v>
      </c>
      <c r="Y956" s="72" t="e">
        <f t="shared" si="29"/>
        <v>#DIV/0!</v>
      </c>
    </row>
    <row r="957" spans="6:25">
      <c r="F957" s="77"/>
      <c r="V957" s="57">
        <f t="shared" si="28"/>
        <v>0</v>
      </c>
      <c r="W957" s="57">
        <f>SUMIF('Retail Order Summary'!B:B,A957, 'Retail Order Summary'!J:J)*-1</f>
        <v>0</v>
      </c>
      <c r="X957" s="57">
        <f>SUMIF('Retail Order Summary'!B:B, 'Retail Item Input'!A957, 'Retail Order Summary'!G:G)</f>
        <v>0</v>
      </c>
      <c r="Y957" s="72" t="e">
        <f t="shared" si="29"/>
        <v>#DIV/0!</v>
      </c>
    </row>
    <row r="958" spans="6:25">
      <c r="V958" s="57">
        <f t="shared" ref="V958:V1019" si="30">Q958*S958</f>
        <v>0</v>
      </c>
      <c r="W958" s="57">
        <f>SUMIF('Retail Order Summary'!B:B,A958, 'Retail Order Summary'!J:J)*-1</f>
        <v>0</v>
      </c>
      <c r="X958" s="57">
        <f>SUMIF('Retail Order Summary'!B:B, 'Retail Item Input'!A958, 'Retail Order Summary'!G:G)</f>
        <v>0</v>
      </c>
      <c r="Y958" s="72" t="e">
        <f t="shared" ref="Y958:Y1019" si="31">V958+(W958*(V958/X958))</f>
        <v>#DIV/0!</v>
      </c>
    </row>
    <row r="959" spans="6:25">
      <c r="F959" s="77"/>
      <c r="V959" s="57">
        <f t="shared" si="30"/>
        <v>0</v>
      </c>
      <c r="W959" s="57">
        <f>SUMIF('Retail Order Summary'!B:B,A959, 'Retail Order Summary'!J:J)*-1</f>
        <v>0</v>
      </c>
      <c r="X959" s="57">
        <f>SUMIF('Retail Order Summary'!B:B, 'Retail Item Input'!A959, 'Retail Order Summary'!G:G)</f>
        <v>0</v>
      </c>
      <c r="Y959" s="72" t="e">
        <f t="shared" si="31"/>
        <v>#DIV/0!</v>
      </c>
    </row>
    <row r="960" spans="6:25">
      <c r="F960" s="77"/>
      <c r="V960" s="57">
        <f t="shared" si="30"/>
        <v>0</v>
      </c>
      <c r="W960" s="57">
        <f>SUMIF('Retail Order Summary'!B:B,A960, 'Retail Order Summary'!J:J)*-1</f>
        <v>0</v>
      </c>
      <c r="X960" s="57">
        <f>SUMIF('Retail Order Summary'!B:B, 'Retail Item Input'!A960, 'Retail Order Summary'!G:G)</f>
        <v>0</v>
      </c>
      <c r="Y960" s="72" t="e">
        <f t="shared" si="31"/>
        <v>#DIV/0!</v>
      </c>
    </row>
    <row r="961" spans="6:25">
      <c r="V961" s="57">
        <f t="shared" si="30"/>
        <v>0</v>
      </c>
      <c r="W961" s="57">
        <f>SUMIF('Retail Order Summary'!B:B,A961, 'Retail Order Summary'!J:J)*-1</f>
        <v>0</v>
      </c>
      <c r="X961" s="57">
        <f>SUMIF('Retail Order Summary'!B:B, 'Retail Item Input'!A961, 'Retail Order Summary'!G:G)</f>
        <v>0</v>
      </c>
      <c r="Y961" s="72" t="e">
        <f t="shared" si="31"/>
        <v>#DIV/0!</v>
      </c>
    </row>
    <row r="962" spans="6:25">
      <c r="F962" s="77"/>
      <c r="V962" s="57">
        <f t="shared" si="30"/>
        <v>0</v>
      </c>
      <c r="W962" s="57">
        <f>SUMIF('Retail Order Summary'!B:B,A962, 'Retail Order Summary'!J:J)*-1</f>
        <v>0</v>
      </c>
      <c r="X962" s="57">
        <f>SUMIF('Retail Order Summary'!B:B, 'Retail Item Input'!A962, 'Retail Order Summary'!G:G)</f>
        <v>0</v>
      </c>
      <c r="Y962" s="72" t="e">
        <f t="shared" si="31"/>
        <v>#DIV/0!</v>
      </c>
    </row>
    <row r="963" spans="6:25">
      <c r="V963" s="57">
        <f t="shared" si="30"/>
        <v>0</v>
      </c>
      <c r="W963" s="57">
        <f>SUMIF('Retail Order Summary'!B:B,A963, 'Retail Order Summary'!J:J)*-1</f>
        <v>0</v>
      </c>
      <c r="X963" s="57">
        <f>SUMIF('Retail Order Summary'!B:B, 'Retail Item Input'!A963, 'Retail Order Summary'!G:G)</f>
        <v>0</v>
      </c>
      <c r="Y963" s="72" t="e">
        <f t="shared" si="31"/>
        <v>#DIV/0!</v>
      </c>
    </row>
    <row r="964" spans="6:25">
      <c r="F964" s="77"/>
      <c r="V964" s="57">
        <f t="shared" si="30"/>
        <v>0</v>
      </c>
      <c r="W964" s="57">
        <f>SUMIF('Retail Order Summary'!B:B,A964, 'Retail Order Summary'!J:J)*-1</f>
        <v>0</v>
      </c>
      <c r="X964" s="57">
        <f>SUMIF('Retail Order Summary'!B:B, 'Retail Item Input'!A964, 'Retail Order Summary'!G:G)</f>
        <v>0</v>
      </c>
      <c r="Y964" s="72" t="e">
        <f t="shared" si="31"/>
        <v>#DIV/0!</v>
      </c>
    </row>
    <row r="965" spans="6:25">
      <c r="V965" s="57">
        <f t="shared" si="30"/>
        <v>0</v>
      </c>
      <c r="W965" s="57">
        <f>SUMIF('Retail Order Summary'!B:B,A965, 'Retail Order Summary'!J:J)*-1</f>
        <v>0</v>
      </c>
      <c r="X965" s="57">
        <f>SUMIF('Retail Order Summary'!B:B, 'Retail Item Input'!A965, 'Retail Order Summary'!G:G)</f>
        <v>0</v>
      </c>
      <c r="Y965" s="72" t="e">
        <f t="shared" si="31"/>
        <v>#DIV/0!</v>
      </c>
    </row>
    <row r="966" spans="6:25">
      <c r="F966" s="77"/>
      <c r="V966" s="57">
        <f t="shared" si="30"/>
        <v>0</v>
      </c>
      <c r="W966" s="57">
        <f>SUMIF('Retail Order Summary'!B:B,A966, 'Retail Order Summary'!J:J)*-1</f>
        <v>0</v>
      </c>
      <c r="X966" s="57">
        <f>SUMIF('Retail Order Summary'!B:B, 'Retail Item Input'!A966, 'Retail Order Summary'!G:G)</f>
        <v>0</v>
      </c>
      <c r="Y966" s="72" t="e">
        <f t="shared" si="31"/>
        <v>#DIV/0!</v>
      </c>
    </row>
    <row r="967" spans="6:25">
      <c r="F967" s="77"/>
      <c r="V967" s="57">
        <f t="shared" si="30"/>
        <v>0</v>
      </c>
      <c r="W967" s="57">
        <f>SUMIF('Retail Order Summary'!B:B,A967, 'Retail Order Summary'!J:J)*-1</f>
        <v>0</v>
      </c>
      <c r="X967" s="57">
        <f>SUMIF('Retail Order Summary'!B:B, 'Retail Item Input'!A967, 'Retail Order Summary'!G:G)</f>
        <v>0</v>
      </c>
      <c r="Y967" s="72" t="e">
        <f t="shared" si="31"/>
        <v>#DIV/0!</v>
      </c>
    </row>
    <row r="968" spans="6:25">
      <c r="V968" s="57">
        <f t="shared" si="30"/>
        <v>0</v>
      </c>
      <c r="W968" s="57">
        <f>SUMIF('Retail Order Summary'!B:B,A968, 'Retail Order Summary'!J:J)*-1</f>
        <v>0</v>
      </c>
      <c r="X968" s="57">
        <f>SUMIF('Retail Order Summary'!B:B, 'Retail Item Input'!A968, 'Retail Order Summary'!G:G)</f>
        <v>0</v>
      </c>
      <c r="Y968" s="72" t="e">
        <f t="shared" si="31"/>
        <v>#DIV/0!</v>
      </c>
    </row>
    <row r="969" spans="6:25">
      <c r="V969" s="57">
        <f t="shared" si="30"/>
        <v>0</v>
      </c>
      <c r="W969" s="57">
        <f>SUMIF('Retail Order Summary'!B:B,A969, 'Retail Order Summary'!J:J)*-1</f>
        <v>0</v>
      </c>
      <c r="X969" s="57">
        <f>SUMIF('Retail Order Summary'!B:B, 'Retail Item Input'!A969, 'Retail Order Summary'!G:G)</f>
        <v>0</v>
      </c>
      <c r="Y969" s="72" t="e">
        <f t="shared" si="31"/>
        <v>#DIV/0!</v>
      </c>
    </row>
    <row r="970" spans="6:25">
      <c r="F970" s="77"/>
      <c r="V970" s="57">
        <f t="shared" si="30"/>
        <v>0</v>
      </c>
      <c r="W970" s="57">
        <f>SUMIF('Retail Order Summary'!B:B,A970, 'Retail Order Summary'!J:J)*-1</f>
        <v>0</v>
      </c>
      <c r="X970" s="57">
        <f>SUMIF('Retail Order Summary'!B:B, 'Retail Item Input'!A970, 'Retail Order Summary'!G:G)</f>
        <v>0</v>
      </c>
      <c r="Y970" s="72" t="e">
        <f t="shared" si="31"/>
        <v>#DIV/0!</v>
      </c>
    </row>
    <row r="971" spans="6:25">
      <c r="V971" s="57">
        <f t="shared" si="30"/>
        <v>0</v>
      </c>
      <c r="W971" s="57">
        <f>SUMIF('Retail Order Summary'!B:B,A971, 'Retail Order Summary'!J:J)*-1</f>
        <v>0</v>
      </c>
      <c r="X971" s="57">
        <f>SUMIF('Retail Order Summary'!B:B, 'Retail Item Input'!A971, 'Retail Order Summary'!G:G)</f>
        <v>0</v>
      </c>
      <c r="Y971" s="72" t="e">
        <f t="shared" si="31"/>
        <v>#DIV/0!</v>
      </c>
    </row>
    <row r="972" spans="6:25">
      <c r="F972" s="77"/>
      <c r="V972" s="57">
        <f t="shared" si="30"/>
        <v>0</v>
      </c>
      <c r="W972" s="57">
        <f>SUMIF('Retail Order Summary'!B:B,A972, 'Retail Order Summary'!J:J)*-1</f>
        <v>0</v>
      </c>
      <c r="X972" s="57">
        <f>SUMIF('Retail Order Summary'!B:B, 'Retail Item Input'!A972, 'Retail Order Summary'!G:G)</f>
        <v>0</v>
      </c>
      <c r="Y972" s="72" t="e">
        <f t="shared" si="31"/>
        <v>#DIV/0!</v>
      </c>
    </row>
    <row r="973" spans="6:25">
      <c r="F973" s="77"/>
      <c r="V973" s="57">
        <f t="shared" si="30"/>
        <v>0</v>
      </c>
      <c r="W973" s="57">
        <f>SUMIF('Retail Order Summary'!B:B,A973, 'Retail Order Summary'!J:J)*-1</f>
        <v>0</v>
      </c>
      <c r="X973" s="57">
        <f>SUMIF('Retail Order Summary'!B:B, 'Retail Item Input'!A973, 'Retail Order Summary'!G:G)</f>
        <v>0</v>
      </c>
      <c r="Y973" s="72" t="e">
        <f t="shared" si="31"/>
        <v>#DIV/0!</v>
      </c>
    </row>
    <row r="974" spans="6:25">
      <c r="F974" s="77"/>
      <c r="V974" s="57">
        <f t="shared" si="30"/>
        <v>0</v>
      </c>
      <c r="W974" s="57">
        <f>SUMIF('Retail Order Summary'!B:B,A974, 'Retail Order Summary'!J:J)*-1</f>
        <v>0</v>
      </c>
      <c r="X974" s="57">
        <f>SUMIF('Retail Order Summary'!B:B, 'Retail Item Input'!A974, 'Retail Order Summary'!G:G)</f>
        <v>0</v>
      </c>
      <c r="Y974" s="72" t="e">
        <f t="shared" si="31"/>
        <v>#DIV/0!</v>
      </c>
    </row>
    <row r="975" spans="6:25">
      <c r="F975" s="77"/>
      <c r="V975" s="57">
        <f t="shared" si="30"/>
        <v>0</v>
      </c>
      <c r="W975" s="57">
        <f>SUMIF('Retail Order Summary'!B:B,A975, 'Retail Order Summary'!J:J)*-1</f>
        <v>0</v>
      </c>
      <c r="X975" s="57">
        <f>SUMIF('Retail Order Summary'!B:B, 'Retail Item Input'!A975, 'Retail Order Summary'!G:G)</f>
        <v>0</v>
      </c>
      <c r="Y975" s="72" t="e">
        <f t="shared" si="31"/>
        <v>#DIV/0!</v>
      </c>
    </row>
    <row r="976" spans="6:25">
      <c r="F976" s="77"/>
      <c r="V976" s="57">
        <f t="shared" si="30"/>
        <v>0</v>
      </c>
      <c r="W976" s="57">
        <f>SUMIF('Retail Order Summary'!B:B,A976, 'Retail Order Summary'!J:J)*-1</f>
        <v>0</v>
      </c>
      <c r="X976" s="57">
        <f>SUMIF('Retail Order Summary'!B:B, 'Retail Item Input'!A976, 'Retail Order Summary'!G:G)</f>
        <v>0</v>
      </c>
      <c r="Y976" s="72" t="e">
        <f t="shared" si="31"/>
        <v>#DIV/0!</v>
      </c>
    </row>
    <row r="977" spans="6:25">
      <c r="F977" s="77"/>
      <c r="V977" s="57">
        <f t="shared" si="30"/>
        <v>0</v>
      </c>
      <c r="W977" s="57">
        <f>SUMIF('Retail Order Summary'!B:B,A977, 'Retail Order Summary'!J:J)*-1</f>
        <v>0</v>
      </c>
      <c r="X977" s="57">
        <f>SUMIF('Retail Order Summary'!B:B, 'Retail Item Input'!A977, 'Retail Order Summary'!G:G)</f>
        <v>0</v>
      </c>
      <c r="Y977" s="72" t="e">
        <f t="shared" si="31"/>
        <v>#DIV/0!</v>
      </c>
    </row>
    <row r="978" spans="6:25">
      <c r="F978" s="77"/>
      <c r="V978" s="57">
        <f t="shared" si="30"/>
        <v>0</v>
      </c>
      <c r="W978" s="57">
        <f>SUMIF('Retail Order Summary'!B:B,A978, 'Retail Order Summary'!J:J)*-1</f>
        <v>0</v>
      </c>
      <c r="X978" s="57">
        <f>SUMIF('Retail Order Summary'!B:B, 'Retail Item Input'!A978, 'Retail Order Summary'!G:G)</f>
        <v>0</v>
      </c>
      <c r="Y978" s="72" t="e">
        <f t="shared" si="31"/>
        <v>#DIV/0!</v>
      </c>
    </row>
    <row r="979" spans="6:25">
      <c r="F979" s="77"/>
      <c r="V979" s="57">
        <f t="shared" si="30"/>
        <v>0</v>
      </c>
      <c r="W979" s="57">
        <f>SUMIF('Retail Order Summary'!B:B,A979, 'Retail Order Summary'!J:J)*-1</f>
        <v>0</v>
      </c>
      <c r="X979" s="57">
        <f>SUMIF('Retail Order Summary'!B:B, 'Retail Item Input'!A979, 'Retail Order Summary'!G:G)</f>
        <v>0</v>
      </c>
      <c r="Y979" s="72" t="e">
        <f t="shared" si="31"/>
        <v>#DIV/0!</v>
      </c>
    </row>
    <row r="980" spans="6:25">
      <c r="V980" s="57">
        <f t="shared" si="30"/>
        <v>0</v>
      </c>
      <c r="W980" s="57">
        <f>SUMIF('Retail Order Summary'!B:B,A980, 'Retail Order Summary'!J:J)*-1</f>
        <v>0</v>
      </c>
      <c r="X980" s="57">
        <f>SUMIF('Retail Order Summary'!B:B, 'Retail Item Input'!A980, 'Retail Order Summary'!G:G)</f>
        <v>0</v>
      </c>
      <c r="Y980" s="72" t="e">
        <f t="shared" si="31"/>
        <v>#DIV/0!</v>
      </c>
    </row>
    <row r="981" spans="6:25">
      <c r="F981" s="77"/>
      <c r="V981" s="57">
        <f t="shared" si="30"/>
        <v>0</v>
      </c>
      <c r="W981" s="57">
        <f>SUMIF('Retail Order Summary'!B:B,A981, 'Retail Order Summary'!J:J)*-1</f>
        <v>0</v>
      </c>
      <c r="X981" s="57">
        <f>SUMIF('Retail Order Summary'!B:B, 'Retail Item Input'!A981, 'Retail Order Summary'!G:G)</f>
        <v>0</v>
      </c>
      <c r="Y981" s="72" t="e">
        <f t="shared" si="31"/>
        <v>#DIV/0!</v>
      </c>
    </row>
    <row r="982" spans="6:25">
      <c r="F982" s="77"/>
      <c r="V982" s="57">
        <f t="shared" si="30"/>
        <v>0</v>
      </c>
      <c r="W982" s="57">
        <f>SUMIF('Retail Order Summary'!B:B,A982, 'Retail Order Summary'!J:J)*-1</f>
        <v>0</v>
      </c>
      <c r="X982" s="57">
        <f>SUMIF('Retail Order Summary'!B:B, 'Retail Item Input'!A982, 'Retail Order Summary'!G:G)</f>
        <v>0</v>
      </c>
      <c r="Y982" s="72" t="e">
        <f t="shared" si="31"/>
        <v>#DIV/0!</v>
      </c>
    </row>
    <row r="983" spans="6:25">
      <c r="F983" s="77"/>
      <c r="V983" s="57">
        <f t="shared" si="30"/>
        <v>0</v>
      </c>
      <c r="W983" s="57">
        <f>SUMIF('Retail Order Summary'!B:B,A983, 'Retail Order Summary'!J:J)*-1</f>
        <v>0</v>
      </c>
      <c r="X983" s="57">
        <f>SUMIF('Retail Order Summary'!B:B, 'Retail Item Input'!A983, 'Retail Order Summary'!G:G)</f>
        <v>0</v>
      </c>
      <c r="Y983" s="72" t="e">
        <f t="shared" si="31"/>
        <v>#DIV/0!</v>
      </c>
    </row>
    <row r="984" spans="6:25">
      <c r="F984" s="77"/>
      <c r="V984" s="57">
        <f t="shared" si="30"/>
        <v>0</v>
      </c>
      <c r="W984" s="57">
        <f>SUMIF('Retail Order Summary'!B:B,A984, 'Retail Order Summary'!J:J)*-1</f>
        <v>0</v>
      </c>
      <c r="X984" s="57">
        <f>SUMIF('Retail Order Summary'!B:B, 'Retail Item Input'!A984, 'Retail Order Summary'!G:G)</f>
        <v>0</v>
      </c>
      <c r="Y984" s="72" t="e">
        <f t="shared" si="31"/>
        <v>#DIV/0!</v>
      </c>
    </row>
    <row r="985" spans="6:25">
      <c r="V985" s="57">
        <f t="shared" si="30"/>
        <v>0</v>
      </c>
      <c r="W985" s="57">
        <f>SUMIF('Retail Order Summary'!B:B,A985, 'Retail Order Summary'!J:J)*-1</f>
        <v>0</v>
      </c>
      <c r="X985" s="57">
        <f>SUMIF('Retail Order Summary'!B:B, 'Retail Item Input'!A985, 'Retail Order Summary'!G:G)</f>
        <v>0</v>
      </c>
      <c r="Y985" s="72" t="e">
        <f t="shared" si="31"/>
        <v>#DIV/0!</v>
      </c>
    </row>
    <row r="986" spans="6:25">
      <c r="F986" s="77"/>
      <c r="V986" s="57">
        <f t="shared" si="30"/>
        <v>0</v>
      </c>
      <c r="W986" s="57">
        <f>SUMIF('Retail Order Summary'!B:B,A986, 'Retail Order Summary'!J:J)*-1</f>
        <v>0</v>
      </c>
      <c r="X986" s="57">
        <f>SUMIF('Retail Order Summary'!B:B, 'Retail Item Input'!A986, 'Retail Order Summary'!G:G)</f>
        <v>0</v>
      </c>
      <c r="Y986" s="72" t="e">
        <f t="shared" si="31"/>
        <v>#DIV/0!</v>
      </c>
    </row>
    <row r="987" spans="6:25">
      <c r="V987" s="57">
        <f t="shared" si="30"/>
        <v>0</v>
      </c>
      <c r="W987" s="57">
        <f>SUMIF('Retail Order Summary'!B:B,A987, 'Retail Order Summary'!J:J)*-1</f>
        <v>0</v>
      </c>
      <c r="X987" s="57">
        <f>SUMIF('Retail Order Summary'!B:B, 'Retail Item Input'!A987, 'Retail Order Summary'!G:G)</f>
        <v>0</v>
      </c>
      <c r="Y987" s="72" t="e">
        <f t="shared" si="31"/>
        <v>#DIV/0!</v>
      </c>
    </row>
    <row r="988" spans="6:25">
      <c r="F988" s="77"/>
      <c r="V988" s="57">
        <f t="shared" si="30"/>
        <v>0</v>
      </c>
      <c r="W988" s="57">
        <f>SUMIF('Retail Order Summary'!B:B,A988, 'Retail Order Summary'!J:J)*-1</f>
        <v>0</v>
      </c>
      <c r="X988" s="57">
        <f>SUMIF('Retail Order Summary'!B:B, 'Retail Item Input'!A988, 'Retail Order Summary'!G:G)</f>
        <v>0</v>
      </c>
      <c r="Y988" s="72" t="e">
        <f t="shared" si="31"/>
        <v>#DIV/0!</v>
      </c>
    </row>
    <row r="989" spans="6:25">
      <c r="F989" s="77"/>
      <c r="V989" s="57">
        <f t="shared" si="30"/>
        <v>0</v>
      </c>
      <c r="W989" s="57">
        <f>SUMIF('Retail Order Summary'!B:B,A989, 'Retail Order Summary'!J:J)*-1</f>
        <v>0</v>
      </c>
      <c r="X989" s="57">
        <f>SUMIF('Retail Order Summary'!B:B, 'Retail Item Input'!A989, 'Retail Order Summary'!G:G)</f>
        <v>0</v>
      </c>
      <c r="Y989" s="72" t="e">
        <f t="shared" si="31"/>
        <v>#DIV/0!</v>
      </c>
    </row>
    <row r="990" spans="6:25">
      <c r="F990" s="77"/>
      <c r="V990" s="57">
        <f t="shared" si="30"/>
        <v>0</v>
      </c>
      <c r="W990" s="57">
        <f>SUMIF('Retail Order Summary'!B:B,A990, 'Retail Order Summary'!J:J)*-1</f>
        <v>0</v>
      </c>
      <c r="X990" s="57">
        <f>SUMIF('Retail Order Summary'!B:B, 'Retail Item Input'!A990, 'Retail Order Summary'!G:G)</f>
        <v>0</v>
      </c>
      <c r="Y990" s="72" t="e">
        <f t="shared" si="31"/>
        <v>#DIV/0!</v>
      </c>
    </row>
    <row r="991" spans="6:25">
      <c r="F991" s="77"/>
      <c r="V991" s="57">
        <f t="shared" si="30"/>
        <v>0</v>
      </c>
      <c r="W991" s="57">
        <f>SUMIF('Retail Order Summary'!B:B,A991, 'Retail Order Summary'!J:J)*-1</f>
        <v>0</v>
      </c>
      <c r="X991" s="57">
        <f>SUMIF('Retail Order Summary'!B:B, 'Retail Item Input'!A991, 'Retail Order Summary'!G:G)</f>
        <v>0</v>
      </c>
      <c r="Y991" s="72" t="e">
        <f t="shared" si="31"/>
        <v>#DIV/0!</v>
      </c>
    </row>
    <row r="992" spans="6:25">
      <c r="F992" s="77"/>
      <c r="V992" s="57">
        <f t="shared" si="30"/>
        <v>0</v>
      </c>
      <c r="W992" s="57">
        <f>SUMIF('Retail Order Summary'!B:B,A992, 'Retail Order Summary'!J:J)*-1</f>
        <v>0</v>
      </c>
      <c r="X992" s="57">
        <f>SUMIF('Retail Order Summary'!B:B, 'Retail Item Input'!A992, 'Retail Order Summary'!G:G)</f>
        <v>0</v>
      </c>
      <c r="Y992" s="72" t="e">
        <f t="shared" si="31"/>
        <v>#DIV/0!</v>
      </c>
    </row>
    <row r="993" spans="6:25">
      <c r="F993" s="77"/>
      <c r="V993" s="57">
        <f t="shared" si="30"/>
        <v>0</v>
      </c>
      <c r="W993" s="57">
        <f>SUMIF('Retail Order Summary'!B:B,A993, 'Retail Order Summary'!J:J)*-1</f>
        <v>0</v>
      </c>
      <c r="X993" s="57">
        <f>SUMIF('Retail Order Summary'!B:B, 'Retail Item Input'!A993, 'Retail Order Summary'!G:G)</f>
        <v>0</v>
      </c>
      <c r="Y993" s="72" t="e">
        <f t="shared" si="31"/>
        <v>#DIV/0!</v>
      </c>
    </row>
    <row r="994" spans="6:25">
      <c r="F994" s="77"/>
      <c r="V994" s="57">
        <f t="shared" si="30"/>
        <v>0</v>
      </c>
      <c r="W994" s="57">
        <f>SUMIF('Retail Order Summary'!B:B,A994, 'Retail Order Summary'!J:J)*-1</f>
        <v>0</v>
      </c>
      <c r="X994" s="57">
        <f>SUMIF('Retail Order Summary'!B:B, 'Retail Item Input'!A994, 'Retail Order Summary'!G:G)</f>
        <v>0</v>
      </c>
      <c r="Y994" s="72" t="e">
        <f t="shared" si="31"/>
        <v>#DIV/0!</v>
      </c>
    </row>
    <row r="995" spans="6:25">
      <c r="F995" s="77"/>
      <c r="V995" s="57">
        <f t="shared" si="30"/>
        <v>0</v>
      </c>
      <c r="W995" s="57">
        <f>SUMIF('Retail Order Summary'!B:B,A995, 'Retail Order Summary'!J:J)*-1</f>
        <v>0</v>
      </c>
      <c r="X995" s="57">
        <f>SUMIF('Retail Order Summary'!B:B, 'Retail Item Input'!A995, 'Retail Order Summary'!G:G)</f>
        <v>0</v>
      </c>
      <c r="Y995" s="72" t="e">
        <f t="shared" si="31"/>
        <v>#DIV/0!</v>
      </c>
    </row>
    <row r="996" spans="6:25">
      <c r="F996" s="77"/>
      <c r="V996" s="57">
        <f t="shared" si="30"/>
        <v>0</v>
      </c>
      <c r="W996" s="57">
        <f>SUMIF('Retail Order Summary'!B:B,A996, 'Retail Order Summary'!J:J)*-1</f>
        <v>0</v>
      </c>
      <c r="X996" s="57">
        <f>SUMIF('Retail Order Summary'!B:B, 'Retail Item Input'!A996, 'Retail Order Summary'!G:G)</f>
        <v>0</v>
      </c>
      <c r="Y996" s="72" t="e">
        <f t="shared" si="31"/>
        <v>#DIV/0!</v>
      </c>
    </row>
    <row r="997" spans="6:25">
      <c r="F997" s="77"/>
      <c r="V997" s="57">
        <f t="shared" si="30"/>
        <v>0</v>
      </c>
      <c r="W997" s="57">
        <f>SUMIF('Retail Order Summary'!B:B,A997, 'Retail Order Summary'!J:J)*-1</f>
        <v>0</v>
      </c>
      <c r="X997" s="57">
        <f>SUMIF('Retail Order Summary'!B:B, 'Retail Item Input'!A997, 'Retail Order Summary'!G:G)</f>
        <v>0</v>
      </c>
      <c r="Y997" s="72" t="e">
        <f t="shared" si="31"/>
        <v>#DIV/0!</v>
      </c>
    </row>
    <row r="998" spans="6:25">
      <c r="V998" s="57">
        <f t="shared" si="30"/>
        <v>0</v>
      </c>
      <c r="W998" s="57">
        <f>SUMIF('Retail Order Summary'!B:B,A998, 'Retail Order Summary'!J:J)*-1</f>
        <v>0</v>
      </c>
      <c r="X998" s="57">
        <f>SUMIF('Retail Order Summary'!B:B, 'Retail Item Input'!A998, 'Retail Order Summary'!G:G)</f>
        <v>0</v>
      </c>
      <c r="Y998" s="72" t="e">
        <f t="shared" si="31"/>
        <v>#DIV/0!</v>
      </c>
    </row>
    <row r="999" spans="6:25">
      <c r="V999" s="57">
        <f t="shared" si="30"/>
        <v>0</v>
      </c>
      <c r="W999" s="57">
        <f>SUMIF('Retail Order Summary'!B:B,A999, 'Retail Order Summary'!J:J)*-1</f>
        <v>0</v>
      </c>
      <c r="X999" s="57">
        <f>SUMIF('Retail Order Summary'!B:B, 'Retail Item Input'!A999, 'Retail Order Summary'!G:G)</f>
        <v>0</v>
      </c>
      <c r="Y999" s="72" t="e">
        <f t="shared" si="31"/>
        <v>#DIV/0!</v>
      </c>
    </row>
    <row r="1000" spans="6:25">
      <c r="F1000" s="77"/>
      <c r="V1000" s="57">
        <f t="shared" si="30"/>
        <v>0</v>
      </c>
      <c r="W1000" s="57">
        <f>SUMIF('Retail Order Summary'!B:B,A1000, 'Retail Order Summary'!J:J)*-1</f>
        <v>0</v>
      </c>
      <c r="X1000" s="57">
        <f>SUMIF('Retail Order Summary'!B:B, 'Retail Item Input'!A1000, 'Retail Order Summary'!G:G)</f>
        <v>0</v>
      </c>
      <c r="Y1000" s="72" t="e">
        <f t="shared" si="31"/>
        <v>#DIV/0!</v>
      </c>
    </row>
    <row r="1001" spans="6:25">
      <c r="V1001" s="57">
        <f t="shared" si="30"/>
        <v>0</v>
      </c>
      <c r="W1001" s="57">
        <f>SUMIF('Retail Order Summary'!B:B,A1001, 'Retail Order Summary'!J:J)*-1</f>
        <v>0</v>
      </c>
      <c r="X1001" s="57">
        <f>SUMIF('Retail Order Summary'!B:B, 'Retail Item Input'!A1001, 'Retail Order Summary'!G:G)</f>
        <v>0</v>
      </c>
      <c r="Y1001" s="72" t="e">
        <f t="shared" si="31"/>
        <v>#DIV/0!</v>
      </c>
    </row>
    <row r="1002" spans="6:25">
      <c r="F1002" s="77"/>
      <c r="V1002" s="57">
        <f t="shared" si="30"/>
        <v>0</v>
      </c>
      <c r="W1002" s="57">
        <f>SUMIF('Retail Order Summary'!B:B,A1002, 'Retail Order Summary'!J:J)*-1</f>
        <v>0</v>
      </c>
      <c r="X1002" s="57">
        <f>SUMIF('Retail Order Summary'!B:B, 'Retail Item Input'!A1002, 'Retail Order Summary'!G:G)</f>
        <v>0</v>
      </c>
      <c r="Y1002" s="72" t="e">
        <f t="shared" si="31"/>
        <v>#DIV/0!</v>
      </c>
    </row>
    <row r="1003" spans="6:25">
      <c r="V1003" s="57">
        <f t="shared" si="30"/>
        <v>0</v>
      </c>
      <c r="W1003" s="57">
        <f>SUMIF('Retail Order Summary'!B:B,A1003, 'Retail Order Summary'!J:J)*-1</f>
        <v>0</v>
      </c>
      <c r="X1003" s="57">
        <f>SUMIF('Retail Order Summary'!B:B, 'Retail Item Input'!A1003, 'Retail Order Summary'!G:G)</f>
        <v>0</v>
      </c>
      <c r="Y1003" s="72" t="e">
        <f t="shared" si="31"/>
        <v>#DIV/0!</v>
      </c>
    </row>
    <row r="1004" spans="6:25">
      <c r="F1004" s="77"/>
      <c r="V1004" s="57">
        <f t="shared" si="30"/>
        <v>0</v>
      </c>
      <c r="W1004" s="57">
        <f>SUMIF('Retail Order Summary'!B:B,A1004, 'Retail Order Summary'!J:J)*-1</f>
        <v>0</v>
      </c>
      <c r="X1004" s="57">
        <f>SUMIF('Retail Order Summary'!B:B, 'Retail Item Input'!A1004, 'Retail Order Summary'!G:G)</f>
        <v>0</v>
      </c>
      <c r="Y1004" s="72" t="e">
        <f t="shared" si="31"/>
        <v>#DIV/0!</v>
      </c>
    </row>
    <row r="1005" spans="6:25">
      <c r="V1005" s="57">
        <f t="shared" si="30"/>
        <v>0</v>
      </c>
      <c r="W1005" s="57">
        <f>SUMIF('Retail Order Summary'!B:B,A1005, 'Retail Order Summary'!J:J)*-1</f>
        <v>0</v>
      </c>
      <c r="X1005" s="57">
        <f>SUMIF('Retail Order Summary'!B:B, 'Retail Item Input'!A1005, 'Retail Order Summary'!G:G)</f>
        <v>0</v>
      </c>
      <c r="Y1005" s="72" t="e">
        <f t="shared" si="31"/>
        <v>#DIV/0!</v>
      </c>
    </row>
    <row r="1006" spans="6:25">
      <c r="F1006" s="77"/>
      <c r="V1006" s="57">
        <f t="shared" si="30"/>
        <v>0</v>
      </c>
      <c r="W1006" s="57">
        <f>SUMIF('Retail Order Summary'!B:B,A1006, 'Retail Order Summary'!J:J)*-1</f>
        <v>0</v>
      </c>
      <c r="X1006" s="57">
        <f>SUMIF('Retail Order Summary'!B:B, 'Retail Item Input'!A1006, 'Retail Order Summary'!G:G)</f>
        <v>0</v>
      </c>
      <c r="Y1006" s="72" t="e">
        <f t="shared" si="31"/>
        <v>#DIV/0!</v>
      </c>
    </row>
    <row r="1007" spans="6:25">
      <c r="F1007" s="77"/>
      <c r="V1007" s="57">
        <f t="shared" si="30"/>
        <v>0</v>
      </c>
      <c r="W1007" s="57">
        <f>SUMIF('Retail Order Summary'!B:B,A1007, 'Retail Order Summary'!J:J)*-1</f>
        <v>0</v>
      </c>
      <c r="X1007" s="57">
        <f>SUMIF('Retail Order Summary'!B:B, 'Retail Item Input'!A1007, 'Retail Order Summary'!G:G)</f>
        <v>0</v>
      </c>
      <c r="Y1007" s="72" t="e">
        <f t="shared" si="31"/>
        <v>#DIV/0!</v>
      </c>
    </row>
    <row r="1008" spans="6:25">
      <c r="V1008" s="57">
        <f t="shared" si="30"/>
        <v>0</v>
      </c>
      <c r="W1008" s="57">
        <f>SUMIF('Retail Order Summary'!B:B,A1008, 'Retail Order Summary'!J:J)*-1</f>
        <v>0</v>
      </c>
      <c r="X1008" s="57">
        <f>SUMIF('Retail Order Summary'!B:B, 'Retail Item Input'!A1008, 'Retail Order Summary'!G:G)</f>
        <v>0</v>
      </c>
      <c r="Y1008" s="72" t="e">
        <f t="shared" si="31"/>
        <v>#DIV/0!</v>
      </c>
    </row>
    <row r="1009" spans="6:25">
      <c r="F1009" s="77"/>
      <c r="V1009" s="57">
        <f t="shared" si="30"/>
        <v>0</v>
      </c>
      <c r="W1009" s="57">
        <f>SUMIF('Retail Order Summary'!B:B,A1009, 'Retail Order Summary'!J:J)*-1</f>
        <v>0</v>
      </c>
      <c r="X1009" s="57">
        <f>SUMIF('Retail Order Summary'!B:B, 'Retail Item Input'!A1009, 'Retail Order Summary'!G:G)</f>
        <v>0</v>
      </c>
      <c r="Y1009" s="72" t="e">
        <f t="shared" si="31"/>
        <v>#DIV/0!</v>
      </c>
    </row>
    <row r="1010" spans="6:25">
      <c r="V1010" s="57">
        <f t="shared" si="30"/>
        <v>0</v>
      </c>
      <c r="W1010" s="57">
        <f>SUMIF('Retail Order Summary'!B:B,A1010, 'Retail Order Summary'!J:J)*-1</f>
        <v>0</v>
      </c>
      <c r="X1010" s="57">
        <f>SUMIF('Retail Order Summary'!B:B, 'Retail Item Input'!A1010, 'Retail Order Summary'!G:G)</f>
        <v>0</v>
      </c>
      <c r="Y1010" s="72" t="e">
        <f t="shared" si="31"/>
        <v>#DIV/0!</v>
      </c>
    </row>
    <row r="1011" spans="6:25">
      <c r="F1011" s="77"/>
      <c r="V1011" s="57">
        <f t="shared" si="30"/>
        <v>0</v>
      </c>
      <c r="W1011" s="57">
        <f>SUMIF('Retail Order Summary'!B:B,A1011, 'Retail Order Summary'!J:J)*-1</f>
        <v>0</v>
      </c>
      <c r="X1011" s="57">
        <f>SUMIF('Retail Order Summary'!B:B, 'Retail Item Input'!A1011, 'Retail Order Summary'!G:G)</f>
        <v>0</v>
      </c>
      <c r="Y1011" s="72" t="e">
        <f t="shared" si="31"/>
        <v>#DIV/0!</v>
      </c>
    </row>
    <row r="1012" spans="6:25">
      <c r="V1012" s="57">
        <f t="shared" si="30"/>
        <v>0</v>
      </c>
      <c r="W1012" s="57">
        <f>SUMIF('Retail Order Summary'!B:B,A1012, 'Retail Order Summary'!J:J)*-1</f>
        <v>0</v>
      </c>
      <c r="X1012" s="57">
        <f>SUMIF('Retail Order Summary'!B:B, 'Retail Item Input'!A1012, 'Retail Order Summary'!G:G)</f>
        <v>0</v>
      </c>
      <c r="Y1012" s="72" t="e">
        <f t="shared" si="31"/>
        <v>#DIV/0!</v>
      </c>
    </row>
    <row r="1013" spans="6:25">
      <c r="V1013" s="57">
        <f t="shared" si="30"/>
        <v>0</v>
      </c>
      <c r="W1013" s="57">
        <f>SUMIF('Retail Order Summary'!B:B,A1013, 'Retail Order Summary'!J:J)*-1</f>
        <v>0</v>
      </c>
      <c r="X1013" s="57">
        <f>SUMIF('Retail Order Summary'!B:B, 'Retail Item Input'!A1013, 'Retail Order Summary'!G:G)</f>
        <v>0</v>
      </c>
      <c r="Y1013" s="72" t="e">
        <f t="shared" si="31"/>
        <v>#DIV/0!</v>
      </c>
    </row>
    <row r="1014" spans="6:25">
      <c r="F1014" s="77"/>
      <c r="V1014" s="57">
        <f t="shared" si="30"/>
        <v>0</v>
      </c>
      <c r="W1014" s="57">
        <f>SUMIF('Retail Order Summary'!B:B,A1014, 'Retail Order Summary'!J:J)*-1</f>
        <v>0</v>
      </c>
      <c r="X1014" s="57">
        <f>SUMIF('Retail Order Summary'!B:B, 'Retail Item Input'!A1014, 'Retail Order Summary'!G:G)</f>
        <v>0</v>
      </c>
      <c r="Y1014" s="72" t="e">
        <f t="shared" si="31"/>
        <v>#DIV/0!</v>
      </c>
    </row>
    <row r="1015" spans="6:25">
      <c r="V1015" s="57">
        <f t="shared" si="30"/>
        <v>0</v>
      </c>
      <c r="W1015" s="57">
        <f>SUMIF('Retail Order Summary'!B:B,A1015, 'Retail Order Summary'!J:J)*-1</f>
        <v>0</v>
      </c>
      <c r="X1015" s="57">
        <f>SUMIF('Retail Order Summary'!B:B, 'Retail Item Input'!A1015, 'Retail Order Summary'!G:G)</f>
        <v>0</v>
      </c>
      <c r="Y1015" s="72" t="e">
        <f t="shared" si="31"/>
        <v>#DIV/0!</v>
      </c>
    </row>
    <row r="1016" spans="6:25">
      <c r="F1016" s="77"/>
      <c r="V1016" s="57">
        <f t="shared" si="30"/>
        <v>0</v>
      </c>
      <c r="W1016" s="57">
        <f>SUMIF('Retail Order Summary'!B:B,A1016, 'Retail Order Summary'!J:J)*-1</f>
        <v>0</v>
      </c>
      <c r="X1016" s="57">
        <f>SUMIF('Retail Order Summary'!B:B, 'Retail Item Input'!A1016, 'Retail Order Summary'!G:G)</f>
        <v>0</v>
      </c>
      <c r="Y1016" s="72" t="e">
        <f t="shared" si="31"/>
        <v>#DIV/0!</v>
      </c>
    </row>
    <row r="1017" spans="6:25">
      <c r="F1017" s="77"/>
      <c r="V1017" s="57">
        <f t="shared" si="30"/>
        <v>0</v>
      </c>
      <c r="W1017" s="57">
        <f>SUMIF('Retail Order Summary'!B:B,A1017, 'Retail Order Summary'!J:J)*-1</f>
        <v>0</v>
      </c>
      <c r="X1017" s="57">
        <f>SUMIF('Retail Order Summary'!B:B, 'Retail Item Input'!A1017, 'Retail Order Summary'!G:G)</f>
        <v>0</v>
      </c>
      <c r="Y1017" s="72" t="e">
        <f t="shared" si="31"/>
        <v>#DIV/0!</v>
      </c>
    </row>
    <row r="1018" spans="6:25">
      <c r="F1018" s="77"/>
      <c r="V1018" s="57">
        <f t="shared" si="30"/>
        <v>0</v>
      </c>
      <c r="W1018" s="57">
        <f>SUMIF('Retail Order Summary'!B:B,A1018, 'Retail Order Summary'!J:J)*-1</f>
        <v>0</v>
      </c>
      <c r="X1018" s="57">
        <f>SUMIF('Retail Order Summary'!B:B, 'Retail Item Input'!A1018, 'Retail Order Summary'!G:G)</f>
        <v>0</v>
      </c>
      <c r="Y1018" s="72" t="e">
        <f t="shared" si="31"/>
        <v>#DIV/0!</v>
      </c>
    </row>
    <row r="1019" spans="6:25">
      <c r="F1019" s="77"/>
      <c r="V1019" s="57">
        <f t="shared" si="30"/>
        <v>0</v>
      </c>
      <c r="W1019" s="57">
        <f>SUMIF('Retail Order Summary'!B:B,A1019, 'Retail Order Summary'!J:J)*-1</f>
        <v>0</v>
      </c>
      <c r="X1019" s="57">
        <f>SUMIF('Retail Order Summary'!B:B, 'Retail Item Input'!A1019, 'Retail Order Summary'!G:G)</f>
        <v>0</v>
      </c>
      <c r="Y1019" s="72" t="e">
        <f t="shared" si="31"/>
        <v>#DIV/0!</v>
      </c>
    </row>
    <row r="1020" spans="6:25">
      <c r="F1020" s="77"/>
      <c r="V1020" s="57">
        <f t="shared" ref="V1020:V1083" si="32">Q1020*S1020</f>
        <v>0</v>
      </c>
      <c r="W1020" s="57">
        <f>SUMIF('Retail Order Summary'!B:B,A1020, 'Retail Order Summary'!J:J)*-1</f>
        <v>0</v>
      </c>
      <c r="X1020" s="57">
        <f>SUMIF('Retail Order Summary'!B:B, 'Retail Item Input'!A1020, 'Retail Order Summary'!G:G)</f>
        <v>0</v>
      </c>
      <c r="Y1020" s="72" t="e">
        <f t="shared" ref="Y1020:Y1083" si="33">V1020+(W1020*(V1020/X1020))</f>
        <v>#DIV/0!</v>
      </c>
    </row>
    <row r="1021" spans="6:25">
      <c r="F1021" s="77"/>
      <c r="V1021" s="57">
        <f t="shared" si="32"/>
        <v>0</v>
      </c>
      <c r="W1021" s="57">
        <f>SUMIF('Retail Order Summary'!B:B,A1021, 'Retail Order Summary'!J:J)*-1</f>
        <v>0</v>
      </c>
      <c r="X1021" s="57">
        <f>SUMIF('Retail Order Summary'!B:B, 'Retail Item Input'!A1021, 'Retail Order Summary'!G:G)</f>
        <v>0</v>
      </c>
      <c r="Y1021" s="72" t="e">
        <f t="shared" si="33"/>
        <v>#DIV/0!</v>
      </c>
    </row>
    <row r="1022" spans="6:25">
      <c r="V1022" s="57">
        <f t="shared" si="32"/>
        <v>0</v>
      </c>
      <c r="W1022" s="57">
        <f>SUMIF('Retail Order Summary'!B:B,A1022, 'Retail Order Summary'!J:J)*-1</f>
        <v>0</v>
      </c>
      <c r="X1022" s="57">
        <f>SUMIF('Retail Order Summary'!B:B, 'Retail Item Input'!A1022, 'Retail Order Summary'!G:G)</f>
        <v>0</v>
      </c>
      <c r="Y1022" s="72" t="e">
        <f t="shared" si="33"/>
        <v>#DIV/0!</v>
      </c>
    </row>
    <row r="1023" spans="6:25">
      <c r="V1023" s="57">
        <f t="shared" si="32"/>
        <v>0</v>
      </c>
      <c r="W1023" s="57">
        <f>SUMIF('Retail Order Summary'!B:B,A1023, 'Retail Order Summary'!J:J)*-1</f>
        <v>0</v>
      </c>
      <c r="X1023" s="57">
        <f>SUMIF('Retail Order Summary'!B:B, 'Retail Item Input'!A1023, 'Retail Order Summary'!G:G)</f>
        <v>0</v>
      </c>
      <c r="Y1023" s="72" t="e">
        <f t="shared" si="33"/>
        <v>#DIV/0!</v>
      </c>
    </row>
    <row r="1024" spans="6:25">
      <c r="V1024" s="57">
        <f t="shared" si="32"/>
        <v>0</v>
      </c>
      <c r="W1024" s="57">
        <f>SUMIF('Retail Order Summary'!B:B,A1024, 'Retail Order Summary'!J:J)*-1</f>
        <v>0</v>
      </c>
      <c r="X1024" s="57">
        <f>SUMIF('Retail Order Summary'!B:B, 'Retail Item Input'!A1024, 'Retail Order Summary'!G:G)</f>
        <v>0</v>
      </c>
      <c r="Y1024" s="72" t="e">
        <f t="shared" si="33"/>
        <v>#DIV/0!</v>
      </c>
    </row>
    <row r="1025" spans="6:25">
      <c r="F1025" s="77"/>
      <c r="V1025" s="57">
        <f t="shared" si="32"/>
        <v>0</v>
      </c>
      <c r="W1025" s="57">
        <f>SUMIF('Retail Order Summary'!B:B,A1025, 'Retail Order Summary'!J:J)*-1</f>
        <v>0</v>
      </c>
      <c r="X1025" s="57">
        <f>SUMIF('Retail Order Summary'!B:B, 'Retail Item Input'!A1025, 'Retail Order Summary'!G:G)</f>
        <v>0</v>
      </c>
      <c r="Y1025" s="72" t="e">
        <f t="shared" si="33"/>
        <v>#DIV/0!</v>
      </c>
    </row>
    <row r="1026" spans="6:25">
      <c r="F1026" s="77"/>
      <c r="V1026" s="57">
        <f t="shared" si="32"/>
        <v>0</v>
      </c>
      <c r="W1026" s="57">
        <f>SUMIF('Retail Order Summary'!B:B,A1026, 'Retail Order Summary'!J:J)*-1</f>
        <v>0</v>
      </c>
      <c r="X1026" s="57">
        <f>SUMIF('Retail Order Summary'!B:B, 'Retail Item Input'!A1026, 'Retail Order Summary'!G:G)</f>
        <v>0</v>
      </c>
      <c r="Y1026" s="72" t="e">
        <f t="shared" si="33"/>
        <v>#DIV/0!</v>
      </c>
    </row>
    <row r="1027" spans="6:25">
      <c r="F1027" s="77"/>
      <c r="V1027" s="57">
        <f t="shared" si="32"/>
        <v>0</v>
      </c>
      <c r="W1027" s="57">
        <f>SUMIF('Retail Order Summary'!B:B,A1027, 'Retail Order Summary'!J:J)*-1</f>
        <v>0</v>
      </c>
      <c r="X1027" s="57">
        <f>SUMIF('Retail Order Summary'!B:B, 'Retail Item Input'!A1027, 'Retail Order Summary'!G:G)</f>
        <v>0</v>
      </c>
      <c r="Y1027" s="72" t="e">
        <f t="shared" si="33"/>
        <v>#DIV/0!</v>
      </c>
    </row>
    <row r="1028" spans="6:25">
      <c r="F1028" s="77"/>
      <c r="V1028" s="57">
        <f t="shared" si="32"/>
        <v>0</v>
      </c>
      <c r="W1028" s="57">
        <f>SUMIF('Retail Order Summary'!B:B,A1028, 'Retail Order Summary'!J:J)*-1</f>
        <v>0</v>
      </c>
      <c r="X1028" s="57">
        <f>SUMIF('Retail Order Summary'!B:B, 'Retail Item Input'!A1028, 'Retail Order Summary'!G:G)</f>
        <v>0</v>
      </c>
      <c r="Y1028" s="72" t="e">
        <f t="shared" si="33"/>
        <v>#DIV/0!</v>
      </c>
    </row>
    <row r="1029" spans="6:25">
      <c r="F1029" s="77"/>
      <c r="V1029" s="57">
        <f t="shared" si="32"/>
        <v>0</v>
      </c>
      <c r="W1029" s="57">
        <f>SUMIF('Retail Order Summary'!B:B,A1029, 'Retail Order Summary'!J:J)*-1</f>
        <v>0</v>
      </c>
      <c r="X1029" s="57">
        <f>SUMIF('Retail Order Summary'!B:B, 'Retail Item Input'!A1029, 'Retail Order Summary'!G:G)</f>
        <v>0</v>
      </c>
      <c r="Y1029" s="72" t="e">
        <f t="shared" si="33"/>
        <v>#DIV/0!</v>
      </c>
    </row>
    <row r="1030" spans="6:25">
      <c r="F1030" s="77"/>
      <c r="V1030" s="57">
        <f t="shared" si="32"/>
        <v>0</v>
      </c>
      <c r="W1030" s="57">
        <f>SUMIF('Retail Order Summary'!B:B,A1030, 'Retail Order Summary'!J:J)*-1</f>
        <v>0</v>
      </c>
      <c r="X1030" s="57">
        <f>SUMIF('Retail Order Summary'!B:B, 'Retail Item Input'!A1030, 'Retail Order Summary'!G:G)</f>
        <v>0</v>
      </c>
      <c r="Y1030" s="72" t="e">
        <f t="shared" si="33"/>
        <v>#DIV/0!</v>
      </c>
    </row>
    <row r="1031" spans="6:25">
      <c r="F1031" s="77"/>
      <c r="V1031" s="57">
        <f t="shared" si="32"/>
        <v>0</v>
      </c>
      <c r="W1031" s="57">
        <f>SUMIF('Retail Order Summary'!B:B,A1031, 'Retail Order Summary'!J:J)*-1</f>
        <v>0</v>
      </c>
      <c r="X1031" s="57">
        <f>SUMIF('Retail Order Summary'!B:B, 'Retail Item Input'!A1031, 'Retail Order Summary'!G:G)</f>
        <v>0</v>
      </c>
      <c r="Y1031" s="72" t="e">
        <f t="shared" si="33"/>
        <v>#DIV/0!</v>
      </c>
    </row>
    <row r="1032" spans="6:25">
      <c r="V1032" s="57">
        <f t="shared" si="32"/>
        <v>0</v>
      </c>
      <c r="W1032" s="57">
        <f>SUMIF('Retail Order Summary'!B:B,A1032, 'Retail Order Summary'!J:J)*-1</f>
        <v>0</v>
      </c>
      <c r="X1032" s="57">
        <f>SUMIF('Retail Order Summary'!B:B, 'Retail Item Input'!A1032, 'Retail Order Summary'!G:G)</f>
        <v>0</v>
      </c>
      <c r="Y1032" s="72" t="e">
        <f t="shared" si="33"/>
        <v>#DIV/0!</v>
      </c>
    </row>
    <row r="1033" spans="6:25">
      <c r="F1033" s="77"/>
      <c r="V1033" s="57">
        <f t="shared" si="32"/>
        <v>0</v>
      </c>
      <c r="W1033" s="57">
        <f>SUMIF('Retail Order Summary'!B:B,A1033, 'Retail Order Summary'!J:J)*-1</f>
        <v>0</v>
      </c>
      <c r="X1033" s="57">
        <f>SUMIF('Retail Order Summary'!B:B, 'Retail Item Input'!A1033, 'Retail Order Summary'!G:G)</f>
        <v>0</v>
      </c>
      <c r="Y1033" s="72" t="e">
        <f t="shared" si="33"/>
        <v>#DIV/0!</v>
      </c>
    </row>
    <row r="1034" spans="6:25">
      <c r="F1034" s="77"/>
      <c r="V1034" s="57">
        <f t="shared" si="32"/>
        <v>0</v>
      </c>
      <c r="W1034" s="57">
        <f>SUMIF('Retail Order Summary'!B:B,A1034, 'Retail Order Summary'!J:J)*-1</f>
        <v>0</v>
      </c>
      <c r="X1034" s="57">
        <f>SUMIF('Retail Order Summary'!B:B, 'Retail Item Input'!A1034, 'Retail Order Summary'!G:G)</f>
        <v>0</v>
      </c>
      <c r="Y1034" s="72" t="e">
        <f t="shared" si="33"/>
        <v>#DIV/0!</v>
      </c>
    </row>
    <row r="1035" spans="6:25">
      <c r="F1035" s="77"/>
      <c r="V1035" s="57">
        <f t="shared" si="32"/>
        <v>0</v>
      </c>
      <c r="W1035" s="57">
        <f>SUMIF('Retail Order Summary'!B:B,A1035, 'Retail Order Summary'!J:J)*-1</f>
        <v>0</v>
      </c>
      <c r="X1035" s="57">
        <f>SUMIF('Retail Order Summary'!B:B, 'Retail Item Input'!A1035, 'Retail Order Summary'!G:G)</f>
        <v>0</v>
      </c>
      <c r="Y1035" s="72" t="e">
        <f t="shared" si="33"/>
        <v>#DIV/0!</v>
      </c>
    </row>
    <row r="1036" spans="6:25">
      <c r="F1036" s="77"/>
      <c r="V1036" s="57">
        <f t="shared" si="32"/>
        <v>0</v>
      </c>
      <c r="W1036" s="57">
        <f>SUMIF('Retail Order Summary'!B:B,A1036, 'Retail Order Summary'!J:J)*-1</f>
        <v>0</v>
      </c>
      <c r="X1036" s="57">
        <f>SUMIF('Retail Order Summary'!B:B, 'Retail Item Input'!A1036, 'Retail Order Summary'!G:G)</f>
        <v>0</v>
      </c>
      <c r="Y1036" s="72" t="e">
        <f t="shared" si="33"/>
        <v>#DIV/0!</v>
      </c>
    </row>
    <row r="1037" spans="6:25">
      <c r="F1037" s="77"/>
      <c r="V1037" s="57">
        <f t="shared" si="32"/>
        <v>0</v>
      </c>
      <c r="W1037" s="57">
        <f>SUMIF('Retail Order Summary'!B:B,A1037, 'Retail Order Summary'!J:J)*-1</f>
        <v>0</v>
      </c>
      <c r="X1037" s="57">
        <f>SUMIF('Retail Order Summary'!B:B, 'Retail Item Input'!A1037, 'Retail Order Summary'!G:G)</f>
        <v>0</v>
      </c>
      <c r="Y1037" s="72" t="e">
        <f t="shared" si="33"/>
        <v>#DIV/0!</v>
      </c>
    </row>
    <row r="1038" spans="6:25">
      <c r="V1038" s="57">
        <f t="shared" si="32"/>
        <v>0</v>
      </c>
      <c r="W1038" s="57">
        <f>SUMIF('Retail Order Summary'!B:B,A1038, 'Retail Order Summary'!J:J)*-1</f>
        <v>0</v>
      </c>
      <c r="X1038" s="57">
        <f>SUMIF('Retail Order Summary'!B:B, 'Retail Item Input'!A1038, 'Retail Order Summary'!G:G)</f>
        <v>0</v>
      </c>
      <c r="Y1038" s="72" t="e">
        <f t="shared" si="33"/>
        <v>#DIV/0!</v>
      </c>
    </row>
    <row r="1039" spans="6:25">
      <c r="F1039" s="77"/>
      <c r="V1039" s="57">
        <f t="shared" si="32"/>
        <v>0</v>
      </c>
      <c r="W1039" s="57">
        <f>SUMIF('Retail Order Summary'!B:B,A1039, 'Retail Order Summary'!J:J)*-1</f>
        <v>0</v>
      </c>
      <c r="X1039" s="57">
        <f>SUMIF('Retail Order Summary'!B:B, 'Retail Item Input'!A1039, 'Retail Order Summary'!G:G)</f>
        <v>0</v>
      </c>
      <c r="Y1039" s="72" t="e">
        <f t="shared" si="33"/>
        <v>#DIV/0!</v>
      </c>
    </row>
    <row r="1040" spans="6:25">
      <c r="F1040" s="77"/>
      <c r="V1040" s="57">
        <f t="shared" si="32"/>
        <v>0</v>
      </c>
      <c r="W1040" s="57">
        <f>SUMIF('Retail Order Summary'!B:B,A1040, 'Retail Order Summary'!J:J)*-1</f>
        <v>0</v>
      </c>
      <c r="X1040" s="57">
        <f>SUMIF('Retail Order Summary'!B:B, 'Retail Item Input'!A1040, 'Retail Order Summary'!G:G)</f>
        <v>0</v>
      </c>
      <c r="Y1040" s="72" t="e">
        <f t="shared" si="33"/>
        <v>#DIV/0!</v>
      </c>
    </row>
    <row r="1041" spans="6:26">
      <c r="V1041" s="57">
        <f t="shared" si="32"/>
        <v>0</v>
      </c>
      <c r="W1041" s="57">
        <f>SUMIF('Retail Order Summary'!B:B,A1041, 'Retail Order Summary'!J:J)*-1</f>
        <v>0</v>
      </c>
      <c r="X1041" s="57">
        <f>SUMIF('Retail Order Summary'!B:B, 'Retail Item Input'!A1041, 'Retail Order Summary'!G:G)</f>
        <v>0</v>
      </c>
      <c r="Y1041" s="72" t="e">
        <f t="shared" si="33"/>
        <v>#DIV/0!</v>
      </c>
    </row>
    <row r="1042" spans="6:26">
      <c r="F1042" s="77"/>
      <c r="V1042" s="57">
        <f t="shared" si="32"/>
        <v>0</v>
      </c>
      <c r="W1042" s="57">
        <f>SUMIF('Retail Order Summary'!B:B,A1042, 'Retail Order Summary'!J:J)*-1</f>
        <v>0</v>
      </c>
      <c r="X1042" s="57">
        <f>SUMIF('Retail Order Summary'!B:B, 'Retail Item Input'!A1042, 'Retail Order Summary'!G:G)</f>
        <v>0</v>
      </c>
      <c r="Y1042" s="72" t="e">
        <f t="shared" si="33"/>
        <v>#DIV/0!</v>
      </c>
    </row>
    <row r="1043" spans="6:26">
      <c r="V1043" s="57">
        <f t="shared" si="32"/>
        <v>0</v>
      </c>
      <c r="W1043" s="57">
        <f>SUMIF('Retail Order Summary'!B:B,A1043, 'Retail Order Summary'!J:J)*-1</f>
        <v>0</v>
      </c>
      <c r="X1043" s="57">
        <f>SUMIF('Retail Order Summary'!B:B, 'Retail Item Input'!A1043, 'Retail Order Summary'!G:G)</f>
        <v>0</v>
      </c>
      <c r="Y1043" s="72" t="e">
        <f t="shared" si="33"/>
        <v>#DIV/0!</v>
      </c>
    </row>
    <row r="1044" spans="6:26">
      <c r="F1044" s="77"/>
      <c r="V1044" s="57">
        <f t="shared" si="32"/>
        <v>0</v>
      </c>
      <c r="W1044" s="57">
        <f>SUMIF('Retail Order Summary'!B:B,A1044, 'Retail Order Summary'!J:J)*-1</f>
        <v>0</v>
      </c>
      <c r="X1044" s="57">
        <f>SUMIF('Retail Order Summary'!B:B, 'Retail Item Input'!A1044, 'Retail Order Summary'!G:G)</f>
        <v>0</v>
      </c>
      <c r="Y1044" s="72" t="e">
        <f t="shared" si="33"/>
        <v>#DIV/0!</v>
      </c>
    </row>
    <row r="1045" spans="6:26">
      <c r="V1045" s="57">
        <f t="shared" si="32"/>
        <v>0</v>
      </c>
      <c r="W1045" s="57">
        <f>SUMIF('Retail Order Summary'!B:B,A1045, 'Retail Order Summary'!J:J)*-1</f>
        <v>0</v>
      </c>
      <c r="X1045" s="57">
        <f>SUMIF('Retail Order Summary'!B:B, 'Retail Item Input'!A1045, 'Retail Order Summary'!G:G)</f>
        <v>0</v>
      </c>
      <c r="Y1045" s="72" t="e">
        <f t="shared" si="33"/>
        <v>#DIV/0!</v>
      </c>
    </row>
    <row r="1046" spans="6:26">
      <c r="F1046" s="77"/>
      <c r="V1046" s="57">
        <f t="shared" si="32"/>
        <v>0</v>
      </c>
      <c r="W1046" s="57">
        <f>SUMIF('Retail Order Summary'!B:B,A1046, 'Retail Order Summary'!J:J)*-1</f>
        <v>0</v>
      </c>
      <c r="X1046" s="57">
        <f>SUMIF('Retail Order Summary'!B:B, 'Retail Item Input'!A1046, 'Retail Order Summary'!G:G)</f>
        <v>0</v>
      </c>
      <c r="Y1046" s="72" t="e">
        <f t="shared" si="33"/>
        <v>#DIV/0!</v>
      </c>
    </row>
    <row r="1047" spans="6:26">
      <c r="V1047" s="57">
        <f t="shared" si="32"/>
        <v>0</v>
      </c>
      <c r="W1047" s="57">
        <f>SUMIF('Retail Order Summary'!B:B,A1047, 'Retail Order Summary'!J:J)*-1</f>
        <v>0</v>
      </c>
      <c r="X1047" s="57">
        <f>SUMIF('Retail Order Summary'!B:B, 'Retail Item Input'!A1047, 'Retail Order Summary'!G:G)</f>
        <v>0</v>
      </c>
      <c r="Y1047" s="72" t="e">
        <f t="shared" si="33"/>
        <v>#DIV/0!</v>
      </c>
    </row>
    <row r="1048" spans="6:26">
      <c r="V1048" s="57">
        <f t="shared" si="32"/>
        <v>0</v>
      </c>
      <c r="W1048" s="57">
        <f>SUMIF('Retail Order Summary'!B:B,A1048, 'Retail Order Summary'!J:J)*-1</f>
        <v>0</v>
      </c>
      <c r="X1048" s="57">
        <f>SUMIF('Retail Order Summary'!B:B, 'Retail Item Input'!A1048, 'Retail Order Summary'!G:G)</f>
        <v>0</v>
      </c>
      <c r="Y1048" s="72" t="e">
        <f t="shared" si="33"/>
        <v>#DIV/0!</v>
      </c>
    </row>
    <row r="1049" spans="6:26">
      <c r="F1049" s="77"/>
      <c r="V1049" s="57">
        <f t="shared" si="32"/>
        <v>0</v>
      </c>
      <c r="W1049" s="57">
        <f>SUMIF('Retail Order Summary'!B:B,A1049, 'Retail Order Summary'!J:J)*-1</f>
        <v>0</v>
      </c>
      <c r="X1049" s="57">
        <f>SUMIF('Retail Order Summary'!B:B, 'Retail Item Input'!A1049, 'Retail Order Summary'!G:G)</f>
        <v>0</v>
      </c>
      <c r="Y1049" s="72" t="e">
        <f t="shared" si="33"/>
        <v>#DIV/0!</v>
      </c>
      <c r="Z1049" t="e">
        <f>Y1049/V1049</f>
        <v>#DIV/0!</v>
      </c>
    </row>
    <row r="1050" spans="6:26">
      <c r="F1050" s="77"/>
      <c r="V1050" s="57">
        <f t="shared" si="32"/>
        <v>0</v>
      </c>
      <c r="W1050" s="57">
        <f>SUMIF('Retail Order Summary'!B:B,A1050, 'Retail Order Summary'!J:J)*-1</f>
        <v>0</v>
      </c>
      <c r="X1050" s="57">
        <f>SUMIF('Retail Order Summary'!B:B, 'Retail Item Input'!A1050, 'Retail Order Summary'!G:G)</f>
        <v>0</v>
      </c>
      <c r="Y1050" s="72" t="e">
        <f t="shared" si="33"/>
        <v>#DIV/0!</v>
      </c>
    </row>
    <row r="1051" spans="6:26">
      <c r="V1051" s="57">
        <f t="shared" si="32"/>
        <v>0</v>
      </c>
      <c r="W1051" s="57">
        <f>SUMIF('Retail Order Summary'!B:B,A1051, 'Retail Order Summary'!J:J)*-1</f>
        <v>0</v>
      </c>
      <c r="X1051" s="57">
        <f>SUMIF('Retail Order Summary'!B:B, 'Retail Item Input'!A1051, 'Retail Order Summary'!G:G)</f>
        <v>0</v>
      </c>
      <c r="Y1051" s="72" t="e">
        <f t="shared" si="33"/>
        <v>#DIV/0!</v>
      </c>
    </row>
    <row r="1052" spans="6:26">
      <c r="V1052" s="57">
        <f t="shared" si="32"/>
        <v>0</v>
      </c>
      <c r="W1052" s="57">
        <f>SUMIF('Retail Order Summary'!B:B,A1052, 'Retail Order Summary'!J:J)*-1</f>
        <v>0</v>
      </c>
      <c r="X1052" s="57">
        <f>SUMIF('Retail Order Summary'!B:B, 'Retail Item Input'!A1052, 'Retail Order Summary'!G:G)</f>
        <v>0</v>
      </c>
      <c r="Y1052" s="72" t="e">
        <f t="shared" si="33"/>
        <v>#DIV/0!</v>
      </c>
    </row>
    <row r="1053" spans="6:26">
      <c r="F1053" s="77"/>
      <c r="V1053" s="57">
        <f t="shared" si="32"/>
        <v>0</v>
      </c>
      <c r="W1053" s="57">
        <f>SUMIF('Retail Order Summary'!B:B,A1053, 'Retail Order Summary'!J:J)*-1</f>
        <v>0</v>
      </c>
      <c r="X1053" s="57">
        <f>SUMIF('Retail Order Summary'!B:B, 'Retail Item Input'!A1053, 'Retail Order Summary'!G:G)</f>
        <v>0</v>
      </c>
      <c r="Y1053" s="72" t="e">
        <f t="shared" si="33"/>
        <v>#DIV/0!</v>
      </c>
    </row>
    <row r="1054" spans="6:26">
      <c r="V1054" s="57">
        <f t="shared" si="32"/>
        <v>0</v>
      </c>
      <c r="W1054" s="57">
        <f>SUMIF('Retail Order Summary'!B:B,A1054, 'Retail Order Summary'!J:J)*-1</f>
        <v>0</v>
      </c>
      <c r="X1054" s="57">
        <f>SUMIF('Retail Order Summary'!B:B, 'Retail Item Input'!A1054, 'Retail Order Summary'!G:G)</f>
        <v>0</v>
      </c>
      <c r="Y1054" s="72" t="e">
        <f t="shared" si="33"/>
        <v>#DIV/0!</v>
      </c>
    </row>
    <row r="1055" spans="6:26">
      <c r="F1055" s="77"/>
      <c r="V1055" s="57">
        <f t="shared" si="32"/>
        <v>0</v>
      </c>
      <c r="W1055" s="57">
        <f>SUMIF('Retail Order Summary'!B:B,A1055, 'Retail Order Summary'!J:J)*-1</f>
        <v>0</v>
      </c>
      <c r="X1055" s="57">
        <f>SUMIF('Retail Order Summary'!B:B, 'Retail Item Input'!A1055, 'Retail Order Summary'!G:G)</f>
        <v>0</v>
      </c>
      <c r="Y1055" s="72" t="e">
        <f t="shared" si="33"/>
        <v>#DIV/0!</v>
      </c>
    </row>
    <row r="1056" spans="6:26">
      <c r="F1056" s="77"/>
      <c r="V1056" s="57">
        <f t="shared" si="32"/>
        <v>0</v>
      </c>
      <c r="W1056" s="57">
        <f>SUMIF('Retail Order Summary'!B:B,A1056, 'Retail Order Summary'!J:J)*-1</f>
        <v>0</v>
      </c>
      <c r="X1056" s="57">
        <f>SUMIF('Retail Order Summary'!B:B, 'Retail Item Input'!A1056, 'Retail Order Summary'!G:G)</f>
        <v>0</v>
      </c>
      <c r="Y1056" s="72" t="e">
        <f t="shared" si="33"/>
        <v>#DIV/0!</v>
      </c>
    </row>
    <row r="1057" spans="6:25">
      <c r="V1057" s="57">
        <f t="shared" si="32"/>
        <v>0</v>
      </c>
      <c r="W1057" s="57">
        <f>SUMIF('Retail Order Summary'!B:B,A1057, 'Retail Order Summary'!J:J)*-1</f>
        <v>0</v>
      </c>
      <c r="X1057" s="57">
        <f>SUMIF('Retail Order Summary'!B:B, 'Retail Item Input'!A1057, 'Retail Order Summary'!G:G)</f>
        <v>0</v>
      </c>
      <c r="Y1057" s="72" t="e">
        <f t="shared" si="33"/>
        <v>#DIV/0!</v>
      </c>
    </row>
    <row r="1058" spans="6:25">
      <c r="F1058" s="77"/>
      <c r="V1058" s="57">
        <f t="shared" si="32"/>
        <v>0</v>
      </c>
      <c r="W1058" s="57">
        <f>SUMIF('Retail Order Summary'!B:B,A1058, 'Retail Order Summary'!J:J)*-1</f>
        <v>0</v>
      </c>
      <c r="X1058" s="57">
        <f>SUMIF('Retail Order Summary'!B:B, 'Retail Item Input'!A1058, 'Retail Order Summary'!G:G)</f>
        <v>0</v>
      </c>
      <c r="Y1058" s="72" t="e">
        <f t="shared" si="33"/>
        <v>#DIV/0!</v>
      </c>
    </row>
    <row r="1059" spans="6:25">
      <c r="F1059" s="77"/>
      <c r="V1059" s="57">
        <f t="shared" si="32"/>
        <v>0</v>
      </c>
      <c r="W1059" s="57">
        <f>SUMIF('Retail Order Summary'!B:B,A1059, 'Retail Order Summary'!J:J)*-1</f>
        <v>0</v>
      </c>
      <c r="X1059" s="57">
        <f>SUMIF('Retail Order Summary'!B:B, 'Retail Item Input'!A1059, 'Retail Order Summary'!G:G)</f>
        <v>0</v>
      </c>
      <c r="Y1059" s="72" t="e">
        <f t="shared" si="33"/>
        <v>#DIV/0!</v>
      </c>
    </row>
    <row r="1060" spans="6:25">
      <c r="F1060" s="77"/>
      <c r="V1060" s="57">
        <f t="shared" si="32"/>
        <v>0</v>
      </c>
      <c r="W1060" s="57">
        <f>SUMIF('Retail Order Summary'!B:B,A1060, 'Retail Order Summary'!J:J)*-1</f>
        <v>0</v>
      </c>
      <c r="X1060" s="57">
        <f>SUMIF('Retail Order Summary'!B:B, 'Retail Item Input'!A1060, 'Retail Order Summary'!G:G)</f>
        <v>0</v>
      </c>
      <c r="Y1060" s="72" t="e">
        <f t="shared" si="33"/>
        <v>#DIV/0!</v>
      </c>
    </row>
    <row r="1061" spans="6:25">
      <c r="V1061" s="57">
        <f t="shared" si="32"/>
        <v>0</v>
      </c>
      <c r="W1061" s="57">
        <f>SUMIF('Retail Order Summary'!B:B,A1061, 'Retail Order Summary'!J:J)*-1</f>
        <v>0</v>
      </c>
      <c r="X1061" s="57">
        <f>SUMIF('Retail Order Summary'!B:B, 'Retail Item Input'!A1061, 'Retail Order Summary'!G:G)</f>
        <v>0</v>
      </c>
      <c r="Y1061" s="72" t="e">
        <f t="shared" si="33"/>
        <v>#DIV/0!</v>
      </c>
    </row>
    <row r="1062" spans="6:25">
      <c r="V1062" s="57">
        <f t="shared" si="32"/>
        <v>0</v>
      </c>
      <c r="W1062" s="57">
        <f>SUMIF('Retail Order Summary'!B:B,A1062, 'Retail Order Summary'!J:J)*-1</f>
        <v>0</v>
      </c>
      <c r="X1062" s="57">
        <f>SUMIF('Retail Order Summary'!B:B, 'Retail Item Input'!A1062, 'Retail Order Summary'!G:G)</f>
        <v>0</v>
      </c>
      <c r="Y1062" s="72" t="e">
        <f t="shared" si="33"/>
        <v>#DIV/0!</v>
      </c>
    </row>
    <row r="1063" spans="6:25">
      <c r="V1063" s="57">
        <f t="shared" si="32"/>
        <v>0</v>
      </c>
      <c r="W1063" s="57">
        <f>SUMIF('Retail Order Summary'!B:B,A1063, 'Retail Order Summary'!J:J)*-1</f>
        <v>0</v>
      </c>
      <c r="X1063" s="57">
        <f>SUMIF('Retail Order Summary'!B:B, 'Retail Item Input'!A1063, 'Retail Order Summary'!G:G)</f>
        <v>0</v>
      </c>
      <c r="Y1063" s="72" t="e">
        <f t="shared" si="33"/>
        <v>#DIV/0!</v>
      </c>
    </row>
    <row r="1064" spans="6:25">
      <c r="F1064" s="77"/>
      <c r="V1064" s="57">
        <f t="shared" si="32"/>
        <v>0</v>
      </c>
      <c r="W1064" s="57">
        <f>SUMIF('Retail Order Summary'!B:B,A1064, 'Retail Order Summary'!J:J)*-1</f>
        <v>0</v>
      </c>
      <c r="X1064" s="57">
        <f>SUMIF('Retail Order Summary'!B:B, 'Retail Item Input'!A1064, 'Retail Order Summary'!G:G)</f>
        <v>0</v>
      </c>
      <c r="Y1064" s="72" t="e">
        <f t="shared" si="33"/>
        <v>#DIV/0!</v>
      </c>
    </row>
    <row r="1065" spans="6:25">
      <c r="F1065" s="77"/>
      <c r="V1065" s="57">
        <f t="shared" si="32"/>
        <v>0</v>
      </c>
      <c r="W1065" s="57">
        <f>SUMIF('Retail Order Summary'!B:B,A1065, 'Retail Order Summary'!J:J)*-1</f>
        <v>0</v>
      </c>
      <c r="X1065" s="57">
        <f>SUMIF('Retail Order Summary'!B:B, 'Retail Item Input'!A1065, 'Retail Order Summary'!G:G)</f>
        <v>0</v>
      </c>
      <c r="Y1065" s="72" t="e">
        <f t="shared" si="33"/>
        <v>#DIV/0!</v>
      </c>
    </row>
    <row r="1066" spans="6:25">
      <c r="F1066" s="77"/>
      <c r="V1066" s="57">
        <f t="shared" si="32"/>
        <v>0</v>
      </c>
      <c r="W1066" s="57">
        <f>SUMIF('Retail Order Summary'!B:B,A1066, 'Retail Order Summary'!J:J)*-1</f>
        <v>0</v>
      </c>
      <c r="X1066" s="57">
        <f>SUMIF('Retail Order Summary'!B:B, 'Retail Item Input'!A1066, 'Retail Order Summary'!G:G)</f>
        <v>0</v>
      </c>
      <c r="Y1066" s="72" t="e">
        <f t="shared" si="33"/>
        <v>#DIV/0!</v>
      </c>
    </row>
    <row r="1067" spans="6:25">
      <c r="F1067" s="77"/>
      <c r="V1067" s="57">
        <f t="shared" si="32"/>
        <v>0</v>
      </c>
      <c r="W1067" s="57">
        <f>SUMIF('Retail Order Summary'!B:B,A1067, 'Retail Order Summary'!J:J)*-1</f>
        <v>0</v>
      </c>
      <c r="X1067" s="57">
        <f>SUMIF('Retail Order Summary'!B:B, 'Retail Item Input'!A1067, 'Retail Order Summary'!G:G)</f>
        <v>0</v>
      </c>
      <c r="Y1067" s="72" t="e">
        <f t="shared" si="33"/>
        <v>#DIV/0!</v>
      </c>
    </row>
    <row r="1068" spans="6:25">
      <c r="V1068" s="57">
        <f t="shared" si="32"/>
        <v>0</v>
      </c>
      <c r="W1068" s="57">
        <f>SUMIF('Retail Order Summary'!B:B,A1068, 'Retail Order Summary'!J:J)*-1</f>
        <v>0</v>
      </c>
      <c r="X1068" s="57">
        <f>SUMIF('Retail Order Summary'!B:B, 'Retail Item Input'!A1068, 'Retail Order Summary'!G:G)</f>
        <v>0</v>
      </c>
      <c r="Y1068" s="72" t="e">
        <f t="shared" si="33"/>
        <v>#DIV/0!</v>
      </c>
    </row>
    <row r="1069" spans="6:25">
      <c r="F1069" s="77"/>
      <c r="V1069" s="57">
        <f t="shared" si="32"/>
        <v>0</v>
      </c>
      <c r="W1069" s="57">
        <f>SUMIF('Retail Order Summary'!B:B,A1069, 'Retail Order Summary'!J:J)*-1</f>
        <v>0</v>
      </c>
      <c r="X1069" s="57">
        <f>SUMIF('Retail Order Summary'!B:B, 'Retail Item Input'!A1069, 'Retail Order Summary'!G:G)</f>
        <v>0</v>
      </c>
      <c r="Y1069" s="72" t="e">
        <f t="shared" si="33"/>
        <v>#DIV/0!</v>
      </c>
    </row>
    <row r="1070" spans="6:25">
      <c r="F1070" s="77"/>
      <c r="V1070" s="57">
        <f t="shared" si="32"/>
        <v>0</v>
      </c>
      <c r="W1070" s="57">
        <f>SUMIF('Retail Order Summary'!B:B,A1070, 'Retail Order Summary'!J:J)*-1</f>
        <v>0</v>
      </c>
      <c r="X1070" s="57">
        <f>SUMIF('Retail Order Summary'!B:B, 'Retail Item Input'!A1070, 'Retail Order Summary'!G:G)</f>
        <v>0</v>
      </c>
      <c r="Y1070" s="72" t="e">
        <f t="shared" si="33"/>
        <v>#DIV/0!</v>
      </c>
    </row>
    <row r="1071" spans="6:25">
      <c r="F1071" s="77"/>
      <c r="V1071" s="57">
        <f t="shared" si="32"/>
        <v>0</v>
      </c>
      <c r="W1071" s="57">
        <f>SUMIF('Retail Order Summary'!B:B,A1071, 'Retail Order Summary'!J:J)*-1</f>
        <v>0</v>
      </c>
      <c r="X1071" s="57">
        <f>SUMIF('Retail Order Summary'!B:B, 'Retail Item Input'!A1071, 'Retail Order Summary'!G:G)</f>
        <v>0</v>
      </c>
      <c r="Y1071" s="72" t="e">
        <f t="shared" si="33"/>
        <v>#DIV/0!</v>
      </c>
    </row>
    <row r="1072" spans="6:25">
      <c r="F1072" s="77"/>
      <c r="V1072" s="57">
        <f t="shared" si="32"/>
        <v>0</v>
      </c>
      <c r="W1072" s="57">
        <f>SUMIF('Retail Order Summary'!B:B,A1072, 'Retail Order Summary'!J:J)*-1</f>
        <v>0</v>
      </c>
      <c r="X1072" s="57">
        <f>SUMIF('Retail Order Summary'!B:B, 'Retail Item Input'!A1072, 'Retail Order Summary'!G:G)</f>
        <v>0</v>
      </c>
      <c r="Y1072" s="72" t="e">
        <f t="shared" si="33"/>
        <v>#DIV/0!</v>
      </c>
    </row>
    <row r="1073" spans="6:25">
      <c r="V1073" s="57">
        <f t="shared" si="32"/>
        <v>0</v>
      </c>
      <c r="W1073" s="57">
        <f>SUMIF('Retail Order Summary'!B:B,A1073, 'Retail Order Summary'!J:J)*-1</f>
        <v>0</v>
      </c>
      <c r="X1073" s="57">
        <f>SUMIF('Retail Order Summary'!B:B, 'Retail Item Input'!A1073, 'Retail Order Summary'!G:G)</f>
        <v>0</v>
      </c>
      <c r="Y1073" s="72" t="e">
        <f t="shared" si="33"/>
        <v>#DIV/0!</v>
      </c>
    </row>
    <row r="1074" spans="6:25">
      <c r="F1074" s="77"/>
      <c r="V1074" s="57">
        <f t="shared" si="32"/>
        <v>0</v>
      </c>
      <c r="W1074" s="57">
        <f>SUMIF('Retail Order Summary'!B:B,A1074, 'Retail Order Summary'!J:J)*-1</f>
        <v>0</v>
      </c>
      <c r="X1074" s="57">
        <f>SUMIF('Retail Order Summary'!B:B, 'Retail Item Input'!A1074, 'Retail Order Summary'!G:G)</f>
        <v>0</v>
      </c>
      <c r="Y1074" s="72" t="e">
        <f t="shared" si="33"/>
        <v>#DIV/0!</v>
      </c>
    </row>
    <row r="1075" spans="6:25">
      <c r="F1075" s="77"/>
      <c r="V1075" s="57">
        <f t="shared" si="32"/>
        <v>0</v>
      </c>
      <c r="W1075" s="57">
        <f>SUMIF('Retail Order Summary'!B:B,A1075, 'Retail Order Summary'!J:J)*-1</f>
        <v>0</v>
      </c>
      <c r="X1075" s="57">
        <f>SUMIF('Retail Order Summary'!B:B, 'Retail Item Input'!A1075, 'Retail Order Summary'!G:G)</f>
        <v>0</v>
      </c>
      <c r="Y1075" s="72" t="e">
        <f t="shared" si="33"/>
        <v>#DIV/0!</v>
      </c>
    </row>
    <row r="1076" spans="6:25">
      <c r="F1076" s="77"/>
      <c r="V1076" s="57">
        <f t="shared" si="32"/>
        <v>0</v>
      </c>
      <c r="W1076" s="57">
        <f>SUMIF('Retail Order Summary'!B:B,A1076, 'Retail Order Summary'!J:J)*-1</f>
        <v>0</v>
      </c>
      <c r="X1076" s="57">
        <f>SUMIF('Retail Order Summary'!B:B, 'Retail Item Input'!A1076, 'Retail Order Summary'!G:G)</f>
        <v>0</v>
      </c>
      <c r="Y1076" s="72" t="e">
        <f t="shared" si="33"/>
        <v>#DIV/0!</v>
      </c>
    </row>
    <row r="1077" spans="6:25">
      <c r="F1077" s="77"/>
      <c r="V1077" s="57">
        <f t="shared" si="32"/>
        <v>0</v>
      </c>
      <c r="W1077" s="57">
        <f>SUMIF('Retail Order Summary'!B:B,A1077, 'Retail Order Summary'!J:J)*-1</f>
        <v>0</v>
      </c>
      <c r="X1077" s="57">
        <f>SUMIF('Retail Order Summary'!B:B, 'Retail Item Input'!A1077, 'Retail Order Summary'!G:G)</f>
        <v>0</v>
      </c>
      <c r="Y1077" s="72" t="e">
        <f t="shared" si="33"/>
        <v>#DIV/0!</v>
      </c>
    </row>
    <row r="1078" spans="6:25">
      <c r="F1078" s="77"/>
      <c r="V1078" s="57">
        <f t="shared" si="32"/>
        <v>0</v>
      </c>
      <c r="W1078" s="57">
        <f>SUMIF('Retail Order Summary'!B:B,A1078, 'Retail Order Summary'!J:J)*-1</f>
        <v>0</v>
      </c>
      <c r="X1078" s="57">
        <f>SUMIF('Retail Order Summary'!B:B, 'Retail Item Input'!A1078, 'Retail Order Summary'!G:G)</f>
        <v>0</v>
      </c>
      <c r="Y1078" s="72" t="e">
        <f t="shared" si="33"/>
        <v>#DIV/0!</v>
      </c>
    </row>
    <row r="1079" spans="6:25">
      <c r="F1079" s="77"/>
      <c r="V1079" s="57">
        <f t="shared" si="32"/>
        <v>0</v>
      </c>
      <c r="W1079" s="57">
        <f>SUMIF('Retail Order Summary'!B:B,A1079, 'Retail Order Summary'!J:J)*-1</f>
        <v>0</v>
      </c>
      <c r="X1079" s="57">
        <f>SUMIF('Retail Order Summary'!B:B, 'Retail Item Input'!A1079, 'Retail Order Summary'!G:G)</f>
        <v>0</v>
      </c>
      <c r="Y1079" s="72" t="e">
        <f t="shared" si="33"/>
        <v>#DIV/0!</v>
      </c>
    </row>
    <row r="1080" spans="6:25">
      <c r="V1080" s="57">
        <f t="shared" si="32"/>
        <v>0</v>
      </c>
      <c r="W1080" s="57">
        <f>SUMIF('Retail Order Summary'!B:B,A1080, 'Retail Order Summary'!J:J)*-1</f>
        <v>0</v>
      </c>
      <c r="X1080" s="57">
        <f>SUMIF('Retail Order Summary'!B:B, 'Retail Item Input'!A1080, 'Retail Order Summary'!G:G)</f>
        <v>0</v>
      </c>
      <c r="Y1080" s="72" t="e">
        <f t="shared" si="33"/>
        <v>#DIV/0!</v>
      </c>
    </row>
    <row r="1081" spans="6:25">
      <c r="V1081" s="57">
        <f t="shared" si="32"/>
        <v>0</v>
      </c>
      <c r="W1081" s="57">
        <f>SUMIF('Retail Order Summary'!B:B,A1081, 'Retail Order Summary'!J:J)*-1</f>
        <v>0</v>
      </c>
      <c r="X1081" s="57">
        <f>SUMIF('Retail Order Summary'!B:B, 'Retail Item Input'!A1081, 'Retail Order Summary'!G:G)</f>
        <v>0</v>
      </c>
      <c r="Y1081" s="72" t="e">
        <f t="shared" si="33"/>
        <v>#DIV/0!</v>
      </c>
    </row>
    <row r="1082" spans="6:25">
      <c r="F1082" s="77"/>
      <c r="V1082" s="57">
        <f t="shared" si="32"/>
        <v>0</v>
      </c>
      <c r="W1082" s="57">
        <f>SUMIF('Retail Order Summary'!B:B,A1082, 'Retail Order Summary'!J:J)*-1</f>
        <v>0</v>
      </c>
      <c r="X1082" s="57">
        <f>SUMIF('Retail Order Summary'!B:B, 'Retail Item Input'!A1082, 'Retail Order Summary'!G:G)</f>
        <v>0</v>
      </c>
      <c r="Y1082" s="72" t="e">
        <f t="shared" si="33"/>
        <v>#DIV/0!</v>
      </c>
    </row>
    <row r="1083" spans="6:25">
      <c r="V1083" s="57">
        <f t="shared" si="32"/>
        <v>0</v>
      </c>
      <c r="W1083" s="57">
        <f>SUMIF('Retail Order Summary'!B:B,A1083, 'Retail Order Summary'!J:J)*-1</f>
        <v>0</v>
      </c>
      <c r="X1083" s="57">
        <f>SUMIF('Retail Order Summary'!B:B, 'Retail Item Input'!A1083, 'Retail Order Summary'!G:G)</f>
        <v>0</v>
      </c>
      <c r="Y1083" s="72" t="e">
        <f t="shared" si="33"/>
        <v>#DIV/0!</v>
      </c>
    </row>
    <row r="1084" spans="6:25">
      <c r="F1084" s="77"/>
      <c r="V1084" s="57">
        <f t="shared" ref="V1084:V1147" si="34">Q1084*S1084</f>
        <v>0</v>
      </c>
      <c r="W1084" s="57">
        <f>SUMIF('Retail Order Summary'!B:B,A1084, 'Retail Order Summary'!J:J)*-1</f>
        <v>0</v>
      </c>
      <c r="X1084" s="57">
        <f>SUMIF('Retail Order Summary'!B:B, 'Retail Item Input'!A1084, 'Retail Order Summary'!G:G)</f>
        <v>0</v>
      </c>
      <c r="Y1084" s="72" t="e">
        <f t="shared" ref="Y1084:Y1147" si="35">V1084+(W1084*(V1084/X1084))</f>
        <v>#DIV/0!</v>
      </c>
    </row>
    <row r="1085" spans="6:25">
      <c r="F1085" s="77"/>
      <c r="V1085" s="57">
        <f t="shared" si="34"/>
        <v>0</v>
      </c>
      <c r="W1085" s="57">
        <f>SUMIF('Retail Order Summary'!B:B,A1085, 'Retail Order Summary'!J:J)*-1</f>
        <v>0</v>
      </c>
      <c r="X1085" s="57">
        <f>SUMIF('Retail Order Summary'!B:B, 'Retail Item Input'!A1085, 'Retail Order Summary'!G:G)</f>
        <v>0</v>
      </c>
      <c r="Y1085" s="72" t="e">
        <f t="shared" si="35"/>
        <v>#DIV/0!</v>
      </c>
    </row>
    <row r="1086" spans="6:25">
      <c r="V1086" s="57">
        <f t="shared" si="34"/>
        <v>0</v>
      </c>
      <c r="W1086" s="57">
        <f>SUMIF('Retail Order Summary'!B:B,A1086, 'Retail Order Summary'!J:J)*-1</f>
        <v>0</v>
      </c>
      <c r="X1086" s="57">
        <f>SUMIF('Retail Order Summary'!B:B, 'Retail Item Input'!A1086, 'Retail Order Summary'!G:G)</f>
        <v>0</v>
      </c>
      <c r="Y1086" s="72" t="e">
        <f t="shared" si="35"/>
        <v>#DIV/0!</v>
      </c>
    </row>
    <row r="1087" spans="6:25">
      <c r="F1087" s="77"/>
      <c r="V1087" s="57">
        <f t="shared" si="34"/>
        <v>0</v>
      </c>
      <c r="W1087" s="57">
        <f>SUMIF('Retail Order Summary'!B:B,A1087, 'Retail Order Summary'!J:J)*-1</f>
        <v>0</v>
      </c>
      <c r="X1087" s="57">
        <f>SUMIF('Retail Order Summary'!B:B, 'Retail Item Input'!A1087, 'Retail Order Summary'!G:G)</f>
        <v>0</v>
      </c>
      <c r="Y1087" s="72" t="e">
        <f t="shared" si="35"/>
        <v>#DIV/0!</v>
      </c>
    </row>
    <row r="1088" spans="6:25">
      <c r="F1088" s="77"/>
      <c r="V1088" s="57">
        <f t="shared" si="34"/>
        <v>0</v>
      </c>
      <c r="W1088" s="57">
        <f>SUMIF('Retail Order Summary'!B:B,A1088, 'Retail Order Summary'!J:J)*-1</f>
        <v>0</v>
      </c>
      <c r="X1088" s="57">
        <f>SUMIF('Retail Order Summary'!B:B, 'Retail Item Input'!A1088, 'Retail Order Summary'!G:G)</f>
        <v>0</v>
      </c>
      <c r="Y1088" s="72" t="e">
        <f t="shared" si="35"/>
        <v>#DIV/0!</v>
      </c>
    </row>
    <row r="1089" spans="6:25">
      <c r="V1089" s="57">
        <f t="shared" si="34"/>
        <v>0</v>
      </c>
      <c r="W1089" s="57">
        <f>SUMIF('Retail Order Summary'!B:B,A1089, 'Retail Order Summary'!J:J)*-1</f>
        <v>0</v>
      </c>
      <c r="X1089" s="57">
        <f>SUMIF('Retail Order Summary'!B:B, 'Retail Item Input'!A1089, 'Retail Order Summary'!G:G)</f>
        <v>0</v>
      </c>
      <c r="Y1089" s="72" t="e">
        <f t="shared" si="35"/>
        <v>#DIV/0!</v>
      </c>
    </row>
    <row r="1090" spans="6:25">
      <c r="V1090" s="57">
        <f t="shared" si="34"/>
        <v>0</v>
      </c>
      <c r="W1090" s="57">
        <f>SUMIF('Retail Order Summary'!B:B,A1090, 'Retail Order Summary'!J:J)*-1</f>
        <v>0</v>
      </c>
      <c r="X1090" s="57">
        <f>SUMIF('Retail Order Summary'!B:B, 'Retail Item Input'!A1090, 'Retail Order Summary'!G:G)</f>
        <v>0</v>
      </c>
      <c r="Y1090" s="72" t="e">
        <f t="shared" si="35"/>
        <v>#DIV/0!</v>
      </c>
    </row>
    <row r="1091" spans="6:25">
      <c r="F1091" s="77"/>
      <c r="V1091" s="57">
        <f t="shared" si="34"/>
        <v>0</v>
      </c>
      <c r="W1091" s="57">
        <f>SUMIF('Retail Order Summary'!B:B,A1091, 'Retail Order Summary'!J:J)*-1</f>
        <v>0</v>
      </c>
      <c r="X1091" s="57">
        <f>SUMIF('Retail Order Summary'!B:B, 'Retail Item Input'!A1091, 'Retail Order Summary'!G:G)</f>
        <v>0</v>
      </c>
      <c r="Y1091" s="72" t="e">
        <f t="shared" si="35"/>
        <v>#DIV/0!</v>
      </c>
    </row>
    <row r="1092" spans="6:25">
      <c r="V1092" s="57">
        <f t="shared" si="34"/>
        <v>0</v>
      </c>
      <c r="W1092" s="57">
        <f>SUMIF('Retail Order Summary'!B:B,A1092, 'Retail Order Summary'!J:J)*-1</f>
        <v>0</v>
      </c>
      <c r="X1092" s="57">
        <f>SUMIF('Retail Order Summary'!B:B, 'Retail Item Input'!A1092, 'Retail Order Summary'!G:G)</f>
        <v>0</v>
      </c>
      <c r="Y1092" s="72" t="e">
        <f t="shared" si="35"/>
        <v>#DIV/0!</v>
      </c>
    </row>
    <row r="1093" spans="6:25">
      <c r="V1093" s="57">
        <f t="shared" si="34"/>
        <v>0</v>
      </c>
      <c r="W1093" s="57">
        <f>SUMIF('Retail Order Summary'!B:B,A1093, 'Retail Order Summary'!J:J)*-1</f>
        <v>0</v>
      </c>
      <c r="X1093" s="57">
        <f>SUMIF('Retail Order Summary'!B:B, 'Retail Item Input'!A1093, 'Retail Order Summary'!G:G)</f>
        <v>0</v>
      </c>
      <c r="Y1093" s="72" t="e">
        <f t="shared" si="35"/>
        <v>#DIV/0!</v>
      </c>
    </row>
    <row r="1094" spans="6:25">
      <c r="F1094" s="77"/>
      <c r="V1094" s="57">
        <f t="shared" si="34"/>
        <v>0</v>
      </c>
      <c r="W1094" s="57">
        <f>SUMIF('Retail Order Summary'!B:B,A1094, 'Retail Order Summary'!J:J)*-1</f>
        <v>0</v>
      </c>
      <c r="X1094" s="57">
        <f>SUMIF('Retail Order Summary'!B:B, 'Retail Item Input'!A1094, 'Retail Order Summary'!G:G)</f>
        <v>0</v>
      </c>
      <c r="Y1094" s="72" t="e">
        <f t="shared" si="35"/>
        <v>#DIV/0!</v>
      </c>
    </row>
    <row r="1095" spans="6:25">
      <c r="V1095" s="57">
        <f t="shared" si="34"/>
        <v>0</v>
      </c>
      <c r="W1095" s="57">
        <f>SUMIF('Retail Order Summary'!B:B,A1095, 'Retail Order Summary'!J:J)*-1</f>
        <v>0</v>
      </c>
      <c r="X1095" s="57">
        <f>SUMIF('Retail Order Summary'!B:B, 'Retail Item Input'!A1095, 'Retail Order Summary'!G:G)</f>
        <v>0</v>
      </c>
      <c r="Y1095" s="72" t="e">
        <f t="shared" si="35"/>
        <v>#DIV/0!</v>
      </c>
    </row>
    <row r="1096" spans="6:25">
      <c r="V1096" s="57">
        <f t="shared" si="34"/>
        <v>0</v>
      </c>
      <c r="W1096" s="57">
        <f>SUMIF('Retail Order Summary'!B:B,A1096, 'Retail Order Summary'!J:J)*-1</f>
        <v>0</v>
      </c>
      <c r="X1096" s="57">
        <f>SUMIF('Retail Order Summary'!B:B, 'Retail Item Input'!A1096, 'Retail Order Summary'!G:G)</f>
        <v>0</v>
      </c>
      <c r="Y1096" s="72" t="e">
        <f t="shared" si="35"/>
        <v>#DIV/0!</v>
      </c>
    </row>
    <row r="1097" spans="6:25">
      <c r="V1097" s="57">
        <f t="shared" si="34"/>
        <v>0</v>
      </c>
      <c r="W1097" s="57">
        <f>SUMIF('Retail Order Summary'!B:B,A1097, 'Retail Order Summary'!J:J)*-1</f>
        <v>0</v>
      </c>
      <c r="X1097" s="57">
        <f>SUMIF('Retail Order Summary'!B:B, 'Retail Item Input'!A1097, 'Retail Order Summary'!G:G)</f>
        <v>0</v>
      </c>
      <c r="Y1097" s="72" t="e">
        <f t="shared" si="35"/>
        <v>#DIV/0!</v>
      </c>
    </row>
    <row r="1098" spans="6:25">
      <c r="V1098" s="57">
        <f t="shared" si="34"/>
        <v>0</v>
      </c>
      <c r="W1098" s="57">
        <f>SUMIF('Retail Order Summary'!B:B,A1098, 'Retail Order Summary'!J:J)*-1</f>
        <v>0</v>
      </c>
      <c r="X1098" s="57">
        <f>SUMIF('Retail Order Summary'!B:B, 'Retail Item Input'!A1098, 'Retail Order Summary'!G:G)</f>
        <v>0</v>
      </c>
      <c r="Y1098" s="72" t="e">
        <f t="shared" si="35"/>
        <v>#DIV/0!</v>
      </c>
    </row>
    <row r="1099" spans="6:25">
      <c r="F1099" s="77"/>
      <c r="V1099" s="57">
        <f t="shared" si="34"/>
        <v>0</v>
      </c>
      <c r="W1099" s="57">
        <f>SUMIF('Retail Order Summary'!B:B,A1099, 'Retail Order Summary'!J:J)*-1</f>
        <v>0</v>
      </c>
      <c r="X1099" s="57">
        <f>SUMIF('Retail Order Summary'!B:B, 'Retail Item Input'!A1099, 'Retail Order Summary'!G:G)</f>
        <v>0</v>
      </c>
      <c r="Y1099" s="72" t="e">
        <f t="shared" si="35"/>
        <v>#DIV/0!</v>
      </c>
    </row>
    <row r="1100" spans="6:25">
      <c r="F1100" s="77"/>
      <c r="V1100" s="57">
        <f t="shared" si="34"/>
        <v>0</v>
      </c>
      <c r="W1100" s="57">
        <f>SUMIF('Retail Order Summary'!B:B,A1100, 'Retail Order Summary'!J:J)*-1</f>
        <v>0</v>
      </c>
      <c r="X1100" s="57">
        <f>SUMIF('Retail Order Summary'!B:B, 'Retail Item Input'!A1100, 'Retail Order Summary'!G:G)</f>
        <v>0</v>
      </c>
      <c r="Y1100" s="72" t="e">
        <f t="shared" si="35"/>
        <v>#DIV/0!</v>
      </c>
    </row>
    <row r="1101" spans="6:25">
      <c r="F1101" s="77"/>
      <c r="V1101" s="57">
        <f t="shared" si="34"/>
        <v>0</v>
      </c>
      <c r="W1101" s="57">
        <f>SUMIF('Retail Order Summary'!B:B,A1101, 'Retail Order Summary'!J:J)*-1</f>
        <v>0</v>
      </c>
      <c r="X1101" s="57">
        <f>SUMIF('Retail Order Summary'!B:B, 'Retail Item Input'!A1101, 'Retail Order Summary'!G:G)</f>
        <v>0</v>
      </c>
      <c r="Y1101" s="72" t="e">
        <f t="shared" si="35"/>
        <v>#DIV/0!</v>
      </c>
    </row>
    <row r="1102" spans="6:25">
      <c r="V1102" s="57">
        <f t="shared" si="34"/>
        <v>0</v>
      </c>
      <c r="W1102" s="57">
        <f>SUMIF('Retail Order Summary'!B:B,A1102, 'Retail Order Summary'!J:J)*-1</f>
        <v>0</v>
      </c>
      <c r="X1102" s="57">
        <f>SUMIF('Retail Order Summary'!B:B, 'Retail Item Input'!A1102, 'Retail Order Summary'!G:G)</f>
        <v>0</v>
      </c>
      <c r="Y1102" s="72" t="e">
        <f t="shared" si="35"/>
        <v>#DIV/0!</v>
      </c>
    </row>
    <row r="1103" spans="6:25">
      <c r="F1103" s="77"/>
      <c r="V1103" s="57">
        <f t="shared" si="34"/>
        <v>0</v>
      </c>
      <c r="W1103" s="57">
        <f>SUMIF('Retail Order Summary'!B:B,A1103, 'Retail Order Summary'!J:J)*-1</f>
        <v>0</v>
      </c>
      <c r="X1103" s="57">
        <f>SUMIF('Retail Order Summary'!B:B, 'Retail Item Input'!A1103, 'Retail Order Summary'!G:G)</f>
        <v>0</v>
      </c>
      <c r="Y1103" s="72" t="e">
        <f t="shared" si="35"/>
        <v>#DIV/0!</v>
      </c>
    </row>
    <row r="1104" spans="6:25">
      <c r="F1104" s="77"/>
      <c r="V1104" s="57">
        <f t="shared" si="34"/>
        <v>0</v>
      </c>
      <c r="W1104" s="57">
        <f>SUMIF('Retail Order Summary'!B:B,A1104, 'Retail Order Summary'!J:J)*-1</f>
        <v>0</v>
      </c>
      <c r="X1104" s="57">
        <f>SUMIF('Retail Order Summary'!B:B, 'Retail Item Input'!A1104, 'Retail Order Summary'!G:G)</f>
        <v>0</v>
      </c>
      <c r="Y1104" s="72" t="e">
        <f t="shared" si="35"/>
        <v>#DIV/0!</v>
      </c>
    </row>
    <row r="1105" spans="6:25">
      <c r="V1105" s="57">
        <f t="shared" si="34"/>
        <v>0</v>
      </c>
      <c r="W1105" s="57">
        <f>SUMIF('Retail Order Summary'!B:B,A1105, 'Retail Order Summary'!J:J)*-1</f>
        <v>0</v>
      </c>
      <c r="X1105" s="57">
        <f>SUMIF('Retail Order Summary'!B:B, 'Retail Item Input'!A1105, 'Retail Order Summary'!G:G)</f>
        <v>0</v>
      </c>
      <c r="Y1105" s="72" t="e">
        <f t="shared" si="35"/>
        <v>#DIV/0!</v>
      </c>
    </row>
    <row r="1106" spans="6:25">
      <c r="V1106" s="57">
        <f t="shared" si="34"/>
        <v>0</v>
      </c>
      <c r="W1106" s="57">
        <f>SUMIF('Retail Order Summary'!B:B,A1106, 'Retail Order Summary'!J:J)*-1</f>
        <v>0</v>
      </c>
      <c r="X1106" s="57">
        <f>SUMIF('Retail Order Summary'!B:B, 'Retail Item Input'!A1106, 'Retail Order Summary'!G:G)</f>
        <v>0</v>
      </c>
      <c r="Y1106" s="72" t="e">
        <f t="shared" si="35"/>
        <v>#DIV/0!</v>
      </c>
    </row>
    <row r="1107" spans="6:25">
      <c r="F1107" s="77"/>
      <c r="V1107" s="57">
        <f t="shared" si="34"/>
        <v>0</v>
      </c>
      <c r="W1107" s="57">
        <f>SUMIF('Retail Order Summary'!B:B,A1107, 'Retail Order Summary'!J:J)*-1</f>
        <v>0</v>
      </c>
      <c r="X1107" s="57">
        <f>SUMIF('Retail Order Summary'!B:B, 'Retail Item Input'!A1107, 'Retail Order Summary'!G:G)</f>
        <v>0</v>
      </c>
      <c r="Y1107" s="72" t="e">
        <f t="shared" si="35"/>
        <v>#DIV/0!</v>
      </c>
    </row>
    <row r="1108" spans="6:25">
      <c r="F1108" s="77"/>
      <c r="V1108" s="57">
        <f t="shared" si="34"/>
        <v>0</v>
      </c>
      <c r="W1108" s="57">
        <f>SUMIF('Retail Order Summary'!B:B,A1108, 'Retail Order Summary'!J:J)*-1</f>
        <v>0</v>
      </c>
      <c r="X1108" s="57">
        <f>SUMIF('Retail Order Summary'!B:B, 'Retail Item Input'!A1108, 'Retail Order Summary'!G:G)</f>
        <v>0</v>
      </c>
      <c r="Y1108" s="72" t="e">
        <f t="shared" si="35"/>
        <v>#DIV/0!</v>
      </c>
    </row>
    <row r="1109" spans="6:25">
      <c r="F1109" s="77"/>
      <c r="V1109" s="57">
        <f t="shared" si="34"/>
        <v>0</v>
      </c>
      <c r="W1109" s="57">
        <f>SUMIF('Retail Order Summary'!B:B,A1109, 'Retail Order Summary'!J:J)*-1</f>
        <v>0</v>
      </c>
      <c r="X1109" s="57">
        <f>SUMIF('Retail Order Summary'!B:B, 'Retail Item Input'!A1109, 'Retail Order Summary'!G:G)</f>
        <v>0</v>
      </c>
      <c r="Y1109" s="72" t="e">
        <f t="shared" si="35"/>
        <v>#DIV/0!</v>
      </c>
    </row>
    <row r="1110" spans="6:25">
      <c r="F1110" s="77"/>
      <c r="V1110" s="57">
        <f t="shared" si="34"/>
        <v>0</v>
      </c>
      <c r="W1110" s="57">
        <f>SUMIF('Retail Order Summary'!B:B,A1110, 'Retail Order Summary'!J:J)*-1</f>
        <v>0</v>
      </c>
      <c r="X1110" s="57">
        <f>SUMIF('Retail Order Summary'!B:B, 'Retail Item Input'!A1110, 'Retail Order Summary'!G:G)</f>
        <v>0</v>
      </c>
      <c r="Y1110" s="72" t="e">
        <f t="shared" si="35"/>
        <v>#DIV/0!</v>
      </c>
    </row>
    <row r="1111" spans="6:25">
      <c r="F1111" s="77"/>
      <c r="V1111" s="57">
        <f t="shared" si="34"/>
        <v>0</v>
      </c>
      <c r="W1111" s="57">
        <f>SUMIF('Retail Order Summary'!B:B,A1111, 'Retail Order Summary'!J:J)*-1</f>
        <v>0</v>
      </c>
      <c r="X1111" s="57">
        <f>SUMIF('Retail Order Summary'!B:B, 'Retail Item Input'!A1111, 'Retail Order Summary'!G:G)</f>
        <v>0</v>
      </c>
      <c r="Y1111" s="72" t="e">
        <f t="shared" si="35"/>
        <v>#DIV/0!</v>
      </c>
    </row>
    <row r="1112" spans="6:25">
      <c r="F1112" s="77"/>
      <c r="V1112" s="57">
        <f t="shared" si="34"/>
        <v>0</v>
      </c>
      <c r="W1112" s="57">
        <f>SUMIF('Retail Order Summary'!B:B,A1112, 'Retail Order Summary'!J:J)*-1</f>
        <v>0</v>
      </c>
      <c r="X1112" s="57">
        <f>SUMIF('Retail Order Summary'!B:B, 'Retail Item Input'!A1112, 'Retail Order Summary'!G:G)</f>
        <v>0</v>
      </c>
      <c r="Y1112" s="72" t="e">
        <f t="shared" si="35"/>
        <v>#DIV/0!</v>
      </c>
    </row>
    <row r="1113" spans="6:25">
      <c r="F1113" s="77"/>
      <c r="V1113" s="57">
        <f t="shared" si="34"/>
        <v>0</v>
      </c>
      <c r="W1113" s="57">
        <f>SUMIF('Retail Order Summary'!B:B,A1113, 'Retail Order Summary'!J:J)*-1</f>
        <v>0</v>
      </c>
      <c r="X1113" s="57">
        <f>SUMIF('Retail Order Summary'!B:B, 'Retail Item Input'!A1113, 'Retail Order Summary'!G:G)</f>
        <v>0</v>
      </c>
      <c r="Y1113" s="72" t="e">
        <f t="shared" si="35"/>
        <v>#DIV/0!</v>
      </c>
    </row>
    <row r="1114" spans="6:25">
      <c r="V1114" s="57">
        <f t="shared" si="34"/>
        <v>0</v>
      </c>
      <c r="W1114" s="57">
        <f>SUMIF('Retail Order Summary'!B:B,A1114, 'Retail Order Summary'!J:J)*-1</f>
        <v>0</v>
      </c>
      <c r="X1114" s="57">
        <f>SUMIF('Retail Order Summary'!B:B, 'Retail Item Input'!A1114, 'Retail Order Summary'!G:G)</f>
        <v>0</v>
      </c>
      <c r="Y1114" s="72" t="e">
        <f t="shared" si="35"/>
        <v>#DIV/0!</v>
      </c>
    </row>
    <row r="1115" spans="6:25">
      <c r="F1115" s="77"/>
      <c r="V1115" s="57">
        <f t="shared" si="34"/>
        <v>0</v>
      </c>
      <c r="W1115" s="57">
        <f>SUMIF('Retail Order Summary'!B:B,A1115, 'Retail Order Summary'!J:J)*-1</f>
        <v>0</v>
      </c>
      <c r="X1115" s="57">
        <f>SUMIF('Retail Order Summary'!B:B, 'Retail Item Input'!A1115, 'Retail Order Summary'!G:G)</f>
        <v>0</v>
      </c>
      <c r="Y1115" s="72" t="e">
        <f t="shared" si="35"/>
        <v>#DIV/0!</v>
      </c>
    </row>
    <row r="1116" spans="6:25">
      <c r="F1116" s="77"/>
      <c r="V1116" s="57">
        <f t="shared" si="34"/>
        <v>0</v>
      </c>
      <c r="W1116" s="57">
        <f>SUMIF('Retail Order Summary'!B:B,A1116, 'Retail Order Summary'!J:J)*-1</f>
        <v>0</v>
      </c>
      <c r="X1116" s="57">
        <f>SUMIF('Retail Order Summary'!B:B, 'Retail Item Input'!A1116, 'Retail Order Summary'!G:G)</f>
        <v>0</v>
      </c>
      <c r="Y1116" s="72" t="e">
        <f t="shared" si="35"/>
        <v>#DIV/0!</v>
      </c>
    </row>
    <row r="1117" spans="6:25">
      <c r="F1117" s="77"/>
      <c r="V1117" s="57">
        <f t="shared" si="34"/>
        <v>0</v>
      </c>
      <c r="W1117" s="57">
        <f>SUMIF('Retail Order Summary'!B:B,A1117, 'Retail Order Summary'!J:J)*-1</f>
        <v>0</v>
      </c>
      <c r="X1117" s="57">
        <f>SUMIF('Retail Order Summary'!B:B, 'Retail Item Input'!A1117, 'Retail Order Summary'!G:G)</f>
        <v>0</v>
      </c>
      <c r="Y1117" s="72" t="e">
        <f t="shared" si="35"/>
        <v>#DIV/0!</v>
      </c>
    </row>
    <row r="1118" spans="6:25">
      <c r="F1118" s="77"/>
      <c r="V1118" s="57">
        <f t="shared" si="34"/>
        <v>0</v>
      </c>
      <c r="W1118" s="57">
        <f>SUMIF('Retail Order Summary'!B:B,A1118, 'Retail Order Summary'!J:J)*-1</f>
        <v>0</v>
      </c>
      <c r="X1118" s="57">
        <f>SUMIF('Retail Order Summary'!B:B, 'Retail Item Input'!A1118, 'Retail Order Summary'!G:G)</f>
        <v>0</v>
      </c>
      <c r="Y1118" s="72" t="e">
        <f t="shared" si="35"/>
        <v>#DIV/0!</v>
      </c>
    </row>
    <row r="1119" spans="6:25">
      <c r="V1119" s="57">
        <f t="shared" si="34"/>
        <v>0</v>
      </c>
      <c r="W1119" s="57">
        <f>SUMIF('Retail Order Summary'!B:B,A1119, 'Retail Order Summary'!J:J)*-1</f>
        <v>0</v>
      </c>
      <c r="X1119" s="57">
        <f>SUMIF('Retail Order Summary'!B:B, 'Retail Item Input'!A1119, 'Retail Order Summary'!G:G)</f>
        <v>0</v>
      </c>
      <c r="Y1119" s="72" t="e">
        <f t="shared" si="35"/>
        <v>#DIV/0!</v>
      </c>
    </row>
    <row r="1120" spans="6:25">
      <c r="F1120" s="77"/>
      <c r="V1120" s="57">
        <f t="shared" si="34"/>
        <v>0</v>
      </c>
      <c r="W1120" s="57">
        <f>SUMIF('Retail Order Summary'!B:B,A1120, 'Retail Order Summary'!J:J)*-1</f>
        <v>0</v>
      </c>
      <c r="X1120" s="57">
        <f>SUMIF('Retail Order Summary'!B:B, 'Retail Item Input'!A1120, 'Retail Order Summary'!G:G)</f>
        <v>0</v>
      </c>
      <c r="Y1120" s="72" t="e">
        <f t="shared" si="35"/>
        <v>#DIV/0!</v>
      </c>
    </row>
    <row r="1121" spans="6:25">
      <c r="V1121" s="57">
        <f t="shared" si="34"/>
        <v>0</v>
      </c>
      <c r="W1121" s="57">
        <f>SUMIF('Retail Order Summary'!B:B,A1121, 'Retail Order Summary'!J:J)*-1</f>
        <v>0</v>
      </c>
      <c r="X1121" s="57">
        <f>SUMIF('Retail Order Summary'!B:B, 'Retail Item Input'!A1121, 'Retail Order Summary'!G:G)</f>
        <v>0</v>
      </c>
      <c r="Y1121" s="72" t="e">
        <f t="shared" si="35"/>
        <v>#DIV/0!</v>
      </c>
    </row>
    <row r="1122" spans="6:25">
      <c r="F1122" s="77"/>
      <c r="V1122" s="57">
        <f t="shared" si="34"/>
        <v>0</v>
      </c>
      <c r="W1122" s="57">
        <f>SUMIF('Retail Order Summary'!B:B,A1122, 'Retail Order Summary'!J:J)*-1</f>
        <v>0</v>
      </c>
      <c r="X1122" s="57">
        <f>SUMIF('Retail Order Summary'!B:B, 'Retail Item Input'!A1122, 'Retail Order Summary'!G:G)</f>
        <v>0</v>
      </c>
      <c r="Y1122" s="72" t="e">
        <f t="shared" si="35"/>
        <v>#DIV/0!</v>
      </c>
    </row>
    <row r="1123" spans="6:25">
      <c r="F1123" s="77"/>
      <c r="V1123" s="57">
        <f t="shared" si="34"/>
        <v>0</v>
      </c>
      <c r="W1123" s="57">
        <f>SUMIF('Retail Order Summary'!B:B,A1123, 'Retail Order Summary'!J:J)*-1</f>
        <v>0</v>
      </c>
      <c r="X1123" s="57">
        <f>SUMIF('Retail Order Summary'!B:B, 'Retail Item Input'!A1123, 'Retail Order Summary'!G:G)</f>
        <v>0</v>
      </c>
      <c r="Y1123" s="72" t="e">
        <f t="shared" si="35"/>
        <v>#DIV/0!</v>
      </c>
    </row>
    <row r="1124" spans="6:25">
      <c r="F1124" s="77"/>
      <c r="V1124" s="57">
        <f t="shared" si="34"/>
        <v>0</v>
      </c>
      <c r="W1124" s="57">
        <f>SUMIF('Retail Order Summary'!B:B,A1124, 'Retail Order Summary'!J:J)*-1</f>
        <v>0</v>
      </c>
      <c r="X1124" s="57">
        <f>SUMIF('Retail Order Summary'!B:B, 'Retail Item Input'!A1124, 'Retail Order Summary'!G:G)</f>
        <v>0</v>
      </c>
      <c r="Y1124" s="72" t="e">
        <f t="shared" si="35"/>
        <v>#DIV/0!</v>
      </c>
    </row>
    <row r="1125" spans="6:25">
      <c r="V1125" s="57">
        <f t="shared" si="34"/>
        <v>0</v>
      </c>
      <c r="W1125" s="57">
        <f>SUMIF('Retail Order Summary'!B:B,A1125, 'Retail Order Summary'!J:J)*-1</f>
        <v>0</v>
      </c>
      <c r="X1125" s="57">
        <f>SUMIF('Retail Order Summary'!B:B, 'Retail Item Input'!A1125, 'Retail Order Summary'!G:G)</f>
        <v>0</v>
      </c>
      <c r="Y1125" s="72" t="e">
        <f t="shared" si="35"/>
        <v>#DIV/0!</v>
      </c>
    </row>
    <row r="1126" spans="6:25">
      <c r="V1126" s="57">
        <f t="shared" si="34"/>
        <v>0</v>
      </c>
      <c r="W1126" s="57">
        <f>SUMIF('Retail Order Summary'!B:B,A1126, 'Retail Order Summary'!J:J)*-1</f>
        <v>0</v>
      </c>
      <c r="X1126" s="57">
        <f>SUMIF('Retail Order Summary'!B:B, 'Retail Item Input'!A1126, 'Retail Order Summary'!G:G)</f>
        <v>0</v>
      </c>
      <c r="Y1126" s="72" t="e">
        <f t="shared" si="35"/>
        <v>#DIV/0!</v>
      </c>
    </row>
    <row r="1127" spans="6:25">
      <c r="V1127" s="57">
        <f t="shared" si="34"/>
        <v>0</v>
      </c>
      <c r="W1127" s="57">
        <f>SUMIF('Retail Order Summary'!B:B,A1127, 'Retail Order Summary'!J:J)*-1</f>
        <v>0</v>
      </c>
      <c r="X1127" s="57">
        <f>SUMIF('Retail Order Summary'!B:B, 'Retail Item Input'!A1127, 'Retail Order Summary'!G:G)</f>
        <v>0</v>
      </c>
      <c r="Y1127" s="72" t="e">
        <f t="shared" si="35"/>
        <v>#DIV/0!</v>
      </c>
    </row>
    <row r="1128" spans="6:25">
      <c r="V1128" s="57">
        <f t="shared" si="34"/>
        <v>0</v>
      </c>
      <c r="W1128" s="57">
        <f>SUMIF('Retail Order Summary'!B:B,A1128, 'Retail Order Summary'!J:J)*-1</f>
        <v>0</v>
      </c>
      <c r="X1128" s="57">
        <f>SUMIF('Retail Order Summary'!B:B, 'Retail Item Input'!A1128, 'Retail Order Summary'!G:G)</f>
        <v>0</v>
      </c>
      <c r="Y1128" s="72" t="e">
        <f t="shared" si="35"/>
        <v>#DIV/0!</v>
      </c>
    </row>
    <row r="1129" spans="6:25">
      <c r="F1129" s="77"/>
      <c r="V1129" s="57">
        <f t="shared" si="34"/>
        <v>0</v>
      </c>
      <c r="W1129" s="57">
        <f>SUMIF('Retail Order Summary'!B:B,A1129, 'Retail Order Summary'!J:J)*-1</f>
        <v>0</v>
      </c>
      <c r="X1129" s="57">
        <f>SUMIF('Retail Order Summary'!B:B, 'Retail Item Input'!A1129, 'Retail Order Summary'!G:G)</f>
        <v>0</v>
      </c>
      <c r="Y1129" s="72" t="e">
        <f t="shared" si="35"/>
        <v>#DIV/0!</v>
      </c>
    </row>
    <row r="1130" spans="6:25">
      <c r="V1130" s="57">
        <f t="shared" si="34"/>
        <v>0</v>
      </c>
      <c r="W1130" s="57">
        <f>SUMIF('Retail Order Summary'!B:B,A1130, 'Retail Order Summary'!J:J)*-1</f>
        <v>0</v>
      </c>
      <c r="X1130" s="57">
        <f>SUMIF('Retail Order Summary'!B:B, 'Retail Item Input'!A1130, 'Retail Order Summary'!G:G)</f>
        <v>0</v>
      </c>
      <c r="Y1130" s="72" t="e">
        <f t="shared" si="35"/>
        <v>#DIV/0!</v>
      </c>
    </row>
    <row r="1131" spans="6:25">
      <c r="F1131" s="77"/>
      <c r="V1131" s="57">
        <f t="shared" si="34"/>
        <v>0</v>
      </c>
      <c r="W1131" s="57">
        <f>SUMIF('Retail Order Summary'!B:B,A1131, 'Retail Order Summary'!J:J)*-1</f>
        <v>0</v>
      </c>
      <c r="X1131" s="57">
        <f>SUMIF('Retail Order Summary'!B:B, 'Retail Item Input'!A1131, 'Retail Order Summary'!G:G)</f>
        <v>0</v>
      </c>
      <c r="Y1131" s="72" t="e">
        <f t="shared" si="35"/>
        <v>#DIV/0!</v>
      </c>
    </row>
    <row r="1132" spans="6:25">
      <c r="V1132" s="57">
        <f t="shared" si="34"/>
        <v>0</v>
      </c>
      <c r="W1132" s="57">
        <f>SUMIF('Retail Order Summary'!B:B,A1132, 'Retail Order Summary'!J:J)*-1</f>
        <v>0</v>
      </c>
      <c r="X1132" s="57">
        <f>SUMIF('Retail Order Summary'!B:B, 'Retail Item Input'!A1132, 'Retail Order Summary'!G:G)</f>
        <v>0</v>
      </c>
      <c r="Y1132" s="72" t="e">
        <f t="shared" si="35"/>
        <v>#DIV/0!</v>
      </c>
    </row>
    <row r="1133" spans="6:25">
      <c r="F1133" s="77"/>
      <c r="V1133" s="57">
        <f t="shared" si="34"/>
        <v>0</v>
      </c>
      <c r="W1133" s="57">
        <f>SUMIF('Retail Order Summary'!B:B,A1133, 'Retail Order Summary'!J:J)*-1</f>
        <v>0</v>
      </c>
      <c r="X1133" s="57">
        <f>SUMIF('Retail Order Summary'!B:B, 'Retail Item Input'!A1133, 'Retail Order Summary'!G:G)</f>
        <v>0</v>
      </c>
      <c r="Y1133" s="72" t="e">
        <f t="shared" si="35"/>
        <v>#DIV/0!</v>
      </c>
    </row>
    <row r="1134" spans="6:25">
      <c r="F1134" s="77"/>
      <c r="V1134" s="57">
        <f t="shared" si="34"/>
        <v>0</v>
      </c>
      <c r="W1134" s="57">
        <f>SUMIF('Retail Order Summary'!B:B,A1134, 'Retail Order Summary'!J:J)*-1</f>
        <v>0</v>
      </c>
      <c r="X1134" s="57">
        <f>SUMIF('Retail Order Summary'!B:B, 'Retail Item Input'!A1134, 'Retail Order Summary'!G:G)</f>
        <v>0</v>
      </c>
      <c r="Y1134" s="72" t="e">
        <f t="shared" si="35"/>
        <v>#DIV/0!</v>
      </c>
    </row>
    <row r="1135" spans="6:25">
      <c r="F1135" s="77"/>
      <c r="V1135" s="57">
        <f t="shared" si="34"/>
        <v>0</v>
      </c>
      <c r="W1135" s="57">
        <f>SUMIF('Retail Order Summary'!B:B,A1135, 'Retail Order Summary'!J:J)*-1</f>
        <v>0</v>
      </c>
      <c r="X1135" s="57">
        <f>SUMIF('Retail Order Summary'!B:B, 'Retail Item Input'!A1135, 'Retail Order Summary'!G:G)</f>
        <v>0</v>
      </c>
      <c r="Y1135" s="72" t="e">
        <f t="shared" si="35"/>
        <v>#DIV/0!</v>
      </c>
    </row>
    <row r="1136" spans="6:25">
      <c r="V1136" s="57">
        <f t="shared" si="34"/>
        <v>0</v>
      </c>
      <c r="W1136" s="57">
        <f>SUMIF('Retail Order Summary'!B:B,A1136, 'Retail Order Summary'!J:J)*-1</f>
        <v>0</v>
      </c>
      <c r="X1136" s="57">
        <f>SUMIF('Retail Order Summary'!B:B, 'Retail Item Input'!A1136, 'Retail Order Summary'!G:G)</f>
        <v>0</v>
      </c>
      <c r="Y1136" s="72" t="e">
        <f t="shared" si="35"/>
        <v>#DIV/0!</v>
      </c>
    </row>
    <row r="1137" spans="6:25">
      <c r="F1137" s="77"/>
      <c r="V1137" s="57">
        <f t="shared" si="34"/>
        <v>0</v>
      </c>
      <c r="W1137" s="57">
        <f>SUMIF('Retail Order Summary'!B:B,A1137, 'Retail Order Summary'!J:J)*-1</f>
        <v>0</v>
      </c>
      <c r="X1137" s="57">
        <f>SUMIF('Retail Order Summary'!B:B, 'Retail Item Input'!A1137, 'Retail Order Summary'!G:G)</f>
        <v>0</v>
      </c>
      <c r="Y1137" s="72" t="e">
        <f t="shared" si="35"/>
        <v>#DIV/0!</v>
      </c>
    </row>
    <row r="1138" spans="6:25">
      <c r="F1138" s="77"/>
      <c r="V1138" s="57">
        <f t="shared" si="34"/>
        <v>0</v>
      </c>
      <c r="W1138" s="57">
        <f>SUMIF('Retail Order Summary'!B:B,A1138, 'Retail Order Summary'!J:J)*-1</f>
        <v>0</v>
      </c>
      <c r="X1138" s="57">
        <f>SUMIF('Retail Order Summary'!B:B, 'Retail Item Input'!A1138, 'Retail Order Summary'!G:G)</f>
        <v>0</v>
      </c>
      <c r="Y1138" s="72" t="e">
        <f t="shared" si="35"/>
        <v>#DIV/0!</v>
      </c>
    </row>
    <row r="1139" spans="6:25">
      <c r="V1139" s="57">
        <f t="shared" si="34"/>
        <v>0</v>
      </c>
      <c r="W1139" s="57">
        <f>SUMIF('Retail Order Summary'!B:B,A1139, 'Retail Order Summary'!J:J)*-1</f>
        <v>0</v>
      </c>
      <c r="X1139" s="57">
        <f>SUMIF('Retail Order Summary'!B:B, 'Retail Item Input'!A1139, 'Retail Order Summary'!G:G)</f>
        <v>0</v>
      </c>
      <c r="Y1139" s="72" t="e">
        <f t="shared" si="35"/>
        <v>#DIV/0!</v>
      </c>
    </row>
    <row r="1140" spans="6:25">
      <c r="V1140" s="57">
        <f t="shared" si="34"/>
        <v>0</v>
      </c>
      <c r="W1140" s="57">
        <f>SUMIF('Retail Order Summary'!B:B,A1140, 'Retail Order Summary'!J:J)*-1</f>
        <v>0</v>
      </c>
      <c r="X1140" s="57">
        <f>SUMIF('Retail Order Summary'!B:B, 'Retail Item Input'!A1140, 'Retail Order Summary'!G:G)</f>
        <v>0</v>
      </c>
      <c r="Y1140" s="72" t="e">
        <f t="shared" si="35"/>
        <v>#DIV/0!</v>
      </c>
    </row>
    <row r="1141" spans="6:25">
      <c r="V1141" s="57">
        <f t="shared" si="34"/>
        <v>0</v>
      </c>
      <c r="W1141" s="57">
        <f>SUMIF('Retail Order Summary'!B:B,A1141, 'Retail Order Summary'!J:J)*-1</f>
        <v>0</v>
      </c>
      <c r="X1141" s="57">
        <f>SUMIF('Retail Order Summary'!B:B, 'Retail Item Input'!A1141, 'Retail Order Summary'!G:G)</f>
        <v>0</v>
      </c>
      <c r="Y1141" s="72" t="e">
        <f t="shared" si="35"/>
        <v>#DIV/0!</v>
      </c>
    </row>
    <row r="1142" spans="6:25">
      <c r="F1142" s="77"/>
      <c r="V1142" s="57">
        <f t="shared" si="34"/>
        <v>0</v>
      </c>
      <c r="W1142" s="57">
        <f>SUMIF('Retail Order Summary'!B:B,A1142, 'Retail Order Summary'!J:J)*-1</f>
        <v>0</v>
      </c>
      <c r="X1142" s="57">
        <f>SUMIF('Retail Order Summary'!B:B, 'Retail Item Input'!A1142, 'Retail Order Summary'!G:G)</f>
        <v>0</v>
      </c>
      <c r="Y1142" s="72" t="e">
        <f t="shared" si="35"/>
        <v>#DIV/0!</v>
      </c>
    </row>
    <row r="1143" spans="6:25">
      <c r="F1143" s="77"/>
      <c r="V1143" s="57">
        <f t="shared" si="34"/>
        <v>0</v>
      </c>
      <c r="W1143" s="57">
        <f>SUMIF('Retail Order Summary'!B:B,A1143, 'Retail Order Summary'!J:J)*-1</f>
        <v>0</v>
      </c>
      <c r="X1143" s="57">
        <f>SUMIF('Retail Order Summary'!B:B, 'Retail Item Input'!A1143, 'Retail Order Summary'!G:G)</f>
        <v>0</v>
      </c>
      <c r="Y1143" s="72" t="e">
        <f t="shared" si="35"/>
        <v>#DIV/0!</v>
      </c>
    </row>
    <row r="1144" spans="6:25">
      <c r="F1144" s="77"/>
      <c r="V1144" s="57">
        <f t="shared" si="34"/>
        <v>0</v>
      </c>
      <c r="W1144" s="57">
        <f>SUMIF('Retail Order Summary'!B:B,A1144, 'Retail Order Summary'!J:J)*-1</f>
        <v>0</v>
      </c>
      <c r="X1144" s="57">
        <f>SUMIF('Retail Order Summary'!B:B, 'Retail Item Input'!A1144, 'Retail Order Summary'!G:G)</f>
        <v>0</v>
      </c>
      <c r="Y1144" s="72" t="e">
        <f t="shared" si="35"/>
        <v>#DIV/0!</v>
      </c>
    </row>
    <row r="1145" spans="6:25">
      <c r="F1145" s="77"/>
      <c r="V1145" s="57">
        <f t="shared" si="34"/>
        <v>0</v>
      </c>
      <c r="W1145" s="57">
        <f>SUMIF('Retail Order Summary'!B:B,A1145, 'Retail Order Summary'!J:J)*-1</f>
        <v>0</v>
      </c>
      <c r="X1145" s="57">
        <f>SUMIF('Retail Order Summary'!B:B, 'Retail Item Input'!A1145, 'Retail Order Summary'!G:G)</f>
        <v>0</v>
      </c>
      <c r="Y1145" s="72" t="e">
        <f t="shared" si="35"/>
        <v>#DIV/0!</v>
      </c>
    </row>
    <row r="1146" spans="6:25">
      <c r="F1146" s="77"/>
      <c r="V1146" s="57">
        <f t="shared" si="34"/>
        <v>0</v>
      </c>
      <c r="W1146" s="57">
        <f>SUMIF('Retail Order Summary'!B:B,A1146, 'Retail Order Summary'!J:J)*-1</f>
        <v>0</v>
      </c>
      <c r="X1146" s="57">
        <f>SUMIF('Retail Order Summary'!B:B, 'Retail Item Input'!A1146, 'Retail Order Summary'!G:G)</f>
        <v>0</v>
      </c>
      <c r="Y1146" s="72" t="e">
        <f t="shared" si="35"/>
        <v>#DIV/0!</v>
      </c>
    </row>
    <row r="1147" spans="6:25">
      <c r="F1147" s="77"/>
      <c r="V1147" s="57">
        <f t="shared" si="34"/>
        <v>0</v>
      </c>
      <c r="W1147" s="57">
        <f>SUMIF('Retail Order Summary'!B:B,A1147, 'Retail Order Summary'!J:J)*-1</f>
        <v>0</v>
      </c>
      <c r="X1147" s="57">
        <f>SUMIF('Retail Order Summary'!B:B, 'Retail Item Input'!A1147, 'Retail Order Summary'!G:G)</f>
        <v>0</v>
      </c>
      <c r="Y1147" s="72" t="e">
        <f t="shared" si="35"/>
        <v>#DIV/0!</v>
      </c>
    </row>
    <row r="1148" spans="6:25">
      <c r="F1148" s="77"/>
      <c r="V1148" s="57">
        <f t="shared" ref="V1148:V1211" si="36">Q1148*S1148</f>
        <v>0</v>
      </c>
      <c r="W1148" s="57">
        <f>SUMIF('Retail Order Summary'!B:B,A1148, 'Retail Order Summary'!J:J)*-1</f>
        <v>0</v>
      </c>
      <c r="X1148" s="57">
        <f>SUMIF('Retail Order Summary'!B:B, 'Retail Item Input'!A1148, 'Retail Order Summary'!G:G)</f>
        <v>0</v>
      </c>
      <c r="Y1148" s="72" t="e">
        <f t="shared" ref="Y1148:Y1211" si="37">V1148+(W1148*(V1148/X1148))</f>
        <v>#DIV/0!</v>
      </c>
    </row>
    <row r="1149" spans="6:25">
      <c r="V1149" s="57">
        <f t="shared" si="36"/>
        <v>0</v>
      </c>
      <c r="W1149" s="57">
        <f>SUMIF('Retail Order Summary'!B:B,A1149, 'Retail Order Summary'!J:J)*-1</f>
        <v>0</v>
      </c>
      <c r="X1149" s="57">
        <f>SUMIF('Retail Order Summary'!B:B, 'Retail Item Input'!A1149, 'Retail Order Summary'!G:G)</f>
        <v>0</v>
      </c>
      <c r="Y1149" s="72" t="e">
        <f t="shared" si="37"/>
        <v>#DIV/0!</v>
      </c>
    </row>
    <row r="1150" spans="6:25">
      <c r="V1150" s="57">
        <f t="shared" si="36"/>
        <v>0</v>
      </c>
      <c r="W1150" s="57">
        <f>SUMIF('Retail Order Summary'!B:B,A1150, 'Retail Order Summary'!J:J)*-1</f>
        <v>0</v>
      </c>
      <c r="X1150" s="57">
        <f>SUMIF('Retail Order Summary'!B:B, 'Retail Item Input'!A1150, 'Retail Order Summary'!G:G)</f>
        <v>0</v>
      </c>
      <c r="Y1150" s="72" t="e">
        <f t="shared" si="37"/>
        <v>#DIV/0!</v>
      </c>
    </row>
    <row r="1151" spans="6:25">
      <c r="F1151" s="77"/>
      <c r="V1151" s="57">
        <f t="shared" si="36"/>
        <v>0</v>
      </c>
      <c r="W1151" s="57">
        <f>SUMIF('Retail Order Summary'!B:B,A1151, 'Retail Order Summary'!J:J)*-1</f>
        <v>0</v>
      </c>
      <c r="X1151" s="57">
        <f>SUMIF('Retail Order Summary'!B:B, 'Retail Item Input'!A1151, 'Retail Order Summary'!G:G)</f>
        <v>0</v>
      </c>
      <c r="Y1151" s="72" t="e">
        <f t="shared" si="37"/>
        <v>#DIV/0!</v>
      </c>
    </row>
    <row r="1152" spans="6:25">
      <c r="V1152" s="57">
        <f t="shared" si="36"/>
        <v>0</v>
      </c>
      <c r="W1152" s="57">
        <f>SUMIF('Retail Order Summary'!B:B,A1152, 'Retail Order Summary'!J:J)*-1</f>
        <v>0</v>
      </c>
      <c r="X1152" s="57">
        <f>SUMIF('Retail Order Summary'!B:B, 'Retail Item Input'!A1152, 'Retail Order Summary'!G:G)</f>
        <v>0</v>
      </c>
      <c r="Y1152" s="72" t="e">
        <f t="shared" si="37"/>
        <v>#DIV/0!</v>
      </c>
    </row>
    <row r="1153" spans="6:25">
      <c r="V1153" s="57">
        <f t="shared" si="36"/>
        <v>0</v>
      </c>
      <c r="W1153" s="57">
        <f>SUMIF('Retail Order Summary'!B:B,A1153, 'Retail Order Summary'!J:J)*-1</f>
        <v>0</v>
      </c>
      <c r="X1153" s="57">
        <f>SUMIF('Retail Order Summary'!B:B, 'Retail Item Input'!A1153, 'Retail Order Summary'!G:G)</f>
        <v>0</v>
      </c>
      <c r="Y1153" s="72" t="e">
        <f t="shared" si="37"/>
        <v>#DIV/0!</v>
      </c>
    </row>
    <row r="1154" spans="6:25">
      <c r="V1154" s="57">
        <f t="shared" si="36"/>
        <v>0</v>
      </c>
      <c r="W1154" s="57">
        <f>SUMIF('Retail Order Summary'!B:B,A1154, 'Retail Order Summary'!J:J)*-1</f>
        <v>0</v>
      </c>
      <c r="X1154" s="57">
        <f>SUMIF('Retail Order Summary'!B:B, 'Retail Item Input'!A1154, 'Retail Order Summary'!G:G)</f>
        <v>0</v>
      </c>
      <c r="Y1154" s="72" t="e">
        <f t="shared" si="37"/>
        <v>#DIV/0!</v>
      </c>
    </row>
    <row r="1155" spans="6:25">
      <c r="V1155" s="57">
        <f t="shared" si="36"/>
        <v>0</v>
      </c>
      <c r="W1155" s="57">
        <f>SUMIF('Retail Order Summary'!B:B,A1155, 'Retail Order Summary'!J:J)*-1</f>
        <v>0</v>
      </c>
      <c r="X1155" s="57">
        <f>SUMIF('Retail Order Summary'!B:B, 'Retail Item Input'!A1155, 'Retail Order Summary'!G:G)</f>
        <v>0</v>
      </c>
      <c r="Y1155" s="72" t="e">
        <f t="shared" si="37"/>
        <v>#DIV/0!</v>
      </c>
    </row>
    <row r="1156" spans="6:25">
      <c r="F1156" s="77"/>
      <c r="V1156" s="57">
        <f t="shared" si="36"/>
        <v>0</v>
      </c>
      <c r="W1156" s="57">
        <f>SUMIF('Retail Order Summary'!B:B,A1156, 'Retail Order Summary'!J:J)*-1</f>
        <v>0</v>
      </c>
      <c r="X1156" s="57">
        <f>SUMIF('Retail Order Summary'!B:B, 'Retail Item Input'!A1156, 'Retail Order Summary'!G:G)</f>
        <v>0</v>
      </c>
      <c r="Y1156" s="72" t="e">
        <f t="shared" si="37"/>
        <v>#DIV/0!</v>
      </c>
    </row>
    <row r="1157" spans="6:25">
      <c r="V1157" s="57">
        <f t="shared" si="36"/>
        <v>0</v>
      </c>
      <c r="W1157" s="57">
        <f>SUMIF('Retail Order Summary'!B:B,A1157, 'Retail Order Summary'!J:J)*-1</f>
        <v>0</v>
      </c>
      <c r="X1157" s="57">
        <f>SUMIF('Retail Order Summary'!B:B, 'Retail Item Input'!A1157, 'Retail Order Summary'!G:G)</f>
        <v>0</v>
      </c>
      <c r="Y1157" s="72" t="e">
        <f t="shared" si="37"/>
        <v>#DIV/0!</v>
      </c>
    </row>
    <row r="1158" spans="6:25">
      <c r="F1158" s="77"/>
      <c r="V1158" s="57">
        <f t="shared" si="36"/>
        <v>0</v>
      </c>
      <c r="W1158" s="57">
        <f>SUMIF('Retail Order Summary'!B:B,A1158, 'Retail Order Summary'!J:J)*-1</f>
        <v>0</v>
      </c>
      <c r="X1158" s="57">
        <f>SUMIF('Retail Order Summary'!B:B, 'Retail Item Input'!A1158, 'Retail Order Summary'!G:G)</f>
        <v>0</v>
      </c>
      <c r="Y1158" s="72" t="e">
        <f t="shared" si="37"/>
        <v>#DIV/0!</v>
      </c>
    </row>
    <row r="1159" spans="6:25">
      <c r="F1159" s="77"/>
      <c r="V1159" s="57">
        <f t="shared" si="36"/>
        <v>0</v>
      </c>
      <c r="W1159" s="57">
        <f>SUMIF('Retail Order Summary'!B:B,A1159, 'Retail Order Summary'!J:J)*-1</f>
        <v>0</v>
      </c>
      <c r="X1159" s="57">
        <f>SUMIF('Retail Order Summary'!B:B, 'Retail Item Input'!A1159, 'Retail Order Summary'!G:G)</f>
        <v>0</v>
      </c>
      <c r="Y1159" s="72" t="e">
        <f t="shared" si="37"/>
        <v>#DIV/0!</v>
      </c>
    </row>
    <row r="1160" spans="6:25">
      <c r="V1160" s="57">
        <f t="shared" si="36"/>
        <v>0</v>
      </c>
      <c r="W1160" s="57">
        <f>SUMIF('Retail Order Summary'!B:B,A1160, 'Retail Order Summary'!J:J)*-1</f>
        <v>0</v>
      </c>
      <c r="X1160" s="57">
        <f>SUMIF('Retail Order Summary'!B:B, 'Retail Item Input'!A1160, 'Retail Order Summary'!G:G)</f>
        <v>0</v>
      </c>
      <c r="Y1160" s="72" t="e">
        <f t="shared" si="37"/>
        <v>#DIV/0!</v>
      </c>
    </row>
    <row r="1161" spans="6:25">
      <c r="F1161" s="77"/>
      <c r="V1161" s="57">
        <f t="shared" si="36"/>
        <v>0</v>
      </c>
      <c r="W1161" s="57">
        <f>SUMIF('Retail Order Summary'!B:B,A1161, 'Retail Order Summary'!J:J)*-1</f>
        <v>0</v>
      </c>
      <c r="X1161" s="57">
        <f>SUMIF('Retail Order Summary'!B:B, 'Retail Item Input'!A1161, 'Retail Order Summary'!G:G)</f>
        <v>0</v>
      </c>
      <c r="Y1161" s="72" t="e">
        <f t="shared" si="37"/>
        <v>#DIV/0!</v>
      </c>
    </row>
    <row r="1162" spans="6:25">
      <c r="F1162" s="77"/>
      <c r="V1162" s="57">
        <f t="shared" si="36"/>
        <v>0</v>
      </c>
      <c r="W1162" s="57">
        <f>SUMIF('Retail Order Summary'!B:B,A1162, 'Retail Order Summary'!J:J)*-1</f>
        <v>0</v>
      </c>
      <c r="X1162" s="57">
        <f>SUMIF('Retail Order Summary'!B:B, 'Retail Item Input'!A1162, 'Retail Order Summary'!G:G)</f>
        <v>0</v>
      </c>
      <c r="Y1162" s="72" t="e">
        <f t="shared" si="37"/>
        <v>#DIV/0!</v>
      </c>
    </row>
    <row r="1163" spans="6:25">
      <c r="V1163" s="57">
        <f t="shared" si="36"/>
        <v>0</v>
      </c>
      <c r="W1163" s="57">
        <f>SUMIF('Retail Order Summary'!B:B,A1163, 'Retail Order Summary'!J:J)*-1</f>
        <v>0</v>
      </c>
      <c r="X1163" s="57">
        <f>SUMIF('Retail Order Summary'!B:B, 'Retail Item Input'!A1163, 'Retail Order Summary'!G:G)</f>
        <v>0</v>
      </c>
      <c r="Y1163" s="72" t="e">
        <f t="shared" si="37"/>
        <v>#DIV/0!</v>
      </c>
    </row>
    <row r="1164" spans="6:25">
      <c r="V1164" s="57">
        <f t="shared" si="36"/>
        <v>0</v>
      </c>
      <c r="W1164" s="57">
        <f>SUMIF('Retail Order Summary'!B:B,A1164, 'Retail Order Summary'!J:J)*-1</f>
        <v>0</v>
      </c>
      <c r="X1164" s="57">
        <f>SUMIF('Retail Order Summary'!B:B, 'Retail Item Input'!A1164, 'Retail Order Summary'!G:G)</f>
        <v>0</v>
      </c>
      <c r="Y1164" s="72" t="e">
        <f t="shared" si="37"/>
        <v>#DIV/0!</v>
      </c>
    </row>
    <row r="1165" spans="6:25">
      <c r="F1165" s="77"/>
      <c r="V1165" s="57">
        <f t="shared" si="36"/>
        <v>0</v>
      </c>
      <c r="W1165" s="57">
        <f>SUMIF('Retail Order Summary'!B:B,A1165, 'Retail Order Summary'!J:J)*-1</f>
        <v>0</v>
      </c>
      <c r="X1165" s="57">
        <f>SUMIF('Retail Order Summary'!B:B, 'Retail Item Input'!A1165, 'Retail Order Summary'!G:G)</f>
        <v>0</v>
      </c>
      <c r="Y1165" s="72" t="e">
        <f t="shared" si="37"/>
        <v>#DIV/0!</v>
      </c>
    </row>
    <row r="1166" spans="6:25">
      <c r="F1166" s="77"/>
      <c r="V1166" s="57">
        <f t="shared" si="36"/>
        <v>0</v>
      </c>
      <c r="W1166" s="57">
        <f>SUMIF('Retail Order Summary'!B:B,A1166, 'Retail Order Summary'!J:J)*-1</f>
        <v>0</v>
      </c>
      <c r="X1166" s="57">
        <f>SUMIF('Retail Order Summary'!B:B, 'Retail Item Input'!A1166, 'Retail Order Summary'!G:G)</f>
        <v>0</v>
      </c>
      <c r="Y1166" s="72" t="e">
        <f t="shared" si="37"/>
        <v>#DIV/0!</v>
      </c>
    </row>
    <row r="1167" spans="6:25">
      <c r="F1167" s="77"/>
      <c r="V1167" s="57">
        <f t="shared" si="36"/>
        <v>0</v>
      </c>
      <c r="W1167" s="57">
        <f>SUMIF('Retail Order Summary'!B:B,A1167, 'Retail Order Summary'!J:J)*-1</f>
        <v>0</v>
      </c>
      <c r="X1167" s="57">
        <f>SUMIF('Retail Order Summary'!B:B, 'Retail Item Input'!A1167, 'Retail Order Summary'!G:G)</f>
        <v>0</v>
      </c>
      <c r="Y1167" s="72" t="e">
        <f t="shared" si="37"/>
        <v>#DIV/0!</v>
      </c>
    </row>
    <row r="1168" spans="6:25">
      <c r="V1168" s="57">
        <f t="shared" si="36"/>
        <v>0</v>
      </c>
      <c r="W1168" s="57">
        <f>SUMIF('Retail Order Summary'!B:B,A1168, 'Retail Order Summary'!J:J)*-1</f>
        <v>0</v>
      </c>
      <c r="X1168" s="57">
        <f>SUMIF('Retail Order Summary'!B:B, 'Retail Item Input'!A1168, 'Retail Order Summary'!G:G)</f>
        <v>0</v>
      </c>
      <c r="Y1168" s="72" t="e">
        <f t="shared" si="37"/>
        <v>#DIV/0!</v>
      </c>
    </row>
    <row r="1169" spans="6:25">
      <c r="V1169" s="57">
        <f t="shared" si="36"/>
        <v>0</v>
      </c>
      <c r="W1169" s="57">
        <f>SUMIF('Retail Order Summary'!B:B,A1169, 'Retail Order Summary'!J:J)*-1</f>
        <v>0</v>
      </c>
      <c r="X1169" s="57">
        <f>SUMIF('Retail Order Summary'!B:B, 'Retail Item Input'!A1169, 'Retail Order Summary'!G:G)</f>
        <v>0</v>
      </c>
      <c r="Y1169" s="72" t="e">
        <f t="shared" si="37"/>
        <v>#DIV/0!</v>
      </c>
    </row>
    <row r="1170" spans="6:25">
      <c r="V1170" s="57">
        <f t="shared" si="36"/>
        <v>0</v>
      </c>
      <c r="W1170" s="57">
        <f>SUMIF('Retail Order Summary'!B:B,A1170, 'Retail Order Summary'!J:J)*-1</f>
        <v>0</v>
      </c>
      <c r="X1170" s="57">
        <f>SUMIF('Retail Order Summary'!B:B, 'Retail Item Input'!A1170, 'Retail Order Summary'!G:G)</f>
        <v>0</v>
      </c>
      <c r="Y1170" s="72" t="e">
        <f t="shared" si="37"/>
        <v>#DIV/0!</v>
      </c>
    </row>
    <row r="1171" spans="6:25">
      <c r="F1171" s="77"/>
      <c r="V1171" s="57">
        <f t="shared" si="36"/>
        <v>0</v>
      </c>
      <c r="W1171" s="57">
        <f>SUMIF('Retail Order Summary'!B:B,A1171, 'Retail Order Summary'!J:J)*-1</f>
        <v>0</v>
      </c>
      <c r="X1171" s="57">
        <f>SUMIF('Retail Order Summary'!B:B, 'Retail Item Input'!A1171, 'Retail Order Summary'!G:G)</f>
        <v>0</v>
      </c>
      <c r="Y1171" s="72" t="e">
        <f t="shared" si="37"/>
        <v>#DIV/0!</v>
      </c>
    </row>
    <row r="1172" spans="6:25">
      <c r="V1172" s="57">
        <f t="shared" si="36"/>
        <v>0</v>
      </c>
      <c r="W1172" s="57">
        <f>SUMIF('Retail Order Summary'!B:B,A1172, 'Retail Order Summary'!J:J)*-1</f>
        <v>0</v>
      </c>
      <c r="X1172" s="57">
        <f>SUMIF('Retail Order Summary'!B:B, 'Retail Item Input'!A1172, 'Retail Order Summary'!G:G)</f>
        <v>0</v>
      </c>
      <c r="Y1172" s="72" t="e">
        <f t="shared" si="37"/>
        <v>#DIV/0!</v>
      </c>
    </row>
    <row r="1173" spans="6:25">
      <c r="F1173" s="77"/>
      <c r="V1173" s="57">
        <f t="shared" si="36"/>
        <v>0</v>
      </c>
      <c r="W1173" s="57">
        <f>SUMIF('Retail Order Summary'!B:B,A1173, 'Retail Order Summary'!J:J)*-1</f>
        <v>0</v>
      </c>
      <c r="X1173" s="57">
        <f>SUMIF('Retail Order Summary'!B:B, 'Retail Item Input'!A1173, 'Retail Order Summary'!G:G)</f>
        <v>0</v>
      </c>
      <c r="Y1173" s="72" t="e">
        <f t="shared" si="37"/>
        <v>#DIV/0!</v>
      </c>
    </row>
    <row r="1174" spans="6:25">
      <c r="V1174" s="57">
        <f t="shared" si="36"/>
        <v>0</v>
      </c>
      <c r="W1174" s="57">
        <f>SUMIF('Retail Order Summary'!B:B,A1174, 'Retail Order Summary'!J:J)*-1</f>
        <v>0</v>
      </c>
      <c r="X1174" s="57">
        <f>SUMIF('Retail Order Summary'!B:B, 'Retail Item Input'!A1174, 'Retail Order Summary'!G:G)</f>
        <v>0</v>
      </c>
      <c r="Y1174" s="72" t="e">
        <f t="shared" si="37"/>
        <v>#DIV/0!</v>
      </c>
    </row>
    <row r="1175" spans="6:25">
      <c r="F1175" s="77"/>
      <c r="V1175" s="57">
        <f t="shared" si="36"/>
        <v>0</v>
      </c>
      <c r="W1175" s="57">
        <f>SUMIF('Retail Order Summary'!B:B,A1175, 'Retail Order Summary'!J:J)*-1</f>
        <v>0</v>
      </c>
      <c r="X1175" s="57">
        <f>SUMIF('Retail Order Summary'!B:B, 'Retail Item Input'!A1175, 'Retail Order Summary'!G:G)</f>
        <v>0</v>
      </c>
      <c r="Y1175" s="72" t="e">
        <f t="shared" si="37"/>
        <v>#DIV/0!</v>
      </c>
    </row>
    <row r="1176" spans="6:25">
      <c r="V1176" s="57">
        <f t="shared" si="36"/>
        <v>0</v>
      </c>
      <c r="W1176" s="57">
        <f>SUMIF('Retail Order Summary'!B:B,A1176, 'Retail Order Summary'!J:J)*-1</f>
        <v>0</v>
      </c>
      <c r="X1176" s="57">
        <f>SUMIF('Retail Order Summary'!B:B, 'Retail Item Input'!A1176, 'Retail Order Summary'!G:G)</f>
        <v>0</v>
      </c>
      <c r="Y1176" s="72" t="e">
        <f t="shared" si="37"/>
        <v>#DIV/0!</v>
      </c>
    </row>
    <row r="1177" spans="6:25">
      <c r="F1177" s="77"/>
      <c r="V1177" s="57">
        <f t="shared" si="36"/>
        <v>0</v>
      </c>
      <c r="W1177" s="57">
        <f>SUMIF('Retail Order Summary'!B:B,A1177, 'Retail Order Summary'!J:J)*-1</f>
        <v>0</v>
      </c>
      <c r="X1177" s="57">
        <f>SUMIF('Retail Order Summary'!B:B, 'Retail Item Input'!A1177, 'Retail Order Summary'!G:G)</f>
        <v>0</v>
      </c>
      <c r="Y1177" s="72" t="e">
        <f t="shared" si="37"/>
        <v>#DIV/0!</v>
      </c>
    </row>
    <row r="1178" spans="6:25">
      <c r="F1178" s="77"/>
      <c r="V1178" s="57">
        <f t="shared" si="36"/>
        <v>0</v>
      </c>
      <c r="W1178" s="57">
        <f>SUMIF('Retail Order Summary'!B:B,A1178, 'Retail Order Summary'!J:J)*-1</f>
        <v>0</v>
      </c>
      <c r="X1178" s="57">
        <f>SUMIF('Retail Order Summary'!B:B, 'Retail Item Input'!A1178, 'Retail Order Summary'!G:G)</f>
        <v>0</v>
      </c>
      <c r="Y1178" s="72" t="e">
        <f t="shared" si="37"/>
        <v>#DIV/0!</v>
      </c>
    </row>
    <row r="1179" spans="6:25">
      <c r="F1179" s="77"/>
      <c r="V1179" s="57">
        <f t="shared" si="36"/>
        <v>0</v>
      </c>
      <c r="W1179" s="57">
        <f>SUMIF('Retail Order Summary'!B:B,A1179, 'Retail Order Summary'!J:J)*-1</f>
        <v>0</v>
      </c>
      <c r="X1179" s="57">
        <f>SUMIF('Retail Order Summary'!B:B, 'Retail Item Input'!A1179, 'Retail Order Summary'!G:G)</f>
        <v>0</v>
      </c>
      <c r="Y1179" s="72" t="e">
        <f t="shared" si="37"/>
        <v>#DIV/0!</v>
      </c>
    </row>
    <row r="1180" spans="6:25">
      <c r="V1180" s="57">
        <f t="shared" si="36"/>
        <v>0</v>
      </c>
      <c r="W1180" s="57">
        <f>SUMIF('Retail Order Summary'!B:B,A1180, 'Retail Order Summary'!J:J)*-1</f>
        <v>0</v>
      </c>
      <c r="X1180" s="57">
        <f>SUMIF('Retail Order Summary'!B:B, 'Retail Item Input'!A1180, 'Retail Order Summary'!G:G)</f>
        <v>0</v>
      </c>
      <c r="Y1180" s="72" t="e">
        <f t="shared" si="37"/>
        <v>#DIV/0!</v>
      </c>
    </row>
    <row r="1181" spans="6:25">
      <c r="F1181" s="77"/>
      <c r="V1181" s="57">
        <f t="shared" si="36"/>
        <v>0</v>
      </c>
      <c r="W1181" s="57">
        <f>SUMIF('Retail Order Summary'!B:B,A1181, 'Retail Order Summary'!J:J)*-1</f>
        <v>0</v>
      </c>
      <c r="X1181" s="57">
        <f>SUMIF('Retail Order Summary'!B:B, 'Retail Item Input'!A1181, 'Retail Order Summary'!G:G)</f>
        <v>0</v>
      </c>
      <c r="Y1181" s="72" t="e">
        <f t="shared" si="37"/>
        <v>#DIV/0!</v>
      </c>
    </row>
    <row r="1182" spans="6:25">
      <c r="V1182" s="57">
        <f t="shared" si="36"/>
        <v>0</v>
      </c>
      <c r="W1182" s="57">
        <f>SUMIF('Retail Order Summary'!B:B,A1182, 'Retail Order Summary'!J:J)*-1</f>
        <v>0</v>
      </c>
      <c r="X1182" s="57">
        <f>SUMIF('Retail Order Summary'!B:B, 'Retail Item Input'!A1182, 'Retail Order Summary'!G:G)</f>
        <v>0</v>
      </c>
      <c r="Y1182" s="72" t="e">
        <f t="shared" si="37"/>
        <v>#DIV/0!</v>
      </c>
    </row>
    <row r="1183" spans="6:25">
      <c r="V1183" s="57">
        <f t="shared" si="36"/>
        <v>0</v>
      </c>
      <c r="W1183" s="57">
        <f>SUMIF('Retail Order Summary'!B:B,A1183, 'Retail Order Summary'!J:J)*-1</f>
        <v>0</v>
      </c>
      <c r="X1183" s="57">
        <f>SUMIF('Retail Order Summary'!B:B, 'Retail Item Input'!A1183, 'Retail Order Summary'!G:G)</f>
        <v>0</v>
      </c>
      <c r="Y1183" s="72" t="e">
        <f t="shared" si="37"/>
        <v>#DIV/0!</v>
      </c>
    </row>
    <row r="1184" spans="6:25">
      <c r="F1184" s="77"/>
      <c r="V1184" s="57">
        <f t="shared" si="36"/>
        <v>0</v>
      </c>
      <c r="W1184" s="57">
        <f>SUMIF('Retail Order Summary'!B:B,A1184, 'Retail Order Summary'!J:J)*-1</f>
        <v>0</v>
      </c>
      <c r="X1184" s="57">
        <f>SUMIF('Retail Order Summary'!B:B, 'Retail Item Input'!A1184, 'Retail Order Summary'!G:G)</f>
        <v>0</v>
      </c>
      <c r="Y1184" s="72" t="e">
        <f t="shared" si="37"/>
        <v>#DIV/0!</v>
      </c>
    </row>
    <row r="1185" spans="6:25">
      <c r="V1185" s="57">
        <f t="shared" si="36"/>
        <v>0</v>
      </c>
      <c r="W1185" s="57">
        <f>SUMIF('Retail Order Summary'!B:B,A1185, 'Retail Order Summary'!J:J)*-1</f>
        <v>0</v>
      </c>
      <c r="X1185" s="57">
        <f>SUMIF('Retail Order Summary'!B:B, 'Retail Item Input'!A1185, 'Retail Order Summary'!G:G)</f>
        <v>0</v>
      </c>
      <c r="Y1185" s="72" t="e">
        <f t="shared" si="37"/>
        <v>#DIV/0!</v>
      </c>
    </row>
    <row r="1186" spans="6:25">
      <c r="V1186" s="57">
        <f t="shared" si="36"/>
        <v>0</v>
      </c>
      <c r="W1186" s="57">
        <f>SUMIF('Retail Order Summary'!B:B,A1186, 'Retail Order Summary'!J:J)*-1</f>
        <v>0</v>
      </c>
      <c r="X1186" s="57">
        <f>SUMIF('Retail Order Summary'!B:B, 'Retail Item Input'!A1186, 'Retail Order Summary'!G:G)</f>
        <v>0</v>
      </c>
      <c r="Y1186" s="72" t="e">
        <f t="shared" si="37"/>
        <v>#DIV/0!</v>
      </c>
    </row>
    <row r="1187" spans="6:25">
      <c r="F1187" s="77"/>
      <c r="V1187" s="57">
        <f t="shared" si="36"/>
        <v>0</v>
      </c>
      <c r="W1187" s="57">
        <f>SUMIF('Retail Order Summary'!B:B,A1187, 'Retail Order Summary'!J:J)*-1</f>
        <v>0</v>
      </c>
      <c r="X1187" s="57">
        <f>SUMIF('Retail Order Summary'!B:B, 'Retail Item Input'!A1187, 'Retail Order Summary'!G:G)</f>
        <v>0</v>
      </c>
      <c r="Y1187" s="72" t="e">
        <f t="shared" si="37"/>
        <v>#DIV/0!</v>
      </c>
    </row>
    <row r="1188" spans="6:25">
      <c r="V1188" s="57">
        <f t="shared" si="36"/>
        <v>0</v>
      </c>
      <c r="W1188" s="57">
        <f>SUMIF('Retail Order Summary'!B:B,A1188, 'Retail Order Summary'!J:J)*-1</f>
        <v>0</v>
      </c>
      <c r="X1188" s="57">
        <f>SUMIF('Retail Order Summary'!B:B, 'Retail Item Input'!A1188, 'Retail Order Summary'!G:G)</f>
        <v>0</v>
      </c>
      <c r="Y1188" s="72" t="e">
        <f t="shared" si="37"/>
        <v>#DIV/0!</v>
      </c>
    </row>
    <row r="1189" spans="6:25">
      <c r="V1189" s="57">
        <f t="shared" si="36"/>
        <v>0</v>
      </c>
      <c r="W1189" s="57">
        <f>SUMIF('Retail Order Summary'!B:B,A1189, 'Retail Order Summary'!J:J)*-1</f>
        <v>0</v>
      </c>
      <c r="X1189" s="57">
        <f>SUMIF('Retail Order Summary'!B:B, 'Retail Item Input'!A1189, 'Retail Order Summary'!G:G)</f>
        <v>0</v>
      </c>
      <c r="Y1189" s="72" t="e">
        <f t="shared" si="37"/>
        <v>#DIV/0!</v>
      </c>
    </row>
    <row r="1190" spans="6:25">
      <c r="V1190" s="57">
        <f t="shared" si="36"/>
        <v>0</v>
      </c>
      <c r="W1190" s="57">
        <f>SUMIF('Retail Order Summary'!B:B,A1190, 'Retail Order Summary'!J:J)*-1</f>
        <v>0</v>
      </c>
      <c r="X1190" s="57">
        <f>SUMIF('Retail Order Summary'!B:B, 'Retail Item Input'!A1190, 'Retail Order Summary'!G:G)</f>
        <v>0</v>
      </c>
      <c r="Y1190" s="72" t="e">
        <f t="shared" si="37"/>
        <v>#DIV/0!</v>
      </c>
    </row>
    <row r="1191" spans="6:25">
      <c r="V1191" s="57">
        <f t="shared" si="36"/>
        <v>0</v>
      </c>
      <c r="W1191" s="57">
        <f>SUMIF('Retail Order Summary'!B:B,A1191, 'Retail Order Summary'!J:J)*-1</f>
        <v>0</v>
      </c>
      <c r="X1191" s="57">
        <f>SUMIF('Retail Order Summary'!B:B, 'Retail Item Input'!A1191, 'Retail Order Summary'!G:G)</f>
        <v>0</v>
      </c>
      <c r="Y1191" s="72" t="e">
        <f t="shared" si="37"/>
        <v>#DIV/0!</v>
      </c>
    </row>
    <row r="1192" spans="6:25">
      <c r="F1192" s="77"/>
      <c r="V1192" s="57">
        <f t="shared" si="36"/>
        <v>0</v>
      </c>
      <c r="W1192" s="57">
        <f>SUMIF('Retail Order Summary'!B:B,A1192, 'Retail Order Summary'!J:J)*-1</f>
        <v>0</v>
      </c>
      <c r="X1192" s="57">
        <f>SUMIF('Retail Order Summary'!B:B, 'Retail Item Input'!A1192, 'Retail Order Summary'!G:G)</f>
        <v>0</v>
      </c>
      <c r="Y1192" s="72" t="e">
        <f t="shared" si="37"/>
        <v>#DIV/0!</v>
      </c>
    </row>
    <row r="1193" spans="6:25">
      <c r="V1193" s="57">
        <f t="shared" si="36"/>
        <v>0</v>
      </c>
      <c r="W1193" s="57">
        <f>SUMIF('Retail Order Summary'!B:B,A1193, 'Retail Order Summary'!J:J)*-1</f>
        <v>0</v>
      </c>
      <c r="X1193" s="57">
        <f>SUMIF('Retail Order Summary'!B:B, 'Retail Item Input'!A1193, 'Retail Order Summary'!G:G)</f>
        <v>0</v>
      </c>
      <c r="Y1193" s="72" t="e">
        <f t="shared" si="37"/>
        <v>#DIV/0!</v>
      </c>
    </row>
    <row r="1194" spans="6:25">
      <c r="V1194" s="57">
        <f t="shared" si="36"/>
        <v>0</v>
      </c>
      <c r="W1194" s="57">
        <f>SUMIF('Retail Order Summary'!B:B,A1194, 'Retail Order Summary'!J:J)*-1</f>
        <v>0</v>
      </c>
      <c r="X1194" s="57">
        <f>SUMIF('Retail Order Summary'!B:B, 'Retail Item Input'!A1194, 'Retail Order Summary'!G:G)</f>
        <v>0</v>
      </c>
      <c r="Y1194" s="72" t="e">
        <f t="shared" si="37"/>
        <v>#DIV/0!</v>
      </c>
    </row>
    <row r="1195" spans="6:25">
      <c r="V1195" s="57">
        <f t="shared" si="36"/>
        <v>0</v>
      </c>
      <c r="W1195" s="57">
        <f>SUMIF('Retail Order Summary'!B:B,A1195, 'Retail Order Summary'!J:J)*-1</f>
        <v>0</v>
      </c>
      <c r="X1195" s="57">
        <f>SUMIF('Retail Order Summary'!B:B, 'Retail Item Input'!A1195, 'Retail Order Summary'!G:G)</f>
        <v>0</v>
      </c>
      <c r="Y1195" s="72" t="e">
        <f t="shared" si="37"/>
        <v>#DIV/0!</v>
      </c>
    </row>
    <row r="1196" spans="6:25">
      <c r="V1196" s="57">
        <f t="shared" si="36"/>
        <v>0</v>
      </c>
      <c r="W1196" s="57">
        <f>SUMIF('Retail Order Summary'!B:B,A1196, 'Retail Order Summary'!J:J)*-1</f>
        <v>0</v>
      </c>
      <c r="X1196" s="57">
        <f>SUMIF('Retail Order Summary'!B:B, 'Retail Item Input'!A1196, 'Retail Order Summary'!G:G)</f>
        <v>0</v>
      </c>
      <c r="Y1196" s="72" t="e">
        <f t="shared" si="37"/>
        <v>#DIV/0!</v>
      </c>
    </row>
    <row r="1197" spans="6:25">
      <c r="F1197" s="77"/>
      <c r="V1197" s="57">
        <f t="shared" si="36"/>
        <v>0</v>
      </c>
      <c r="W1197" s="57">
        <f>SUMIF('Retail Order Summary'!B:B,A1197, 'Retail Order Summary'!J:J)*-1</f>
        <v>0</v>
      </c>
      <c r="X1197" s="57">
        <f>SUMIF('Retail Order Summary'!B:B, 'Retail Item Input'!A1197, 'Retail Order Summary'!G:G)</f>
        <v>0</v>
      </c>
      <c r="Y1197" s="72" t="e">
        <f t="shared" si="37"/>
        <v>#DIV/0!</v>
      </c>
    </row>
    <row r="1198" spans="6:25">
      <c r="V1198" s="57">
        <f t="shared" si="36"/>
        <v>0</v>
      </c>
      <c r="W1198" s="57">
        <f>SUMIF('Retail Order Summary'!B:B,A1198, 'Retail Order Summary'!J:J)*-1</f>
        <v>0</v>
      </c>
      <c r="X1198" s="57">
        <f>SUMIF('Retail Order Summary'!B:B, 'Retail Item Input'!A1198, 'Retail Order Summary'!G:G)</f>
        <v>0</v>
      </c>
      <c r="Y1198" s="72" t="e">
        <f t="shared" si="37"/>
        <v>#DIV/0!</v>
      </c>
    </row>
    <row r="1199" spans="6:25">
      <c r="F1199" s="77"/>
      <c r="V1199" s="57">
        <f t="shared" si="36"/>
        <v>0</v>
      </c>
      <c r="W1199" s="57">
        <f>SUMIF('Retail Order Summary'!B:B,A1199, 'Retail Order Summary'!J:J)*-1</f>
        <v>0</v>
      </c>
      <c r="X1199" s="57">
        <f>SUMIF('Retail Order Summary'!B:B, 'Retail Item Input'!A1199, 'Retail Order Summary'!G:G)</f>
        <v>0</v>
      </c>
      <c r="Y1199" s="72" t="e">
        <f t="shared" si="37"/>
        <v>#DIV/0!</v>
      </c>
    </row>
    <row r="1200" spans="6:25">
      <c r="F1200" s="77"/>
      <c r="V1200" s="57">
        <f t="shared" si="36"/>
        <v>0</v>
      </c>
      <c r="W1200" s="57">
        <f>SUMIF('Retail Order Summary'!B:B,A1200, 'Retail Order Summary'!J:J)*-1</f>
        <v>0</v>
      </c>
      <c r="X1200" s="57">
        <f>SUMIF('Retail Order Summary'!B:B, 'Retail Item Input'!A1200, 'Retail Order Summary'!G:G)</f>
        <v>0</v>
      </c>
      <c r="Y1200" s="72" t="e">
        <f t="shared" si="37"/>
        <v>#DIV/0!</v>
      </c>
    </row>
    <row r="1201" spans="6:25">
      <c r="F1201" s="77"/>
      <c r="V1201" s="57">
        <f t="shared" si="36"/>
        <v>0</v>
      </c>
      <c r="W1201" s="57">
        <f>SUMIF('Retail Order Summary'!B:B,A1201, 'Retail Order Summary'!J:J)*-1</f>
        <v>0</v>
      </c>
      <c r="X1201" s="57">
        <f>SUMIF('Retail Order Summary'!B:B, 'Retail Item Input'!A1201, 'Retail Order Summary'!G:G)</f>
        <v>0</v>
      </c>
      <c r="Y1201" s="72" t="e">
        <f t="shared" si="37"/>
        <v>#DIV/0!</v>
      </c>
    </row>
    <row r="1202" spans="6:25">
      <c r="V1202" s="57">
        <f t="shared" si="36"/>
        <v>0</v>
      </c>
      <c r="W1202" s="57">
        <f>SUMIF('Retail Order Summary'!B:B,A1202, 'Retail Order Summary'!J:J)*-1</f>
        <v>0</v>
      </c>
      <c r="X1202" s="57">
        <f>SUMIF('Retail Order Summary'!B:B, 'Retail Item Input'!A1202, 'Retail Order Summary'!G:G)</f>
        <v>0</v>
      </c>
      <c r="Y1202" s="72" t="e">
        <f t="shared" si="37"/>
        <v>#DIV/0!</v>
      </c>
    </row>
    <row r="1203" spans="6:25">
      <c r="V1203" s="57">
        <f t="shared" si="36"/>
        <v>0</v>
      </c>
      <c r="W1203" s="57">
        <f>SUMIF('Retail Order Summary'!B:B,A1203, 'Retail Order Summary'!J:J)*-1</f>
        <v>0</v>
      </c>
      <c r="X1203" s="57">
        <f>SUMIF('Retail Order Summary'!B:B, 'Retail Item Input'!A1203, 'Retail Order Summary'!G:G)</f>
        <v>0</v>
      </c>
      <c r="Y1203" s="72" t="e">
        <f t="shared" si="37"/>
        <v>#DIV/0!</v>
      </c>
    </row>
    <row r="1204" spans="6:25">
      <c r="F1204" s="77"/>
      <c r="V1204" s="57">
        <f t="shared" si="36"/>
        <v>0</v>
      </c>
      <c r="W1204" s="57">
        <f>SUMIF('Retail Order Summary'!B:B,A1204, 'Retail Order Summary'!J:J)*-1</f>
        <v>0</v>
      </c>
      <c r="X1204" s="57">
        <f>SUMIF('Retail Order Summary'!B:B, 'Retail Item Input'!A1204, 'Retail Order Summary'!G:G)</f>
        <v>0</v>
      </c>
      <c r="Y1204" s="72" t="e">
        <f t="shared" si="37"/>
        <v>#DIV/0!</v>
      </c>
    </row>
    <row r="1205" spans="6:25">
      <c r="V1205" s="57">
        <f t="shared" si="36"/>
        <v>0</v>
      </c>
      <c r="W1205" s="57">
        <f>SUMIF('Retail Order Summary'!B:B,A1205, 'Retail Order Summary'!J:J)*-1</f>
        <v>0</v>
      </c>
      <c r="X1205" s="57">
        <f>SUMIF('Retail Order Summary'!B:B, 'Retail Item Input'!A1205, 'Retail Order Summary'!G:G)</f>
        <v>0</v>
      </c>
      <c r="Y1205" s="72" t="e">
        <f t="shared" si="37"/>
        <v>#DIV/0!</v>
      </c>
    </row>
    <row r="1206" spans="6:25">
      <c r="F1206" s="77"/>
      <c r="V1206" s="57">
        <f t="shared" si="36"/>
        <v>0</v>
      </c>
      <c r="W1206" s="57">
        <f>SUMIF('Retail Order Summary'!B:B,A1206, 'Retail Order Summary'!J:J)*-1</f>
        <v>0</v>
      </c>
      <c r="X1206" s="57">
        <f>SUMIF('Retail Order Summary'!B:B, 'Retail Item Input'!A1206, 'Retail Order Summary'!G:G)</f>
        <v>0</v>
      </c>
      <c r="Y1206" s="72" t="e">
        <f t="shared" si="37"/>
        <v>#DIV/0!</v>
      </c>
    </row>
    <row r="1207" spans="6:25">
      <c r="F1207" s="77"/>
      <c r="V1207" s="57">
        <f t="shared" si="36"/>
        <v>0</v>
      </c>
      <c r="W1207" s="57">
        <f>SUMIF('Retail Order Summary'!B:B,A1207, 'Retail Order Summary'!J:J)*-1</f>
        <v>0</v>
      </c>
      <c r="X1207" s="57">
        <f>SUMIF('Retail Order Summary'!B:B, 'Retail Item Input'!A1207, 'Retail Order Summary'!G:G)</f>
        <v>0</v>
      </c>
      <c r="Y1207" s="72" t="e">
        <f t="shared" si="37"/>
        <v>#DIV/0!</v>
      </c>
    </row>
    <row r="1208" spans="6:25">
      <c r="V1208" s="57">
        <f t="shared" si="36"/>
        <v>0</v>
      </c>
      <c r="W1208" s="57">
        <f>SUMIF('Retail Order Summary'!B:B,A1208, 'Retail Order Summary'!J:J)*-1</f>
        <v>0</v>
      </c>
      <c r="X1208" s="57">
        <f>SUMIF('Retail Order Summary'!B:B, 'Retail Item Input'!A1208, 'Retail Order Summary'!G:G)</f>
        <v>0</v>
      </c>
      <c r="Y1208" s="72" t="e">
        <f t="shared" si="37"/>
        <v>#DIV/0!</v>
      </c>
    </row>
    <row r="1209" spans="6:25">
      <c r="F1209" s="77"/>
      <c r="V1209" s="57">
        <f t="shared" si="36"/>
        <v>0</v>
      </c>
      <c r="W1209" s="57">
        <f>SUMIF('Retail Order Summary'!B:B,A1209, 'Retail Order Summary'!J:J)*-1</f>
        <v>0</v>
      </c>
      <c r="X1209" s="57">
        <f>SUMIF('Retail Order Summary'!B:B, 'Retail Item Input'!A1209, 'Retail Order Summary'!G:G)</f>
        <v>0</v>
      </c>
      <c r="Y1209" s="72" t="e">
        <f t="shared" si="37"/>
        <v>#DIV/0!</v>
      </c>
    </row>
    <row r="1210" spans="6:25">
      <c r="V1210" s="57">
        <f t="shared" si="36"/>
        <v>0</v>
      </c>
      <c r="W1210" s="57">
        <f>SUMIF('Retail Order Summary'!B:B,A1210, 'Retail Order Summary'!J:J)*-1</f>
        <v>0</v>
      </c>
      <c r="X1210" s="57">
        <f>SUMIF('Retail Order Summary'!B:B, 'Retail Item Input'!A1210, 'Retail Order Summary'!G:G)</f>
        <v>0</v>
      </c>
      <c r="Y1210" s="72" t="e">
        <f t="shared" si="37"/>
        <v>#DIV/0!</v>
      </c>
    </row>
    <row r="1211" spans="6:25">
      <c r="V1211" s="57">
        <f t="shared" si="36"/>
        <v>0</v>
      </c>
      <c r="W1211" s="57">
        <f>SUMIF('Retail Order Summary'!B:B,A1211, 'Retail Order Summary'!J:J)*-1</f>
        <v>0</v>
      </c>
      <c r="X1211" s="57">
        <f>SUMIF('Retail Order Summary'!B:B, 'Retail Item Input'!A1211, 'Retail Order Summary'!G:G)</f>
        <v>0</v>
      </c>
      <c r="Y1211" s="72" t="e">
        <f t="shared" si="37"/>
        <v>#DIV/0!</v>
      </c>
    </row>
    <row r="1212" spans="6:25">
      <c r="F1212" s="77"/>
      <c r="V1212" s="57">
        <f t="shared" ref="V1212:V1235" si="38">Q1212*S1212</f>
        <v>0</v>
      </c>
      <c r="W1212" s="57">
        <f>SUMIF('Retail Order Summary'!B:B,A1212, 'Retail Order Summary'!J:J)*-1</f>
        <v>0</v>
      </c>
      <c r="X1212" s="57">
        <f>SUMIF('Retail Order Summary'!B:B, 'Retail Item Input'!A1212, 'Retail Order Summary'!G:G)</f>
        <v>0</v>
      </c>
      <c r="Y1212" s="72" t="e">
        <f t="shared" ref="Y1212:Y1235" si="39">V1212+(W1212*(V1212/X1212))</f>
        <v>#DIV/0!</v>
      </c>
    </row>
    <row r="1213" spans="6:25">
      <c r="V1213" s="57">
        <f t="shared" si="38"/>
        <v>0</v>
      </c>
      <c r="W1213" s="57">
        <f>SUMIF('Retail Order Summary'!B:B,A1213, 'Retail Order Summary'!J:J)*-1</f>
        <v>0</v>
      </c>
      <c r="X1213" s="57">
        <f>SUMIF('Retail Order Summary'!B:B, 'Retail Item Input'!A1213, 'Retail Order Summary'!G:G)</f>
        <v>0</v>
      </c>
      <c r="Y1213" s="72" t="e">
        <f t="shared" si="39"/>
        <v>#DIV/0!</v>
      </c>
    </row>
    <row r="1214" spans="6:25">
      <c r="V1214" s="57">
        <f t="shared" si="38"/>
        <v>0</v>
      </c>
      <c r="W1214" s="57">
        <f>SUMIF('Retail Order Summary'!B:B,A1214, 'Retail Order Summary'!J:J)*-1</f>
        <v>0</v>
      </c>
      <c r="X1214" s="57">
        <f>SUMIF('Retail Order Summary'!B:B, 'Retail Item Input'!A1214, 'Retail Order Summary'!G:G)</f>
        <v>0</v>
      </c>
      <c r="Y1214" s="72" t="e">
        <f t="shared" si="39"/>
        <v>#DIV/0!</v>
      </c>
    </row>
    <row r="1215" spans="6:25">
      <c r="F1215" s="77"/>
      <c r="V1215" s="57">
        <f t="shared" si="38"/>
        <v>0</v>
      </c>
      <c r="W1215" s="57">
        <f>SUMIF('Retail Order Summary'!B:B,A1215, 'Retail Order Summary'!J:J)*-1</f>
        <v>0</v>
      </c>
      <c r="X1215" s="57">
        <f>SUMIF('Retail Order Summary'!B:B, 'Retail Item Input'!A1215, 'Retail Order Summary'!G:G)</f>
        <v>0</v>
      </c>
      <c r="Y1215" s="72" t="e">
        <f t="shared" si="39"/>
        <v>#DIV/0!</v>
      </c>
    </row>
    <row r="1216" spans="6:25">
      <c r="V1216" s="57">
        <f t="shared" si="38"/>
        <v>0</v>
      </c>
      <c r="W1216" s="57">
        <f>SUMIF('Retail Order Summary'!B:B,A1216, 'Retail Order Summary'!J:J)*-1</f>
        <v>0</v>
      </c>
      <c r="X1216" s="57">
        <f>SUMIF('Retail Order Summary'!B:B, 'Retail Item Input'!A1216, 'Retail Order Summary'!G:G)</f>
        <v>0</v>
      </c>
      <c r="Y1216" s="72" t="e">
        <f t="shared" si="39"/>
        <v>#DIV/0!</v>
      </c>
    </row>
    <row r="1217" spans="6:25">
      <c r="V1217" s="57">
        <f t="shared" si="38"/>
        <v>0</v>
      </c>
      <c r="W1217" s="57">
        <f>SUMIF('Retail Order Summary'!B:B,A1217, 'Retail Order Summary'!J:J)*-1</f>
        <v>0</v>
      </c>
      <c r="X1217" s="57">
        <f>SUMIF('Retail Order Summary'!B:B, 'Retail Item Input'!A1217, 'Retail Order Summary'!G:G)</f>
        <v>0</v>
      </c>
      <c r="Y1217" s="72" t="e">
        <f t="shared" si="39"/>
        <v>#DIV/0!</v>
      </c>
    </row>
    <row r="1218" spans="6:25">
      <c r="V1218" s="57">
        <f t="shared" si="38"/>
        <v>0</v>
      </c>
      <c r="W1218" s="57">
        <f>SUMIF('Retail Order Summary'!B:B,A1218, 'Retail Order Summary'!J:J)*-1</f>
        <v>0</v>
      </c>
      <c r="X1218" s="57">
        <f>SUMIF('Retail Order Summary'!B:B, 'Retail Item Input'!A1218, 'Retail Order Summary'!G:G)</f>
        <v>0</v>
      </c>
      <c r="Y1218" s="72" t="e">
        <f t="shared" si="39"/>
        <v>#DIV/0!</v>
      </c>
    </row>
    <row r="1219" spans="6:25">
      <c r="F1219" s="77"/>
      <c r="V1219" s="57">
        <f t="shared" si="38"/>
        <v>0</v>
      </c>
      <c r="W1219" s="57">
        <f>SUMIF('Retail Order Summary'!B:B,A1219, 'Retail Order Summary'!J:J)*-1</f>
        <v>0</v>
      </c>
      <c r="X1219" s="57">
        <f>SUMIF('Retail Order Summary'!B:B, 'Retail Item Input'!A1219, 'Retail Order Summary'!G:G)</f>
        <v>0</v>
      </c>
      <c r="Y1219" s="72" t="e">
        <f t="shared" si="39"/>
        <v>#DIV/0!</v>
      </c>
    </row>
    <row r="1220" spans="6:25">
      <c r="F1220" s="77"/>
      <c r="V1220" s="57">
        <f t="shared" si="38"/>
        <v>0</v>
      </c>
      <c r="W1220" s="57">
        <f>SUMIF('Retail Order Summary'!B:B,A1220, 'Retail Order Summary'!J:J)*-1</f>
        <v>0</v>
      </c>
      <c r="X1220" s="57">
        <f>SUMIF('Retail Order Summary'!B:B, 'Retail Item Input'!A1220, 'Retail Order Summary'!G:G)</f>
        <v>0</v>
      </c>
      <c r="Y1220" s="72" t="e">
        <f t="shared" si="39"/>
        <v>#DIV/0!</v>
      </c>
    </row>
    <row r="1221" spans="6:25">
      <c r="F1221" s="77"/>
      <c r="V1221" s="57">
        <f t="shared" si="38"/>
        <v>0</v>
      </c>
      <c r="W1221" s="57">
        <f>SUMIF('Retail Order Summary'!B:B,A1221, 'Retail Order Summary'!J:J)*-1</f>
        <v>0</v>
      </c>
      <c r="X1221" s="57">
        <f>SUMIF('Retail Order Summary'!B:B, 'Retail Item Input'!A1221, 'Retail Order Summary'!G:G)</f>
        <v>0</v>
      </c>
      <c r="Y1221" s="72" t="e">
        <f t="shared" si="39"/>
        <v>#DIV/0!</v>
      </c>
    </row>
    <row r="1222" spans="6:25">
      <c r="V1222" s="57">
        <f t="shared" si="38"/>
        <v>0</v>
      </c>
      <c r="W1222" s="57">
        <f>SUMIF('Retail Order Summary'!B:B,A1222, 'Retail Order Summary'!J:J)*-1</f>
        <v>0</v>
      </c>
      <c r="X1222" s="57">
        <f>SUMIF('Retail Order Summary'!B:B, 'Retail Item Input'!A1222, 'Retail Order Summary'!G:G)</f>
        <v>0</v>
      </c>
      <c r="Y1222" s="72" t="e">
        <f t="shared" si="39"/>
        <v>#DIV/0!</v>
      </c>
    </row>
    <row r="1223" spans="6:25">
      <c r="V1223" s="57">
        <f t="shared" si="38"/>
        <v>0</v>
      </c>
      <c r="W1223" s="57">
        <f>SUMIF('Retail Order Summary'!B:B,A1223, 'Retail Order Summary'!J:J)*-1</f>
        <v>0</v>
      </c>
      <c r="X1223" s="57">
        <f>SUMIF('Retail Order Summary'!B:B, 'Retail Item Input'!A1223, 'Retail Order Summary'!G:G)</f>
        <v>0</v>
      </c>
      <c r="Y1223" s="72" t="e">
        <f t="shared" si="39"/>
        <v>#DIV/0!</v>
      </c>
    </row>
    <row r="1224" spans="6:25">
      <c r="V1224" s="57">
        <f t="shared" si="38"/>
        <v>0</v>
      </c>
      <c r="W1224" s="57">
        <f>SUMIF('Retail Order Summary'!B:B,A1224, 'Retail Order Summary'!J:J)*-1</f>
        <v>0</v>
      </c>
      <c r="X1224" s="57">
        <f>SUMIF('Retail Order Summary'!B:B, 'Retail Item Input'!A1224, 'Retail Order Summary'!G:G)</f>
        <v>0</v>
      </c>
      <c r="Y1224" s="72" t="e">
        <f t="shared" si="39"/>
        <v>#DIV/0!</v>
      </c>
    </row>
    <row r="1225" spans="6:25">
      <c r="V1225" s="57">
        <f t="shared" si="38"/>
        <v>0</v>
      </c>
      <c r="W1225" s="57">
        <f>SUMIF('Retail Order Summary'!B:B,A1225, 'Retail Order Summary'!J:J)*-1</f>
        <v>0</v>
      </c>
      <c r="X1225" s="57">
        <f>SUMIF('Retail Order Summary'!B:B, 'Retail Item Input'!A1225, 'Retail Order Summary'!G:G)</f>
        <v>0</v>
      </c>
      <c r="Y1225" s="72" t="e">
        <f t="shared" si="39"/>
        <v>#DIV/0!</v>
      </c>
    </row>
    <row r="1226" spans="6:25">
      <c r="V1226" s="57">
        <f t="shared" si="38"/>
        <v>0</v>
      </c>
      <c r="W1226" s="57">
        <f>SUMIF('Retail Order Summary'!B:B,A1226, 'Retail Order Summary'!J:J)*-1</f>
        <v>0</v>
      </c>
      <c r="X1226" s="57">
        <f>SUMIF('Retail Order Summary'!B:B, 'Retail Item Input'!A1226, 'Retail Order Summary'!G:G)</f>
        <v>0</v>
      </c>
      <c r="Y1226" s="72" t="e">
        <f t="shared" si="39"/>
        <v>#DIV/0!</v>
      </c>
    </row>
    <row r="1227" spans="6:25">
      <c r="V1227" s="57">
        <f t="shared" si="38"/>
        <v>0</v>
      </c>
      <c r="W1227" s="57">
        <f>SUMIF('Retail Order Summary'!B:B,A1227, 'Retail Order Summary'!J:J)*-1</f>
        <v>0</v>
      </c>
      <c r="X1227" s="57">
        <f>SUMIF('Retail Order Summary'!B:B, 'Retail Item Input'!A1227, 'Retail Order Summary'!G:G)</f>
        <v>0</v>
      </c>
      <c r="Y1227" s="72" t="e">
        <f t="shared" si="39"/>
        <v>#DIV/0!</v>
      </c>
    </row>
    <row r="1228" spans="6:25">
      <c r="V1228" s="57">
        <f t="shared" si="38"/>
        <v>0</v>
      </c>
      <c r="W1228" s="57">
        <f>SUMIF('Retail Order Summary'!B:B,A1228, 'Retail Order Summary'!J:J)*-1</f>
        <v>0</v>
      </c>
      <c r="X1228" s="57">
        <f>SUMIF('Retail Order Summary'!B:B, 'Retail Item Input'!A1228, 'Retail Order Summary'!G:G)</f>
        <v>0</v>
      </c>
      <c r="Y1228" s="72" t="e">
        <f t="shared" si="39"/>
        <v>#DIV/0!</v>
      </c>
    </row>
    <row r="1229" spans="6:25">
      <c r="V1229" s="57">
        <f t="shared" si="38"/>
        <v>0</v>
      </c>
      <c r="W1229" s="57">
        <f>SUMIF('Retail Order Summary'!B:B,A1229, 'Retail Order Summary'!J:J)*-1</f>
        <v>0</v>
      </c>
      <c r="X1229" s="57">
        <f>SUMIF('Retail Order Summary'!B:B, 'Retail Item Input'!A1229, 'Retail Order Summary'!G:G)</f>
        <v>0</v>
      </c>
      <c r="Y1229" s="72" t="e">
        <f t="shared" si="39"/>
        <v>#DIV/0!</v>
      </c>
    </row>
    <row r="1230" spans="6:25">
      <c r="V1230" s="57">
        <f t="shared" si="38"/>
        <v>0</v>
      </c>
      <c r="W1230" s="57">
        <f>SUMIF('Retail Order Summary'!B:B,A1230, 'Retail Order Summary'!J:J)*-1</f>
        <v>0</v>
      </c>
      <c r="X1230" s="57">
        <f>SUMIF('Retail Order Summary'!B:B, 'Retail Item Input'!A1230, 'Retail Order Summary'!G:G)</f>
        <v>0</v>
      </c>
      <c r="Y1230" s="72" t="e">
        <f t="shared" si="39"/>
        <v>#DIV/0!</v>
      </c>
    </row>
    <row r="1231" spans="6:25">
      <c r="V1231" s="57">
        <f t="shared" si="38"/>
        <v>0</v>
      </c>
      <c r="W1231" s="57">
        <f>SUMIF('Retail Order Summary'!B:B,A1231, 'Retail Order Summary'!J:J)*-1</f>
        <v>0</v>
      </c>
      <c r="X1231" s="57">
        <f>SUMIF('Retail Order Summary'!B:B, 'Retail Item Input'!A1231, 'Retail Order Summary'!G:G)</f>
        <v>0</v>
      </c>
      <c r="Y1231" s="72" t="e">
        <f t="shared" si="39"/>
        <v>#DIV/0!</v>
      </c>
    </row>
    <row r="1232" spans="6:25">
      <c r="F1232" s="77"/>
      <c r="V1232" s="57">
        <f t="shared" si="38"/>
        <v>0</v>
      </c>
      <c r="W1232" s="57">
        <f>SUMIF('Retail Order Summary'!B:B,A1232, 'Retail Order Summary'!J:J)*-1</f>
        <v>0</v>
      </c>
      <c r="X1232" s="57">
        <f>SUMIF('Retail Order Summary'!B:B, 'Retail Item Input'!A1232, 'Retail Order Summary'!G:G)</f>
        <v>0</v>
      </c>
      <c r="Y1232" s="72" t="e">
        <f t="shared" si="39"/>
        <v>#DIV/0!</v>
      </c>
    </row>
    <row r="1233" spans="22:25">
      <c r="V1233" s="57">
        <f t="shared" si="38"/>
        <v>0</v>
      </c>
      <c r="W1233" s="57">
        <f>SUMIF('Retail Order Summary'!B:B,A1233, 'Retail Order Summary'!J:J)*-1</f>
        <v>0</v>
      </c>
      <c r="X1233" s="57">
        <f>SUMIF('Retail Order Summary'!B:B, 'Retail Item Input'!A1233, 'Retail Order Summary'!G:G)</f>
        <v>0</v>
      </c>
      <c r="Y1233" s="72" t="e">
        <f t="shared" si="39"/>
        <v>#DIV/0!</v>
      </c>
    </row>
    <row r="1234" spans="22:25">
      <c r="V1234" s="57">
        <f t="shared" si="38"/>
        <v>0</v>
      </c>
      <c r="W1234" s="57">
        <f>SUMIF('Retail Order Summary'!B:B,A1234, 'Retail Order Summary'!J:J)*-1</f>
        <v>0</v>
      </c>
      <c r="X1234" s="57">
        <f>SUMIF('Retail Order Summary'!B:B, 'Retail Item Input'!A1234, 'Retail Order Summary'!G:G)</f>
        <v>0</v>
      </c>
      <c r="Y1234" s="72" t="e">
        <f t="shared" si="39"/>
        <v>#DIV/0!</v>
      </c>
    </row>
    <row r="1235" spans="22:25">
      <c r="V1235" s="57">
        <f t="shared" si="38"/>
        <v>0</v>
      </c>
      <c r="W1235" s="57">
        <f>SUMIF('Retail Order Summary'!B:B,A1235, 'Retail Order Summary'!J:J)*-1</f>
        <v>0</v>
      </c>
      <c r="X1235" s="57">
        <f>SUMIF('Retail Order Summary'!B:B, 'Retail Item Input'!A1235, 'Retail Order Summary'!G:G)</f>
        <v>0</v>
      </c>
      <c r="Y1235" s="72" t="e">
        <f t="shared" si="39"/>
        <v>#DIV/0!</v>
      </c>
    </row>
  </sheetData>
  <autoFilter ref="A1:U123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5"/>
  <sheetViews>
    <sheetView workbookViewId="0">
      <selection activeCell="I28" sqref="I28"/>
    </sheetView>
  </sheetViews>
  <sheetFormatPr baseColWidth="10" defaultRowHeight="15" x14ac:dyDescent="0"/>
  <cols>
    <col min="1" max="1" width="14.5" customWidth="1"/>
    <col min="5" max="5" width="12.6640625" customWidth="1"/>
    <col min="10" max="10" width="10.83203125" style="57"/>
  </cols>
  <sheetData>
    <row r="1" spans="1:10">
      <c r="A1" t="s">
        <v>3352</v>
      </c>
      <c r="B1" t="s">
        <v>2692</v>
      </c>
      <c r="C1" t="s">
        <v>3353</v>
      </c>
      <c r="D1" t="s">
        <v>3354</v>
      </c>
      <c r="E1" t="s">
        <v>3355</v>
      </c>
      <c r="F1" t="s">
        <v>3356</v>
      </c>
      <c r="G1" t="s">
        <v>0</v>
      </c>
      <c r="H1" t="s">
        <v>2698</v>
      </c>
      <c r="I1" t="s">
        <v>3357</v>
      </c>
      <c r="J1" s="57" t="s">
        <v>1274</v>
      </c>
    </row>
    <row r="2" spans="1:10">
      <c r="A2" s="71">
        <v>5515192657</v>
      </c>
      <c r="B2" s="71" t="s">
        <v>4513</v>
      </c>
      <c r="C2" s="71" t="s">
        <v>3361</v>
      </c>
      <c r="D2" s="71" t="s">
        <v>3359</v>
      </c>
      <c r="E2" s="135">
        <v>42927.768055555556</v>
      </c>
      <c r="F2" s="71" t="s">
        <v>3360</v>
      </c>
      <c r="G2" s="71">
        <v>5.99</v>
      </c>
      <c r="H2" s="71" t="s">
        <v>1920</v>
      </c>
      <c r="I2" s="71"/>
      <c r="J2" s="57">
        <f t="shared" ref="J2:J65" si="0">0.3+0.029*G2</f>
        <v>0.47370999999999996</v>
      </c>
    </row>
    <row r="3" spans="1:10">
      <c r="A3" s="71">
        <v>5508339793</v>
      </c>
      <c r="B3" s="71" t="s">
        <v>5103</v>
      </c>
      <c r="C3" s="71" t="s">
        <v>3361</v>
      </c>
      <c r="D3" s="71" t="s">
        <v>3362</v>
      </c>
      <c r="E3" s="135">
        <v>42915.530555555553</v>
      </c>
      <c r="F3" s="71" t="s">
        <v>3360</v>
      </c>
      <c r="G3" s="71">
        <v>18.989999999999998</v>
      </c>
      <c r="H3" s="71" t="s">
        <v>1920</v>
      </c>
      <c r="I3" s="71" t="s">
        <v>5102</v>
      </c>
      <c r="J3" s="57">
        <f t="shared" si="0"/>
        <v>0.85071000000000008</v>
      </c>
    </row>
    <row r="4" spans="1:10">
      <c r="A4" s="71">
        <v>5475817169</v>
      </c>
      <c r="B4" s="71" t="s">
        <v>5109</v>
      </c>
      <c r="C4" s="71" t="s">
        <v>3361</v>
      </c>
      <c r="D4" s="71" t="s">
        <v>3359</v>
      </c>
      <c r="E4" s="135">
        <v>42912.748611111114</v>
      </c>
      <c r="F4" s="71" t="s">
        <v>3360</v>
      </c>
      <c r="G4" s="71">
        <v>4</v>
      </c>
      <c r="H4" s="71" t="s">
        <v>1920</v>
      </c>
      <c r="I4" s="71"/>
      <c r="J4" s="57">
        <f t="shared" si="0"/>
        <v>0.41599999999999998</v>
      </c>
    </row>
    <row r="5" spans="1:10">
      <c r="A5" s="71">
        <v>5446783953</v>
      </c>
      <c r="B5" s="71" t="s">
        <v>5053</v>
      </c>
      <c r="C5" s="71" t="s">
        <v>3361</v>
      </c>
      <c r="D5" s="71" t="s">
        <v>3362</v>
      </c>
      <c r="E5" s="135">
        <v>42912.736111111109</v>
      </c>
      <c r="F5" s="71" t="s">
        <v>3360</v>
      </c>
      <c r="G5" s="71">
        <v>4.2699999999999996</v>
      </c>
      <c r="H5" s="71" t="s">
        <v>1920</v>
      </c>
      <c r="I5" s="71" t="s">
        <v>5102</v>
      </c>
      <c r="J5" s="57">
        <f t="shared" si="0"/>
        <v>0.42382999999999998</v>
      </c>
    </row>
    <row r="6" spans="1:10">
      <c r="A6" s="71">
        <v>5418813137</v>
      </c>
      <c r="B6" s="71" t="s">
        <v>5055</v>
      </c>
      <c r="C6" s="71" t="s">
        <v>3361</v>
      </c>
      <c r="D6" s="71" t="s">
        <v>3359</v>
      </c>
      <c r="E6" s="135">
        <v>42898.759722222225</v>
      </c>
      <c r="F6" s="71" t="s">
        <v>3360</v>
      </c>
      <c r="G6" s="71">
        <v>4</v>
      </c>
      <c r="H6" s="71" t="s">
        <v>1920</v>
      </c>
      <c r="I6" s="71"/>
      <c r="J6" s="57">
        <f t="shared" si="0"/>
        <v>0.41599999999999998</v>
      </c>
    </row>
    <row r="7" spans="1:10">
      <c r="A7" s="71">
        <v>5398372241</v>
      </c>
      <c r="B7" s="71" t="s">
        <v>4458</v>
      </c>
      <c r="C7" s="71" t="s">
        <v>3361</v>
      </c>
      <c r="D7" s="71" t="s">
        <v>3359</v>
      </c>
      <c r="E7" s="135">
        <v>42912.682638888888</v>
      </c>
      <c r="F7" s="71" t="s">
        <v>3360</v>
      </c>
      <c r="G7" s="71">
        <v>10</v>
      </c>
      <c r="H7" s="71" t="s">
        <v>1920</v>
      </c>
      <c r="I7" s="71"/>
      <c r="J7" s="57">
        <f t="shared" si="0"/>
        <v>0.59000000000000008</v>
      </c>
    </row>
    <row r="8" spans="1:10">
      <c r="A8" s="71">
        <v>5374781137</v>
      </c>
      <c r="B8" s="71" t="s">
        <v>4814</v>
      </c>
      <c r="C8" s="71" t="s">
        <v>3361</v>
      </c>
      <c r="D8" s="71" t="s">
        <v>3359</v>
      </c>
      <c r="E8" s="135">
        <v>42891.683333333334</v>
      </c>
      <c r="F8" s="71" t="s">
        <v>3360</v>
      </c>
      <c r="G8" s="71">
        <v>20.99</v>
      </c>
      <c r="H8" s="71" t="s">
        <v>1920</v>
      </c>
      <c r="I8" s="71"/>
      <c r="J8" s="57">
        <f t="shared" si="0"/>
        <v>0.90870999999999991</v>
      </c>
    </row>
    <row r="9" spans="1:10">
      <c r="A9" s="71">
        <v>5364657297</v>
      </c>
      <c r="B9" s="71" t="s">
        <v>5027</v>
      </c>
      <c r="C9" s="71" t="s">
        <v>3361</v>
      </c>
      <c r="D9" s="71" t="s">
        <v>3359</v>
      </c>
      <c r="E9" s="135">
        <v>42912.497916666667</v>
      </c>
      <c r="F9" s="71" t="s">
        <v>3360</v>
      </c>
      <c r="G9" s="71">
        <v>6</v>
      </c>
      <c r="H9" s="71" t="s">
        <v>1920</v>
      </c>
      <c r="I9" s="71"/>
      <c r="J9" s="57">
        <f t="shared" si="0"/>
        <v>0.47399999999999998</v>
      </c>
    </row>
    <row r="10" spans="1:10">
      <c r="A10" s="71">
        <v>5363252689</v>
      </c>
      <c r="B10" s="71" t="s">
        <v>4440</v>
      </c>
      <c r="C10" s="71" t="s">
        <v>3361</v>
      </c>
      <c r="D10" s="71" t="s">
        <v>3359</v>
      </c>
      <c r="E10" s="135">
        <v>42887.802083333336</v>
      </c>
      <c r="F10" s="71" t="s">
        <v>3360</v>
      </c>
      <c r="G10" s="71">
        <v>12</v>
      </c>
      <c r="H10" s="71" t="s">
        <v>1920</v>
      </c>
      <c r="I10" s="71"/>
      <c r="J10" s="57">
        <f t="shared" si="0"/>
        <v>0.64800000000000002</v>
      </c>
    </row>
    <row r="11" spans="1:10">
      <c r="A11" s="71">
        <v>5340603857</v>
      </c>
      <c r="B11" s="71" t="s">
        <v>4446</v>
      </c>
      <c r="C11" s="71" t="s">
        <v>3361</v>
      </c>
      <c r="D11" s="71" t="s">
        <v>3359</v>
      </c>
      <c r="E11" s="135">
        <v>42886.370833333334</v>
      </c>
      <c r="F11" s="71" t="s">
        <v>3360</v>
      </c>
      <c r="G11" s="71">
        <v>10</v>
      </c>
      <c r="H11" s="71" t="s">
        <v>1920</v>
      </c>
      <c r="I11" s="71"/>
      <c r="J11" s="57">
        <f t="shared" si="0"/>
        <v>0.59000000000000008</v>
      </c>
    </row>
    <row r="12" spans="1:10">
      <c r="A12" s="71">
        <v>5334309265</v>
      </c>
      <c r="B12" s="71" t="s">
        <v>5116</v>
      </c>
      <c r="C12" s="71" t="s">
        <v>3361</v>
      </c>
      <c r="D12" s="71" t="s">
        <v>3362</v>
      </c>
      <c r="E12" s="135">
        <v>42882.395833333336</v>
      </c>
      <c r="F12" s="71" t="s">
        <v>3360</v>
      </c>
      <c r="G12" s="71">
        <v>2.25</v>
      </c>
      <c r="H12" s="71" t="s">
        <v>1920</v>
      </c>
      <c r="I12" s="71" t="s">
        <v>5104</v>
      </c>
      <c r="J12" s="57">
        <f t="shared" si="0"/>
        <v>0.36524999999999996</v>
      </c>
    </row>
    <row r="13" spans="1:10">
      <c r="A13" s="71">
        <v>5311272145</v>
      </c>
      <c r="B13" s="71" t="s">
        <v>4904</v>
      </c>
      <c r="C13" s="71" t="s">
        <v>3361</v>
      </c>
      <c r="D13" s="71" t="s">
        <v>3362</v>
      </c>
      <c r="E13" s="135">
        <v>42877.660416666666</v>
      </c>
      <c r="F13" s="71" t="s">
        <v>3360</v>
      </c>
      <c r="G13" s="71">
        <v>14.99</v>
      </c>
      <c r="H13" s="71" t="s">
        <v>1920</v>
      </c>
      <c r="I13" s="71" t="s">
        <v>5101</v>
      </c>
      <c r="J13" s="57">
        <f t="shared" si="0"/>
        <v>0.73470999999999997</v>
      </c>
    </row>
    <row r="14" spans="1:10">
      <c r="A14" s="71">
        <v>5251089681</v>
      </c>
      <c r="B14" s="71" t="s">
        <v>5123</v>
      </c>
      <c r="C14" s="71" t="s">
        <v>3361</v>
      </c>
      <c r="D14" s="71" t="s">
        <v>3359</v>
      </c>
      <c r="E14" s="135">
        <v>42865.395833333336</v>
      </c>
      <c r="F14" s="71" t="s">
        <v>3360</v>
      </c>
      <c r="G14" s="71">
        <v>19.989999999999998</v>
      </c>
      <c r="H14" s="71" t="s">
        <v>1920</v>
      </c>
      <c r="I14" s="71"/>
      <c r="J14" s="57">
        <f t="shared" si="0"/>
        <v>0.87970999999999999</v>
      </c>
    </row>
    <row r="15" spans="1:10">
      <c r="A15" s="71">
        <v>5159187537</v>
      </c>
      <c r="B15" s="71" t="s">
        <v>5127</v>
      </c>
      <c r="C15" s="71" t="s">
        <v>3361</v>
      </c>
      <c r="D15" s="71" t="s">
        <v>3359</v>
      </c>
      <c r="E15" s="135">
        <v>42852.543749999997</v>
      </c>
      <c r="F15" s="71" t="s">
        <v>3360</v>
      </c>
      <c r="G15" s="71">
        <v>15</v>
      </c>
      <c r="H15" s="71" t="s">
        <v>1920</v>
      </c>
      <c r="I15" s="71"/>
      <c r="J15" s="57">
        <f t="shared" si="0"/>
        <v>0.73499999999999999</v>
      </c>
    </row>
    <row r="16" spans="1:10">
      <c r="A16" s="71">
        <v>5134694481</v>
      </c>
      <c r="B16" s="71" t="s">
        <v>4603</v>
      </c>
      <c r="C16" s="71" t="s">
        <v>3361</v>
      </c>
      <c r="D16" s="71" t="s">
        <v>3359</v>
      </c>
      <c r="E16" s="135">
        <v>42865.338194444441</v>
      </c>
      <c r="F16" s="71" t="s">
        <v>3360</v>
      </c>
      <c r="G16" s="71">
        <v>43.97</v>
      </c>
      <c r="H16" s="71" t="s">
        <v>1920</v>
      </c>
      <c r="I16" s="71"/>
      <c r="J16" s="57">
        <f t="shared" si="0"/>
        <v>1.5751300000000001</v>
      </c>
    </row>
    <row r="17" spans="1:10">
      <c r="A17" s="71">
        <v>5133661713</v>
      </c>
      <c r="B17" s="71" t="s">
        <v>4501</v>
      </c>
      <c r="C17" s="71" t="s">
        <v>3361</v>
      </c>
      <c r="D17" s="71" t="s">
        <v>3359</v>
      </c>
      <c r="E17" s="135">
        <v>42850.5625</v>
      </c>
      <c r="F17" s="71" t="s">
        <v>3360</v>
      </c>
      <c r="G17" s="71">
        <v>4</v>
      </c>
      <c r="H17" s="71" t="s">
        <v>1920</v>
      </c>
      <c r="I17" s="71"/>
      <c r="J17" s="57">
        <f t="shared" si="0"/>
        <v>0.41599999999999998</v>
      </c>
    </row>
    <row r="18" spans="1:10">
      <c r="A18" s="71">
        <v>5089088657</v>
      </c>
      <c r="B18" s="71" t="s">
        <v>4636</v>
      </c>
      <c r="C18" s="71" t="s">
        <v>3361</v>
      </c>
      <c r="D18" s="71" t="s">
        <v>3359</v>
      </c>
      <c r="E18" s="135">
        <v>42842.913194444445</v>
      </c>
      <c r="F18" s="71" t="s">
        <v>3360</v>
      </c>
      <c r="G18" s="71">
        <v>4</v>
      </c>
      <c r="H18" s="71" t="s">
        <v>1920</v>
      </c>
      <c r="I18" s="71"/>
      <c r="J18" s="57">
        <f t="shared" si="0"/>
        <v>0.41599999999999998</v>
      </c>
    </row>
    <row r="19" spans="1:10">
      <c r="A19" s="71">
        <v>5085396497</v>
      </c>
      <c r="B19" s="71" t="s">
        <v>4430</v>
      </c>
      <c r="C19" s="71" t="s">
        <v>3361</v>
      </c>
      <c r="D19" s="71" t="s">
        <v>3362</v>
      </c>
      <c r="E19" s="135">
        <v>42837.379166666666</v>
      </c>
      <c r="F19" s="71" t="s">
        <v>3360</v>
      </c>
      <c r="G19" s="71">
        <v>5</v>
      </c>
      <c r="H19" s="71" t="s">
        <v>1920</v>
      </c>
      <c r="I19" s="71" t="s">
        <v>5102</v>
      </c>
      <c r="J19" s="57">
        <f t="shared" si="0"/>
        <v>0.44500000000000001</v>
      </c>
    </row>
    <row r="20" spans="1:10">
      <c r="A20" s="71">
        <v>5059200849</v>
      </c>
      <c r="B20" s="71" t="s">
        <v>4571</v>
      </c>
      <c r="C20" s="71" t="s">
        <v>3361</v>
      </c>
      <c r="D20" s="71" t="s">
        <v>3359</v>
      </c>
      <c r="E20" s="135">
        <v>42852.429861111108</v>
      </c>
      <c r="F20" s="71" t="s">
        <v>3360</v>
      </c>
      <c r="G20" s="71">
        <v>26.36</v>
      </c>
      <c r="H20" s="71" t="s">
        <v>1920</v>
      </c>
      <c r="I20" s="71"/>
      <c r="J20" s="57">
        <f t="shared" si="0"/>
        <v>1.0644400000000001</v>
      </c>
    </row>
    <row r="21" spans="1:10">
      <c r="A21" s="71">
        <v>5515635985</v>
      </c>
      <c r="B21" s="71" t="s">
        <v>4855</v>
      </c>
      <c r="C21" s="71" t="s">
        <v>3358</v>
      </c>
      <c r="D21" s="71" t="s">
        <v>3359</v>
      </c>
      <c r="E21" s="135">
        <v>42916.855555555558</v>
      </c>
      <c r="F21" s="71" t="s">
        <v>3360</v>
      </c>
      <c r="G21" s="71">
        <v>24.99</v>
      </c>
      <c r="H21" s="71" t="s">
        <v>1920</v>
      </c>
      <c r="I21" s="71"/>
      <c r="J21" s="57">
        <f t="shared" si="0"/>
        <v>1.02471</v>
      </c>
    </row>
    <row r="22" spans="1:10">
      <c r="A22" s="71">
        <v>5515257937</v>
      </c>
      <c r="B22" s="71" t="s">
        <v>5099</v>
      </c>
      <c r="C22" s="71" t="s">
        <v>3358</v>
      </c>
      <c r="D22" s="71" t="s">
        <v>3359</v>
      </c>
      <c r="E22" s="135">
        <v>42916.791666666664</v>
      </c>
      <c r="F22" s="71" t="s">
        <v>3360</v>
      </c>
      <c r="G22" s="71">
        <v>18.989999999999998</v>
      </c>
      <c r="H22" s="71" t="s">
        <v>1920</v>
      </c>
      <c r="I22" s="71"/>
      <c r="J22" s="57">
        <f t="shared" si="0"/>
        <v>0.85071000000000008</v>
      </c>
    </row>
    <row r="23" spans="1:10">
      <c r="A23" s="71">
        <v>5515192657</v>
      </c>
      <c r="B23" s="71" t="s">
        <v>4513</v>
      </c>
      <c r="C23" s="71" t="s">
        <v>3358</v>
      </c>
      <c r="D23" s="71" t="s">
        <v>3359</v>
      </c>
      <c r="E23" s="135">
        <v>42916.779861111114</v>
      </c>
      <c r="F23" s="71" t="s">
        <v>3360</v>
      </c>
      <c r="G23" s="71">
        <v>21.99</v>
      </c>
      <c r="H23" s="71" t="s">
        <v>1920</v>
      </c>
      <c r="I23" s="71"/>
      <c r="J23" s="57">
        <f t="shared" si="0"/>
        <v>0.93771000000000004</v>
      </c>
    </row>
    <row r="24" spans="1:10">
      <c r="A24" s="71">
        <v>5514745425</v>
      </c>
      <c r="B24" s="71" t="s">
        <v>5100</v>
      </c>
      <c r="C24" s="71" t="s">
        <v>3358</v>
      </c>
      <c r="D24" s="71" t="s">
        <v>3362</v>
      </c>
      <c r="E24" s="135">
        <v>42916.706250000003</v>
      </c>
      <c r="F24" s="71" t="s">
        <v>3360</v>
      </c>
      <c r="G24" s="71">
        <v>18.989999999999998</v>
      </c>
      <c r="H24" s="71" t="s">
        <v>1920</v>
      </c>
      <c r="I24" s="71" t="s">
        <v>5101</v>
      </c>
      <c r="J24" s="57">
        <f t="shared" si="0"/>
        <v>0.85071000000000008</v>
      </c>
    </row>
    <row r="25" spans="1:10">
      <c r="A25" s="71">
        <v>5514366481</v>
      </c>
      <c r="B25" s="71" t="s">
        <v>4857</v>
      </c>
      <c r="C25" s="71" t="s">
        <v>3358</v>
      </c>
      <c r="D25" s="71" t="s">
        <v>3362</v>
      </c>
      <c r="E25" s="135">
        <v>42916.654166666667</v>
      </c>
      <c r="F25" s="71" t="s">
        <v>3360</v>
      </c>
      <c r="G25" s="71">
        <v>24.99</v>
      </c>
      <c r="H25" s="71" t="s">
        <v>1920</v>
      </c>
      <c r="I25" s="71" t="s">
        <v>5102</v>
      </c>
      <c r="J25" s="57">
        <f t="shared" si="0"/>
        <v>1.02471</v>
      </c>
    </row>
    <row r="26" spans="1:10">
      <c r="A26" s="71">
        <v>5513059025</v>
      </c>
      <c r="B26" s="71" t="s">
        <v>4923</v>
      </c>
      <c r="C26" s="71" t="s">
        <v>3358</v>
      </c>
      <c r="D26" s="71" t="s">
        <v>3359</v>
      </c>
      <c r="E26" s="135">
        <v>42916.489583333336</v>
      </c>
      <c r="F26" s="71" t="s">
        <v>3360</v>
      </c>
      <c r="G26" s="71">
        <v>19.98</v>
      </c>
      <c r="H26" s="71" t="s">
        <v>1920</v>
      </c>
      <c r="I26" s="71"/>
      <c r="J26" s="57">
        <f t="shared" si="0"/>
        <v>0.87942000000000009</v>
      </c>
    </row>
    <row r="27" spans="1:10">
      <c r="A27" s="71">
        <v>5512770449</v>
      </c>
      <c r="B27" s="71" t="s">
        <v>4541</v>
      </c>
      <c r="C27" s="71" t="s">
        <v>3358</v>
      </c>
      <c r="D27" s="71" t="s">
        <v>3359</v>
      </c>
      <c r="E27" s="135">
        <v>42916.446527777778</v>
      </c>
      <c r="F27" s="71" t="s">
        <v>3360</v>
      </c>
      <c r="G27" s="71">
        <v>9.99</v>
      </c>
      <c r="H27" s="71" t="s">
        <v>1920</v>
      </c>
      <c r="I27" s="71"/>
      <c r="J27" s="57">
        <f t="shared" si="0"/>
        <v>0.58970999999999996</v>
      </c>
    </row>
    <row r="28" spans="1:10">
      <c r="A28" s="71">
        <v>5512530001</v>
      </c>
      <c r="B28" s="71" t="s">
        <v>4925</v>
      </c>
      <c r="C28" s="71" t="s">
        <v>3358</v>
      </c>
      <c r="D28" s="71" t="s">
        <v>3359</v>
      </c>
      <c r="E28" s="135">
        <v>42916.413888888892</v>
      </c>
      <c r="F28" s="71" t="s">
        <v>3360</v>
      </c>
      <c r="G28" s="71">
        <v>19.98</v>
      </c>
      <c r="H28" s="71" t="s">
        <v>1920</v>
      </c>
      <c r="I28" s="71"/>
      <c r="J28" s="57">
        <f t="shared" si="0"/>
        <v>0.87942000000000009</v>
      </c>
    </row>
    <row r="29" spans="1:10">
      <c r="A29" s="71">
        <v>5512170193</v>
      </c>
      <c r="B29" s="71" t="s">
        <v>4819</v>
      </c>
      <c r="C29" s="71" t="s">
        <v>3358</v>
      </c>
      <c r="D29" s="71" t="s">
        <v>3359</v>
      </c>
      <c r="E29" s="135">
        <v>42916.342361111114</v>
      </c>
      <c r="F29" s="71" t="s">
        <v>3360</v>
      </c>
      <c r="G29" s="71">
        <v>14.99</v>
      </c>
      <c r="H29" s="71" t="s">
        <v>1920</v>
      </c>
      <c r="I29" s="71"/>
      <c r="J29" s="57">
        <f t="shared" si="0"/>
        <v>0.73470999999999997</v>
      </c>
    </row>
    <row r="30" spans="1:10">
      <c r="A30" s="71">
        <v>5511620625</v>
      </c>
      <c r="B30" s="71" t="s">
        <v>4578</v>
      </c>
      <c r="C30" s="71" t="s">
        <v>3358</v>
      </c>
      <c r="D30" s="71" t="s">
        <v>3359</v>
      </c>
      <c r="E30" s="135">
        <v>42916.163194444445</v>
      </c>
      <c r="F30" s="71" t="s">
        <v>3360</v>
      </c>
      <c r="G30" s="71">
        <v>55.96</v>
      </c>
      <c r="H30" s="71" t="s">
        <v>1920</v>
      </c>
      <c r="I30" s="71"/>
      <c r="J30" s="57">
        <f t="shared" si="0"/>
        <v>1.9228400000000001</v>
      </c>
    </row>
    <row r="31" spans="1:10">
      <c r="A31" s="71">
        <v>5511501969</v>
      </c>
      <c r="B31" s="71" t="s">
        <v>5051</v>
      </c>
      <c r="C31" s="71" t="s">
        <v>3358</v>
      </c>
      <c r="D31" s="71" t="s">
        <v>3359</v>
      </c>
      <c r="E31" s="135">
        <v>42916.119444444441</v>
      </c>
      <c r="F31" s="71" t="s">
        <v>3360</v>
      </c>
      <c r="G31" s="71">
        <v>31.98</v>
      </c>
      <c r="H31" s="71" t="s">
        <v>1920</v>
      </c>
      <c r="I31" s="71"/>
      <c r="J31" s="57">
        <f t="shared" si="0"/>
        <v>1.22742</v>
      </c>
    </row>
    <row r="32" spans="1:10">
      <c r="A32" s="71">
        <v>5511457745</v>
      </c>
      <c r="B32" s="71" t="s">
        <v>4580</v>
      </c>
      <c r="C32" s="71" t="s">
        <v>3358</v>
      </c>
      <c r="D32" s="71" t="s">
        <v>3359</v>
      </c>
      <c r="E32" s="135">
        <v>42916.104166666664</v>
      </c>
      <c r="F32" s="71" t="s">
        <v>3360</v>
      </c>
      <c r="G32" s="71">
        <v>29.98</v>
      </c>
      <c r="H32" s="71" t="s">
        <v>1920</v>
      </c>
      <c r="I32" s="71"/>
      <c r="J32" s="57">
        <f t="shared" si="0"/>
        <v>1.1694200000000001</v>
      </c>
    </row>
    <row r="33" spans="1:10">
      <c r="A33" s="71">
        <v>5511246801</v>
      </c>
      <c r="B33" s="71" t="s">
        <v>4926</v>
      </c>
      <c r="C33" s="71" t="s">
        <v>3358</v>
      </c>
      <c r="D33" s="71" t="s">
        <v>3359</v>
      </c>
      <c r="E33" s="135">
        <v>42916.040277777778</v>
      </c>
      <c r="F33" s="71" t="s">
        <v>3360</v>
      </c>
      <c r="G33" s="71">
        <v>36.96</v>
      </c>
      <c r="H33" s="71" t="s">
        <v>1920</v>
      </c>
      <c r="I33" s="71"/>
      <c r="J33" s="57">
        <f t="shared" si="0"/>
        <v>1.3718400000000002</v>
      </c>
    </row>
    <row r="34" spans="1:10">
      <c r="A34" s="71">
        <v>5511222929</v>
      </c>
      <c r="B34" s="71" t="s">
        <v>4928</v>
      </c>
      <c r="C34" s="71" t="s">
        <v>3358</v>
      </c>
      <c r="D34" s="71" t="s">
        <v>3359</v>
      </c>
      <c r="E34" s="135">
        <v>42916.03402777778</v>
      </c>
      <c r="F34" s="71" t="s">
        <v>3360</v>
      </c>
      <c r="G34" s="71">
        <v>19.98</v>
      </c>
      <c r="H34" s="71" t="s">
        <v>1920</v>
      </c>
      <c r="I34" s="71"/>
      <c r="J34" s="57">
        <f t="shared" si="0"/>
        <v>0.87942000000000009</v>
      </c>
    </row>
    <row r="35" spans="1:10">
      <c r="A35" s="71">
        <v>5510797009</v>
      </c>
      <c r="B35" s="71" t="s">
        <v>4929</v>
      </c>
      <c r="C35" s="71" t="s">
        <v>3358</v>
      </c>
      <c r="D35" s="71" t="s">
        <v>3359</v>
      </c>
      <c r="E35" s="135">
        <v>42915.94027777778</v>
      </c>
      <c r="F35" s="71" t="s">
        <v>3360</v>
      </c>
      <c r="G35" s="71">
        <v>19.98</v>
      </c>
      <c r="H35" s="71" t="s">
        <v>1920</v>
      </c>
      <c r="I35" s="71"/>
      <c r="J35" s="57">
        <f t="shared" si="0"/>
        <v>0.87942000000000009</v>
      </c>
    </row>
    <row r="36" spans="1:10">
      <c r="A36" s="71">
        <v>5510474769</v>
      </c>
      <c r="B36" s="71" t="s">
        <v>4530</v>
      </c>
      <c r="C36" s="71" t="s">
        <v>3358</v>
      </c>
      <c r="D36" s="71" t="s">
        <v>3359</v>
      </c>
      <c r="E36" s="135">
        <v>42915.879166666666</v>
      </c>
      <c r="F36" s="71" t="s">
        <v>3360</v>
      </c>
      <c r="G36" s="71">
        <v>19.190000000000001</v>
      </c>
      <c r="H36" s="71" t="s">
        <v>1920</v>
      </c>
      <c r="I36" s="71"/>
      <c r="J36" s="57">
        <f t="shared" si="0"/>
        <v>0.8565100000000001</v>
      </c>
    </row>
    <row r="37" spans="1:10">
      <c r="A37" s="71">
        <v>5510472465</v>
      </c>
      <c r="B37" s="71" t="s">
        <v>4931</v>
      </c>
      <c r="C37" s="71" t="s">
        <v>3358</v>
      </c>
      <c r="D37" s="71" t="s">
        <v>3359</v>
      </c>
      <c r="E37" s="135">
        <v>42915.878472222219</v>
      </c>
      <c r="F37" s="71" t="s">
        <v>3360</v>
      </c>
      <c r="G37" s="71">
        <v>19.98</v>
      </c>
      <c r="H37" s="71" t="s">
        <v>1920</v>
      </c>
      <c r="I37" s="71"/>
      <c r="J37" s="57">
        <f t="shared" si="0"/>
        <v>0.87942000000000009</v>
      </c>
    </row>
    <row r="38" spans="1:10">
      <c r="A38" s="71">
        <v>5510396561</v>
      </c>
      <c r="B38" s="71" t="s">
        <v>4933</v>
      </c>
      <c r="C38" s="71" t="s">
        <v>3358</v>
      </c>
      <c r="D38" s="71" t="s">
        <v>3359</v>
      </c>
      <c r="E38" s="135">
        <v>42915.862500000003</v>
      </c>
      <c r="F38" s="71" t="s">
        <v>3360</v>
      </c>
      <c r="G38" s="71">
        <v>17.059999999999999</v>
      </c>
      <c r="H38" s="71" t="s">
        <v>1920</v>
      </c>
      <c r="I38" s="71"/>
      <c r="J38" s="57">
        <f t="shared" si="0"/>
        <v>0.79474</v>
      </c>
    </row>
    <row r="39" spans="1:10">
      <c r="A39" s="71">
        <v>5510350673</v>
      </c>
      <c r="B39" s="71" t="s">
        <v>5052</v>
      </c>
      <c r="C39" s="71" t="s">
        <v>3358</v>
      </c>
      <c r="D39" s="71" t="s">
        <v>3359</v>
      </c>
      <c r="E39" s="135">
        <v>42915.853472222225</v>
      </c>
      <c r="F39" s="71" t="s">
        <v>3360</v>
      </c>
      <c r="G39" s="71">
        <v>11.99</v>
      </c>
      <c r="H39" s="71" t="s">
        <v>1920</v>
      </c>
      <c r="I39" s="71"/>
      <c r="J39" s="57">
        <f t="shared" si="0"/>
        <v>0.64771000000000001</v>
      </c>
    </row>
    <row r="40" spans="1:10">
      <c r="A40" s="71">
        <v>5510350033</v>
      </c>
      <c r="B40" s="71" t="s">
        <v>4934</v>
      </c>
      <c r="C40" s="71" t="s">
        <v>3358</v>
      </c>
      <c r="D40" s="71" t="s">
        <v>3359</v>
      </c>
      <c r="E40" s="135">
        <v>42915.852083333331</v>
      </c>
      <c r="F40" s="71" t="s">
        <v>4103</v>
      </c>
      <c r="G40" s="71">
        <v>15.98</v>
      </c>
      <c r="H40" s="71" t="s">
        <v>1920</v>
      </c>
      <c r="I40" s="71"/>
      <c r="J40" s="57">
        <f t="shared" si="0"/>
        <v>0.76341999999999999</v>
      </c>
    </row>
    <row r="41" spans="1:10">
      <c r="A41" s="71">
        <v>5510350033</v>
      </c>
      <c r="B41" s="71" t="s">
        <v>4934</v>
      </c>
      <c r="C41" s="71" t="s">
        <v>3358</v>
      </c>
      <c r="D41" s="71" t="s">
        <v>3359</v>
      </c>
      <c r="E41" s="135">
        <v>42915.852083333331</v>
      </c>
      <c r="F41" s="71" t="s">
        <v>4103</v>
      </c>
      <c r="G41" s="71">
        <v>15.98</v>
      </c>
      <c r="H41" s="71" t="s">
        <v>1920</v>
      </c>
      <c r="I41" s="71"/>
      <c r="J41" s="57">
        <f t="shared" si="0"/>
        <v>0.76341999999999999</v>
      </c>
    </row>
    <row r="42" spans="1:10">
      <c r="A42" s="71">
        <v>5510350033</v>
      </c>
      <c r="B42" s="71" t="s">
        <v>4934</v>
      </c>
      <c r="C42" s="71" t="s">
        <v>3358</v>
      </c>
      <c r="D42" s="71" t="s">
        <v>3359</v>
      </c>
      <c r="E42" s="135">
        <v>42915.852777777778</v>
      </c>
      <c r="F42" s="71" t="s">
        <v>4103</v>
      </c>
      <c r="G42" s="71">
        <v>15.98</v>
      </c>
      <c r="H42" s="71" t="s">
        <v>1920</v>
      </c>
      <c r="I42" s="71"/>
      <c r="J42" s="57">
        <f t="shared" si="0"/>
        <v>0.76341999999999999</v>
      </c>
    </row>
    <row r="43" spans="1:10">
      <c r="A43" s="71">
        <v>5510350033</v>
      </c>
      <c r="B43" s="71" t="s">
        <v>4934</v>
      </c>
      <c r="C43" s="71" t="s">
        <v>3358</v>
      </c>
      <c r="D43" s="71" t="s">
        <v>3359</v>
      </c>
      <c r="E43" s="135">
        <v>42915.853472222225</v>
      </c>
      <c r="F43" s="71" t="s">
        <v>3360</v>
      </c>
      <c r="G43" s="71">
        <v>15.98</v>
      </c>
      <c r="H43" s="71" t="s">
        <v>1920</v>
      </c>
      <c r="I43" s="71"/>
      <c r="J43" s="57">
        <f t="shared" si="0"/>
        <v>0.76341999999999999</v>
      </c>
    </row>
    <row r="44" spans="1:10">
      <c r="A44" s="71">
        <v>5510230033</v>
      </c>
      <c r="B44" s="71" t="s">
        <v>4935</v>
      </c>
      <c r="C44" s="71" t="s">
        <v>3358</v>
      </c>
      <c r="D44" s="71" t="s">
        <v>3359</v>
      </c>
      <c r="E44" s="135">
        <v>42915.831250000003</v>
      </c>
      <c r="F44" s="71" t="s">
        <v>3360</v>
      </c>
      <c r="G44" s="71">
        <v>19.98</v>
      </c>
      <c r="H44" s="71" t="s">
        <v>1920</v>
      </c>
      <c r="I44" s="71"/>
      <c r="J44" s="57">
        <f t="shared" si="0"/>
        <v>0.87942000000000009</v>
      </c>
    </row>
    <row r="45" spans="1:10">
      <c r="A45" s="71">
        <v>5510227025</v>
      </c>
      <c r="B45" s="71" t="s">
        <v>4937</v>
      </c>
      <c r="C45" s="71" t="s">
        <v>3358</v>
      </c>
      <c r="D45" s="71" t="s">
        <v>3359</v>
      </c>
      <c r="E45" s="135">
        <v>42915.831250000003</v>
      </c>
      <c r="F45" s="71" t="s">
        <v>3360</v>
      </c>
      <c r="G45" s="71">
        <v>19.98</v>
      </c>
      <c r="H45" s="71" t="s">
        <v>1920</v>
      </c>
      <c r="I45" s="71"/>
      <c r="J45" s="57">
        <f t="shared" si="0"/>
        <v>0.87942000000000009</v>
      </c>
    </row>
    <row r="46" spans="1:10">
      <c r="A46" s="71">
        <v>5510075537</v>
      </c>
      <c r="B46" s="71" t="s">
        <v>4938</v>
      </c>
      <c r="C46" s="71" t="s">
        <v>3358</v>
      </c>
      <c r="D46" s="71" t="s">
        <v>3359</v>
      </c>
      <c r="E46" s="135">
        <v>42915.802777777775</v>
      </c>
      <c r="F46" s="71" t="s">
        <v>3360</v>
      </c>
      <c r="G46" s="71">
        <v>19.98</v>
      </c>
      <c r="H46" s="71" t="s">
        <v>1920</v>
      </c>
      <c r="I46" s="71"/>
      <c r="J46" s="57">
        <f t="shared" si="0"/>
        <v>0.87942000000000009</v>
      </c>
    </row>
    <row r="47" spans="1:10">
      <c r="A47" s="71">
        <v>5510017873</v>
      </c>
      <c r="B47" s="71" t="s">
        <v>4940</v>
      </c>
      <c r="C47" s="71" t="s">
        <v>3358</v>
      </c>
      <c r="D47" s="71" t="s">
        <v>3359</v>
      </c>
      <c r="E47" s="135">
        <v>42915.791666666664</v>
      </c>
      <c r="F47" s="71" t="s">
        <v>3360</v>
      </c>
      <c r="G47" s="71">
        <v>7.99</v>
      </c>
      <c r="H47" s="71" t="s">
        <v>1920</v>
      </c>
      <c r="I47" s="71"/>
      <c r="J47" s="57">
        <f t="shared" si="0"/>
        <v>0.53171000000000002</v>
      </c>
    </row>
    <row r="48" spans="1:10">
      <c r="A48" s="71">
        <v>5508339793</v>
      </c>
      <c r="B48" s="71" t="s">
        <v>5103</v>
      </c>
      <c r="C48" s="71" t="s">
        <v>3358</v>
      </c>
      <c r="D48" s="71" t="s">
        <v>3362</v>
      </c>
      <c r="E48" s="135">
        <v>42915.525000000001</v>
      </c>
      <c r="F48" s="71" t="s">
        <v>3360</v>
      </c>
      <c r="G48" s="71">
        <v>18.989999999999998</v>
      </c>
      <c r="H48" s="71" t="s">
        <v>1920</v>
      </c>
      <c r="I48" s="71" t="s">
        <v>5102</v>
      </c>
      <c r="J48" s="57">
        <f t="shared" si="0"/>
        <v>0.85071000000000008</v>
      </c>
    </row>
    <row r="49" spans="1:10">
      <c r="A49" s="71">
        <v>5506608337</v>
      </c>
      <c r="B49" s="71" t="s">
        <v>4859</v>
      </c>
      <c r="C49" s="71" t="s">
        <v>3358</v>
      </c>
      <c r="D49" s="71" t="s">
        <v>3359</v>
      </c>
      <c r="E49" s="135">
        <v>42915.257638888892</v>
      </c>
      <c r="F49" s="71" t="s">
        <v>3360</v>
      </c>
      <c r="G49" s="71">
        <v>34.979999999999997</v>
      </c>
      <c r="H49" s="71" t="s">
        <v>1920</v>
      </c>
      <c r="I49" s="71"/>
      <c r="J49" s="57">
        <f t="shared" si="0"/>
        <v>1.3144199999999999</v>
      </c>
    </row>
    <row r="50" spans="1:10">
      <c r="A50" s="71">
        <v>5506384913</v>
      </c>
      <c r="B50" s="71" t="s">
        <v>4861</v>
      </c>
      <c r="C50" s="71" t="s">
        <v>3358</v>
      </c>
      <c r="D50" s="71" t="s">
        <v>3362</v>
      </c>
      <c r="E50" s="135">
        <v>42915.170138888891</v>
      </c>
      <c r="F50" s="71" t="s">
        <v>3360</v>
      </c>
      <c r="G50" s="71">
        <v>20.27</v>
      </c>
      <c r="H50" s="71" t="s">
        <v>1920</v>
      </c>
      <c r="I50" s="71" t="s">
        <v>5102</v>
      </c>
      <c r="J50" s="57">
        <f t="shared" si="0"/>
        <v>0.8878299999999999</v>
      </c>
    </row>
    <row r="51" spans="1:10">
      <c r="A51" s="71">
        <v>5501767761</v>
      </c>
      <c r="B51" s="71" t="s">
        <v>4864</v>
      </c>
      <c r="C51" s="71" t="s">
        <v>3358</v>
      </c>
      <c r="D51" s="71" t="s">
        <v>3359</v>
      </c>
      <c r="E51" s="135">
        <v>42914.297222222223</v>
      </c>
      <c r="F51" s="71" t="s">
        <v>3360</v>
      </c>
      <c r="G51" s="71">
        <v>30.99</v>
      </c>
      <c r="H51" s="71" t="s">
        <v>1920</v>
      </c>
      <c r="I51" s="71"/>
      <c r="J51" s="57">
        <f t="shared" si="0"/>
        <v>1.1987099999999999</v>
      </c>
    </row>
    <row r="52" spans="1:10">
      <c r="A52" s="71">
        <v>5501474129</v>
      </c>
      <c r="B52" s="71" t="s">
        <v>4866</v>
      </c>
      <c r="C52" s="71" t="s">
        <v>3358</v>
      </c>
      <c r="D52" s="71" t="s">
        <v>3359</v>
      </c>
      <c r="E52" s="135">
        <v>42914.19027777778</v>
      </c>
      <c r="F52" s="71" t="s">
        <v>3360</v>
      </c>
      <c r="G52" s="71">
        <v>29.98</v>
      </c>
      <c r="H52" s="71" t="s">
        <v>1920</v>
      </c>
      <c r="I52" s="71"/>
      <c r="J52" s="57">
        <f t="shared" si="0"/>
        <v>1.1694200000000001</v>
      </c>
    </row>
    <row r="53" spans="1:10">
      <c r="A53" s="71">
        <v>5500885521</v>
      </c>
      <c r="B53" s="71" t="s">
        <v>4868</v>
      </c>
      <c r="C53" s="71" t="s">
        <v>3358</v>
      </c>
      <c r="D53" s="71" t="s">
        <v>3359</v>
      </c>
      <c r="E53" s="135">
        <v>42914.004166666666</v>
      </c>
      <c r="F53" s="71" t="s">
        <v>3360</v>
      </c>
      <c r="G53" s="71">
        <v>20.27</v>
      </c>
      <c r="H53" s="71" t="s">
        <v>1920</v>
      </c>
      <c r="I53" s="71"/>
      <c r="J53" s="57">
        <f t="shared" si="0"/>
        <v>0.8878299999999999</v>
      </c>
    </row>
    <row r="54" spans="1:10">
      <c r="A54" s="71">
        <v>5500190737</v>
      </c>
      <c r="B54" s="71" t="s">
        <v>4870</v>
      </c>
      <c r="C54" s="71" t="s">
        <v>3358</v>
      </c>
      <c r="D54" s="71" t="s">
        <v>3362</v>
      </c>
      <c r="E54" s="135">
        <v>42913.886805555558</v>
      </c>
      <c r="F54" s="71" t="s">
        <v>3360</v>
      </c>
      <c r="G54" s="71">
        <v>32</v>
      </c>
      <c r="H54" s="71" t="s">
        <v>1920</v>
      </c>
      <c r="I54" s="71" t="s">
        <v>5104</v>
      </c>
      <c r="J54" s="57">
        <f t="shared" si="0"/>
        <v>1.228</v>
      </c>
    </row>
    <row r="55" spans="1:10">
      <c r="A55" s="71">
        <v>5499777425</v>
      </c>
      <c r="B55" s="71" t="s">
        <v>4873</v>
      </c>
      <c r="C55" s="71" t="s">
        <v>3358</v>
      </c>
      <c r="D55" s="71" t="s">
        <v>3359</v>
      </c>
      <c r="E55" s="135">
        <v>42913.821527777778</v>
      </c>
      <c r="F55" s="71" t="s">
        <v>3360</v>
      </c>
      <c r="G55" s="71">
        <v>34.979999999999997</v>
      </c>
      <c r="H55" s="71" t="s">
        <v>1920</v>
      </c>
      <c r="I55" s="71"/>
      <c r="J55" s="57">
        <f t="shared" si="0"/>
        <v>1.3144199999999999</v>
      </c>
    </row>
    <row r="56" spans="1:10">
      <c r="A56" s="71">
        <v>5499523025</v>
      </c>
      <c r="B56" s="71" t="s">
        <v>4875</v>
      </c>
      <c r="C56" s="71" t="s">
        <v>3358</v>
      </c>
      <c r="D56" s="71" t="s">
        <v>3359</v>
      </c>
      <c r="E56" s="135">
        <v>42913.775000000001</v>
      </c>
      <c r="F56" s="71" t="s">
        <v>3360</v>
      </c>
      <c r="G56" s="71">
        <v>18.989999999999998</v>
      </c>
      <c r="H56" s="71" t="s">
        <v>1920</v>
      </c>
      <c r="I56" s="71"/>
      <c r="J56" s="57">
        <f t="shared" si="0"/>
        <v>0.85071000000000008</v>
      </c>
    </row>
    <row r="57" spans="1:10">
      <c r="A57" s="71">
        <v>5499514897</v>
      </c>
      <c r="B57" s="71" t="s">
        <v>4942</v>
      </c>
      <c r="C57" s="71" t="s">
        <v>3358</v>
      </c>
      <c r="D57" s="71" t="s">
        <v>3359</v>
      </c>
      <c r="E57" s="135">
        <v>42913.773611111108</v>
      </c>
      <c r="F57" s="71" t="s">
        <v>3360</v>
      </c>
      <c r="G57" s="71">
        <v>31.98</v>
      </c>
      <c r="H57" s="71" t="s">
        <v>1920</v>
      </c>
      <c r="I57" s="71"/>
      <c r="J57" s="57">
        <f t="shared" si="0"/>
        <v>1.22742</v>
      </c>
    </row>
    <row r="58" spans="1:10">
      <c r="A58" s="71">
        <v>5498698513</v>
      </c>
      <c r="B58" s="71" t="s">
        <v>5105</v>
      </c>
      <c r="C58" s="71" t="s">
        <v>3358</v>
      </c>
      <c r="D58" s="71" t="s">
        <v>3362</v>
      </c>
      <c r="E58" s="135">
        <v>42913.640972222223</v>
      </c>
      <c r="F58" s="71" t="s">
        <v>3360</v>
      </c>
      <c r="G58" s="71">
        <v>18.989999999999998</v>
      </c>
      <c r="H58" s="71" t="s">
        <v>1920</v>
      </c>
      <c r="I58" s="71" t="s">
        <v>5104</v>
      </c>
      <c r="J58" s="57">
        <f t="shared" si="0"/>
        <v>0.85071000000000008</v>
      </c>
    </row>
    <row r="59" spans="1:10">
      <c r="A59" s="71">
        <v>5498546833</v>
      </c>
      <c r="B59" s="71" t="s">
        <v>5106</v>
      </c>
      <c r="C59" s="71" t="s">
        <v>3358</v>
      </c>
      <c r="D59" s="71" t="s">
        <v>3359</v>
      </c>
      <c r="E59" s="135">
        <v>42913.620138888888</v>
      </c>
      <c r="F59" s="71" t="s">
        <v>3360</v>
      </c>
      <c r="G59" s="71">
        <v>34.979999999999997</v>
      </c>
      <c r="H59" s="71" t="s">
        <v>1920</v>
      </c>
      <c r="I59" s="71"/>
      <c r="J59" s="57">
        <f t="shared" si="0"/>
        <v>1.3144199999999999</v>
      </c>
    </row>
    <row r="60" spans="1:10">
      <c r="A60" s="71">
        <v>5498464209</v>
      </c>
      <c r="B60" s="71" t="s">
        <v>4876</v>
      </c>
      <c r="C60" s="71" t="s">
        <v>3358</v>
      </c>
      <c r="D60" s="71" t="s">
        <v>3362</v>
      </c>
      <c r="E60" s="135">
        <v>42913.607638888891</v>
      </c>
      <c r="F60" s="71" t="s">
        <v>3360</v>
      </c>
      <c r="G60" s="71">
        <v>34.979999999999997</v>
      </c>
      <c r="H60" s="71" t="s">
        <v>1920</v>
      </c>
      <c r="I60" s="71" t="s">
        <v>5104</v>
      </c>
      <c r="J60" s="57">
        <f t="shared" si="0"/>
        <v>1.3144199999999999</v>
      </c>
    </row>
    <row r="61" spans="1:10">
      <c r="A61" s="71">
        <v>5498443153</v>
      </c>
      <c r="B61" s="71" t="s">
        <v>4878</v>
      </c>
      <c r="C61" s="71" t="s">
        <v>3358</v>
      </c>
      <c r="D61" s="71" t="s">
        <v>3359</v>
      </c>
      <c r="E61" s="135">
        <v>42913.604166666664</v>
      </c>
      <c r="F61" s="71" t="s">
        <v>3360</v>
      </c>
      <c r="G61" s="71">
        <v>18.989999999999998</v>
      </c>
      <c r="H61" s="71" t="s">
        <v>1920</v>
      </c>
      <c r="I61" s="71"/>
      <c r="J61" s="57">
        <f t="shared" si="0"/>
        <v>0.85071000000000008</v>
      </c>
    </row>
    <row r="62" spans="1:10">
      <c r="A62" s="71">
        <v>5498376209</v>
      </c>
      <c r="B62" s="71" t="s">
        <v>5107</v>
      </c>
      <c r="C62" s="71" t="s">
        <v>3358</v>
      </c>
      <c r="D62" s="71" t="s">
        <v>3359</v>
      </c>
      <c r="E62" s="135">
        <v>42913.59375</v>
      </c>
      <c r="F62" s="71" t="s">
        <v>3360</v>
      </c>
      <c r="G62" s="71">
        <v>18.989999999999998</v>
      </c>
      <c r="H62" s="71" t="s">
        <v>1920</v>
      </c>
      <c r="I62" s="71"/>
      <c r="J62" s="57">
        <f t="shared" si="0"/>
        <v>0.85071000000000008</v>
      </c>
    </row>
    <row r="63" spans="1:10">
      <c r="A63" s="71">
        <v>5498310737</v>
      </c>
      <c r="B63" s="71" t="s">
        <v>4880</v>
      </c>
      <c r="C63" s="71" t="s">
        <v>3358</v>
      </c>
      <c r="D63" s="71" t="s">
        <v>3359</v>
      </c>
      <c r="E63" s="135">
        <v>42913.584027777775</v>
      </c>
      <c r="F63" s="71" t="s">
        <v>3360</v>
      </c>
      <c r="G63" s="71">
        <v>16</v>
      </c>
      <c r="H63" s="71" t="s">
        <v>1920</v>
      </c>
      <c r="I63" s="71"/>
      <c r="J63" s="57">
        <f t="shared" si="0"/>
        <v>0.76400000000000001</v>
      </c>
    </row>
    <row r="64" spans="1:10">
      <c r="A64" s="71">
        <v>5497598033</v>
      </c>
      <c r="B64" s="71" t="s">
        <v>4543</v>
      </c>
      <c r="C64" s="71" t="s">
        <v>3358</v>
      </c>
      <c r="D64" s="71" t="s">
        <v>3359</v>
      </c>
      <c r="E64" s="135">
        <v>42913.475694444445</v>
      </c>
      <c r="F64" s="71" t="s">
        <v>3360</v>
      </c>
      <c r="G64" s="71">
        <v>9.99</v>
      </c>
      <c r="H64" s="71" t="s">
        <v>1920</v>
      </c>
      <c r="I64" s="71"/>
      <c r="J64" s="57">
        <f t="shared" si="0"/>
        <v>0.58970999999999996</v>
      </c>
    </row>
    <row r="65" spans="1:10">
      <c r="A65" s="71">
        <v>5490974865</v>
      </c>
      <c r="B65" s="71" t="s">
        <v>5108</v>
      </c>
      <c r="C65" s="71" t="s">
        <v>3358</v>
      </c>
      <c r="D65" s="71" t="s">
        <v>3359</v>
      </c>
      <c r="E65" s="135">
        <v>42912.917361111111</v>
      </c>
      <c r="F65" s="71" t="s">
        <v>3360</v>
      </c>
      <c r="G65" s="71">
        <v>18.989999999999998</v>
      </c>
      <c r="H65" s="71" t="s">
        <v>1920</v>
      </c>
      <c r="I65" s="71"/>
      <c r="J65" s="57">
        <f t="shared" si="0"/>
        <v>0.85071000000000008</v>
      </c>
    </row>
    <row r="66" spans="1:10">
      <c r="A66" s="71">
        <v>5485068305</v>
      </c>
      <c r="B66" s="71" t="s">
        <v>4469</v>
      </c>
      <c r="C66" s="71" t="s">
        <v>3358</v>
      </c>
      <c r="D66" s="71" t="s">
        <v>3359</v>
      </c>
      <c r="E66" s="135">
        <v>42912.431944444441</v>
      </c>
      <c r="F66" s="71" t="s">
        <v>3360</v>
      </c>
      <c r="G66" s="71">
        <v>23.97</v>
      </c>
      <c r="H66" s="71" t="s">
        <v>1920</v>
      </c>
      <c r="I66" s="71"/>
      <c r="J66" s="57">
        <f t="shared" ref="J66:J129" si="1">0.3+0.029*G66</f>
        <v>0.99513000000000007</v>
      </c>
    </row>
    <row r="67" spans="1:10">
      <c r="A67" s="71">
        <v>5483891793</v>
      </c>
      <c r="B67" s="71" t="s">
        <v>4471</v>
      </c>
      <c r="C67" s="71" t="s">
        <v>3358</v>
      </c>
      <c r="D67" s="71" t="s">
        <v>3359</v>
      </c>
      <c r="E67" s="135">
        <v>42912.050694444442</v>
      </c>
      <c r="F67" s="71" t="s">
        <v>3360</v>
      </c>
      <c r="G67" s="71">
        <v>9.99</v>
      </c>
      <c r="H67" s="71" t="s">
        <v>1920</v>
      </c>
      <c r="I67" s="71"/>
      <c r="J67" s="57">
        <f t="shared" si="1"/>
        <v>0.58970999999999996</v>
      </c>
    </row>
    <row r="68" spans="1:10">
      <c r="A68" s="71">
        <v>5475817169</v>
      </c>
      <c r="B68" s="71" t="s">
        <v>5109</v>
      </c>
      <c r="C68" s="71" t="s">
        <v>3358</v>
      </c>
      <c r="D68" s="71" t="s">
        <v>3359</v>
      </c>
      <c r="E68" s="135">
        <v>42910.479166666664</v>
      </c>
      <c r="F68" s="71" t="s">
        <v>3360</v>
      </c>
      <c r="G68" s="71">
        <v>18.989999999999998</v>
      </c>
      <c r="H68" s="71" t="s">
        <v>1920</v>
      </c>
      <c r="I68" s="71"/>
      <c r="J68" s="57">
        <f t="shared" si="1"/>
        <v>0.85071000000000008</v>
      </c>
    </row>
    <row r="69" spans="1:10">
      <c r="A69" s="71">
        <v>5475810001</v>
      </c>
      <c r="B69" s="71" t="s">
        <v>4881</v>
      </c>
      <c r="C69" s="71" t="s">
        <v>3358</v>
      </c>
      <c r="D69" s="71" t="s">
        <v>3359</v>
      </c>
      <c r="E69" s="135">
        <v>42910.477777777778</v>
      </c>
      <c r="F69" s="71" t="s">
        <v>3360</v>
      </c>
      <c r="G69" s="71">
        <v>24.99</v>
      </c>
      <c r="H69" s="71" t="s">
        <v>1920</v>
      </c>
      <c r="I69" s="71"/>
      <c r="J69" s="57">
        <f t="shared" si="1"/>
        <v>1.02471</v>
      </c>
    </row>
    <row r="70" spans="1:10">
      <c r="A70" s="71">
        <v>5473301841</v>
      </c>
      <c r="B70" s="71" t="s">
        <v>4821</v>
      </c>
      <c r="C70" s="71" t="s">
        <v>3358</v>
      </c>
      <c r="D70" s="71" t="s">
        <v>3359</v>
      </c>
      <c r="E70" s="135">
        <v>42909.792361111111</v>
      </c>
      <c r="F70" s="71" t="s">
        <v>3360</v>
      </c>
      <c r="G70" s="71">
        <v>14.99</v>
      </c>
      <c r="H70" s="71" t="s">
        <v>1920</v>
      </c>
      <c r="I70" s="71"/>
      <c r="J70" s="57">
        <f t="shared" si="1"/>
        <v>0.73470999999999997</v>
      </c>
    </row>
    <row r="71" spans="1:10">
      <c r="A71" s="71">
        <v>5468960657</v>
      </c>
      <c r="B71" s="71" t="s">
        <v>4943</v>
      </c>
      <c r="C71" s="71" t="s">
        <v>3358</v>
      </c>
      <c r="D71" s="71" t="s">
        <v>3359</v>
      </c>
      <c r="E71" s="135">
        <v>42908.904166666667</v>
      </c>
      <c r="F71" s="71" t="s">
        <v>3360</v>
      </c>
      <c r="G71" s="71">
        <v>29.86</v>
      </c>
      <c r="H71" s="71" t="s">
        <v>1920</v>
      </c>
      <c r="I71" s="71"/>
      <c r="J71" s="57">
        <f t="shared" si="1"/>
        <v>1.16594</v>
      </c>
    </row>
    <row r="72" spans="1:10">
      <c r="A72" s="71">
        <v>5461308561</v>
      </c>
      <c r="B72" s="71" t="s">
        <v>4545</v>
      </c>
      <c r="C72" s="71" t="s">
        <v>3358</v>
      </c>
      <c r="D72" s="71" t="s">
        <v>3362</v>
      </c>
      <c r="E72" s="135">
        <v>42907.659722222219</v>
      </c>
      <c r="F72" s="71" t="s">
        <v>3360</v>
      </c>
      <c r="G72" s="71">
        <v>9.99</v>
      </c>
      <c r="H72" s="71" t="s">
        <v>1920</v>
      </c>
      <c r="I72" s="71" t="s">
        <v>5104</v>
      </c>
      <c r="J72" s="57">
        <f t="shared" si="1"/>
        <v>0.58970999999999996</v>
      </c>
    </row>
    <row r="73" spans="1:10">
      <c r="A73" s="71">
        <v>5446783953</v>
      </c>
      <c r="B73" s="71" t="s">
        <v>5053</v>
      </c>
      <c r="C73" s="71" t="s">
        <v>3358</v>
      </c>
      <c r="D73" s="71" t="s">
        <v>3362</v>
      </c>
      <c r="E73" s="135">
        <v>42904.636805555558</v>
      </c>
      <c r="F73" s="71" t="s">
        <v>3360</v>
      </c>
      <c r="G73" s="71">
        <v>12.8</v>
      </c>
      <c r="H73" s="71" t="s">
        <v>1920</v>
      </c>
      <c r="I73" s="71" t="s">
        <v>5102</v>
      </c>
      <c r="J73" s="57">
        <f t="shared" si="1"/>
        <v>0.67120000000000002</v>
      </c>
    </row>
    <row r="74" spans="1:10">
      <c r="A74" s="71">
        <v>5441412433</v>
      </c>
      <c r="B74" s="71" t="s">
        <v>4442</v>
      </c>
      <c r="C74" s="71" t="s">
        <v>3358</v>
      </c>
      <c r="D74" s="71" t="s">
        <v>3359</v>
      </c>
      <c r="E74" s="135">
        <v>42903.436805555553</v>
      </c>
      <c r="F74" s="71" t="s">
        <v>3360</v>
      </c>
      <c r="G74" s="71">
        <v>43.97</v>
      </c>
      <c r="H74" s="71" t="s">
        <v>1920</v>
      </c>
      <c r="I74" s="71"/>
      <c r="J74" s="57">
        <f t="shared" si="1"/>
        <v>1.5751300000000001</v>
      </c>
    </row>
    <row r="75" spans="1:10">
      <c r="A75" s="71">
        <v>5439461649</v>
      </c>
      <c r="B75" s="71" t="s">
        <v>4494</v>
      </c>
      <c r="C75" s="71" t="s">
        <v>3358</v>
      </c>
      <c r="D75" s="71" t="s">
        <v>3359</v>
      </c>
      <c r="E75" s="135">
        <v>42902.851388888892</v>
      </c>
      <c r="F75" s="71" t="s">
        <v>3360</v>
      </c>
      <c r="G75" s="71">
        <v>25.97</v>
      </c>
      <c r="H75" s="71" t="s">
        <v>1920</v>
      </c>
      <c r="I75" s="71"/>
      <c r="J75" s="57">
        <f t="shared" si="1"/>
        <v>1.0531299999999999</v>
      </c>
    </row>
    <row r="76" spans="1:10">
      <c r="A76" s="71">
        <v>5434235473</v>
      </c>
      <c r="B76" s="71" t="s">
        <v>4547</v>
      </c>
      <c r="C76" s="71" t="s">
        <v>3358</v>
      </c>
      <c r="D76" s="71" t="s">
        <v>3359</v>
      </c>
      <c r="E76" s="135">
        <v>42901.803472222222</v>
      </c>
      <c r="F76" s="71" t="s">
        <v>3360</v>
      </c>
      <c r="G76" s="71">
        <v>15.98</v>
      </c>
      <c r="H76" s="71" t="s">
        <v>1920</v>
      </c>
      <c r="I76" s="71"/>
      <c r="J76" s="57">
        <f t="shared" si="1"/>
        <v>0.76341999999999999</v>
      </c>
    </row>
    <row r="77" spans="1:10">
      <c r="A77" s="71">
        <v>5433831377</v>
      </c>
      <c r="B77" s="71" t="s">
        <v>4549</v>
      </c>
      <c r="C77" s="71" t="s">
        <v>3358</v>
      </c>
      <c r="D77" s="71" t="s">
        <v>3359</v>
      </c>
      <c r="E77" s="135">
        <v>42901.73541666667</v>
      </c>
      <c r="F77" s="71" t="s">
        <v>3360</v>
      </c>
      <c r="G77" s="71">
        <v>9.99</v>
      </c>
      <c r="H77" s="71" t="s">
        <v>1920</v>
      </c>
      <c r="I77" s="71"/>
      <c r="J77" s="57">
        <f t="shared" si="1"/>
        <v>0.58970999999999996</v>
      </c>
    </row>
    <row r="78" spans="1:10">
      <c r="A78" s="71">
        <v>5428215121</v>
      </c>
      <c r="B78" s="71" t="s">
        <v>4944</v>
      </c>
      <c r="C78" s="71" t="s">
        <v>3358</v>
      </c>
      <c r="D78" s="71" t="s">
        <v>3359</v>
      </c>
      <c r="E78" s="135">
        <v>42900.707638888889</v>
      </c>
      <c r="F78" s="71" t="s">
        <v>3360</v>
      </c>
      <c r="G78" s="71">
        <v>31.98</v>
      </c>
      <c r="H78" s="71" t="s">
        <v>1920</v>
      </c>
      <c r="I78" s="71"/>
      <c r="J78" s="57">
        <f t="shared" si="1"/>
        <v>1.22742</v>
      </c>
    </row>
    <row r="79" spans="1:10">
      <c r="A79" s="71">
        <v>5424752529</v>
      </c>
      <c r="B79" s="71" t="s">
        <v>4495</v>
      </c>
      <c r="C79" s="71" t="s">
        <v>3358</v>
      </c>
      <c r="D79" s="71" t="s">
        <v>3359</v>
      </c>
      <c r="E79" s="135">
        <v>42899.939583333333</v>
      </c>
      <c r="F79" s="71" t="s">
        <v>3360</v>
      </c>
      <c r="G79" s="71">
        <v>21.97</v>
      </c>
      <c r="H79" s="71" t="s">
        <v>1920</v>
      </c>
      <c r="I79" s="71"/>
      <c r="J79" s="57">
        <f t="shared" si="1"/>
        <v>0.93713000000000002</v>
      </c>
    </row>
    <row r="80" spans="1:10">
      <c r="A80" s="71">
        <v>5423166481</v>
      </c>
      <c r="B80" s="71" t="s">
        <v>4946</v>
      </c>
      <c r="C80" s="71" t="s">
        <v>3358</v>
      </c>
      <c r="D80" s="71" t="s">
        <v>3359</v>
      </c>
      <c r="E80" s="135">
        <v>42899.663888888892</v>
      </c>
      <c r="F80" s="71" t="s">
        <v>3360</v>
      </c>
      <c r="G80" s="71">
        <v>15.98</v>
      </c>
      <c r="H80" s="71" t="s">
        <v>1920</v>
      </c>
      <c r="I80" s="71"/>
      <c r="J80" s="57">
        <f t="shared" si="1"/>
        <v>0.76341999999999999</v>
      </c>
    </row>
    <row r="81" spans="1:10">
      <c r="A81" s="71">
        <v>5421527889</v>
      </c>
      <c r="B81" s="71" t="s">
        <v>4883</v>
      </c>
      <c r="C81" s="71" t="s">
        <v>3358</v>
      </c>
      <c r="D81" s="71" t="s">
        <v>3359</v>
      </c>
      <c r="E81" s="135">
        <v>42899.415277777778</v>
      </c>
      <c r="F81" s="71" t="s">
        <v>3360</v>
      </c>
      <c r="G81" s="71">
        <v>24.99</v>
      </c>
      <c r="H81" s="71" t="s">
        <v>1920</v>
      </c>
      <c r="I81" s="71"/>
      <c r="J81" s="57">
        <f t="shared" si="1"/>
        <v>1.02471</v>
      </c>
    </row>
    <row r="82" spans="1:10">
      <c r="A82" s="71">
        <v>5418813137</v>
      </c>
      <c r="B82" s="71" t="s">
        <v>5055</v>
      </c>
      <c r="C82" s="71" t="s">
        <v>3358</v>
      </c>
      <c r="D82" s="71" t="s">
        <v>3359</v>
      </c>
      <c r="E82" s="135">
        <v>42898.758333333331</v>
      </c>
      <c r="F82" s="71" t="s">
        <v>3360</v>
      </c>
      <c r="G82" s="71">
        <v>11.99</v>
      </c>
      <c r="H82" s="71" t="s">
        <v>1920</v>
      </c>
      <c r="I82" s="71"/>
      <c r="J82" s="57">
        <f t="shared" si="1"/>
        <v>0.64771000000000001</v>
      </c>
    </row>
    <row r="83" spans="1:10">
      <c r="A83" s="71">
        <v>5418328849</v>
      </c>
      <c r="B83" s="71" t="s">
        <v>4451</v>
      </c>
      <c r="C83" s="71" t="s">
        <v>3358</v>
      </c>
      <c r="D83" s="71" t="s">
        <v>3359</v>
      </c>
      <c r="E83" s="135">
        <v>42898.679166666669</v>
      </c>
      <c r="F83" s="71" t="s">
        <v>3360</v>
      </c>
      <c r="G83" s="71">
        <v>121.81</v>
      </c>
      <c r="H83" s="71" t="s">
        <v>1920</v>
      </c>
      <c r="I83" s="71"/>
      <c r="J83" s="57">
        <f t="shared" si="1"/>
        <v>3.83249</v>
      </c>
    </row>
    <row r="84" spans="1:10">
      <c r="A84" s="71">
        <v>5415440913</v>
      </c>
      <c r="B84" s="71" t="s">
        <v>4550</v>
      </c>
      <c r="C84" s="71" t="s">
        <v>3358</v>
      </c>
      <c r="D84" s="71" t="s">
        <v>3359</v>
      </c>
      <c r="E84" s="135">
        <v>42898.025694444441</v>
      </c>
      <c r="F84" s="71" t="s">
        <v>3360</v>
      </c>
      <c r="G84" s="71">
        <v>21.97</v>
      </c>
      <c r="H84" s="71" t="s">
        <v>1920</v>
      </c>
      <c r="I84" s="71"/>
      <c r="J84" s="57">
        <f t="shared" si="1"/>
        <v>0.93713000000000002</v>
      </c>
    </row>
    <row r="85" spans="1:10">
      <c r="A85" s="71">
        <v>5415232721</v>
      </c>
      <c r="B85" s="71" t="s">
        <v>4947</v>
      </c>
      <c r="C85" s="71" t="s">
        <v>3358</v>
      </c>
      <c r="D85" s="71" t="s">
        <v>3359</v>
      </c>
      <c r="E85" s="135">
        <v>42897.978472222225</v>
      </c>
      <c r="F85" s="71" t="s">
        <v>3360</v>
      </c>
      <c r="G85" s="71">
        <v>19.98</v>
      </c>
      <c r="H85" s="71" t="s">
        <v>1920</v>
      </c>
      <c r="I85" s="71"/>
      <c r="J85" s="57">
        <f t="shared" si="1"/>
        <v>0.87942000000000009</v>
      </c>
    </row>
    <row r="86" spans="1:10">
      <c r="A86" s="71">
        <v>5414690769</v>
      </c>
      <c r="B86" s="71" t="s">
        <v>4514</v>
      </c>
      <c r="C86" s="71" t="s">
        <v>3358</v>
      </c>
      <c r="D86" s="71" t="s">
        <v>3359</v>
      </c>
      <c r="E86" s="135">
        <v>42897.881944444445</v>
      </c>
      <c r="F86" s="71" t="s">
        <v>3360</v>
      </c>
      <c r="G86" s="71">
        <v>15.98</v>
      </c>
      <c r="H86" s="71" t="s">
        <v>1920</v>
      </c>
      <c r="I86" s="71"/>
      <c r="J86" s="57">
        <f t="shared" si="1"/>
        <v>0.76341999999999999</v>
      </c>
    </row>
    <row r="87" spans="1:10">
      <c r="A87" s="71">
        <v>5413506065</v>
      </c>
      <c r="B87" s="71" t="s">
        <v>5110</v>
      </c>
      <c r="C87" s="71" t="s">
        <v>3358</v>
      </c>
      <c r="D87" s="71" t="s">
        <v>3359</v>
      </c>
      <c r="E87" s="135">
        <v>42897.667361111111</v>
      </c>
      <c r="F87" s="71" t="s">
        <v>3360</v>
      </c>
      <c r="G87" s="71">
        <v>4</v>
      </c>
      <c r="H87" s="71" t="s">
        <v>1920</v>
      </c>
      <c r="I87" s="71"/>
      <c r="J87" s="57">
        <f t="shared" si="1"/>
        <v>0.41599999999999998</v>
      </c>
    </row>
    <row r="88" spans="1:10">
      <c r="A88" s="71">
        <v>5412109777</v>
      </c>
      <c r="B88" s="71" t="s">
        <v>4885</v>
      </c>
      <c r="C88" s="71" t="s">
        <v>3358</v>
      </c>
      <c r="D88" s="71" t="s">
        <v>3359</v>
      </c>
      <c r="E88" s="135">
        <v>42897.413888888892</v>
      </c>
      <c r="F88" s="71" t="s">
        <v>3360</v>
      </c>
      <c r="G88" s="71">
        <v>24.99</v>
      </c>
      <c r="H88" s="71" t="s">
        <v>1920</v>
      </c>
      <c r="I88" s="71"/>
      <c r="J88" s="57">
        <f t="shared" si="1"/>
        <v>1.02471</v>
      </c>
    </row>
    <row r="89" spans="1:10">
      <c r="A89" s="71">
        <v>5412000081</v>
      </c>
      <c r="B89" s="71" t="s">
        <v>4887</v>
      </c>
      <c r="C89" s="71" t="s">
        <v>3358</v>
      </c>
      <c r="D89" s="71" t="s">
        <v>3362</v>
      </c>
      <c r="E89" s="135">
        <v>42897.387499999997</v>
      </c>
      <c r="F89" s="71" t="s">
        <v>3360</v>
      </c>
      <c r="G89" s="71">
        <v>25.98</v>
      </c>
      <c r="H89" s="71" t="s">
        <v>1920</v>
      </c>
      <c r="I89" s="71" t="s">
        <v>5104</v>
      </c>
      <c r="J89" s="57">
        <f t="shared" si="1"/>
        <v>1.05342</v>
      </c>
    </row>
    <row r="90" spans="1:10">
      <c r="A90" s="71">
        <v>5411630353</v>
      </c>
      <c r="B90" s="71" t="s">
        <v>4552</v>
      </c>
      <c r="C90" s="71" t="s">
        <v>3358</v>
      </c>
      <c r="D90" s="71" t="s">
        <v>3359</v>
      </c>
      <c r="E90" s="135">
        <v>42897.25</v>
      </c>
      <c r="F90" s="71" t="s">
        <v>3360</v>
      </c>
      <c r="G90" s="71">
        <v>9.99</v>
      </c>
      <c r="H90" s="71" t="s">
        <v>1920</v>
      </c>
      <c r="I90" s="71"/>
      <c r="J90" s="57">
        <f t="shared" si="1"/>
        <v>0.58970999999999996</v>
      </c>
    </row>
    <row r="91" spans="1:10">
      <c r="A91" s="71">
        <v>5411248785</v>
      </c>
      <c r="B91" s="71" t="s">
        <v>4948</v>
      </c>
      <c r="C91" s="71" t="s">
        <v>3358</v>
      </c>
      <c r="D91" s="71" t="s">
        <v>3359</v>
      </c>
      <c r="E91" s="135">
        <v>42897.068055555559</v>
      </c>
      <c r="F91" s="71" t="s">
        <v>3360</v>
      </c>
      <c r="G91" s="71">
        <v>19.98</v>
      </c>
      <c r="H91" s="71" t="s">
        <v>1920</v>
      </c>
      <c r="I91" s="71"/>
      <c r="J91" s="57">
        <f t="shared" si="1"/>
        <v>0.87942000000000009</v>
      </c>
    </row>
    <row r="92" spans="1:10">
      <c r="A92" s="71">
        <v>5410615761</v>
      </c>
      <c r="B92" s="71" t="s">
        <v>4889</v>
      </c>
      <c r="C92" s="71" t="s">
        <v>3358</v>
      </c>
      <c r="D92" s="71" t="s">
        <v>3359</v>
      </c>
      <c r="E92" s="135">
        <v>42896.905555555553</v>
      </c>
      <c r="F92" s="71" t="s">
        <v>3360</v>
      </c>
      <c r="G92" s="71">
        <v>14.99</v>
      </c>
      <c r="H92" s="71" t="s">
        <v>1920</v>
      </c>
      <c r="I92" s="71"/>
      <c r="J92" s="57">
        <f t="shared" si="1"/>
        <v>0.73470999999999997</v>
      </c>
    </row>
    <row r="93" spans="1:10">
      <c r="A93" s="71">
        <v>5407252369</v>
      </c>
      <c r="B93" s="71" t="s">
        <v>4891</v>
      </c>
      <c r="C93" s="71" t="s">
        <v>3358</v>
      </c>
      <c r="D93" s="71" t="s">
        <v>3362</v>
      </c>
      <c r="E93" s="135">
        <v>42896.189583333333</v>
      </c>
      <c r="F93" s="71" t="s">
        <v>3360</v>
      </c>
      <c r="G93" s="71">
        <v>24.99</v>
      </c>
      <c r="H93" s="71" t="s">
        <v>1920</v>
      </c>
      <c r="I93" s="71" t="s">
        <v>5104</v>
      </c>
      <c r="J93" s="57">
        <f t="shared" si="1"/>
        <v>1.02471</v>
      </c>
    </row>
    <row r="94" spans="1:10">
      <c r="A94" s="71">
        <v>5406727249</v>
      </c>
      <c r="B94" s="71" t="s">
        <v>4893</v>
      </c>
      <c r="C94" s="71" t="s">
        <v>3358</v>
      </c>
      <c r="D94" s="71" t="s">
        <v>3359</v>
      </c>
      <c r="E94" s="135">
        <v>42896.003472222219</v>
      </c>
      <c r="F94" s="71" t="s">
        <v>3360</v>
      </c>
      <c r="G94" s="71">
        <v>25.98</v>
      </c>
      <c r="H94" s="71" t="s">
        <v>1920</v>
      </c>
      <c r="I94" s="71"/>
      <c r="J94" s="57">
        <f t="shared" si="1"/>
        <v>1.05342</v>
      </c>
    </row>
    <row r="95" spans="1:10">
      <c r="A95" s="71">
        <v>5404969489</v>
      </c>
      <c r="B95" s="71" t="s">
        <v>5056</v>
      </c>
      <c r="C95" s="71" t="s">
        <v>3358</v>
      </c>
      <c r="D95" s="71" t="s">
        <v>3359</v>
      </c>
      <c r="E95" s="135">
        <v>42895.67291666667</v>
      </c>
      <c r="F95" s="71" t="s">
        <v>3360</v>
      </c>
      <c r="G95" s="71">
        <v>8.5299999999999994</v>
      </c>
      <c r="H95" s="71" t="s">
        <v>1920</v>
      </c>
      <c r="I95" s="71"/>
      <c r="J95" s="57">
        <f t="shared" si="1"/>
        <v>0.54737000000000002</v>
      </c>
    </row>
    <row r="96" spans="1:10">
      <c r="A96" s="71">
        <v>5404845137</v>
      </c>
      <c r="B96" s="71" t="s">
        <v>4581</v>
      </c>
      <c r="C96" s="71" t="s">
        <v>3358</v>
      </c>
      <c r="D96" s="71" t="s">
        <v>3359</v>
      </c>
      <c r="E96" s="135">
        <v>42895.654861111114</v>
      </c>
      <c r="F96" s="71" t="s">
        <v>3360</v>
      </c>
      <c r="G96" s="71">
        <v>17.98</v>
      </c>
      <c r="H96" s="71" t="s">
        <v>1920</v>
      </c>
      <c r="I96" s="71"/>
      <c r="J96" s="57">
        <f t="shared" si="1"/>
        <v>0.82142000000000004</v>
      </c>
    </row>
    <row r="97" spans="1:10">
      <c r="A97" s="71">
        <v>5403324625</v>
      </c>
      <c r="B97" s="71" t="s">
        <v>4949</v>
      </c>
      <c r="C97" s="71" t="s">
        <v>3358</v>
      </c>
      <c r="D97" s="71" t="s">
        <v>3359</v>
      </c>
      <c r="E97" s="135">
        <v>42895.436111111114</v>
      </c>
      <c r="F97" s="71" t="s">
        <v>3360</v>
      </c>
      <c r="G97" s="71">
        <v>19.98</v>
      </c>
      <c r="H97" s="71" t="s">
        <v>1920</v>
      </c>
      <c r="I97" s="71"/>
      <c r="J97" s="57">
        <f t="shared" si="1"/>
        <v>0.87942000000000009</v>
      </c>
    </row>
    <row r="98" spans="1:10">
      <c r="A98" s="71">
        <v>5402854737</v>
      </c>
      <c r="B98" s="71" t="s">
        <v>4951</v>
      </c>
      <c r="C98" s="71" t="s">
        <v>3358</v>
      </c>
      <c r="D98" s="71" t="s">
        <v>3359</v>
      </c>
      <c r="E98" s="135">
        <v>42895.337500000001</v>
      </c>
      <c r="F98" s="71" t="s">
        <v>3360</v>
      </c>
      <c r="G98" s="71">
        <v>31.98</v>
      </c>
      <c r="H98" s="71" t="s">
        <v>1920</v>
      </c>
      <c r="I98" s="71"/>
      <c r="J98" s="57">
        <f t="shared" si="1"/>
        <v>1.22742</v>
      </c>
    </row>
    <row r="99" spans="1:10">
      <c r="A99" s="71">
        <v>5401395153</v>
      </c>
      <c r="B99" s="71" t="s">
        <v>4895</v>
      </c>
      <c r="C99" s="71" t="s">
        <v>3358</v>
      </c>
      <c r="D99" s="71" t="s">
        <v>3362</v>
      </c>
      <c r="E99" s="135">
        <v>42894.901388888888</v>
      </c>
      <c r="F99" s="71" t="s">
        <v>3360</v>
      </c>
      <c r="G99" s="71">
        <v>24.99</v>
      </c>
      <c r="H99" s="71" t="s">
        <v>1920</v>
      </c>
      <c r="I99" s="71" t="s">
        <v>5102</v>
      </c>
      <c r="J99" s="57">
        <f t="shared" si="1"/>
        <v>1.02471</v>
      </c>
    </row>
    <row r="100" spans="1:10">
      <c r="A100" s="71">
        <v>5400909649</v>
      </c>
      <c r="B100" s="71" t="s">
        <v>4554</v>
      </c>
      <c r="C100" s="71" t="s">
        <v>3358</v>
      </c>
      <c r="D100" s="71" t="s">
        <v>3359</v>
      </c>
      <c r="E100" s="135">
        <v>42894.806944444441</v>
      </c>
      <c r="F100" s="71" t="s">
        <v>3360</v>
      </c>
      <c r="G100" s="71">
        <v>5.99</v>
      </c>
      <c r="H100" s="71" t="s">
        <v>1920</v>
      </c>
      <c r="I100" s="71"/>
      <c r="J100" s="57">
        <f t="shared" si="1"/>
        <v>0.47370999999999996</v>
      </c>
    </row>
    <row r="101" spans="1:10">
      <c r="A101" s="71">
        <v>5400500689</v>
      </c>
      <c r="B101" s="71" t="s">
        <v>5111</v>
      </c>
      <c r="C101" s="71" t="s">
        <v>3358</v>
      </c>
      <c r="D101" s="71" t="s">
        <v>3359</v>
      </c>
      <c r="E101" s="135">
        <v>42894.734722222223</v>
      </c>
      <c r="F101" s="71" t="s">
        <v>3360</v>
      </c>
      <c r="G101" s="71">
        <v>6</v>
      </c>
      <c r="H101" s="71" t="s">
        <v>1920</v>
      </c>
      <c r="I101" s="71"/>
      <c r="J101" s="57">
        <f t="shared" si="1"/>
        <v>0.47399999999999998</v>
      </c>
    </row>
    <row r="102" spans="1:10">
      <c r="A102" s="71">
        <v>5399203985</v>
      </c>
      <c r="B102" s="71" t="s">
        <v>4504</v>
      </c>
      <c r="C102" s="71" t="s">
        <v>3358</v>
      </c>
      <c r="D102" s="71" t="s">
        <v>3359</v>
      </c>
      <c r="E102" s="135">
        <v>42894.548611111109</v>
      </c>
      <c r="F102" s="71" t="s">
        <v>3360</v>
      </c>
      <c r="G102" s="71">
        <v>9.99</v>
      </c>
      <c r="H102" s="71" t="s">
        <v>1920</v>
      </c>
      <c r="I102" s="71"/>
      <c r="J102" s="57">
        <f t="shared" si="1"/>
        <v>0.58970999999999996</v>
      </c>
    </row>
    <row r="103" spans="1:10">
      <c r="A103" s="71">
        <v>5398526545</v>
      </c>
      <c r="B103" s="71" t="s">
        <v>4897</v>
      </c>
      <c r="C103" s="71" t="s">
        <v>3358</v>
      </c>
      <c r="D103" s="71" t="s">
        <v>3362</v>
      </c>
      <c r="E103" s="135">
        <v>42894.4375</v>
      </c>
      <c r="F103" s="71" t="s">
        <v>3360</v>
      </c>
      <c r="G103" s="71">
        <v>45.98</v>
      </c>
      <c r="H103" s="71" t="s">
        <v>1920</v>
      </c>
      <c r="I103" s="71" t="s">
        <v>5104</v>
      </c>
      <c r="J103" s="57">
        <f t="shared" si="1"/>
        <v>1.6334200000000001</v>
      </c>
    </row>
    <row r="104" spans="1:10">
      <c r="A104" s="71">
        <v>5398372241</v>
      </c>
      <c r="B104" s="71" t="s">
        <v>4458</v>
      </c>
      <c r="C104" s="71" t="s">
        <v>3358</v>
      </c>
      <c r="D104" s="71" t="s">
        <v>3359</v>
      </c>
      <c r="E104" s="135">
        <v>42894.409722222219</v>
      </c>
      <c r="F104" s="71" t="s">
        <v>3360</v>
      </c>
      <c r="G104" s="71">
        <v>45.97</v>
      </c>
      <c r="H104" s="71" t="s">
        <v>1920</v>
      </c>
      <c r="I104" s="71"/>
      <c r="J104" s="57">
        <f t="shared" si="1"/>
        <v>1.63313</v>
      </c>
    </row>
    <row r="105" spans="1:10">
      <c r="A105" s="71">
        <v>5396262161</v>
      </c>
      <c r="B105" s="71" t="s">
        <v>5058</v>
      </c>
      <c r="C105" s="71" t="s">
        <v>3358</v>
      </c>
      <c r="D105" s="71" t="s">
        <v>3362</v>
      </c>
      <c r="E105" s="135">
        <v>42893.851388888892</v>
      </c>
      <c r="F105" s="71" t="s">
        <v>3360</v>
      </c>
      <c r="G105" s="71">
        <v>26.98</v>
      </c>
      <c r="H105" s="71" t="s">
        <v>1920</v>
      </c>
      <c r="I105" s="71" t="s">
        <v>5104</v>
      </c>
      <c r="J105" s="57">
        <f t="shared" si="1"/>
        <v>1.0824199999999999</v>
      </c>
    </row>
    <row r="106" spans="1:10">
      <c r="A106" s="71">
        <v>5395589585</v>
      </c>
      <c r="B106" s="71" t="s">
        <v>5060</v>
      </c>
      <c r="C106" s="71" t="s">
        <v>3358</v>
      </c>
      <c r="D106" s="71" t="s">
        <v>3359</v>
      </c>
      <c r="E106" s="135">
        <v>42893.729166666664</v>
      </c>
      <c r="F106" s="71" t="s">
        <v>3360</v>
      </c>
      <c r="G106" s="71">
        <v>11.99</v>
      </c>
      <c r="H106" s="71" t="s">
        <v>1920</v>
      </c>
      <c r="I106" s="71"/>
      <c r="J106" s="57">
        <f t="shared" si="1"/>
        <v>0.64771000000000001</v>
      </c>
    </row>
    <row r="107" spans="1:10">
      <c r="A107" s="71">
        <v>5395560145</v>
      </c>
      <c r="B107" s="71" t="s">
        <v>4487</v>
      </c>
      <c r="C107" s="71" t="s">
        <v>3358</v>
      </c>
      <c r="D107" s="71" t="s">
        <v>3359</v>
      </c>
      <c r="E107" s="135">
        <v>42893.724999999999</v>
      </c>
      <c r="F107" s="71" t="s">
        <v>3360</v>
      </c>
      <c r="G107" s="71">
        <v>33.96</v>
      </c>
      <c r="H107" s="71" t="s">
        <v>1920</v>
      </c>
      <c r="I107" s="71"/>
      <c r="J107" s="57">
        <f t="shared" si="1"/>
        <v>1.28484</v>
      </c>
    </row>
    <row r="108" spans="1:10">
      <c r="A108" s="71">
        <v>5393822353</v>
      </c>
      <c r="B108" s="71" t="s">
        <v>4953</v>
      </c>
      <c r="C108" s="71" t="s">
        <v>3358</v>
      </c>
      <c r="D108" s="71" t="s">
        <v>3359</v>
      </c>
      <c r="E108" s="135">
        <v>42893.522222222222</v>
      </c>
      <c r="F108" s="71" t="s">
        <v>3360</v>
      </c>
      <c r="G108" s="71">
        <v>19.98</v>
      </c>
      <c r="H108" s="71" t="s">
        <v>1920</v>
      </c>
      <c r="I108" s="71"/>
      <c r="J108" s="57">
        <f t="shared" si="1"/>
        <v>0.87942000000000009</v>
      </c>
    </row>
    <row r="109" spans="1:10">
      <c r="A109" s="71">
        <v>5393692433</v>
      </c>
      <c r="B109" s="71" t="s">
        <v>4462</v>
      </c>
      <c r="C109" s="71" t="s">
        <v>3358</v>
      </c>
      <c r="D109" s="71" t="s">
        <v>3359</v>
      </c>
      <c r="E109" s="135">
        <v>42893.504166666666</v>
      </c>
      <c r="F109" s="71" t="s">
        <v>3360</v>
      </c>
      <c r="G109" s="71">
        <v>15.98</v>
      </c>
      <c r="H109" s="71" t="s">
        <v>1920</v>
      </c>
      <c r="I109" s="71"/>
      <c r="J109" s="57">
        <f t="shared" si="1"/>
        <v>0.76341999999999999</v>
      </c>
    </row>
    <row r="110" spans="1:10">
      <c r="A110" s="71">
        <v>5393582609</v>
      </c>
      <c r="B110" s="71" t="s">
        <v>4955</v>
      </c>
      <c r="C110" s="71" t="s">
        <v>3358</v>
      </c>
      <c r="D110" s="71" t="s">
        <v>3359</v>
      </c>
      <c r="E110" s="135">
        <v>42893.487500000003</v>
      </c>
      <c r="F110" s="71" t="s">
        <v>3360</v>
      </c>
      <c r="G110" s="71">
        <v>15.98</v>
      </c>
      <c r="H110" s="71" t="s">
        <v>1920</v>
      </c>
      <c r="I110" s="71"/>
      <c r="J110" s="57">
        <f t="shared" si="1"/>
        <v>0.76341999999999999</v>
      </c>
    </row>
    <row r="111" spans="1:10">
      <c r="A111" s="71">
        <v>5392989201</v>
      </c>
      <c r="B111" s="71" t="s">
        <v>4957</v>
      </c>
      <c r="C111" s="71" t="s">
        <v>3358</v>
      </c>
      <c r="D111" s="71" t="s">
        <v>3359</v>
      </c>
      <c r="E111" s="135">
        <v>42893.374305555553</v>
      </c>
      <c r="F111" s="71" t="s">
        <v>3360</v>
      </c>
      <c r="G111" s="71">
        <v>19.98</v>
      </c>
      <c r="H111" s="71" t="s">
        <v>1920</v>
      </c>
      <c r="I111" s="71"/>
      <c r="J111" s="57">
        <f t="shared" si="1"/>
        <v>0.87942000000000009</v>
      </c>
    </row>
    <row r="112" spans="1:10">
      <c r="A112" s="71">
        <v>5392518353</v>
      </c>
      <c r="B112" s="71" t="s">
        <v>5062</v>
      </c>
      <c r="C112" s="71" t="s">
        <v>3358</v>
      </c>
      <c r="D112" s="71" t="s">
        <v>3359</v>
      </c>
      <c r="E112" s="135">
        <v>42893.22152777778</v>
      </c>
      <c r="F112" s="71" t="s">
        <v>3360</v>
      </c>
      <c r="G112" s="71">
        <v>11.99</v>
      </c>
      <c r="H112" s="71" t="s">
        <v>1920</v>
      </c>
      <c r="I112" s="71"/>
      <c r="J112" s="57">
        <f t="shared" si="1"/>
        <v>0.64771000000000001</v>
      </c>
    </row>
    <row r="113" spans="1:10">
      <c r="A113" s="71">
        <v>5391394449</v>
      </c>
      <c r="B113" s="71" t="s">
        <v>4899</v>
      </c>
      <c r="C113" s="71" t="s">
        <v>3358</v>
      </c>
      <c r="D113" s="71" t="s">
        <v>3359</v>
      </c>
      <c r="E113" s="135">
        <v>42892.916666666664</v>
      </c>
      <c r="F113" s="71" t="s">
        <v>3360</v>
      </c>
      <c r="G113" s="71">
        <v>24.99</v>
      </c>
      <c r="H113" s="71" t="s">
        <v>1920</v>
      </c>
      <c r="I113" s="71"/>
      <c r="J113" s="57">
        <f t="shared" si="1"/>
        <v>1.02471</v>
      </c>
    </row>
    <row r="114" spans="1:10">
      <c r="A114" s="71">
        <v>5391356177</v>
      </c>
      <c r="B114" s="71" t="s">
        <v>4958</v>
      </c>
      <c r="C114" s="71" t="s">
        <v>3358</v>
      </c>
      <c r="D114" s="71" t="s">
        <v>3359</v>
      </c>
      <c r="E114" s="135">
        <v>42892.910416666666</v>
      </c>
      <c r="F114" s="71" t="s">
        <v>3360</v>
      </c>
      <c r="G114" s="71">
        <v>19.98</v>
      </c>
      <c r="H114" s="71" t="s">
        <v>1920</v>
      </c>
      <c r="I114" s="71"/>
      <c r="J114" s="57">
        <f t="shared" si="1"/>
        <v>0.87942000000000009</v>
      </c>
    </row>
    <row r="115" spans="1:10">
      <c r="A115" s="71">
        <v>5390675025</v>
      </c>
      <c r="B115" s="71" t="s">
        <v>4959</v>
      </c>
      <c r="C115" s="71" t="s">
        <v>3358</v>
      </c>
      <c r="D115" s="71" t="s">
        <v>3359</v>
      </c>
      <c r="E115" s="135">
        <v>42892.793749999997</v>
      </c>
      <c r="F115" s="71" t="s">
        <v>3360</v>
      </c>
      <c r="G115" s="71">
        <v>19.98</v>
      </c>
      <c r="H115" s="71" t="s">
        <v>1920</v>
      </c>
      <c r="I115" s="71"/>
      <c r="J115" s="57">
        <f t="shared" si="1"/>
        <v>0.87942000000000009</v>
      </c>
    </row>
    <row r="116" spans="1:10">
      <c r="A116" s="71">
        <v>5390398673</v>
      </c>
      <c r="B116" s="71" t="s">
        <v>5064</v>
      </c>
      <c r="C116" s="71" t="s">
        <v>3358</v>
      </c>
      <c r="D116" s="71" t="s">
        <v>3359</v>
      </c>
      <c r="E116" s="135">
        <v>42892.747916666667</v>
      </c>
      <c r="F116" s="71" t="s">
        <v>3360</v>
      </c>
      <c r="G116" s="71">
        <v>23.99</v>
      </c>
      <c r="H116" s="71" t="s">
        <v>1920</v>
      </c>
      <c r="I116" s="71"/>
      <c r="J116" s="57">
        <f t="shared" si="1"/>
        <v>0.99570999999999987</v>
      </c>
    </row>
    <row r="117" spans="1:10">
      <c r="A117" s="71">
        <v>5390167889</v>
      </c>
      <c r="B117" s="71" t="s">
        <v>4961</v>
      </c>
      <c r="C117" s="71" t="s">
        <v>3358</v>
      </c>
      <c r="D117" s="71" t="s">
        <v>3359</v>
      </c>
      <c r="E117" s="135">
        <v>42892.724305555559</v>
      </c>
      <c r="F117" s="71" t="s">
        <v>3360</v>
      </c>
      <c r="G117" s="71">
        <v>15.98</v>
      </c>
      <c r="H117" s="71" t="s">
        <v>1920</v>
      </c>
      <c r="I117" s="71"/>
      <c r="J117" s="57">
        <f t="shared" si="1"/>
        <v>0.76341999999999999</v>
      </c>
    </row>
    <row r="118" spans="1:10">
      <c r="A118" s="71">
        <v>5389693649</v>
      </c>
      <c r="B118" s="71" t="s">
        <v>4963</v>
      </c>
      <c r="C118" s="71" t="s">
        <v>3358</v>
      </c>
      <c r="D118" s="71" t="s">
        <v>3359</v>
      </c>
      <c r="E118" s="135">
        <v>42892.689583333333</v>
      </c>
      <c r="F118" s="71" t="s">
        <v>3360</v>
      </c>
      <c r="G118" s="71">
        <v>31.98</v>
      </c>
      <c r="H118" s="71" t="s">
        <v>1920</v>
      </c>
      <c r="I118" s="71"/>
      <c r="J118" s="57">
        <f t="shared" si="1"/>
        <v>1.22742</v>
      </c>
    </row>
    <row r="119" spans="1:10">
      <c r="A119" s="71">
        <v>5389559825</v>
      </c>
      <c r="B119" s="71" t="s">
        <v>5066</v>
      </c>
      <c r="C119" s="71" t="s">
        <v>3358</v>
      </c>
      <c r="D119" s="71" t="s">
        <v>3359</v>
      </c>
      <c r="E119" s="135">
        <v>42892.668749999997</v>
      </c>
      <c r="F119" s="71" t="s">
        <v>3360</v>
      </c>
      <c r="G119" s="71">
        <v>31.98</v>
      </c>
      <c r="H119" s="71" t="s">
        <v>1920</v>
      </c>
      <c r="I119" s="71"/>
      <c r="J119" s="57">
        <f t="shared" si="1"/>
        <v>1.22742</v>
      </c>
    </row>
    <row r="120" spans="1:10">
      <c r="A120" s="71">
        <v>5389087825</v>
      </c>
      <c r="B120" s="71" t="s">
        <v>4964</v>
      </c>
      <c r="C120" s="71" t="s">
        <v>3358</v>
      </c>
      <c r="D120" s="71" t="s">
        <v>3359</v>
      </c>
      <c r="E120" s="135">
        <v>42892.613888888889</v>
      </c>
      <c r="F120" s="71" t="s">
        <v>3360</v>
      </c>
      <c r="G120" s="71">
        <v>19.98</v>
      </c>
      <c r="H120" s="71" t="s">
        <v>1920</v>
      </c>
      <c r="I120" s="71"/>
      <c r="J120" s="57">
        <f t="shared" si="1"/>
        <v>0.87942000000000009</v>
      </c>
    </row>
    <row r="121" spans="1:10">
      <c r="A121" s="71">
        <v>5388880785</v>
      </c>
      <c r="B121" s="71" t="s">
        <v>5067</v>
      </c>
      <c r="C121" s="71" t="s">
        <v>3358</v>
      </c>
      <c r="D121" s="71" t="s">
        <v>3359</v>
      </c>
      <c r="E121" s="135">
        <v>42892.588888888888</v>
      </c>
      <c r="F121" s="71" t="s">
        <v>3360</v>
      </c>
      <c r="G121" s="71">
        <v>23.99</v>
      </c>
      <c r="H121" s="71" t="s">
        <v>1920</v>
      </c>
      <c r="I121" s="71"/>
      <c r="J121" s="57">
        <f t="shared" si="1"/>
        <v>0.99570999999999987</v>
      </c>
    </row>
    <row r="122" spans="1:10">
      <c r="A122" s="71">
        <v>5388033489</v>
      </c>
      <c r="B122" s="71" t="s">
        <v>4965</v>
      </c>
      <c r="C122" s="71" t="s">
        <v>3358</v>
      </c>
      <c r="D122" s="71" t="s">
        <v>3362</v>
      </c>
      <c r="E122" s="135">
        <v>42892.461111111108</v>
      </c>
      <c r="F122" s="71" t="s">
        <v>3360</v>
      </c>
      <c r="G122" s="71">
        <v>27.97</v>
      </c>
      <c r="H122" s="71" t="s">
        <v>1920</v>
      </c>
      <c r="I122" s="71" t="s">
        <v>5101</v>
      </c>
      <c r="J122" s="57">
        <f t="shared" si="1"/>
        <v>1.11113</v>
      </c>
    </row>
    <row r="123" spans="1:10">
      <c r="A123" s="71">
        <v>5387950161</v>
      </c>
      <c r="B123" s="71" t="s">
        <v>5068</v>
      </c>
      <c r="C123" s="71" t="s">
        <v>3358</v>
      </c>
      <c r="D123" s="71" t="s">
        <v>3359</v>
      </c>
      <c r="E123" s="135">
        <v>42892.446527777778</v>
      </c>
      <c r="F123" s="71" t="s">
        <v>3360</v>
      </c>
      <c r="G123" s="71">
        <v>31.98</v>
      </c>
      <c r="H123" s="71" t="s">
        <v>1920</v>
      </c>
      <c r="I123" s="71"/>
      <c r="J123" s="57">
        <f t="shared" si="1"/>
        <v>1.22742</v>
      </c>
    </row>
    <row r="124" spans="1:10">
      <c r="A124" s="71">
        <v>5387692497</v>
      </c>
      <c r="B124" s="71" t="s">
        <v>4966</v>
      </c>
      <c r="C124" s="71" t="s">
        <v>3358</v>
      </c>
      <c r="D124" s="71" t="s">
        <v>3359</v>
      </c>
      <c r="E124" s="135">
        <v>42892.399305555555</v>
      </c>
      <c r="F124" s="71" t="s">
        <v>3360</v>
      </c>
      <c r="G124" s="71">
        <v>27.97</v>
      </c>
      <c r="H124" s="71" t="s">
        <v>1920</v>
      </c>
      <c r="I124" s="71"/>
      <c r="J124" s="57">
        <f t="shared" si="1"/>
        <v>1.11113</v>
      </c>
    </row>
    <row r="125" spans="1:10">
      <c r="A125" s="71">
        <v>5387640017</v>
      </c>
      <c r="B125" s="71" t="s">
        <v>4967</v>
      </c>
      <c r="C125" s="71" t="s">
        <v>3358</v>
      </c>
      <c r="D125" s="71" t="s">
        <v>3359</v>
      </c>
      <c r="E125" s="135">
        <v>42892.388194444444</v>
      </c>
      <c r="F125" s="71" t="s">
        <v>3360</v>
      </c>
      <c r="G125" s="71">
        <v>27.97</v>
      </c>
      <c r="H125" s="71" t="s">
        <v>1920</v>
      </c>
      <c r="I125" s="71"/>
      <c r="J125" s="57">
        <f t="shared" si="1"/>
        <v>1.11113</v>
      </c>
    </row>
    <row r="126" spans="1:10">
      <c r="A126" s="71">
        <v>5387521745</v>
      </c>
      <c r="B126" s="71" t="s">
        <v>5070</v>
      </c>
      <c r="C126" s="71" t="s">
        <v>3358</v>
      </c>
      <c r="D126" s="71" t="s">
        <v>3359</v>
      </c>
      <c r="E126" s="135">
        <v>42892.361805555556</v>
      </c>
      <c r="F126" s="71" t="s">
        <v>3360</v>
      </c>
      <c r="G126" s="71">
        <v>11.99</v>
      </c>
      <c r="H126" s="71" t="s">
        <v>1920</v>
      </c>
      <c r="I126" s="71"/>
      <c r="J126" s="57">
        <f t="shared" si="1"/>
        <v>0.64771000000000001</v>
      </c>
    </row>
    <row r="127" spans="1:10">
      <c r="A127" s="71">
        <v>5387450385</v>
      </c>
      <c r="B127" s="71" t="s">
        <v>5072</v>
      </c>
      <c r="C127" s="71" t="s">
        <v>3358</v>
      </c>
      <c r="D127" s="71" t="s">
        <v>3359</v>
      </c>
      <c r="E127" s="135">
        <v>42892.344444444447</v>
      </c>
      <c r="F127" s="71" t="s">
        <v>3360</v>
      </c>
      <c r="G127" s="71">
        <v>7.99</v>
      </c>
      <c r="H127" s="71" t="s">
        <v>1920</v>
      </c>
      <c r="I127" s="71"/>
      <c r="J127" s="57">
        <f t="shared" si="1"/>
        <v>0.53171000000000002</v>
      </c>
    </row>
    <row r="128" spans="1:10">
      <c r="A128" s="71">
        <v>5387446225</v>
      </c>
      <c r="B128" s="71" t="s">
        <v>5073</v>
      </c>
      <c r="C128" s="71" t="s">
        <v>3358</v>
      </c>
      <c r="D128" s="71" t="s">
        <v>3359</v>
      </c>
      <c r="E128" s="135">
        <v>42892.343055555553</v>
      </c>
      <c r="F128" s="71" t="s">
        <v>3360</v>
      </c>
      <c r="G128" s="71">
        <v>23.99</v>
      </c>
      <c r="H128" s="71" t="s">
        <v>1920</v>
      </c>
      <c r="I128" s="71"/>
      <c r="J128" s="57">
        <f t="shared" si="1"/>
        <v>0.99570999999999987</v>
      </c>
    </row>
    <row r="129" spans="1:10">
      <c r="A129" s="71">
        <v>5387438545</v>
      </c>
      <c r="B129" s="71" t="s">
        <v>4968</v>
      </c>
      <c r="C129" s="71" t="s">
        <v>3358</v>
      </c>
      <c r="D129" s="71" t="s">
        <v>3359</v>
      </c>
      <c r="E129" s="135">
        <v>42892.34097222222</v>
      </c>
      <c r="F129" s="71" t="s">
        <v>3360</v>
      </c>
      <c r="G129" s="71">
        <v>49.97</v>
      </c>
      <c r="H129" s="71" t="s">
        <v>1920</v>
      </c>
      <c r="I129" s="71"/>
      <c r="J129" s="57">
        <f t="shared" si="1"/>
        <v>1.7491300000000001</v>
      </c>
    </row>
    <row r="130" spans="1:10">
      <c r="A130" s="71">
        <v>5386865233</v>
      </c>
      <c r="B130" s="71" t="s">
        <v>5074</v>
      </c>
      <c r="C130" s="71" t="s">
        <v>3358</v>
      </c>
      <c r="D130" s="71" t="s">
        <v>3362</v>
      </c>
      <c r="E130" s="135">
        <v>42892.154166666667</v>
      </c>
      <c r="F130" s="71" t="s">
        <v>3360</v>
      </c>
      <c r="G130" s="71">
        <v>19.98</v>
      </c>
      <c r="H130" s="71" t="s">
        <v>1920</v>
      </c>
      <c r="I130" s="71" t="s">
        <v>5104</v>
      </c>
      <c r="J130" s="57">
        <f t="shared" ref="J130:J193" si="2">0.3+0.029*G130</f>
        <v>0.87942000000000009</v>
      </c>
    </row>
    <row r="131" spans="1:10">
      <c r="A131" s="71">
        <v>5386741905</v>
      </c>
      <c r="B131" s="71" t="s">
        <v>4970</v>
      </c>
      <c r="C131" s="71" t="s">
        <v>3358</v>
      </c>
      <c r="D131" s="71" t="s">
        <v>3359</v>
      </c>
      <c r="E131" s="135">
        <v>42892.118055555555</v>
      </c>
      <c r="F131" s="71" t="s">
        <v>3360</v>
      </c>
      <c r="G131" s="71">
        <v>15.98</v>
      </c>
      <c r="H131" s="71" t="s">
        <v>1920</v>
      </c>
      <c r="I131" s="71"/>
      <c r="J131" s="57">
        <f t="shared" si="2"/>
        <v>0.76341999999999999</v>
      </c>
    </row>
    <row r="132" spans="1:10">
      <c r="A132" s="71">
        <v>5386573521</v>
      </c>
      <c r="B132" s="71" t="s">
        <v>4972</v>
      </c>
      <c r="C132" s="71" t="s">
        <v>3358</v>
      </c>
      <c r="D132" s="71" t="s">
        <v>3359</v>
      </c>
      <c r="E132" s="135">
        <v>42892.073611111111</v>
      </c>
      <c r="F132" s="71" t="s">
        <v>3360</v>
      </c>
      <c r="G132" s="71">
        <v>19.98</v>
      </c>
      <c r="H132" s="71" t="s">
        <v>1920</v>
      </c>
      <c r="I132" s="71"/>
      <c r="J132" s="57">
        <f t="shared" si="2"/>
        <v>0.87942000000000009</v>
      </c>
    </row>
    <row r="133" spans="1:10">
      <c r="A133" s="71">
        <v>5386272465</v>
      </c>
      <c r="B133" s="71" t="s">
        <v>4532</v>
      </c>
      <c r="C133" s="71" t="s">
        <v>3358</v>
      </c>
      <c r="D133" s="71" t="s">
        <v>3359</v>
      </c>
      <c r="E133" s="135">
        <v>42892.006944444445</v>
      </c>
      <c r="F133" s="71" t="s">
        <v>3360</v>
      </c>
      <c r="G133" s="71">
        <v>25.97</v>
      </c>
      <c r="H133" s="71" t="s">
        <v>1920</v>
      </c>
      <c r="I133" s="71"/>
      <c r="J133" s="57">
        <f t="shared" si="2"/>
        <v>1.0531299999999999</v>
      </c>
    </row>
    <row r="134" spans="1:10">
      <c r="A134" s="71">
        <v>5385427857</v>
      </c>
      <c r="B134" s="71" t="s">
        <v>4973</v>
      </c>
      <c r="C134" s="71" t="s">
        <v>3358</v>
      </c>
      <c r="D134" s="71" t="s">
        <v>3359</v>
      </c>
      <c r="E134" s="135">
        <v>42891.87777777778</v>
      </c>
      <c r="F134" s="71" t="s">
        <v>3360</v>
      </c>
      <c r="G134" s="71">
        <v>34.119999999999997</v>
      </c>
      <c r="H134" s="71" t="s">
        <v>1920</v>
      </c>
      <c r="I134" s="71"/>
      <c r="J134" s="57">
        <f t="shared" si="2"/>
        <v>1.28948</v>
      </c>
    </row>
    <row r="135" spans="1:10">
      <c r="A135" s="71">
        <v>5385308177</v>
      </c>
      <c r="B135" s="71" t="s">
        <v>4464</v>
      </c>
      <c r="C135" s="71" t="s">
        <v>3358</v>
      </c>
      <c r="D135" s="71" t="s">
        <v>3359</v>
      </c>
      <c r="E135" s="135">
        <v>42891.86041666667</v>
      </c>
      <c r="F135" s="71" t="s">
        <v>3360</v>
      </c>
      <c r="G135" s="71">
        <v>32.96</v>
      </c>
      <c r="H135" s="71" t="s">
        <v>1920</v>
      </c>
      <c r="I135" s="71"/>
      <c r="J135" s="57">
        <f t="shared" si="2"/>
        <v>1.2558400000000001</v>
      </c>
    </row>
    <row r="136" spans="1:10">
      <c r="A136" s="71">
        <v>5385298385</v>
      </c>
      <c r="B136" s="71" t="s">
        <v>4975</v>
      </c>
      <c r="C136" s="71" t="s">
        <v>3358</v>
      </c>
      <c r="D136" s="71" t="s">
        <v>3362</v>
      </c>
      <c r="E136" s="135">
        <v>42891.859027777777</v>
      </c>
      <c r="F136" s="71" t="s">
        <v>3360</v>
      </c>
      <c r="G136" s="71">
        <v>19.98</v>
      </c>
      <c r="H136" s="71" t="s">
        <v>1920</v>
      </c>
      <c r="I136" s="71" t="s">
        <v>5104</v>
      </c>
      <c r="J136" s="57">
        <f t="shared" si="2"/>
        <v>0.87942000000000009</v>
      </c>
    </row>
    <row r="137" spans="1:10">
      <c r="A137" s="71">
        <v>5385064657</v>
      </c>
      <c r="B137" s="71" t="s">
        <v>4976</v>
      </c>
      <c r="C137" s="71" t="s">
        <v>3358</v>
      </c>
      <c r="D137" s="71" t="s">
        <v>3359</v>
      </c>
      <c r="E137" s="135">
        <v>42891.823611111111</v>
      </c>
      <c r="F137" s="71" t="s">
        <v>3360</v>
      </c>
      <c r="G137" s="71">
        <v>21.33</v>
      </c>
      <c r="H137" s="71" t="s">
        <v>1920</v>
      </c>
      <c r="I137" s="71"/>
      <c r="J137" s="57">
        <f t="shared" si="2"/>
        <v>0.91856999999999989</v>
      </c>
    </row>
    <row r="138" spans="1:10">
      <c r="A138" s="71">
        <v>5384620689</v>
      </c>
      <c r="B138" s="71" t="s">
        <v>4977</v>
      </c>
      <c r="C138" s="71" t="s">
        <v>3358</v>
      </c>
      <c r="D138" s="71" t="s">
        <v>3359</v>
      </c>
      <c r="E138" s="135">
        <v>42891.751388888886</v>
      </c>
      <c r="F138" s="71" t="s">
        <v>3360</v>
      </c>
      <c r="G138" s="71">
        <v>36.96</v>
      </c>
      <c r="H138" s="71" t="s">
        <v>1920</v>
      </c>
      <c r="I138" s="71"/>
      <c r="J138" s="57">
        <f t="shared" si="2"/>
        <v>1.3718400000000002</v>
      </c>
    </row>
    <row r="139" spans="1:10">
      <c r="A139" s="71">
        <v>5384620177</v>
      </c>
      <c r="B139" s="71" t="s">
        <v>4978</v>
      </c>
      <c r="C139" s="71" t="s">
        <v>3358</v>
      </c>
      <c r="D139" s="71" t="s">
        <v>3359</v>
      </c>
      <c r="E139" s="135">
        <v>42891.751388888886</v>
      </c>
      <c r="F139" s="71" t="s">
        <v>3360</v>
      </c>
      <c r="G139" s="71">
        <v>31.98</v>
      </c>
      <c r="H139" s="71" t="s">
        <v>1920</v>
      </c>
      <c r="I139" s="71"/>
      <c r="J139" s="57">
        <f t="shared" si="2"/>
        <v>1.22742</v>
      </c>
    </row>
    <row r="140" spans="1:10">
      <c r="A140" s="71">
        <v>5384548689</v>
      </c>
      <c r="B140" s="71" t="s">
        <v>5076</v>
      </c>
      <c r="C140" s="71" t="s">
        <v>3358</v>
      </c>
      <c r="D140" s="71" t="s">
        <v>3359</v>
      </c>
      <c r="E140" s="135">
        <v>42891.740277777775</v>
      </c>
      <c r="F140" s="71" t="s">
        <v>3360</v>
      </c>
      <c r="G140" s="71">
        <v>49.97</v>
      </c>
      <c r="H140" s="71" t="s">
        <v>1920</v>
      </c>
      <c r="I140" s="71"/>
      <c r="J140" s="57">
        <f t="shared" si="2"/>
        <v>1.7491300000000001</v>
      </c>
    </row>
    <row r="141" spans="1:10">
      <c r="A141" s="71">
        <v>5384523281</v>
      </c>
      <c r="B141" s="71" t="s">
        <v>4582</v>
      </c>
      <c r="C141" s="71" t="s">
        <v>3358</v>
      </c>
      <c r="D141" s="71" t="s">
        <v>3362</v>
      </c>
      <c r="E141" s="135">
        <v>42891.736805555556</v>
      </c>
      <c r="F141" s="71" t="s">
        <v>3360</v>
      </c>
      <c r="G141" s="71">
        <v>63.95</v>
      </c>
      <c r="H141" s="71" t="s">
        <v>1920</v>
      </c>
      <c r="I141" s="71" t="s">
        <v>5104</v>
      </c>
      <c r="J141" s="57">
        <f t="shared" si="2"/>
        <v>2.15455</v>
      </c>
    </row>
    <row r="142" spans="1:10">
      <c r="A142" s="71">
        <v>5384520337</v>
      </c>
      <c r="B142" s="71" t="s">
        <v>4980</v>
      </c>
      <c r="C142" s="71" t="s">
        <v>3358</v>
      </c>
      <c r="D142" s="71" t="s">
        <v>3362</v>
      </c>
      <c r="E142" s="135">
        <v>42891.736111111109</v>
      </c>
      <c r="F142" s="71" t="s">
        <v>3360</v>
      </c>
      <c r="G142" s="71">
        <v>17.059999999999999</v>
      </c>
      <c r="H142" s="71" t="s">
        <v>1920</v>
      </c>
      <c r="I142" s="71" t="s">
        <v>5104</v>
      </c>
      <c r="J142" s="57">
        <f t="shared" si="2"/>
        <v>0.79474</v>
      </c>
    </row>
    <row r="143" spans="1:10">
      <c r="A143" s="71">
        <v>5384515345</v>
      </c>
      <c r="B143" s="71" t="s">
        <v>4981</v>
      </c>
      <c r="C143" s="71" t="s">
        <v>3358</v>
      </c>
      <c r="D143" s="71" t="s">
        <v>3359</v>
      </c>
      <c r="E143" s="135">
        <v>42891.73541666667</v>
      </c>
      <c r="F143" s="71" t="s">
        <v>3360</v>
      </c>
      <c r="G143" s="71">
        <v>35.97</v>
      </c>
      <c r="H143" s="71" t="s">
        <v>1920</v>
      </c>
      <c r="I143" s="71"/>
      <c r="J143" s="57">
        <f t="shared" si="2"/>
        <v>1.3431300000000002</v>
      </c>
    </row>
    <row r="144" spans="1:10">
      <c r="A144" s="71">
        <v>5384424657</v>
      </c>
      <c r="B144" s="71" t="s">
        <v>5078</v>
      </c>
      <c r="C144" s="71" t="s">
        <v>3358</v>
      </c>
      <c r="D144" s="71" t="s">
        <v>3359</v>
      </c>
      <c r="E144" s="135">
        <v>42891.720138888886</v>
      </c>
      <c r="F144" s="71" t="s">
        <v>3360</v>
      </c>
      <c r="G144" s="71">
        <v>23.99</v>
      </c>
      <c r="H144" s="71" t="s">
        <v>1920</v>
      </c>
      <c r="I144" s="71"/>
      <c r="J144" s="57">
        <f t="shared" si="2"/>
        <v>0.99570999999999987</v>
      </c>
    </row>
    <row r="145" spans="1:10">
      <c r="A145" s="71">
        <v>5384230865</v>
      </c>
      <c r="B145" s="71" t="s">
        <v>5080</v>
      </c>
      <c r="C145" s="71" t="s">
        <v>3358</v>
      </c>
      <c r="D145" s="71" t="s">
        <v>3359</v>
      </c>
      <c r="E145" s="135">
        <v>42891.693749999999</v>
      </c>
      <c r="F145" s="71" t="s">
        <v>3360</v>
      </c>
      <c r="G145" s="71">
        <v>23.99</v>
      </c>
      <c r="H145" s="71" t="s">
        <v>1920</v>
      </c>
      <c r="I145" s="71"/>
      <c r="J145" s="57">
        <f t="shared" si="2"/>
        <v>0.99570999999999987</v>
      </c>
    </row>
    <row r="146" spans="1:10">
      <c r="A146" s="71">
        <v>5383912017</v>
      </c>
      <c r="B146" s="71" t="s">
        <v>4982</v>
      </c>
      <c r="C146" s="71" t="s">
        <v>3358</v>
      </c>
      <c r="D146" s="71" t="s">
        <v>3359</v>
      </c>
      <c r="E146" s="135">
        <v>42891.671527777777</v>
      </c>
      <c r="F146" s="71" t="s">
        <v>3360</v>
      </c>
      <c r="G146" s="71">
        <v>19.98</v>
      </c>
      <c r="H146" s="71" t="s">
        <v>1920</v>
      </c>
      <c r="I146" s="71"/>
      <c r="J146" s="57">
        <f t="shared" si="2"/>
        <v>0.87942000000000009</v>
      </c>
    </row>
    <row r="147" spans="1:10">
      <c r="A147" s="71">
        <v>5383798033</v>
      </c>
      <c r="B147" s="71" t="s">
        <v>4983</v>
      </c>
      <c r="C147" s="71" t="s">
        <v>3358</v>
      </c>
      <c r="D147" s="71" t="s">
        <v>3359</v>
      </c>
      <c r="E147" s="135">
        <v>42891.663888888892</v>
      </c>
      <c r="F147" s="71" t="s">
        <v>3360</v>
      </c>
      <c r="G147" s="71">
        <v>31.98</v>
      </c>
      <c r="H147" s="71" t="s">
        <v>1920</v>
      </c>
      <c r="I147" s="71"/>
      <c r="J147" s="57">
        <f t="shared" si="2"/>
        <v>1.22742</v>
      </c>
    </row>
    <row r="148" spans="1:10">
      <c r="A148" s="71">
        <v>5383727889</v>
      </c>
      <c r="B148" s="71" t="s">
        <v>4985</v>
      </c>
      <c r="C148" s="71" t="s">
        <v>3358</v>
      </c>
      <c r="D148" s="71" t="s">
        <v>3359</v>
      </c>
      <c r="E148" s="135">
        <v>42891.658333333333</v>
      </c>
      <c r="F148" s="71" t="s">
        <v>3360</v>
      </c>
      <c r="G148" s="71">
        <v>31.98</v>
      </c>
      <c r="H148" s="71" t="s">
        <v>1920</v>
      </c>
      <c r="I148" s="71"/>
      <c r="J148" s="57">
        <f t="shared" si="2"/>
        <v>1.22742</v>
      </c>
    </row>
    <row r="149" spans="1:10">
      <c r="A149" s="71">
        <v>5383448593</v>
      </c>
      <c r="B149" s="71" t="s">
        <v>4528</v>
      </c>
      <c r="C149" s="71" t="s">
        <v>3358</v>
      </c>
      <c r="D149" s="71" t="s">
        <v>3359</v>
      </c>
      <c r="E149" s="135">
        <v>42891.634722222225</v>
      </c>
      <c r="F149" s="71" t="s">
        <v>3360</v>
      </c>
      <c r="G149" s="71">
        <v>17.98</v>
      </c>
      <c r="H149" s="71" t="s">
        <v>1920</v>
      </c>
      <c r="I149" s="71"/>
      <c r="J149" s="57">
        <f t="shared" si="2"/>
        <v>0.82142000000000004</v>
      </c>
    </row>
    <row r="150" spans="1:10">
      <c r="A150" s="71">
        <v>5383091729</v>
      </c>
      <c r="B150" s="71" t="s">
        <v>5082</v>
      </c>
      <c r="C150" s="71" t="s">
        <v>3358</v>
      </c>
      <c r="D150" s="71" t="s">
        <v>3359</v>
      </c>
      <c r="E150" s="135">
        <v>42891.585416666669</v>
      </c>
      <c r="F150" s="71" t="s">
        <v>3360</v>
      </c>
      <c r="G150" s="71">
        <v>31.98</v>
      </c>
      <c r="H150" s="71" t="s">
        <v>1920</v>
      </c>
      <c r="I150" s="71"/>
      <c r="J150" s="57">
        <f t="shared" si="2"/>
        <v>1.22742</v>
      </c>
    </row>
    <row r="151" spans="1:10">
      <c r="A151" s="71">
        <v>5382933649</v>
      </c>
      <c r="B151" s="71" t="s">
        <v>5083</v>
      </c>
      <c r="C151" s="71" t="s">
        <v>3358</v>
      </c>
      <c r="D151" s="71" t="s">
        <v>3359</v>
      </c>
      <c r="E151" s="135">
        <v>42891.563194444447</v>
      </c>
      <c r="F151" s="71" t="s">
        <v>3360</v>
      </c>
      <c r="G151" s="71">
        <v>23.99</v>
      </c>
      <c r="H151" s="71" t="s">
        <v>1920</v>
      </c>
      <c r="I151" s="71"/>
      <c r="J151" s="57">
        <f t="shared" si="2"/>
        <v>0.99570999999999987</v>
      </c>
    </row>
    <row r="152" spans="1:10">
      <c r="A152" s="71">
        <v>5382861713</v>
      </c>
      <c r="B152" s="71" t="s">
        <v>4986</v>
      </c>
      <c r="C152" s="71" t="s">
        <v>3358</v>
      </c>
      <c r="D152" s="71" t="s">
        <v>3359</v>
      </c>
      <c r="E152" s="135">
        <v>42891.552777777775</v>
      </c>
      <c r="F152" s="71" t="s">
        <v>3360</v>
      </c>
      <c r="G152" s="71">
        <v>19.98</v>
      </c>
      <c r="H152" s="71" t="s">
        <v>1920</v>
      </c>
      <c r="I152" s="71"/>
      <c r="J152" s="57">
        <f t="shared" si="2"/>
        <v>0.87942000000000009</v>
      </c>
    </row>
    <row r="153" spans="1:10">
      <c r="A153" s="71">
        <v>5382853777</v>
      </c>
      <c r="B153" s="71" t="s">
        <v>4987</v>
      </c>
      <c r="C153" s="71" t="s">
        <v>3358</v>
      </c>
      <c r="D153" s="71" t="s">
        <v>3359</v>
      </c>
      <c r="E153" s="135">
        <v>42891.551388888889</v>
      </c>
      <c r="F153" s="71" t="s">
        <v>3360</v>
      </c>
      <c r="G153" s="71">
        <v>19.98</v>
      </c>
      <c r="H153" s="71" t="s">
        <v>1920</v>
      </c>
      <c r="I153" s="71"/>
      <c r="J153" s="57">
        <f t="shared" si="2"/>
        <v>0.87942000000000009</v>
      </c>
    </row>
    <row r="154" spans="1:10">
      <c r="A154" s="71">
        <v>5382849937</v>
      </c>
      <c r="B154" s="71" t="s">
        <v>5084</v>
      </c>
      <c r="C154" s="71" t="s">
        <v>3358</v>
      </c>
      <c r="D154" s="71" t="s">
        <v>3359</v>
      </c>
      <c r="E154" s="135">
        <v>42891.550694444442</v>
      </c>
      <c r="F154" s="71" t="s">
        <v>3360</v>
      </c>
      <c r="G154" s="71">
        <v>23.99</v>
      </c>
      <c r="H154" s="71" t="s">
        <v>1920</v>
      </c>
      <c r="I154" s="71"/>
      <c r="J154" s="57">
        <f t="shared" si="2"/>
        <v>0.99570999999999987</v>
      </c>
    </row>
    <row r="155" spans="1:10">
      <c r="A155" s="71">
        <v>5382748689</v>
      </c>
      <c r="B155" s="71" t="s">
        <v>4988</v>
      </c>
      <c r="C155" s="71" t="s">
        <v>3358</v>
      </c>
      <c r="D155" s="71" t="s">
        <v>3359</v>
      </c>
      <c r="E155" s="135">
        <v>42891.534722222219</v>
      </c>
      <c r="F155" s="71" t="s">
        <v>4103</v>
      </c>
      <c r="G155" s="71">
        <v>31.98</v>
      </c>
      <c r="H155" s="71" t="s">
        <v>1920</v>
      </c>
      <c r="I155" s="71"/>
      <c r="J155" s="57">
        <f t="shared" si="2"/>
        <v>1.22742</v>
      </c>
    </row>
    <row r="156" spans="1:10">
      <c r="A156" s="71">
        <v>5382748689</v>
      </c>
      <c r="B156" s="71" t="s">
        <v>4988</v>
      </c>
      <c r="C156" s="71" t="s">
        <v>3358</v>
      </c>
      <c r="D156" s="71" t="s">
        <v>3359</v>
      </c>
      <c r="E156" s="135">
        <v>42891.536111111112</v>
      </c>
      <c r="F156" s="71" t="s">
        <v>3360</v>
      </c>
      <c r="G156" s="71">
        <v>31.98</v>
      </c>
      <c r="H156" s="71" t="s">
        <v>1920</v>
      </c>
      <c r="I156" s="71"/>
      <c r="J156" s="57">
        <f t="shared" si="2"/>
        <v>1.22742</v>
      </c>
    </row>
    <row r="157" spans="1:10">
      <c r="A157" s="71">
        <v>5382683729</v>
      </c>
      <c r="B157" s="71" t="s">
        <v>4990</v>
      </c>
      <c r="C157" s="71" t="s">
        <v>3358</v>
      </c>
      <c r="D157" s="71" t="s">
        <v>3359</v>
      </c>
      <c r="E157" s="135">
        <v>42891.525694444441</v>
      </c>
      <c r="F157" s="71" t="s">
        <v>3360</v>
      </c>
      <c r="G157" s="71">
        <v>17.059999999999999</v>
      </c>
      <c r="H157" s="71" t="s">
        <v>1920</v>
      </c>
      <c r="I157" s="71"/>
      <c r="J157" s="57">
        <f t="shared" si="2"/>
        <v>0.79474</v>
      </c>
    </row>
    <row r="158" spans="1:10">
      <c r="A158" s="71">
        <v>5382643217</v>
      </c>
      <c r="B158" s="71" t="s">
        <v>4991</v>
      </c>
      <c r="C158" s="71" t="s">
        <v>3358</v>
      </c>
      <c r="D158" s="71" t="s">
        <v>3359</v>
      </c>
      <c r="E158" s="135">
        <v>42891.520138888889</v>
      </c>
      <c r="F158" s="71" t="s">
        <v>3360</v>
      </c>
      <c r="G158" s="71">
        <v>31.98</v>
      </c>
      <c r="H158" s="71" t="s">
        <v>1920</v>
      </c>
      <c r="I158" s="71"/>
      <c r="J158" s="57">
        <f t="shared" si="2"/>
        <v>1.22742</v>
      </c>
    </row>
    <row r="159" spans="1:10">
      <c r="A159" s="71">
        <v>5382432401</v>
      </c>
      <c r="B159" s="71" t="s">
        <v>5086</v>
      </c>
      <c r="C159" s="71" t="s">
        <v>3358</v>
      </c>
      <c r="D159" s="71" t="s">
        <v>3359</v>
      </c>
      <c r="E159" s="135">
        <v>42891.504166666666</v>
      </c>
      <c r="F159" s="71" t="s">
        <v>3360</v>
      </c>
      <c r="G159" s="71">
        <v>23.99</v>
      </c>
      <c r="H159" s="71" t="s">
        <v>1920</v>
      </c>
      <c r="I159" s="71"/>
      <c r="J159" s="57">
        <f t="shared" si="2"/>
        <v>0.99570999999999987</v>
      </c>
    </row>
    <row r="160" spans="1:10">
      <c r="A160" s="71">
        <v>5382164689</v>
      </c>
      <c r="B160" s="71" t="s">
        <v>5088</v>
      </c>
      <c r="C160" s="71" t="s">
        <v>3358</v>
      </c>
      <c r="D160" s="71" t="s">
        <v>3359</v>
      </c>
      <c r="E160" s="135">
        <v>42891.484722222223</v>
      </c>
      <c r="F160" s="71" t="s">
        <v>3360</v>
      </c>
      <c r="G160" s="71">
        <v>31.98</v>
      </c>
      <c r="H160" s="71" t="s">
        <v>1920</v>
      </c>
      <c r="I160" s="71"/>
      <c r="J160" s="57">
        <f t="shared" si="2"/>
        <v>1.22742</v>
      </c>
    </row>
    <row r="161" spans="1:10">
      <c r="A161" s="71">
        <v>5382050705</v>
      </c>
      <c r="B161" s="71" t="s">
        <v>4993</v>
      </c>
      <c r="C161" s="71" t="s">
        <v>3358</v>
      </c>
      <c r="D161" s="71" t="s">
        <v>3362</v>
      </c>
      <c r="E161" s="135">
        <v>42891.466666666667</v>
      </c>
      <c r="F161" s="71" t="s">
        <v>3360</v>
      </c>
      <c r="G161" s="71">
        <v>27.97</v>
      </c>
      <c r="H161" s="71" t="s">
        <v>1920</v>
      </c>
      <c r="I161" s="71" t="s">
        <v>5104</v>
      </c>
      <c r="J161" s="57">
        <f t="shared" si="2"/>
        <v>1.11113</v>
      </c>
    </row>
    <row r="162" spans="1:10">
      <c r="A162" s="71">
        <v>5381978129</v>
      </c>
      <c r="B162" s="71" t="s">
        <v>4994</v>
      </c>
      <c r="C162" s="71" t="s">
        <v>3358</v>
      </c>
      <c r="D162" s="71" t="s">
        <v>3359</v>
      </c>
      <c r="E162" s="135">
        <v>42891.455555555556</v>
      </c>
      <c r="F162" s="71" t="s">
        <v>3360</v>
      </c>
      <c r="G162" s="71">
        <v>27.97</v>
      </c>
      <c r="H162" s="71" t="s">
        <v>1920</v>
      </c>
      <c r="I162" s="71"/>
      <c r="J162" s="57">
        <f t="shared" si="2"/>
        <v>1.11113</v>
      </c>
    </row>
    <row r="163" spans="1:10">
      <c r="A163" s="71">
        <v>5381673233</v>
      </c>
      <c r="B163" s="71" t="s">
        <v>4995</v>
      </c>
      <c r="C163" s="71" t="s">
        <v>3358</v>
      </c>
      <c r="D163" s="71" t="s">
        <v>3359</v>
      </c>
      <c r="E163" s="135">
        <v>42891.425000000003</v>
      </c>
      <c r="F163" s="71" t="s">
        <v>3360</v>
      </c>
      <c r="G163" s="71">
        <v>17.059999999999999</v>
      </c>
      <c r="H163" s="71" t="s">
        <v>1920</v>
      </c>
      <c r="I163" s="71"/>
      <c r="J163" s="57">
        <f t="shared" si="2"/>
        <v>0.79474</v>
      </c>
    </row>
    <row r="164" spans="1:10">
      <c r="A164" s="71">
        <v>5381436817</v>
      </c>
      <c r="B164" s="71" t="s">
        <v>4996</v>
      </c>
      <c r="C164" s="71" t="s">
        <v>3358</v>
      </c>
      <c r="D164" s="71" t="s">
        <v>3362</v>
      </c>
      <c r="E164" s="135">
        <v>42891.405555555553</v>
      </c>
      <c r="F164" s="71" t="s">
        <v>3360</v>
      </c>
      <c r="G164" s="71">
        <v>19.98</v>
      </c>
      <c r="H164" s="71" t="s">
        <v>1920</v>
      </c>
      <c r="I164" s="71" t="s">
        <v>5104</v>
      </c>
      <c r="J164" s="57">
        <f t="shared" si="2"/>
        <v>0.87942000000000009</v>
      </c>
    </row>
    <row r="165" spans="1:10">
      <c r="A165" s="71">
        <v>5381342161</v>
      </c>
      <c r="B165" s="71" t="s">
        <v>4998</v>
      </c>
      <c r="C165" s="71" t="s">
        <v>3358</v>
      </c>
      <c r="D165" s="71" t="s">
        <v>3359</v>
      </c>
      <c r="E165" s="135">
        <v>42891.38958333333</v>
      </c>
      <c r="F165" s="71" t="s">
        <v>3360</v>
      </c>
      <c r="G165" s="71">
        <v>19.98</v>
      </c>
      <c r="H165" s="71" t="s">
        <v>1920</v>
      </c>
      <c r="I165" s="71"/>
      <c r="J165" s="57">
        <f t="shared" si="2"/>
        <v>0.87942000000000009</v>
      </c>
    </row>
    <row r="166" spans="1:10">
      <c r="A166" s="71">
        <v>5381318929</v>
      </c>
      <c r="B166" s="71" t="s">
        <v>4524</v>
      </c>
      <c r="C166" s="71" t="s">
        <v>3358</v>
      </c>
      <c r="D166" s="71" t="s">
        <v>3359</v>
      </c>
      <c r="E166" s="135">
        <v>42891.384722222225</v>
      </c>
      <c r="F166" s="71" t="s">
        <v>3360</v>
      </c>
      <c r="G166" s="71">
        <v>40.950000000000003</v>
      </c>
      <c r="H166" s="71" t="s">
        <v>1920</v>
      </c>
      <c r="I166" s="71"/>
      <c r="J166" s="57">
        <f t="shared" si="2"/>
        <v>1.4875500000000001</v>
      </c>
    </row>
    <row r="167" spans="1:10">
      <c r="A167" s="71">
        <v>5381298193</v>
      </c>
      <c r="B167" s="71" t="s">
        <v>4999</v>
      </c>
      <c r="C167" s="71" t="s">
        <v>3358</v>
      </c>
      <c r="D167" s="71" t="s">
        <v>3359</v>
      </c>
      <c r="E167" s="135">
        <v>42891.379166666666</v>
      </c>
      <c r="F167" s="71" t="s">
        <v>3360</v>
      </c>
      <c r="G167" s="71">
        <v>11.99</v>
      </c>
      <c r="H167" s="71" t="s">
        <v>1920</v>
      </c>
      <c r="I167" s="71"/>
      <c r="J167" s="57">
        <f t="shared" si="2"/>
        <v>0.64771000000000001</v>
      </c>
    </row>
    <row r="168" spans="1:10">
      <c r="A168" s="71">
        <v>5381234961</v>
      </c>
      <c r="B168" s="71" t="s">
        <v>5001</v>
      </c>
      <c r="C168" s="71" t="s">
        <v>3358</v>
      </c>
      <c r="D168" s="71" t="s">
        <v>3359</v>
      </c>
      <c r="E168" s="135">
        <v>42891.364583333336</v>
      </c>
      <c r="F168" s="71" t="s">
        <v>3360</v>
      </c>
      <c r="G168" s="71">
        <v>19.98</v>
      </c>
      <c r="H168" s="71" t="s">
        <v>1920</v>
      </c>
      <c r="I168" s="71"/>
      <c r="J168" s="57">
        <f t="shared" si="2"/>
        <v>0.87942000000000009</v>
      </c>
    </row>
    <row r="169" spans="1:10">
      <c r="A169" s="71">
        <v>5377464337</v>
      </c>
      <c r="B169" s="71" t="s">
        <v>5002</v>
      </c>
      <c r="C169" s="71" t="s">
        <v>3358</v>
      </c>
      <c r="D169" s="71" t="s">
        <v>3359</v>
      </c>
      <c r="E169" s="135">
        <v>42890.540277777778</v>
      </c>
      <c r="F169" s="71" t="s">
        <v>3360</v>
      </c>
      <c r="G169" s="71">
        <v>31.98</v>
      </c>
      <c r="H169" s="71" t="s">
        <v>1920</v>
      </c>
      <c r="I169" s="71"/>
      <c r="J169" s="57">
        <f t="shared" si="2"/>
        <v>1.22742</v>
      </c>
    </row>
    <row r="170" spans="1:10">
      <c r="A170" s="71">
        <v>5375441553</v>
      </c>
      <c r="B170" s="71" t="s">
        <v>4556</v>
      </c>
      <c r="C170" s="71" t="s">
        <v>3358</v>
      </c>
      <c r="D170" s="71" t="s">
        <v>3359</v>
      </c>
      <c r="E170" s="135">
        <v>42889.950694444444</v>
      </c>
      <c r="F170" s="71" t="s">
        <v>3360</v>
      </c>
      <c r="G170" s="71">
        <v>9.99</v>
      </c>
      <c r="H170" s="71" t="s">
        <v>1920</v>
      </c>
      <c r="I170" s="71"/>
      <c r="J170" s="57">
        <f t="shared" si="2"/>
        <v>0.58970999999999996</v>
      </c>
    </row>
    <row r="171" spans="1:10">
      <c r="A171" s="71">
        <v>5374781137</v>
      </c>
      <c r="B171" s="71" t="s">
        <v>4814</v>
      </c>
      <c r="C171" s="71" t="s">
        <v>3358</v>
      </c>
      <c r="D171" s="71" t="s">
        <v>3359</v>
      </c>
      <c r="E171" s="135">
        <v>42889.816666666666</v>
      </c>
      <c r="F171" s="71" t="s">
        <v>3360</v>
      </c>
      <c r="G171" s="71">
        <v>96.95</v>
      </c>
      <c r="H171" s="71" t="s">
        <v>1920</v>
      </c>
      <c r="I171" s="71"/>
      <c r="J171" s="57">
        <f t="shared" si="2"/>
        <v>3.1115500000000003</v>
      </c>
    </row>
    <row r="172" spans="1:10">
      <c r="A172" s="71">
        <v>5373085777</v>
      </c>
      <c r="B172" s="71" t="s">
        <v>5004</v>
      </c>
      <c r="C172" s="71" t="s">
        <v>3358</v>
      </c>
      <c r="D172" s="71" t="s">
        <v>3359</v>
      </c>
      <c r="E172" s="135">
        <v>42889.55</v>
      </c>
      <c r="F172" s="71" t="s">
        <v>3360</v>
      </c>
      <c r="G172" s="71">
        <v>27.97</v>
      </c>
      <c r="H172" s="71" t="s">
        <v>1920</v>
      </c>
      <c r="I172" s="71"/>
      <c r="J172" s="57">
        <f t="shared" si="2"/>
        <v>1.11113</v>
      </c>
    </row>
    <row r="173" spans="1:10">
      <c r="A173" s="71">
        <v>5370280465</v>
      </c>
      <c r="B173" s="71" t="s">
        <v>5005</v>
      </c>
      <c r="C173" s="71" t="s">
        <v>3358</v>
      </c>
      <c r="D173" s="71" t="s">
        <v>3359</v>
      </c>
      <c r="E173" s="135">
        <v>42888.885416666664</v>
      </c>
      <c r="F173" s="71" t="s">
        <v>3360</v>
      </c>
      <c r="G173" s="71">
        <v>19.98</v>
      </c>
      <c r="H173" s="71" t="s">
        <v>1920</v>
      </c>
      <c r="I173" s="71"/>
      <c r="J173" s="57">
        <f t="shared" si="2"/>
        <v>0.87942000000000009</v>
      </c>
    </row>
    <row r="174" spans="1:10">
      <c r="A174" s="71">
        <v>5370039441</v>
      </c>
      <c r="B174" s="71" t="s">
        <v>5006</v>
      </c>
      <c r="C174" s="71" t="s">
        <v>3358</v>
      </c>
      <c r="D174" s="71" t="s">
        <v>3359</v>
      </c>
      <c r="E174" s="135">
        <v>42888.841666666667</v>
      </c>
      <c r="F174" s="71" t="s">
        <v>3360</v>
      </c>
      <c r="G174" s="71">
        <v>36.97</v>
      </c>
      <c r="H174" s="71" t="s">
        <v>1920</v>
      </c>
      <c r="I174" s="71"/>
      <c r="J174" s="57">
        <f t="shared" si="2"/>
        <v>1.3721300000000001</v>
      </c>
    </row>
    <row r="175" spans="1:10">
      <c r="A175" s="71">
        <v>5369869649</v>
      </c>
      <c r="B175" s="71" t="s">
        <v>4473</v>
      </c>
      <c r="C175" s="71" t="s">
        <v>3358</v>
      </c>
      <c r="D175" s="71" t="s">
        <v>3362</v>
      </c>
      <c r="E175" s="135">
        <v>42888.811111111114</v>
      </c>
      <c r="F175" s="71" t="s">
        <v>3360</v>
      </c>
      <c r="G175" s="71">
        <v>36.979999999999997</v>
      </c>
      <c r="H175" s="71" t="s">
        <v>1920</v>
      </c>
      <c r="I175" s="71" t="s">
        <v>5104</v>
      </c>
      <c r="J175" s="57">
        <f t="shared" si="2"/>
        <v>1.37242</v>
      </c>
    </row>
    <row r="176" spans="1:10">
      <c r="A176" s="71">
        <v>5369363665</v>
      </c>
      <c r="B176" s="71" t="s">
        <v>4900</v>
      </c>
      <c r="C176" s="71" t="s">
        <v>3358</v>
      </c>
      <c r="D176" s="71" t="s">
        <v>3359</v>
      </c>
      <c r="E176" s="135">
        <v>42888.728472222225</v>
      </c>
      <c r="F176" s="71" t="s">
        <v>3360</v>
      </c>
      <c r="G176" s="71">
        <v>27.97</v>
      </c>
      <c r="H176" s="71" t="s">
        <v>1920</v>
      </c>
      <c r="I176" s="71"/>
      <c r="J176" s="57">
        <f t="shared" si="2"/>
        <v>1.11113</v>
      </c>
    </row>
    <row r="177" spans="1:10">
      <c r="A177" s="71">
        <v>5369256657</v>
      </c>
      <c r="B177" s="71" t="s">
        <v>4452</v>
      </c>
      <c r="C177" s="71" t="s">
        <v>3358</v>
      </c>
      <c r="D177" s="71" t="s">
        <v>3362</v>
      </c>
      <c r="E177" s="135">
        <v>42888.713194444441</v>
      </c>
      <c r="F177" s="71" t="s">
        <v>3360</v>
      </c>
      <c r="G177" s="71">
        <v>15.98</v>
      </c>
      <c r="H177" s="71" t="s">
        <v>1920</v>
      </c>
      <c r="I177" s="71" t="s">
        <v>5104</v>
      </c>
      <c r="J177" s="57">
        <f t="shared" si="2"/>
        <v>0.76341999999999999</v>
      </c>
    </row>
    <row r="178" spans="1:10">
      <c r="A178" s="71">
        <v>5369248849</v>
      </c>
      <c r="B178" s="71" t="s">
        <v>5007</v>
      </c>
      <c r="C178" s="71" t="s">
        <v>3358</v>
      </c>
      <c r="D178" s="71" t="s">
        <v>3359</v>
      </c>
      <c r="E178" s="135">
        <v>42888.711805555555</v>
      </c>
      <c r="F178" s="71" t="s">
        <v>3360</v>
      </c>
      <c r="G178" s="71">
        <v>44.95</v>
      </c>
      <c r="H178" s="71" t="s">
        <v>1920</v>
      </c>
      <c r="I178" s="71"/>
      <c r="J178" s="57">
        <f t="shared" si="2"/>
        <v>1.6035500000000003</v>
      </c>
    </row>
    <row r="179" spans="1:10">
      <c r="A179" s="71">
        <v>5368865361</v>
      </c>
      <c r="B179" s="71" t="s">
        <v>5112</v>
      </c>
      <c r="C179" s="71" t="s">
        <v>3358</v>
      </c>
      <c r="D179" s="71" t="s">
        <v>3359</v>
      </c>
      <c r="E179" s="135">
        <v>42888.65902777778</v>
      </c>
      <c r="F179" s="71" t="s">
        <v>3360</v>
      </c>
      <c r="G179" s="71">
        <v>4</v>
      </c>
      <c r="H179" s="71" t="s">
        <v>1920</v>
      </c>
      <c r="I179" s="71"/>
      <c r="J179" s="57">
        <f t="shared" si="2"/>
        <v>0.41599999999999998</v>
      </c>
    </row>
    <row r="180" spans="1:10">
      <c r="A180" s="71">
        <v>5368817105</v>
      </c>
      <c r="B180" s="71" t="s">
        <v>4558</v>
      </c>
      <c r="C180" s="71" t="s">
        <v>3358</v>
      </c>
      <c r="D180" s="71" t="s">
        <v>3359</v>
      </c>
      <c r="E180" s="135">
        <v>42888.652777777781</v>
      </c>
      <c r="F180" s="71" t="s">
        <v>3360</v>
      </c>
      <c r="G180" s="71">
        <v>43.96</v>
      </c>
      <c r="H180" s="71" t="s">
        <v>1920</v>
      </c>
      <c r="I180" s="71"/>
      <c r="J180" s="57">
        <f t="shared" si="2"/>
        <v>1.5748400000000002</v>
      </c>
    </row>
    <row r="181" spans="1:10">
      <c r="A181" s="71">
        <v>5368109969</v>
      </c>
      <c r="B181" s="71" t="s">
        <v>4444</v>
      </c>
      <c r="C181" s="71" t="s">
        <v>3358</v>
      </c>
      <c r="D181" s="71" t="s">
        <v>3359</v>
      </c>
      <c r="E181" s="135">
        <v>42888.601388888892</v>
      </c>
      <c r="F181" s="71" t="s">
        <v>3360</v>
      </c>
      <c r="G181" s="71">
        <v>67.930000000000007</v>
      </c>
      <c r="H181" s="71" t="s">
        <v>1920</v>
      </c>
      <c r="I181" s="71"/>
      <c r="J181" s="57">
        <f t="shared" si="2"/>
        <v>2.2699700000000003</v>
      </c>
    </row>
    <row r="182" spans="1:10">
      <c r="A182" s="71">
        <v>5367950545</v>
      </c>
      <c r="B182" s="71" t="s">
        <v>5008</v>
      </c>
      <c r="C182" s="71" t="s">
        <v>3358</v>
      </c>
      <c r="D182" s="71" t="s">
        <v>3359</v>
      </c>
      <c r="E182" s="135">
        <v>42888.580555555556</v>
      </c>
      <c r="F182" s="71" t="s">
        <v>3360</v>
      </c>
      <c r="G182" s="71">
        <v>19.98</v>
      </c>
      <c r="H182" s="71" t="s">
        <v>1920</v>
      </c>
      <c r="I182" s="71"/>
      <c r="J182" s="57">
        <f t="shared" si="2"/>
        <v>0.87942000000000009</v>
      </c>
    </row>
    <row r="183" spans="1:10">
      <c r="A183" s="71">
        <v>5367602641</v>
      </c>
      <c r="B183" s="71" t="s">
        <v>5009</v>
      </c>
      <c r="C183" s="71" t="s">
        <v>3358</v>
      </c>
      <c r="D183" s="71" t="s">
        <v>3359</v>
      </c>
      <c r="E183" s="135">
        <v>42888.536805555559</v>
      </c>
      <c r="F183" s="71" t="s">
        <v>3360</v>
      </c>
      <c r="G183" s="71">
        <v>17.059999999999999</v>
      </c>
      <c r="H183" s="71" t="s">
        <v>1920</v>
      </c>
      <c r="I183" s="71"/>
      <c r="J183" s="57">
        <f t="shared" si="2"/>
        <v>0.79474</v>
      </c>
    </row>
    <row r="184" spans="1:10">
      <c r="A184" s="71">
        <v>5367267601</v>
      </c>
      <c r="B184" s="71" t="s">
        <v>5010</v>
      </c>
      <c r="C184" s="71" t="s">
        <v>3358</v>
      </c>
      <c r="D184" s="71" t="s">
        <v>3359</v>
      </c>
      <c r="E184" s="135">
        <v>42888.495138888888</v>
      </c>
      <c r="F184" s="71" t="s">
        <v>3360</v>
      </c>
      <c r="G184" s="71">
        <v>15.98</v>
      </c>
      <c r="H184" s="71" t="s">
        <v>1920</v>
      </c>
      <c r="I184" s="71"/>
      <c r="J184" s="57">
        <f t="shared" si="2"/>
        <v>0.76341999999999999</v>
      </c>
    </row>
    <row r="185" spans="1:10">
      <c r="A185" s="71">
        <v>5367148945</v>
      </c>
      <c r="B185" s="71" t="s">
        <v>5011</v>
      </c>
      <c r="C185" s="71" t="s">
        <v>3358</v>
      </c>
      <c r="D185" s="71" t="s">
        <v>3359</v>
      </c>
      <c r="E185" s="135">
        <v>42888.479861111111</v>
      </c>
      <c r="F185" s="71" t="s">
        <v>3360</v>
      </c>
      <c r="G185" s="71">
        <v>11.99</v>
      </c>
      <c r="H185" s="71" t="s">
        <v>1920</v>
      </c>
      <c r="I185" s="71"/>
      <c r="J185" s="57">
        <f t="shared" si="2"/>
        <v>0.64771000000000001</v>
      </c>
    </row>
    <row r="186" spans="1:10">
      <c r="A186" s="71">
        <v>5367015377</v>
      </c>
      <c r="B186" s="71" t="s">
        <v>5013</v>
      </c>
      <c r="C186" s="71" t="s">
        <v>3358</v>
      </c>
      <c r="D186" s="71" t="s">
        <v>3359</v>
      </c>
      <c r="E186" s="135">
        <v>42888.461805555555</v>
      </c>
      <c r="F186" s="71" t="s">
        <v>3360</v>
      </c>
      <c r="G186" s="71">
        <v>31.96</v>
      </c>
      <c r="H186" s="71" t="s">
        <v>1920</v>
      </c>
      <c r="I186" s="71"/>
      <c r="J186" s="57">
        <f t="shared" si="2"/>
        <v>1.2268400000000002</v>
      </c>
    </row>
    <row r="187" spans="1:10">
      <c r="A187" s="71">
        <v>5366763921</v>
      </c>
      <c r="B187" s="71" t="s">
        <v>5090</v>
      </c>
      <c r="C187" s="71" t="s">
        <v>3358</v>
      </c>
      <c r="D187" s="71" t="s">
        <v>3359</v>
      </c>
      <c r="E187" s="135">
        <v>42888.427083333336</v>
      </c>
      <c r="F187" s="71" t="s">
        <v>3360</v>
      </c>
      <c r="G187" s="71">
        <v>26.98</v>
      </c>
      <c r="H187" s="71" t="s">
        <v>1920</v>
      </c>
      <c r="I187" s="71"/>
      <c r="J187" s="57">
        <f t="shared" si="2"/>
        <v>1.0824199999999999</v>
      </c>
    </row>
    <row r="188" spans="1:10">
      <c r="A188" s="71">
        <v>5366561745</v>
      </c>
      <c r="B188" s="71" t="s">
        <v>5014</v>
      </c>
      <c r="C188" s="71" t="s">
        <v>3358</v>
      </c>
      <c r="D188" s="71" t="s">
        <v>3359</v>
      </c>
      <c r="E188" s="135">
        <v>42888.392361111109</v>
      </c>
      <c r="F188" s="71" t="s">
        <v>3360</v>
      </c>
      <c r="G188" s="71">
        <v>19.98</v>
      </c>
      <c r="H188" s="71" t="s">
        <v>1920</v>
      </c>
      <c r="I188" s="71"/>
      <c r="J188" s="57">
        <f t="shared" si="2"/>
        <v>0.87942000000000009</v>
      </c>
    </row>
    <row r="189" spans="1:10">
      <c r="A189" s="71">
        <v>5366366737</v>
      </c>
      <c r="B189" s="71" t="s">
        <v>5015</v>
      </c>
      <c r="C189" s="71" t="s">
        <v>3358</v>
      </c>
      <c r="D189" s="71" t="s">
        <v>3359</v>
      </c>
      <c r="E189" s="135">
        <v>42888.354861111111</v>
      </c>
      <c r="F189" s="71" t="s">
        <v>3360</v>
      </c>
      <c r="G189" s="71">
        <v>21.33</v>
      </c>
      <c r="H189" s="71" t="s">
        <v>1920</v>
      </c>
      <c r="I189" s="71"/>
      <c r="J189" s="57">
        <f t="shared" si="2"/>
        <v>0.91856999999999989</v>
      </c>
    </row>
    <row r="190" spans="1:10">
      <c r="A190" s="71">
        <v>5366362513</v>
      </c>
      <c r="B190" s="71" t="s">
        <v>4432</v>
      </c>
      <c r="C190" s="71" t="s">
        <v>3358</v>
      </c>
      <c r="D190" s="71" t="s">
        <v>3359</v>
      </c>
      <c r="E190" s="135">
        <v>42888.353472222225</v>
      </c>
      <c r="F190" s="71" t="s">
        <v>3360</v>
      </c>
      <c r="G190" s="71">
        <v>25.97</v>
      </c>
      <c r="H190" s="71" t="s">
        <v>1920</v>
      </c>
      <c r="I190" s="71"/>
      <c r="J190" s="57">
        <f t="shared" si="2"/>
        <v>1.0531299999999999</v>
      </c>
    </row>
    <row r="191" spans="1:10">
      <c r="A191" s="71">
        <v>5366338769</v>
      </c>
      <c r="B191" s="71" t="s">
        <v>4833</v>
      </c>
      <c r="C191" s="71" t="s">
        <v>3358</v>
      </c>
      <c r="D191" s="71" t="s">
        <v>3359</v>
      </c>
      <c r="E191" s="135">
        <v>42888.347916666666</v>
      </c>
      <c r="F191" s="71" t="s">
        <v>3360</v>
      </c>
      <c r="G191" s="71">
        <v>36.97</v>
      </c>
      <c r="H191" s="71" t="s">
        <v>1920</v>
      </c>
      <c r="I191" s="71"/>
      <c r="J191" s="57">
        <f t="shared" si="2"/>
        <v>1.3721300000000001</v>
      </c>
    </row>
    <row r="192" spans="1:10">
      <c r="A192" s="71">
        <v>5366321297</v>
      </c>
      <c r="B192" s="71" t="s">
        <v>4466</v>
      </c>
      <c r="C192" s="71" t="s">
        <v>3358</v>
      </c>
      <c r="D192" s="71" t="s">
        <v>3359</v>
      </c>
      <c r="E192" s="135">
        <v>42888.34375</v>
      </c>
      <c r="F192" s="71" t="s">
        <v>3360</v>
      </c>
      <c r="G192" s="71">
        <v>17.98</v>
      </c>
      <c r="H192" s="71" t="s">
        <v>1920</v>
      </c>
      <c r="I192" s="71"/>
      <c r="J192" s="57">
        <f t="shared" si="2"/>
        <v>0.82142000000000004</v>
      </c>
    </row>
    <row r="193" spans="1:10">
      <c r="A193" s="71">
        <v>5366304145</v>
      </c>
      <c r="B193" s="71" t="s">
        <v>5016</v>
      </c>
      <c r="C193" s="71" t="s">
        <v>3358</v>
      </c>
      <c r="D193" s="71" t="s">
        <v>3359</v>
      </c>
      <c r="E193" s="135">
        <v>42888.339583333334</v>
      </c>
      <c r="F193" s="71" t="s">
        <v>3360</v>
      </c>
      <c r="G193" s="71">
        <v>15.98</v>
      </c>
      <c r="H193" s="71" t="s">
        <v>1920</v>
      </c>
      <c r="I193" s="71"/>
      <c r="J193" s="57">
        <f t="shared" si="2"/>
        <v>0.76341999999999999</v>
      </c>
    </row>
    <row r="194" spans="1:10">
      <c r="A194" s="71">
        <v>5366301073</v>
      </c>
      <c r="B194" s="71" t="s">
        <v>5091</v>
      </c>
      <c r="C194" s="71" t="s">
        <v>3358</v>
      </c>
      <c r="D194" s="71" t="s">
        <v>3359</v>
      </c>
      <c r="E194" s="135">
        <v>42888.339583333334</v>
      </c>
      <c r="F194" s="71" t="s">
        <v>3360</v>
      </c>
      <c r="G194" s="71">
        <v>23.99</v>
      </c>
      <c r="H194" s="71" t="s">
        <v>1920</v>
      </c>
      <c r="I194" s="71"/>
      <c r="J194" s="57">
        <f t="shared" ref="J194:J257" si="3">0.3+0.029*G194</f>
        <v>0.99570999999999987</v>
      </c>
    </row>
    <row r="195" spans="1:10">
      <c r="A195" s="71">
        <v>5366193297</v>
      </c>
      <c r="B195" s="71" t="s">
        <v>5017</v>
      </c>
      <c r="C195" s="71" t="s">
        <v>3358</v>
      </c>
      <c r="D195" s="71" t="s">
        <v>3359</v>
      </c>
      <c r="E195" s="135">
        <v>42888.311805555553</v>
      </c>
      <c r="F195" s="71" t="s">
        <v>3360</v>
      </c>
      <c r="G195" s="71">
        <v>31.98</v>
      </c>
      <c r="H195" s="71" t="s">
        <v>1920</v>
      </c>
      <c r="I195" s="71"/>
      <c r="J195" s="57">
        <f t="shared" si="3"/>
        <v>1.22742</v>
      </c>
    </row>
    <row r="196" spans="1:10">
      <c r="A196" s="71">
        <v>5365904721</v>
      </c>
      <c r="B196" s="71" t="s">
        <v>5018</v>
      </c>
      <c r="C196" s="71" t="s">
        <v>3358</v>
      </c>
      <c r="D196" s="71" t="s">
        <v>3359</v>
      </c>
      <c r="E196" s="135">
        <v>42888.220138888886</v>
      </c>
      <c r="F196" s="71" t="s">
        <v>3360</v>
      </c>
      <c r="G196" s="71">
        <v>19.98</v>
      </c>
      <c r="H196" s="71" t="s">
        <v>1920</v>
      </c>
      <c r="I196" s="71"/>
      <c r="J196" s="57">
        <f t="shared" si="3"/>
        <v>0.87942000000000009</v>
      </c>
    </row>
    <row r="197" spans="1:10">
      <c r="A197" s="71">
        <v>5365554449</v>
      </c>
      <c r="B197" s="71" t="s">
        <v>5019</v>
      </c>
      <c r="C197" s="71" t="s">
        <v>3358</v>
      </c>
      <c r="D197" s="71" t="s">
        <v>3359</v>
      </c>
      <c r="E197" s="135">
        <v>42888.198611111111</v>
      </c>
      <c r="F197" s="71" t="s">
        <v>3360</v>
      </c>
      <c r="G197" s="71">
        <v>57.96</v>
      </c>
      <c r="H197" s="71" t="s">
        <v>1920</v>
      </c>
      <c r="I197" s="71"/>
      <c r="J197" s="57">
        <f t="shared" si="3"/>
        <v>1.9808400000000002</v>
      </c>
    </row>
    <row r="198" spans="1:10">
      <c r="A198" s="71">
        <v>5365309649</v>
      </c>
      <c r="B198" s="71" t="s">
        <v>5113</v>
      </c>
      <c r="C198" s="71" t="s">
        <v>3358</v>
      </c>
      <c r="D198" s="71" t="s">
        <v>3359</v>
      </c>
      <c r="E198" s="135">
        <v>42888.145833333336</v>
      </c>
      <c r="F198" s="71" t="s">
        <v>3360</v>
      </c>
      <c r="G198" s="71">
        <v>18.989999999999998</v>
      </c>
      <c r="H198" s="71" t="s">
        <v>1920</v>
      </c>
      <c r="I198" s="71"/>
      <c r="J198" s="57">
        <f t="shared" si="3"/>
        <v>0.85071000000000008</v>
      </c>
    </row>
    <row r="199" spans="1:10">
      <c r="A199" s="71">
        <v>5365273425</v>
      </c>
      <c r="B199" s="71" t="s">
        <v>5020</v>
      </c>
      <c r="C199" s="71" t="s">
        <v>3358</v>
      </c>
      <c r="D199" s="71" t="s">
        <v>3359</v>
      </c>
      <c r="E199" s="135">
        <v>42888.131249999999</v>
      </c>
      <c r="F199" s="71" t="s">
        <v>3360</v>
      </c>
      <c r="G199" s="71">
        <v>49.97</v>
      </c>
      <c r="H199" s="71" t="s">
        <v>1920</v>
      </c>
      <c r="I199" s="71"/>
      <c r="J199" s="57">
        <f t="shared" si="3"/>
        <v>1.7491300000000001</v>
      </c>
    </row>
    <row r="200" spans="1:10">
      <c r="A200" s="71">
        <v>5365214865</v>
      </c>
      <c r="B200" s="71" t="s">
        <v>5021</v>
      </c>
      <c r="C200" s="71" t="s">
        <v>3358</v>
      </c>
      <c r="D200" s="71" t="s">
        <v>3359</v>
      </c>
      <c r="E200" s="135">
        <v>42888.109722222223</v>
      </c>
      <c r="F200" s="71" t="s">
        <v>3360</v>
      </c>
      <c r="G200" s="71">
        <v>31.98</v>
      </c>
      <c r="H200" s="71" t="s">
        <v>1920</v>
      </c>
      <c r="I200" s="71"/>
      <c r="J200" s="57">
        <f t="shared" si="3"/>
        <v>1.22742</v>
      </c>
    </row>
    <row r="201" spans="1:10">
      <c r="A201" s="71">
        <v>5365125265</v>
      </c>
      <c r="B201" s="71" t="s">
        <v>5022</v>
      </c>
      <c r="C201" s="71" t="s">
        <v>3358</v>
      </c>
      <c r="D201" s="71" t="s">
        <v>3359</v>
      </c>
      <c r="E201" s="135">
        <v>42888.079861111109</v>
      </c>
      <c r="F201" s="71" t="s">
        <v>3360</v>
      </c>
      <c r="G201" s="71">
        <v>19.98</v>
      </c>
      <c r="H201" s="71" t="s">
        <v>1920</v>
      </c>
      <c r="I201" s="71"/>
      <c r="J201" s="57">
        <f t="shared" si="3"/>
        <v>0.87942000000000009</v>
      </c>
    </row>
    <row r="202" spans="1:10">
      <c r="A202" s="71">
        <v>5365041297</v>
      </c>
      <c r="B202" s="71" t="s">
        <v>5023</v>
      </c>
      <c r="C202" s="71" t="s">
        <v>3358</v>
      </c>
      <c r="D202" s="71" t="s">
        <v>3359</v>
      </c>
      <c r="E202" s="135">
        <v>42888.055555555555</v>
      </c>
      <c r="F202" s="71" t="s">
        <v>3360</v>
      </c>
      <c r="G202" s="71">
        <v>19.98</v>
      </c>
      <c r="H202" s="71" t="s">
        <v>1920</v>
      </c>
      <c r="I202" s="71"/>
      <c r="J202" s="57">
        <f t="shared" si="3"/>
        <v>0.87942000000000009</v>
      </c>
    </row>
    <row r="203" spans="1:10">
      <c r="A203" s="71">
        <v>5364914129</v>
      </c>
      <c r="B203" s="71" t="s">
        <v>5024</v>
      </c>
      <c r="C203" s="71" t="s">
        <v>3358</v>
      </c>
      <c r="D203" s="71" t="s">
        <v>3359</v>
      </c>
      <c r="E203" s="135">
        <v>42888.022916666669</v>
      </c>
      <c r="F203" s="71" t="s">
        <v>3360</v>
      </c>
      <c r="G203" s="71">
        <v>19.98</v>
      </c>
      <c r="H203" s="71" t="s">
        <v>1920</v>
      </c>
      <c r="I203" s="71"/>
      <c r="J203" s="57">
        <f t="shared" si="3"/>
        <v>0.87942000000000009</v>
      </c>
    </row>
    <row r="204" spans="1:10">
      <c r="A204" s="71">
        <v>5364791185</v>
      </c>
      <c r="B204" s="71" t="s">
        <v>5026</v>
      </c>
      <c r="C204" s="71" t="s">
        <v>3358</v>
      </c>
      <c r="D204" s="71" t="s">
        <v>3359</v>
      </c>
      <c r="E204" s="135">
        <v>42887.996527777781</v>
      </c>
      <c r="F204" s="71" t="s">
        <v>3360</v>
      </c>
      <c r="G204" s="71">
        <v>15.98</v>
      </c>
      <c r="H204" s="71" t="s">
        <v>1920</v>
      </c>
      <c r="I204" s="71"/>
      <c r="J204" s="57">
        <f t="shared" si="3"/>
        <v>0.76341999999999999</v>
      </c>
    </row>
    <row r="205" spans="1:10">
      <c r="A205" s="71">
        <v>5364657297</v>
      </c>
      <c r="B205" s="71" t="s">
        <v>5027</v>
      </c>
      <c r="C205" s="71" t="s">
        <v>3358</v>
      </c>
      <c r="D205" s="71" t="s">
        <v>3359</v>
      </c>
      <c r="E205" s="135">
        <v>42887.97152777778</v>
      </c>
      <c r="F205" s="71" t="s">
        <v>3360</v>
      </c>
      <c r="G205" s="71">
        <v>33.979999999999997</v>
      </c>
      <c r="H205" s="71" t="s">
        <v>1920</v>
      </c>
      <c r="I205" s="71"/>
      <c r="J205" s="57">
        <f t="shared" si="3"/>
        <v>1.28542</v>
      </c>
    </row>
    <row r="206" spans="1:10">
      <c r="A206" s="71">
        <v>5364497233</v>
      </c>
      <c r="B206" s="71" t="s">
        <v>5028</v>
      </c>
      <c r="C206" s="71" t="s">
        <v>3358</v>
      </c>
      <c r="D206" s="71" t="s">
        <v>3359</v>
      </c>
      <c r="E206" s="135">
        <v>42887.945833333331</v>
      </c>
      <c r="F206" s="71" t="s">
        <v>3360</v>
      </c>
      <c r="G206" s="71">
        <v>19.98</v>
      </c>
      <c r="H206" s="71" t="s">
        <v>1920</v>
      </c>
      <c r="I206" s="71"/>
      <c r="J206" s="57">
        <f t="shared" si="3"/>
        <v>0.87942000000000009</v>
      </c>
    </row>
    <row r="207" spans="1:10">
      <c r="A207" s="71">
        <v>5364483409</v>
      </c>
      <c r="B207" s="71" t="s">
        <v>5029</v>
      </c>
      <c r="C207" s="71" t="s">
        <v>3358</v>
      </c>
      <c r="D207" s="71" t="s">
        <v>3359</v>
      </c>
      <c r="E207" s="135">
        <v>42887.943749999999</v>
      </c>
      <c r="F207" s="71" t="s">
        <v>3360</v>
      </c>
      <c r="G207" s="71">
        <v>35.97</v>
      </c>
      <c r="H207" s="71" t="s">
        <v>1920</v>
      </c>
      <c r="I207" s="71"/>
      <c r="J207" s="57">
        <f t="shared" si="3"/>
        <v>1.3431300000000002</v>
      </c>
    </row>
    <row r="208" spans="1:10">
      <c r="A208" s="71">
        <v>5364362129</v>
      </c>
      <c r="B208" s="71" t="s">
        <v>5031</v>
      </c>
      <c r="C208" s="71" t="s">
        <v>3358</v>
      </c>
      <c r="D208" s="71" t="s">
        <v>3359</v>
      </c>
      <c r="E208" s="135">
        <v>42887.923611111109</v>
      </c>
      <c r="F208" s="71" t="s">
        <v>3360</v>
      </c>
      <c r="G208" s="71">
        <v>19.98</v>
      </c>
      <c r="H208" s="71" t="s">
        <v>1920</v>
      </c>
      <c r="I208" s="71"/>
      <c r="J208" s="57">
        <f t="shared" si="3"/>
        <v>0.87942000000000009</v>
      </c>
    </row>
    <row r="209" spans="1:10">
      <c r="A209" s="71">
        <v>5364300881</v>
      </c>
      <c r="B209" s="71" t="s">
        <v>5032</v>
      </c>
      <c r="C209" s="71" t="s">
        <v>3358</v>
      </c>
      <c r="D209" s="71" t="s">
        <v>3362</v>
      </c>
      <c r="E209" s="135">
        <v>42887.914583333331</v>
      </c>
      <c r="F209" s="71" t="s">
        <v>3360</v>
      </c>
      <c r="G209" s="71">
        <v>15.98</v>
      </c>
      <c r="H209" s="71" t="s">
        <v>1920</v>
      </c>
      <c r="I209" s="71" t="s">
        <v>5102</v>
      </c>
      <c r="J209" s="57">
        <f t="shared" si="3"/>
        <v>0.76341999999999999</v>
      </c>
    </row>
    <row r="210" spans="1:10">
      <c r="A210" s="71">
        <v>5364270737</v>
      </c>
      <c r="B210" s="71" t="s">
        <v>5093</v>
      </c>
      <c r="C210" s="71" t="s">
        <v>3358</v>
      </c>
      <c r="D210" s="71" t="s">
        <v>3359</v>
      </c>
      <c r="E210" s="135">
        <v>42887.90902777778</v>
      </c>
      <c r="F210" s="71" t="s">
        <v>3360</v>
      </c>
      <c r="G210" s="71">
        <v>11.99</v>
      </c>
      <c r="H210" s="71" t="s">
        <v>1920</v>
      </c>
      <c r="I210" s="71"/>
      <c r="J210" s="57">
        <f t="shared" si="3"/>
        <v>0.64771000000000001</v>
      </c>
    </row>
    <row r="211" spans="1:10">
      <c r="A211" s="71">
        <v>5364219281</v>
      </c>
      <c r="B211" s="71" t="s">
        <v>5033</v>
      </c>
      <c r="C211" s="71" t="s">
        <v>3358</v>
      </c>
      <c r="D211" s="71" t="s">
        <v>3359</v>
      </c>
      <c r="E211" s="135">
        <v>42887.900694444441</v>
      </c>
      <c r="F211" s="71" t="s">
        <v>3360</v>
      </c>
      <c r="G211" s="71">
        <v>8.5299999999999994</v>
      </c>
      <c r="H211" s="71" t="s">
        <v>1920</v>
      </c>
      <c r="I211" s="71"/>
      <c r="J211" s="57">
        <f t="shared" si="3"/>
        <v>0.54737000000000002</v>
      </c>
    </row>
    <row r="212" spans="1:10">
      <c r="A212" s="71">
        <v>5364140881</v>
      </c>
      <c r="B212" s="71" t="s">
        <v>5035</v>
      </c>
      <c r="C212" s="71" t="s">
        <v>3358</v>
      </c>
      <c r="D212" s="71" t="s">
        <v>3359</v>
      </c>
      <c r="E212" s="135">
        <v>42887.887499999997</v>
      </c>
      <c r="F212" s="71" t="s">
        <v>3360</v>
      </c>
      <c r="G212" s="71">
        <v>19.98</v>
      </c>
      <c r="H212" s="71" t="s">
        <v>1920</v>
      </c>
      <c r="I212" s="71"/>
      <c r="J212" s="57">
        <f t="shared" si="3"/>
        <v>0.87942000000000009</v>
      </c>
    </row>
    <row r="213" spans="1:10">
      <c r="A213" s="71">
        <v>5364136977</v>
      </c>
      <c r="B213" s="71" t="s">
        <v>5036</v>
      </c>
      <c r="C213" s="71" t="s">
        <v>3358</v>
      </c>
      <c r="D213" s="71" t="s">
        <v>3362</v>
      </c>
      <c r="E213" s="135">
        <v>42887.887499999997</v>
      </c>
      <c r="F213" s="71" t="s">
        <v>3360</v>
      </c>
      <c r="G213" s="71">
        <v>17.059999999999999</v>
      </c>
      <c r="H213" s="71" t="s">
        <v>1920</v>
      </c>
      <c r="I213" s="71" t="s">
        <v>5104</v>
      </c>
      <c r="J213" s="57">
        <f t="shared" si="3"/>
        <v>0.79474</v>
      </c>
    </row>
    <row r="214" spans="1:10">
      <c r="A214" s="71">
        <v>5364090065</v>
      </c>
      <c r="B214" s="71" t="s">
        <v>5037</v>
      </c>
      <c r="C214" s="71" t="s">
        <v>3358</v>
      </c>
      <c r="D214" s="71" t="s">
        <v>3359</v>
      </c>
      <c r="E214" s="135">
        <v>42887.879166666666</v>
      </c>
      <c r="F214" s="71" t="s">
        <v>3360</v>
      </c>
      <c r="G214" s="71">
        <v>36.96</v>
      </c>
      <c r="H214" s="71" t="s">
        <v>1920</v>
      </c>
      <c r="I214" s="71"/>
      <c r="J214" s="57">
        <f t="shared" si="3"/>
        <v>1.3718400000000002</v>
      </c>
    </row>
    <row r="215" spans="1:10">
      <c r="A215" s="71">
        <v>5364088849</v>
      </c>
      <c r="B215" s="71" t="s">
        <v>5038</v>
      </c>
      <c r="C215" s="71" t="s">
        <v>3358</v>
      </c>
      <c r="D215" s="71" t="s">
        <v>3359</v>
      </c>
      <c r="E215" s="135">
        <v>42887.879166666666</v>
      </c>
      <c r="F215" s="71" t="s">
        <v>3360</v>
      </c>
      <c r="G215" s="71">
        <v>36.96</v>
      </c>
      <c r="H215" s="71" t="s">
        <v>1920</v>
      </c>
      <c r="I215" s="71"/>
      <c r="J215" s="57">
        <f t="shared" si="3"/>
        <v>1.3718400000000002</v>
      </c>
    </row>
    <row r="216" spans="1:10">
      <c r="A216" s="71">
        <v>5364020881</v>
      </c>
      <c r="B216" s="71" t="s">
        <v>5039</v>
      </c>
      <c r="C216" s="71" t="s">
        <v>3358</v>
      </c>
      <c r="D216" s="71" t="s">
        <v>3359</v>
      </c>
      <c r="E216" s="135">
        <v>42887.868055555555</v>
      </c>
      <c r="F216" s="71" t="s">
        <v>3360</v>
      </c>
      <c r="G216" s="71">
        <v>19.98</v>
      </c>
      <c r="H216" s="71" t="s">
        <v>1920</v>
      </c>
      <c r="I216" s="71"/>
      <c r="J216" s="57">
        <f t="shared" si="3"/>
        <v>0.87942000000000009</v>
      </c>
    </row>
    <row r="217" spans="1:10">
      <c r="A217" s="71">
        <v>5363933649</v>
      </c>
      <c r="B217" s="71" t="s">
        <v>5095</v>
      </c>
      <c r="C217" s="71" t="s">
        <v>3358</v>
      </c>
      <c r="D217" s="71" t="s">
        <v>3359</v>
      </c>
      <c r="E217" s="135">
        <v>42887.854166666664</v>
      </c>
      <c r="F217" s="71" t="s">
        <v>3360</v>
      </c>
      <c r="G217" s="71">
        <v>11.99</v>
      </c>
      <c r="H217" s="71" t="s">
        <v>1920</v>
      </c>
      <c r="I217" s="71"/>
      <c r="J217" s="57">
        <f t="shared" si="3"/>
        <v>0.64771000000000001</v>
      </c>
    </row>
    <row r="218" spans="1:10">
      <c r="A218" s="71">
        <v>5363928785</v>
      </c>
      <c r="B218" s="71" t="s">
        <v>5040</v>
      </c>
      <c r="C218" s="71" t="s">
        <v>3358</v>
      </c>
      <c r="D218" s="71" t="s">
        <v>3359</v>
      </c>
      <c r="E218" s="135">
        <v>42887.853472222225</v>
      </c>
      <c r="F218" s="71" t="s">
        <v>3360</v>
      </c>
      <c r="G218" s="71">
        <v>15.98</v>
      </c>
      <c r="H218" s="71" t="s">
        <v>1920</v>
      </c>
      <c r="I218" s="71"/>
      <c r="J218" s="57">
        <f t="shared" si="3"/>
        <v>0.76341999999999999</v>
      </c>
    </row>
    <row r="219" spans="1:10">
      <c r="A219" s="71">
        <v>5363921041</v>
      </c>
      <c r="B219" s="71" t="s">
        <v>5041</v>
      </c>
      <c r="C219" s="71" t="s">
        <v>3358</v>
      </c>
      <c r="D219" s="71" t="s">
        <v>3359</v>
      </c>
      <c r="E219" s="135">
        <v>42887.852083333331</v>
      </c>
      <c r="F219" s="71" t="s">
        <v>3360</v>
      </c>
      <c r="G219" s="71">
        <v>36.96</v>
      </c>
      <c r="H219" s="71" t="s">
        <v>1920</v>
      </c>
      <c r="I219" s="71"/>
      <c r="J219" s="57">
        <f t="shared" si="3"/>
        <v>1.3718400000000002</v>
      </c>
    </row>
    <row r="220" spans="1:10">
      <c r="A220" s="71">
        <v>5363892241</v>
      </c>
      <c r="B220" s="71" t="s">
        <v>5043</v>
      </c>
      <c r="C220" s="71" t="s">
        <v>3358</v>
      </c>
      <c r="D220" s="71" t="s">
        <v>3359</v>
      </c>
      <c r="E220" s="135">
        <v>42887.84652777778</v>
      </c>
      <c r="F220" s="71" t="s">
        <v>3360</v>
      </c>
      <c r="G220" s="71">
        <v>19.98</v>
      </c>
      <c r="H220" s="71" t="s">
        <v>1920</v>
      </c>
      <c r="I220" s="71"/>
      <c r="J220" s="57">
        <f t="shared" si="3"/>
        <v>0.87942000000000009</v>
      </c>
    </row>
    <row r="221" spans="1:10">
      <c r="A221" s="71">
        <v>5363828497</v>
      </c>
      <c r="B221" s="71" t="s">
        <v>5044</v>
      </c>
      <c r="C221" s="71" t="s">
        <v>3358</v>
      </c>
      <c r="D221" s="71" t="s">
        <v>3359</v>
      </c>
      <c r="E221" s="135">
        <v>42887.835416666669</v>
      </c>
      <c r="F221" s="71" t="s">
        <v>3360</v>
      </c>
      <c r="G221" s="71">
        <v>19.98</v>
      </c>
      <c r="H221" s="71" t="s">
        <v>1920</v>
      </c>
      <c r="I221" s="71"/>
      <c r="J221" s="57">
        <f t="shared" si="3"/>
        <v>0.87942000000000009</v>
      </c>
    </row>
    <row r="222" spans="1:10">
      <c r="A222" s="71">
        <v>5363790865</v>
      </c>
      <c r="B222" s="71" t="s">
        <v>5096</v>
      </c>
      <c r="C222" s="71" t="s">
        <v>3358</v>
      </c>
      <c r="D222" s="71" t="s">
        <v>3362</v>
      </c>
      <c r="E222" s="135">
        <v>42887.828472222223</v>
      </c>
      <c r="F222" s="71" t="s">
        <v>3360</v>
      </c>
      <c r="G222" s="71">
        <v>11.99</v>
      </c>
      <c r="H222" s="71" t="s">
        <v>1920</v>
      </c>
      <c r="I222" s="71" t="s">
        <v>5104</v>
      </c>
      <c r="J222" s="57">
        <f t="shared" si="3"/>
        <v>0.64771000000000001</v>
      </c>
    </row>
    <row r="223" spans="1:10">
      <c r="A223" s="71">
        <v>5363780497</v>
      </c>
      <c r="B223" s="71" t="s">
        <v>5045</v>
      </c>
      <c r="C223" s="71" t="s">
        <v>3358</v>
      </c>
      <c r="D223" s="71" t="s">
        <v>3359</v>
      </c>
      <c r="E223" s="135">
        <v>42887.82708333333</v>
      </c>
      <c r="F223" s="71" t="s">
        <v>3360</v>
      </c>
      <c r="G223" s="71">
        <v>19.98</v>
      </c>
      <c r="H223" s="71" t="s">
        <v>1920</v>
      </c>
      <c r="I223" s="71"/>
      <c r="J223" s="57">
        <f t="shared" si="3"/>
        <v>0.87942000000000009</v>
      </c>
    </row>
    <row r="224" spans="1:10">
      <c r="A224" s="71">
        <v>5363772945</v>
      </c>
      <c r="B224" s="71" t="s">
        <v>5046</v>
      </c>
      <c r="C224" s="71" t="s">
        <v>3358</v>
      </c>
      <c r="D224" s="71" t="s">
        <v>3359</v>
      </c>
      <c r="E224" s="135">
        <v>42887.825694444444</v>
      </c>
      <c r="F224" s="71" t="s">
        <v>3360</v>
      </c>
      <c r="G224" s="71">
        <v>19.98</v>
      </c>
      <c r="H224" s="71" t="s">
        <v>1920</v>
      </c>
      <c r="I224" s="71"/>
      <c r="J224" s="57">
        <f t="shared" si="3"/>
        <v>0.87942000000000009</v>
      </c>
    </row>
    <row r="225" spans="1:10">
      <c r="A225" s="71">
        <v>5363747217</v>
      </c>
      <c r="B225" s="71" t="s">
        <v>5098</v>
      </c>
      <c r="C225" s="71" t="s">
        <v>3358</v>
      </c>
      <c r="D225" s="71" t="s">
        <v>3359</v>
      </c>
      <c r="E225" s="135">
        <v>42887.822222222225</v>
      </c>
      <c r="F225" s="71" t="s">
        <v>3360</v>
      </c>
      <c r="G225" s="71">
        <v>19.98</v>
      </c>
      <c r="H225" s="71" t="s">
        <v>1920</v>
      </c>
      <c r="I225" s="71"/>
      <c r="J225" s="57">
        <f t="shared" si="3"/>
        <v>0.87942000000000009</v>
      </c>
    </row>
    <row r="226" spans="1:10">
      <c r="A226" s="71">
        <v>5363730641</v>
      </c>
      <c r="B226" s="71" t="s">
        <v>5047</v>
      </c>
      <c r="C226" s="71" t="s">
        <v>3358</v>
      </c>
      <c r="D226" s="71" t="s">
        <v>3359</v>
      </c>
      <c r="E226" s="135">
        <v>42887.819444444445</v>
      </c>
      <c r="F226" s="71" t="s">
        <v>3360</v>
      </c>
      <c r="G226" s="71">
        <v>19.98</v>
      </c>
      <c r="H226" s="71" t="s">
        <v>1920</v>
      </c>
      <c r="I226" s="71"/>
      <c r="J226" s="57">
        <f t="shared" si="3"/>
        <v>0.87942000000000009</v>
      </c>
    </row>
    <row r="227" spans="1:10">
      <c r="A227" s="71">
        <v>5363723857</v>
      </c>
      <c r="B227" s="71" t="s">
        <v>5048</v>
      </c>
      <c r="C227" s="71" t="s">
        <v>3358</v>
      </c>
      <c r="D227" s="71" t="s">
        <v>3359</v>
      </c>
      <c r="E227" s="135">
        <v>42887.818055555559</v>
      </c>
      <c r="F227" s="71" t="s">
        <v>3360</v>
      </c>
      <c r="G227" s="71">
        <v>19.98</v>
      </c>
      <c r="H227" s="71" t="s">
        <v>1920</v>
      </c>
      <c r="I227" s="71"/>
      <c r="J227" s="57">
        <f t="shared" si="3"/>
        <v>0.87942000000000009</v>
      </c>
    </row>
    <row r="228" spans="1:10">
      <c r="A228" s="71">
        <v>5363722065</v>
      </c>
      <c r="B228" s="71" t="s">
        <v>5049</v>
      </c>
      <c r="C228" s="71" t="s">
        <v>3358</v>
      </c>
      <c r="D228" s="71" t="s">
        <v>3359</v>
      </c>
      <c r="E228" s="135">
        <v>42887.817361111112</v>
      </c>
      <c r="F228" s="71" t="s">
        <v>3360</v>
      </c>
      <c r="G228" s="71">
        <v>17.059999999999999</v>
      </c>
      <c r="H228" s="71" t="s">
        <v>1920</v>
      </c>
      <c r="I228" s="71"/>
      <c r="J228" s="57">
        <f t="shared" si="3"/>
        <v>0.79474</v>
      </c>
    </row>
    <row r="229" spans="1:10">
      <c r="A229" s="71">
        <v>5363252689</v>
      </c>
      <c r="B229" s="71" t="s">
        <v>4440</v>
      </c>
      <c r="C229" s="71" t="s">
        <v>3358</v>
      </c>
      <c r="D229" s="71" t="s">
        <v>3359</v>
      </c>
      <c r="E229" s="135">
        <v>42887.738194444442</v>
      </c>
      <c r="F229" s="71" t="s">
        <v>3360</v>
      </c>
      <c r="G229" s="71">
        <v>97.9</v>
      </c>
      <c r="H229" s="71" t="s">
        <v>1920</v>
      </c>
      <c r="I229" s="71"/>
      <c r="J229" s="57">
        <f t="shared" si="3"/>
        <v>3.1391</v>
      </c>
    </row>
    <row r="230" spans="1:10">
      <c r="A230" s="71">
        <v>5357895953</v>
      </c>
      <c r="B230" s="71" t="s">
        <v>5114</v>
      </c>
      <c r="C230" s="71" t="s">
        <v>3358</v>
      </c>
      <c r="D230" s="71" t="s">
        <v>3362</v>
      </c>
      <c r="E230" s="135">
        <v>42886.819444444445</v>
      </c>
      <c r="F230" s="71" t="s">
        <v>3360</v>
      </c>
      <c r="G230" s="71">
        <v>18.989999999999998</v>
      </c>
      <c r="H230" s="71" t="s">
        <v>1920</v>
      </c>
      <c r="I230" s="71" t="s">
        <v>5104</v>
      </c>
      <c r="J230" s="57">
        <f t="shared" si="3"/>
        <v>0.85071000000000008</v>
      </c>
    </row>
    <row r="231" spans="1:10">
      <c r="A231" s="71">
        <v>5356049297</v>
      </c>
      <c r="B231" s="71" t="s">
        <v>4835</v>
      </c>
      <c r="C231" s="71" t="s">
        <v>3358</v>
      </c>
      <c r="D231" s="71" t="s">
        <v>3362</v>
      </c>
      <c r="E231" s="135">
        <v>42886.542361111111</v>
      </c>
      <c r="F231" s="71" t="s">
        <v>3360</v>
      </c>
      <c r="G231" s="71">
        <v>19.989999999999998</v>
      </c>
      <c r="H231" s="71" t="s">
        <v>1920</v>
      </c>
      <c r="I231" s="71" t="s">
        <v>5104</v>
      </c>
      <c r="J231" s="57">
        <f t="shared" si="3"/>
        <v>0.87970999999999999</v>
      </c>
    </row>
    <row r="232" spans="1:10">
      <c r="A232" s="71">
        <v>5345031889</v>
      </c>
      <c r="B232" s="71" t="s">
        <v>5115</v>
      </c>
      <c r="C232" s="71" t="s">
        <v>3358</v>
      </c>
      <c r="D232" s="71" t="s">
        <v>3359</v>
      </c>
      <c r="E232" s="135">
        <v>42884.565972222219</v>
      </c>
      <c r="F232" s="71" t="s">
        <v>3360</v>
      </c>
      <c r="G232" s="71">
        <v>18.989999999999998</v>
      </c>
      <c r="H232" s="71" t="s">
        <v>1920</v>
      </c>
      <c r="I232" s="71"/>
      <c r="J232" s="57">
        <f t="shared" si="3"/>
        <v>0.85071000000000008</v>
      </c>
    </row>
    <row r="233" spans="1:10">
      <c r="A233" s="71">
        <v>5340603857</v>
      </c>
      <c r="B233" s="71" t="s">
        <v>4446</v>
      </c>
      <c r="C233" s="71" t="s">
        <v>3358</v>
      </c>
      <c r="D233" s="71" t="s">
        <v>3359</v>
      </c>
      <c r="E233" s="135">
        <v>42883.634722222225</v>
      </c>
      <c r="F233" s="71" t="s">
        <v>3360</v>
      </c>
      <c r="G233" s="71">
        <v>43.97</v>
      </c>
      <c r="H233" s="71" t="s">
        <v>1920</v>
      </c>
      <c r="I233" s="71"/>
      <c r="J233" s="57">
        <f t="shared" si="3"/>
        <v>1.5751300000000001</v>
      </c>
    </row>
    <row r="234" spans="1:10">
      <c r="A234" s="71">
        <v>5334309265</v>
      </c>
      <c r="B234" s="71" t="s">
        <v>5116</v>
      </c>
      <c r="C234" s="71" t="s">
        <v>3358</v>
      </c>
      <c r="D234" s="71" t="s">
        <v>3362</v>
      </c>
      <c r="E234" s="135">
        <v>42882.337500000001</v>
      </c>
      <c r="F234" s="71" t="s">
        <v>3360</v>
      </c>
      <c r="G234" s="71">
        <v>30.99</v>
      </c>
      <c r="H234" s="71" t="s">
        <v>1920</v>
      </c>
      <c r="I234" s="71" t="s">
        <v>5104</v>
      </c>
      <c r="J234" s="57">
        <f t="shared" si="3"/>
        <v>1.1987099999999999</v>
      </c>
    </row>
    <row r="235" spans="1:10">
      <c r="A235" s="71">
        <v>5334168081</v>
      </c>
      <c r="B235" s="71" t="s">
        <v>4560</v>
      </c>
      <c r="C235" s="71" t="s">
        <v>3358</v>
      </c>
      <c r="D235" s="71" t="s">
        <v>3359</v>
      </c>
      <c r="E235" s="135">
        <v>42882.28402777778</v>
      </c>
      <c r="F235" s="71" t="s">
        <v>3360</v>
      </c>
      <c r="G235" s="71">
        <v>15.98</v>
      </c>
      <c r="H235" s="71" t="s">
        <v>1920</v>
      </c>
      <c r="I235" s="71"/>
      <c r="J235" s="57">
        <f t="shared" si="3"/>
        <v>0.76341999999999999</v>
      </c>
    </row>
    <row r="236" spans="1:10">
      <c r="A236" s="71">
        <v>5332803921</v>
      </c>
      <c r="B236" s="71" t="s">
        <v>4562</v>
      </c>
      <c r="C236" s="71" t="s">
        <v>3358</v>
      </c>
      <c r="D236" s="71" t="s">
        <v>3359</v>
      </c>
      <c r="E236" s="135">
        <v>42881.877083333333</v>
      </c>
      <c r="F236" s="71" t="s">
        <v>3360</v>
      </c>
      <c r="G236" s="71">
        <v>5.99</v>
      </c>
      <c r="H236" s="71" t="s">
        <v>1920</v>
      </c>
      <c r="I236" s="71"/>
      <c r="J236" s="57">
        <f t="shared" si="3"/>
        <v>0.47370999999999996</v>
      </c>
    </row>
    <row r="237" spans="1:10">
      <c r="A237" s="71">
        <v>5330205841</v>
      </c>
      <c r="B237" s="71" t="s">
        <v>4564</v>
      </c>
      <c r="C237" s="71" t="s">
        <v>3358</v>
      </c>
      <c r="D237" s="71" t="s">
        <v>3359</v>
      </c>
      <c r="E237" s="135">
        <v>42881.484722222223</v>
      </c>
      <c r="F237" s="71" t="s">
        <v>3360</v>
      </c>
      <c r="G237" s="71">
        <v>9.99</v>
      </c>
      <c r="H237" s="71" t="s">
        <v>1920</v>
      </c>
      <c r="I237" s="71"/>
      <c r="J237" s="57">
        <f t="shared" si="3"/>
        <v>0.58970999999999996</v>
      </c>
    </row>
    <row r="238" spans="1:10">
      <c r="A238" s="71">
        <v>5329961169</v>
      </c>
      <c r="B238" s="71" t="s">
        <v>5117</v>
      </c>
      <c r="C238" s="71" t="s">
        <v>3358</v>
      </c>
      <c r="D238" s="71" t="s">
        <v>3359</v>
      </c>
      <c r="E238" s="135">
        <v>42881.449305555558</v>
      </c>
      <c r="F238" s="71" t="s">
        <v>3360</v>
      </c>
      <c r="G238" s="71">
        <v>16</v>
      </c>
      <c r="H238" s="71" t="s">
        <v>1920</v>
      </c>
      <c r="I238" s="71"/>
      <c r="J238" s="57">
        <f t="shared" si="3"/>
        <v>0.76400000000000001</v>
      </c>
    </row>
    <row r="239" spans="1:10">
      <c r="A239" s="71">
        <v>5329384785</v>
      </c>
      <c r="B239" s="71" t="s">
        <v>4901</v>
      </c>
      <c r="C239" s="71" t="s">
        <v>3358</v>
      </c>
      <c r="D239" s="71" t="s">
        <v>3362</v>
      </c>
      <c r="E239" s="135">
        <v>42881.343055555553</v>
      </c>
      <c r="F239" s="71" t="s">
        <v>3360</v>
      </c>
      <c r="G239" s="71">
        <v>14.99</v>
      </c>
      <c r="H239" s="71" t="s">
        <v>1920</v>
      </c>
      <c r="I239" s="71" t="s">
        <v>5102</v>
      </c>
      <c r="J239" s="57">
        <f t="shared" si="3"/>
        <v>0.73470999999999997</v>
      </c>
    </row>
    <row r="240" spans="1:10">
      <c r="A240" s="71">
        <v>5328217489</v>
      </c>
      <c r="B240" s="71" t="s">
        <v>4823</v>
      </c>
      <c r="C240" s="71" t="s">
        <v>3358</v>
      </c>
      <c r="D240" s="71" t="s">
        <v>3359</v>
      </c>
      <c r="E240" s="135">
        <v>42880.978472222225</v>
      </c>
      <c r="F240" s="71" t="s">
        <v>3360</v>
      </c>
      <c r="G240" s="71">
        <v>71.959999999999994</v>
      </c>
      <c r="H240" s="71" t="s">
        <v>1920</v>
      </c>
      <c r="I240" s="71"/>
      <c r="J240" s="57">
        <f t="shared" si="3"/>
        <v>2.3868399999999999</v>
      </c>
    </row>
    <row r="241" spans="1:10">
      <c r="A241" s="71">
        <v>5325849297</v>
      </c>
      <c r="B241" s="71" t="s">
        <v>4825</v>
      </c>
      <c r="C241" s="71" t="s">
        <v>3358</v>
      </c>
      <c r="D241" s="71" t="s">
        <v>3359</v>
      </c>
      <c r="E241" s="135">
        <v>42880.598611111112</v>
      </c>
      <c r="F241" s="71" t="s">
        <v>3360</v>
      </c>
      <c r="G241" s="71">
        <v>14.99</v>
      </c>
      <c r="H241" s="71" t="s">
        <v>1920</v>
      </c>
      <c r="I241" s="71"/>
      <c r="J241" s="57">
        <f t="shared" si="3"/>
        <v>0.73470999999999997</v>
      </c>
    </row>
    <row r="242" spans="1:10">
      <c r="A242" s="71">
        <v>5325718417</v>
      </c>
      <c r="B242" s="71" t="s">
        <v>4438</v>
      </c>
      <c r="C242" s="71" t="s">
        <v>3358</v>
      </c>
      <c r="D242" s="71" t="s">
        <v>3359</v>
      </c>
      <c r="E242" s="135">
        <v>42880.579861111109</v>
      </c>
      <c r="F242" s="71" t="s">
        <v>3360</v>
      </c>
      <c r="G242" s="71">
        <v>79.91</v>
      </c>
      <c r="H242" s="71" t="s">
        <v>1920</v>
      </c>
      <c r="I242" s="71"/>
      <c r="J242" s="57">
        <f t="shared" si="3"/>
        <v>2.6173899999999999</v>
      </c>
    </row>
    <row r="243" spans="1:10">
      <c r="A243" s="71">
        <v>5319078417</v>
      </c>
      <c r="B243" s="71" t="s">
        <v>5118</v>
      </c>
      <c r="C243" s="71" t="s">
        <v>3358</v>
      </c>
      <c r="D243" s="71" t="s">
        <v>3362</v>
      </c>
      <c r="E243" s="135">
        <v>42879.106249999997</v>
      </c>
      <c r="F243" s="71" t="s">
        <v>3360</v>
      </c>
      <c r="G243" s="71">
        <v>13.5</v>
      </c>
      <c r="H243" s="71" t="s">
        <v>1920</v>
      </c>
      <c r="I243" s="71" t="s">
        <v>5104</v>
      </c>
      <c r="J243" s="57">
        <f t="shared" si="3"/>
        <v>0.6915</v>
      </c>
    </row>
    <row r="244" spans="1:10">
      <c r="A244" s="71">
        <v>5318095569</v>
      </c>
      <c r="B244" s="71" t="s">
        <v>5119</v>
      </c>
      <c r="C244" s="71" t="s">
        <v>3358</v>
      </c>
      <c r="D244" s="71" t="s">
        <v>3362</v>
      </c>
      <c r="E244" s="135">
        <v>42878.890972222223</v>
      </c>
      <c r="F244" s="71" t="s">
        <v>3360</v>
      </c>
      <c r="G244" s="71">
        <v>11.99</v>
      </c>
      <c r="H244" s="71" t="s">
        <v>1920</v>
      </c>
      <c r="I244" s="71" t="s">
        <v>5104</v>
      </c>
      <c r="J244" s="57">
        <f t="shared" si="3"/>
        <v>0.64771000000000001</v>
      </c>
    </row>
    <row r="245" spans="1:10">
      <c r="A245" s="71">
        <v>5312258257</v>
      </c>
      <c r="B245" s="71" t="s">
        <v>4903</v>
      </c>
      <c r="C245" s="71" t="s">
        <v>3358</v>
      </c>
      <c r="D245" s="71" t="s">
        <v>3359</v>
      </c>
      <c r="E245" s="135">
        <v>42877.799305555556</v>
      </c>
      <c r="F245" s="71" t="s">
        <v>3360</v>
      </c>
      <c r="G245" s="71">
        <v>60.97</v>
      </c>
      <c r="H245" s="71" t="s">
        <v>1920</v>
      </c>
      <c r="I245" s="71"/>
      <c r="J245" s="57">
        <f t="shared" si="3"/>
        <v>2.06813</v>
      </c>
    </row>
    <row r="246" spans="1:10">
      <c r="A246" s="71">
        <v>5311272145</v>
      </c>
      <c r="B246" s="71" t="s">
        <v>4904</v>
      </c>
      <c r="C246" s="71" t="s">
        <v>3358</v>
      </c>
      <c r="D246" s="71" t="s">
        <v>3362</v>
      </c>
      <c r="E246" s="135">
        <v>42877.635416666664</v>
      </c>
      <c r="F246" s="71" t="s">
        <v>3360</v>
      </c>
      <c r="G246" s="71">
        <v>55.97</v>
      </c>
      <c r="H246" s="71" t="s">
        <v>1920</v>
      </c>
      <c r="I246" s="71" t="s">
        <v>5101</v>
      </c>
      <c r="J246" s="57">
        <f t="shared" si="3"/>
        <v>1.92313</v>
      </c>
    </row>
    <row r="247" spans="1:10">
      <c r="A247" s="71">
        <v>5311213649</v>
      </c>
      <c r="B247" s="71" t="s">
        <v>5120</v>
      </c>
      <c r="C247" s="71" t="s">
        <v>3358</v>
      </c>
      <c r="D247" s="71" t="s">
        <v>3359</v>
      </c>
      <c r="E247" s="135">
        <v>42877.625</v>
      </c>
      <c r="F247" s="71" t="s">
        <v>3360</v>
      </c>
      <c r="G247" s="71">
        <v>18.989999999999998</v>
      </c>
      <c r="H247" s="71" t="s">
        <v>1920</v>
      </c>
      <c r="I247" s="71"/>
      <c r="J247" s="57">
        <f t="shared" si="3"/>
        <v>0.85071000000000008</v>
      </c>
    </row>
    <row r="248" spans="1:10">
      <c r="A248" s="71">
        <v>5311090961</v>
      </c>
      <c r="B248" s="71" t="s">
        <v>4906</v>
      </c>
      <c r="C248" s="71" t="s">
        <v>3358</v>
      </c>
      <c r="D248" s="71" t="s">
        <v>3359</v>
      </c>
      <c r="E248" s="135">
        <v>42877.606249999997</v>
      </c>
      <c r="F248" s="71" t="s">
        <v>3360</v>
      </c>
      <c r="G248" s="71">
        <v>24.99</v>
      </c>
      <c r="H248" s="71" t="s">
        <v>1920</v>
      </c>
      <c r="I248" s="71"/>
      <c r="J248" s="57">
        <f t="shared" si="3"/>
        <v>1.02471</v>
      </c>
    </row>
    <row r="249" spans="1:10">
      <c r="A249" s="71">
        <v>5304877841</v>
      </c>
      <c r="B249" s="71" t="s">
        <v>4908</v>
      </c>
      <c r="C249" s="71" t="s">
        <v>3358</v>
      </c>
      <c r="D249" s="71" t="s">
        <v>3362</v>
      </c>
      <c r="E249" s="135">
        <v>42876.146527777775</v>
      </c>
      <c r="F249" s="71" t="s">
        <v>4103</v>
      </c>
      <c r="G249" s="71">
        <v>24.99</v>
      </c>
      <c r="H249" s="71" t="s">
        <v>1920</v>
      </c>
      <c r="I249" s="71" t="s">
        <v>5104</v>
      </c>
      <c r="J249" s="57">
        <f t="shared" si="3"/>
        <v>1.02471</v>
      </c>
    </row>
    <row r="250" spans="1:10">
      <c r="A250" s="71">
        <v>5304877841</v>
      </c>
      <c r="B250" s="71" t="s">
        <v>4908</v>
      </c>
      <c r="C250" s="71" t="s">
        <v>3358</v>
      </c>
      <c r="D250" s="71" t="s">
        <v>3359</v>
      </c>
      <c r="E250" s="135">
        <v>42876.147222222222</v>
      </c>
      <c r="F250" s="71" t="s">
        <v>3360</v>
      </c>
      <c r="G250" s="71">
        <v>24.99</v>
      </c>
      <c r="H250" s="71" t="s">
        <v>1920</v>
      </c>
      <c r="I250" s="71" t="s">
        <v>5104</v>
      </c>
      <c r="J250" s="57">
        <f t="shared" si="3"/>
        <v>1.02471</v>
      </c>
    </row>
    <row r="251" spans="1:10">
      <c r="A251" s="71">
        <v>5274137169</v>
      </c>
      <c r="B251" s="71" t="s">
        <v>5121</v>
      </c>
      <c r="C251" s="71" t="s">
        <v>3358</v>
      </c>
      <c r="D251" s="71" t="s">
        <v>3359</v>
      </c>
      <c r="E251" s="135">
        <v>42869.677777777775</v>
      </c>
      <c r="F251" s="71" t="s">
        <v>3360</v>
      </c>
      <c r="G251" s="71">
        <v>18.989999999999998</v>
      </c>
      <c r="H251" s="71" t="s">
        <v>1920</v>
      </c>
      <c r="I251" s="71"/>
      <c r="J251" s="57">
        <f t="shared" si="3"/>
        <v>0.85071000000000008</v>
      </c>
    </row>
    <row r="252" spans="1:10">
      <c r="A252" s="71">
        <v>5269187601</v>
      </c>
      <c r="B252" s="71" t="s">
        <v>5122</v>
      </c>
      <c r="C252" s="71" t="s">
        <v>3358</v>
      </c>
      <c r="D252" s="71" t="s">
        <v>3359</v>
      </c>
      <c r="E252" s="135">
        <v>42868.578472222223</v>
      </c>
      <c r="F252" s="71" t="s">
        <v>3360</v>
      </c>
      <c r="G252" s="71">
        <v>18.989999999999998</v>
      </c>
      <c r="H252" s="71" t="s">
        <v>1920</v>
      </c>
      <c r="I252" s="71"/>
      <c r="J252" s="57">
        <f t="shared" si="3"/>
        <v>0.85071000000000008</v>
      </c>
    </row>
    <row r="253" spans="1:10">
      <c r="A253" s="71">
        <v>5268866321</v>
      </c>
      <c r="B253" s="71" t="s">
        <v>4837</v>
      </c>
      <c r="C253" s="71" t="s">
        <v>3358</v>
      </c>
      <c r="D253" s="71" t="s">
        <v>3359</v>
      </c>
      <c r="E253" s="135">
        <v>42868.531944444447</v>
      </c>
      <c r="F253" s="71" t="s">
        <v>3360</v>
      </c>
      <c r="G253" s="71">
        <v>35.979999999999997</v>
      </c>
      <c r="H253" s="71" t="s">
        <v>1920</v>
      </c>
      <c r="I253" s="71"/>
      <c r="J253" s="57">
        <f t="shared" si="3"/>
        <v>1.3434200000000001</v>
      </c>
    </row>
    <row r="254" spans="1:10">
      <c r="A254" s="71">
        <v>5259464785</v>
      </c>
      <c r="B254" s="71" t="s">
        <v>4505</v>
      </c>
      <c r="C254" s="71" t="s">
        <v>3358</v>
      </c>
      <c r="D254" s="71" t="s">
        <v>3359</v>
      </c>
      <c r="E254" s="135">
        <v>42866.659722222219</v>
      </c>
      <c r="F254" s="71" t="s">
        <v>3360</v>
      </c>
      <c r="G254" s="71">
        <v>15.98</v>
      </c>
      <c r="H254" s="71" t="s">
        <v>1920</v>
      </c>
      <c r="I254" s="71"/>
      <c r="J254" s="57">
        <f t="shared" si="3"/>
        <v>0.76341999999999999</v>
      </c>
    </row>
    <row r="255" spans="1:10">
      <c r="A255" s="71">
        <v>5254468817</v>
      </c>
      <c r="B255" s="71" t="s">
        <v>4910</v>
      </c>
      <c r="C255" s="71" t="s">
        <v>3358</v>
      </c>
      <c r="D255" s="71" t="s">
        <v>3359</v>
      </c>
      <c r="E255" s="135">
        <v>42865.722916666666</v>
      </c>
      <c r="F255" s="71" t="s">
        <v>3360</v>
      </c>
      <c r="G255" s="71">
        <v>24.99</v>
      </c>
      <c r="H255" s="71" t="s">
        <v>1920</v>
      </c>
      <c r="I255" s="71"/>
      <c r="J255" s="57">
        <f t="shared" si="3"/>
        <v>1.02471</v>
      </c>
    </row>
    <row r="256" spans="1:10">
      <c r="A256" s="71">
        <v>5251089681</v>
      </c>
      <c r="B256" s="71" t="s">
        <v>5123</v>
      </c>
      <c r="C256" s="71" t="s">
        <v>3358</v>
      </c>
      <c r="D256" s="71" t="s">
        <v>3359</v>
      </c>
      <c r="E256" s="135">
        <v>42865.084027777775</v>
      </c>
      <c r="F256" s="71" t="s">
        <v>3360</v>
      </c>
      <c r="G256" s="71">
        <v>34.979999999999997</v>
      </c>
      <c r="H256" s="71" t="s">
        <v>1920</v>
      </c>
      <c r="I256" s="71"/>
      <c r="J256" s="57">
        <f t="shared" si="3"/>
        <v>1.3144199999999999</v>
      </c>
    </row>
    <row r="257" spans="1:10">
      <c r="A257" s="71">
        <v>5249072977</v>
      </c>
      <c r="B257" s="71" t="s">
        <v>5124</v>
      </c>
      <c r="C257" s="71" t="s">
        <v>3358</v>
      </c>
      <c r="D257" s="71" t="s">
        <v>3362</v>
      </c>
      <c r="E257" s="135">
        <v>42864.726388888892</v>
      </c>
      <c r="F257" s="71" t="s">
        <v>3360</v>
      </c>
      <c r="G257" s="71">
        <v>18.989999999999998</v>
      </c>
      <c r="H257" s="71" t="s">
        <v>1920</v>
      </c>
      <c r="I257" s="71" t="s">
        <v>5104</v>
      </c>
      <c r="J257" s="57">
        <f t="shared" si="3"/>
        <v>0.85071000000000008</v>
      </c>
    </row>
    <row r="258" spans="1:10">
      <c r="A258" s="71">
        <v>5247068881</v>
      </c>
      <c r="B258" s="71" t="s">
        <v>4912</v>
      </c>
      <c r="C258" s="71" t="s">
        <v>3358</v>
      </c>
      <c r="D258" s="71" t="s">
        <v>3359</v>
      </c>
      <c r="E258" s="135">
        <v>42864.55972222222</v>
      </c>
      <c r="F258" s="71" t="s">
        <v>3360</v>
      </c>
      <c r="G258" s="71">
        <v>37.340000000000003</v>
      </c>
      <c r="H258" s="71" t="s">
        <v>1920</v>
      </c>
      <c r="I258" s="71"/>
      <c r="J258" s="57">
        <f t="shared" ref="J258:J321" si="4">0.3+0.029*G258</f>
        <v>1.3828600000000002</v>
      </c>
    </row>
    <row r="259" spans="1:10">
      <c r="A259" s="71">
        <v>5245807057</v>
      </c>
      <c r="B259" s="71" t="s">
        <v>4840</v>
      </c>
      <c r="C259" s="71" t="s">
        <v>3358</v>
      </c>
      <c r="D259" s="71" t="s">
        <v>3359</v>
      </c>
      <c r="E259" s="135">
        <v>42864.490277777775</v>
      </c>
      <c r="F259" s="71" t="s">
        <v>3360</v>
      </c>
      <c r="G259" s="71">
        <v>29.99</v>
      </c>
      <c r="H259" s="71" t="s">
        <v>1920</v>
      </c>
      <c r="I259" s="71"/>
      <c r="J259" s="57">
        <f t="shared" si="4"/>
        <v>1.16971</v>
      </c>
    </row>
    <row r="260" spans="1:10">
      <c r="A260" s="71">
        <v>5240051985</v>
      </c>
      <c r="B260" s="71" t="s">
        <v>4475</v>
      </c>
      <c r="C260" s="71" t="s">
        <v>3358</v>
      </c>
      <c r="D260" s="71" t="s">
        <v>3359</v>
      </c>
      <c r="E260" s="135">
        <v>42863.871527777781</v>
      </c>
      <c r="F260" s="71" t="s">
        <v>3360</v>
      </c>
      <c r="G260" s="71">
        <v>9.99</v>
      </c>
      <c r="H260" s="71" t="s">
        <v>1920</v>
      </c>
      <c r="I260" s="71"/>
      <c r="J260" s="57">
        <f t="shared" si="4"/>
        <v>0.58970999999999996</v>
      </c>
    </row>
    <row r="261" spans="1:10">
      <c r="A261" s="71">
        <v>5239099217</v>
      </c>
      <c r="B261" s="71" t="s">
        <v>4433</v>
      </c>
      <c r="C261" s="71" t="s">
        <v>3358</v>
      </c>
      <c r="D261" s="71" t="s">
        <v>3359</v>
      </c>
      <c r="E261" s="135">
        <v>42863.743055555555</v>
      </c>
      <c r="F261" s="71" t="s">
        <v>3360</v>
      </c>
      <c r="G261" s="71">
        <v>55.95</v>
      </c>
      <c r="H261" s="71" t="s">
        <v>1920</v>
      </c>
      <c r="I261" s="71"/>
      <c r="J261" s="57">
        <f t="shared" si="4"/>
        <v>1.9225500000000002</v>
      </c>
    </row>
    <row r="262" spans="1:10">
      <c r="A262" s="71">
        <v>5235339921</v>
      </c>
      <c r="B262" s="71" t="s">
        <v>4913</v>
      </c>
      <c r="C262" s="71" t="s">
        <v>3358</v>
      </c>
      <c r="D262" s="71" t="s">
        <v>3359</v>
      </c>
      <c r="E262" s="135">
        <v>42862.976388888892</v>
      </c>
      <c r="F262" s="71" t="s">
        <v>3360</v>
      </c>
      <c r="G262" s="71">
        <v>24.99</v>
      </c>
      <c r="H262" s="71" t="s">
        <v>1920</v>
      </c>
      <c r="I262" s="71"/>
      <c r="J262" s="57">
        <f t="shared" si="4"/>
        <v>1.02471</v>
      </c>
    </row>
    <row r="263" spans="1:10">
      <c r="A263" s="71">
        <v>5233169937</v>
      </c>
      <c r="B263" s="71" t="s">
        <v>4584</v>
      </c>
      <c r="C263" s="71" t="s">
        <v>3358</v>
      </c>
      <c r="D263" s="71" t="s">
        <v>3359</v>
      </c>
      <c r="E263" s="135">
        <v>42862.667361111111</v>
      </c>
      <c r="F263" s="71" t="s">
        <v>3360</v>
      </c>
      <c r="G263" s="71">
        <v>9.99</v>
      </c>
      <c r="H263" s="71" t="s">
        <v>1920</v>
      </c>
      <c r="I263" s="71"/>
      <c r="J263" s="57">
        <f t="shared" si="4"/>
        <v>0.58970999999999996</v>
      </c>
    </row>
    <row r="264" spans="1:10">
      <c r="A264" s="71">
        <v>5220544721</v>
      </c>
      <c r="B264" s="71" t="s">
        <v>4586</v>
      </c>
      <c r="C264" s="71" t="s">
        <v>3358</v>
      </c>
      <c r="D264" s="71" t="s">
        <v>3359</v>
      </c>
      <c r="E264" s="135">
        <v>42861.35</v>
      </c>
      <c r="F264" s="71" t="s">
        <v>3360</v>
      </c>
      <c r="G264" s="71">
        <v>5.99</v>
      </c>
      <c r="H264" s="71" t="s">
        <v>1920</v>
      </c>
      <c r="I264" s="71"/>
      <c r="J264" s="57">
        <f t="shared" si="4"/>
        <v>0.47370999999999996</v>
      </c>
    </row>
    <row r="265" spans="1:10">
      <c r="A265" s="71">
        <v>5219490513</v>
      </c>
      <c r="B265" s="71" t="s">
        <v>4921</v>
      </c>
      <c r="C265" s="71" t="s">
        <v>3358</v>
      </c>
      <c r="D265" s="71" t="s">
        <v>3359</v>
      </c>
      <c r="E265" s="135">
        <v>42861.205555555556</v>
      </c>
      <c r="F265" s="71" t="s">
        <v>3360</v>
      </c>
      <c r="G265" s="71">
        <v>37.979999999999997</v>
      </c>
      <c r="H265" s="71" t="s">
        <v>1920</v>
      </c>
      <c r="I265" s="71"/>
      <c r="J265" s="57">
        <f t="shared" si="4"/>
        <v>1.4014200000000001</v>
      </c>
    </row>
    <row r="266" spans="1:10">
      <c r="A266" s="71">
        <v>5203481361</v>
      </c>
      <c r="B266" s="71" t="s">
        <v>4915</v>
      </c>
      <c r="C266" s="71" t="s">
        <v>3358</v>
      </c>
      <c r="D266" s="71" t="s">
        <v>3362</v>
      </c>
      <c r="E266" s="135">
        <v>42859.628472222219</v>
      </c>
      <c r="F266" s="71" t="s">
        <v>3360</v>
      </c>
      <c r="G266" s="71">
        <v>24.99</v>
      </c>
      <c r="H266" s="71" t="s">
        <v>1920</v>
      </c>
      <c r="I266" s="71" t="s">
        <v>5104</v>
      </c>
      <c r="J266" s="57">
        <f t="shared" si="4"/>
        <v>1.02471</v>
      </c>
    </row>
    <row r="267" spans="1:10">
      <c r="A267" s="71">
        <v>5202283089</v>
      </c>
      <c r="B267" s="71" t="s">
        <v>4838</v>
      </c>
      <c r="C267" s="71" t="s">
        <v>3358</v>
      </c>
      <c r="D267" s="71" t="s">
        <v>3362</v>
      </c>
      <c r="E267" s="135">
        <v>42859.479166666664</v>
      </c>
      <c r="F267" s="71" t="s">
        <v>3360</v>
      </c>
      <c r="G267" s="71">
        <v>75.959999999999994</v>
      </c>
      <c r="H267" s="71" t="s">
        <v>1920</v>
      </c>
      <c r="I267" s="71" t="s">
        <v>5104</v>
      </c>
      <c r="J267" s="57">
        <f t="shared" si="4"/>
        <v>2.50284</v>
      </c>
    </row>
    <row r="268" spans="1:10">
      <c r="A268" s="71">
        <v>5200990353</v>
      </c>
      <c r="B268" s="71" t="s">
        <v>4917</v>
      </c>
      <c r="C268" s="71" t="s">
        <v>3358</v>
      </c>
      <c r="D268" s="71" t="s">
        <v>3362</v>
      </c>
      <c r="E268" s="135">
        <v>42859.315972222219</v>
      </c>
      <c r="F268" s="71" t="s">
        <v>3360</v>
      </c>
      <c r="G268" s="71">
        <v>24.99</v>
      </c>
      <c r="H268" s="71" t="s">
        <v>1920</v>
      </c>
      <c r="I268" s="71" t="s">
        <v>5104</v>
      </c>
      <c r="J268" s="57">
        <f t="shared" si="4"/>
        <v>1.02471</v>
      </c>
    </row>
    <row r="269" spans="1:10">
      <c r="A269" s="71">
        <v>5189785745</v>
      </c>
      <c r="B269" s="71" t="s">
        <v>4827</v>
      </c>
      <c r="C269" s="71" t="s">
        <v>3358</v>
      </c>
      <c r="D269" s="71" t="s">
        <v>3359</v>
      </c>
      <c r="E269" s="135">
        <v>42857.573611111111</v>
      </c>
      <c r="F269" s="71" t="s">
        <v>3360</v>
      </c>
      <c r="G269" s="71">
        <v>14.99</v>
      </c>
      <c r="H269" s="71" t="s">
        <v>1920</v>
      </c>
      <c r="I269" s="71"/>
      <c r="J269" s="57">
        <f t="shared" si="4"/>
        <v>0.73470999999999997</v>
      </c>
    </row>
    <row r="270" spans="1:10">
      <c r="A270" s="71">
        <v>5188947153</v>
      </c>
      <c r="B270" s="71" t="s">
        <v>4816</v>
      </c>
      <c r="C270" s="71" t="s">
        <v>3358</v>
      </c>
      <c r="D270" s="71" t="s">
        <v>3362</v>
      </c>
      <c r="E270" s="135">
        <v>42857.448611111111</v>
      </c>
      <c r="F270" s="71" t="s">
        <v>3360</v>
      </c>
      <c r="G270" s="71">
        <v>139.44</v>
      </c>
      <c r="H270" s="71" t="s">
        <v>1920</v>
      </c>
      <c r="I270" s="71" t="s">
        <v>5102</v>
      </c>
      <c r="J270" s="57">
        <f t="shared" si="4"/>
        <v>4.3437599999999996</v>
      </c>
    </row>
    <row r="271" spans="1:10">
      <c r="A271" s="71">
        <v>5186071057</v>
      </c>
      <c r="B271" s="71" t="s">
        <v>4460</v>
      </c>
      <c r="C271" s="71" t="s">
        <v>3358</v>
      </c>
      <c r="D271" s="71" t="s">
        <v>3359</v>
      </c>
      <c r="E271" s="135">
        <v>42856.786111111112</v>
      </c>
      <c r="F271" s="71" t="s">
        <v>3360</v>
      </c>
      <c r="G271" s="71">
        <v>33.96</v>
      </c>
      <c r="H271" s="71" t="s">
        <v>1920</v>
      </c>
      <c r="I271" s="71"/>
      <c r="J271" s="57">
        <f t="shared" si="4"/>
        <v>1.28484</v>
      </c>
    </row>
    <row r="272" spans="1:10">
      <c r="A272" s="71">
        <v>5184865105</v>
      </c>
      <c r="B272" s="71" t="s">
        <v>4509</v>
      </c>
      <c r="C272" s="71" t="s">
        <v>3358</v>
      </c>
      <c r="D272" s="71" t="s">
        <v>3359</v>
      </c>
      <c r="E272" s="135">
        <v>42856.606249999997</v>
      </c>
      <c r="F272" s="71" t="s">
        <v>3360</v>
      </c>
      <c r="G272" s="71">
        <v>40.94</v>
      </c>
      <c r="H272" s="71" t="s">
        <v>1920</v>
      </c>
      <c r="I272" s="71"/>
      <c r="J272" s="57">
        <f t="shared" si="4"/>
        <v>1.48726</v>
      </c>
    </row>
    <row r="273" spans="1:10">
      <c r="A273" s="71">
        <v>5183264721</v>
      </c>
      <c r="B273" s="71" t="s">
        <v>5125</v>
      </c>
      <c r="C273" s="71" t="s">
        <v>3358</v>
      </c>
      <c r="D273" s="71" t="s">
        <v>3359</v>
      </c>
      <c r="E273" s="135">
        <v>42856.397222222222</v>
      </c>
      <c r="F273" s="71" t="s">
        <v>3360</v>
      </c>
      <c r="G273" s="71">
        <v>20.27</v>
      </c>
      <c r="H273" s="71" t="s">
        <v>1920</v>
      </c>
      <c r="I273" s="71"/>
      <c r="J273" s="57">
        <f t="shared" si="4"/>
        <v>0.8878299999999999</v>
      </c>
    </row>
    <row r="274" spans="1:10">
      <c r="A274" s="71">
        <v>5175232145</v>
      </c>
      <c r="B274" s="71" t="s">
        <v>4499</v>
      </c>
      <c r="C274" s="71" t="s">
        <v>3358</v>
      </c>
      <c r="D274" s="71" t="s">
        <v>3359</v>
      </c>
      <c r="E274" s="135">
        <v>42854.648611111108</v>
      </c>
      <c r="F274" s="71" t="s">
        <v>3360</v>
      </c>
      <c r="G274" s="71">
        <v>9.99</v>
      </c>
      <c r="H274" s="71" t="s">
        <v>1920</v>
      </c>
      <c r="I274" s="71"/>
      <c r="J274" s="57">
        <f t="shared" si="4"/>
        <v>0.58970999999999996</v>
      </c>
    </row>
    <row r="275" spans="1:10">
      <c r="A275" s="71">
        <v>5168533393</v>
      </c>
      <c r="B275" s="71" t="s">
        <v>4456</v>
      </c>
      <c r="C275" s="71" t="s">
        <v>3358</v>
      </c>
      <c r="D275" s="71" t="s">
        <v>3362</v>
      </c>
      <c r="E275" s="135">
        <v>42853.521527777775</v>
      </c>
      <c r="F275" s="71" t="s">
        <v>3360</v>
      </c>
      <c r="G275" s="71">
        <v>30.96</v>
      </c>
      <c r="H275" s="71" t="s">
        <v>1920</v>
      </c>
      <c r="I275" s="71" t="s">
        <v>5102</v>
      </c>
      <c r="J275" s="57">
        <f t="shared" si="4"/>
        <v>1.19784</v>
      </c>
    </row>
    <row r="276" spans="1:10">
      <c r="A276" s="71">
        <v>5167806033</v>
      </c>
      <c r="B276" s="71" t="s">
        <v>4587</v>
      </c>
      <c r="C276" s="71" t="s">
        <v>3358</v>
      </c>
      <c r="D276" s="71" t="s">
        <v>3362</v>
      </c>
      <c r="E276" s="135">
        <v>42853.458333333336</v>
      </c>
      <c r="F276" s="71" t="s">
        <v>3360</v>
      </c>
      <c r="G276" s="71">
        <v>31.98</v>
      </c>
      <c r="H276" s="71" t="s">
        <v>1920</v>
      </c>
      <c r="I276" s="71" t="s">
        <v>5104</v>
      </c>
      <c r="J276" s="57">
        <f t="shared" si="4"/>
        <v>1.22742</v>
      </c>
    </row>
    <row r="277" spans="1:10">
      <c r="A277" s="71">
        <v>5166972689</v>
      </c>
      <c r="B277" s="71" t="s">
        <v>4589</v>
      </c>
      <c r="C277" s="71" t="s">
        <v>3358</v>
      </c>
      <c r="D277" s="71" t="s">
        <v>3359</v>
      </c>
      <c r="E277" s="135">
        <v>42853.385416666664</v>
      </c>
      <c r="F277" s="71" t="s">
        <v>3360</v>
      </c>
      <c r="G277" s="71">
        <v>27.98</v>
      </c>
      <c r="H277" s="71" t="s">
        <v>1920</v>
      </c>
      <c r="I277" s="71"/>
      <c r="J277" s="57">
        <f t="shared" si="4"/>
        <v>1.1114200000000001</v>
      </c>
    </row>
    <row r="278" spans="1:10">
      <c r="A278" s="71">
        <v>5163241745</v>
      </c>
      <c r="B278" s="71" t="s">
        <v>4591</v>
      </c>
      <c r="C278" s="71" t="s">
        <v>3358</v>
      </c>
      <c r="D278" s="71" t="s">
        <v>3359</v>
      </c>
      <c r="E278" s="135">
        <v>42852.768055555556</v>
      </c>
      <c r="F278" s="71" t="s">
        <v>3360</v>
      </c>
      <c r="G278" s="71">
        <v>20.98</v>
      </c>
      <c r="H278" s="71" t="s">
        <v>1920</v>
      </c>
      <c r="I278" s="71"/>
      <c r="J278" s="57">
        <f t="shared" si="4"/>
        <v>0.90842000000000001</v>
      </c>
    </row>
    <row r="279" spans="1:10">
      <c r="A279" s="71">
        <v>5160992209</v>
      </c>
      <c r="B279" s="71" t="s">
        <v>4593</v>
      </c>
      <c r="C279" s="71" t="s">
        <v>3358</v>
      </c>
      <c r="D279" s="71" t="s">
        <v>3359</v>
      </c>
      <c r="E279" s="135">
        <v>42852.430555555555</v>
      </c>
      <c r="F279" s="71" t="s">
        <v>3360</v>
      </c>
      <c r="G279" s="71">
        <v>36.979999999999997</v>
      </c>
      <c r="H279" s="71" t="s">
        <v>1920</v>
      </c>
      <c r="I279" s="71"/>
      <c r="J279" s="57">
        <f t="shared" si="4"/>
        <v>1.37242</v>
      </c>
    </row>
    <row r="280" spans="1:10">
      <c r="A280" s="71">
        <v>5160237201</v>
      </c>
      <c r="B280" s="71" t="s">
        <v>5126</v>
      </c>
      <c r="C280" s="71" t="s">
        <v>3358</v>
      </c>
      <c r="D280" s="71" t="s">
        <v>3362</v>
      </c>
      <c r="E280" s="135">
        <v>42852.25</v>
      </c>
      <c r="F280" s="71" t="s">
        <v>3360</v>
      </c>
      <c r="G280" s="71">
        <v>30.99</v>
      </c>
      <c r="H280" s="71" t="s">
        <v>1920</v>
      </c>
      <c r="I280" s="71" t="s">
        <v>5104</v>
      </c>
      <c r="J280" s="57">
        <f t="shared" si="4"/>
        <v>1.1987099999999999</v>
      </c>
    </row>
    <row r="281" spans="1:10">
      <c r="A281" s="71">
        <v>5159187537</v>
      </c>
      <c r="B281" s="71" t="s">
        <v>5127</v>
      </c>
      <c r="C281" s="71" t="s">
        <v>3358</v>
      </c>
      <c r="D281" s="71" t="s">
        <v>3359</v>
      </c>
      <c r="E281" s="135">
        <v>42851.943055555559</v>
      </c>
      <c r="F281" s="71" t="s">
        <v>3360</v>
      </c>
      <c r="G281" s="71">
        <v>30</v>
      </c>
      <c r="H281" s="71" t="s">
        <v>1920</v>
      </c>
      <c r="I281" s="71"/>
      <c r="J281" s="57">
        <f t="shared" si="4"/>
        <v>1.17</v>
      </c>
    </row>
    <row r="282" spans="1:10">
      <c r="A282" s="71">
        <v>5158841745</v>
      </c>
      <c r="B282" s="71" t="s">
        <v>4595</v>
      </c>
      <c r="C282" s="71" t="s">
        <v>3358</v>
      </c>
      <c r="D282" s="71" t="s">
        <v>3362</v>
      </c>
      <c r="E282" s="135">
        <v>42851.887499999997</v>
      </c>
      <c r="F282" s="71" t="s">
        <v>3360</v>
      </c>
      <c r="G282" s="71">
        <v>9.99</v>
      </c>
      <c r="H282" s="71" t="s">
        <v>1920</v>
      </c>
      <c r="I282" s="71" t="s">
        <v>5104</v>
      </c>
      <c r="J282" s="57">
        <f t="shared" si="4"/>
        <v>0.58970999999999996</v>
      </c>
    </row>
    <row r="283" spans="1:10">
      <c r="A283" s="71">
        <v>5158562961</v>
      </c>
      <c r="B283" s="71" t="s">
        <v>4424</v>
      </c>
      <c r="C283" s="71" t="s">
        <v>3358</v>
      </c>
      <c r="D283" s="71" t="s">
        <v>3359</v>
      </c>
      <c r="E283" s="135">
        <v>42851.840277777781</v>
      </c>
      <c r="F283" s="71" t="s">
        <v>3360</v>
      </c>
      <c r="G283" s="71">
        <v>15.98</v>
      </c>
      <c r="H283" s="71" t="s">
        <v>1920</v>
      </c>
      <c r="I283" s="71"/>
      <c r="J283" s="57">
        <f t="shared" si="4"/>
        <v>0.76341999999999999</v>
      </c>
    </row>
    <row r="284" spans="1:10">
      <c r="A284" s="71">
        <v>5157725329</v>
      </c>
      <c r="B284" s="71" t="s">
        <v>4511</v>
      </c>
      <c r="C284" s="71" t="s">
        <v>3358</v>
      </c>
      <c r="D284" s="71" t="s">
        <v>3359</v>
      </c>
      <c r="E284" s="135">
        <v>42851.7</v>
      </c>
      <c r="F284" s="71" t="s">
        <v>3360</v>
      </c>
      <c r="G284" s="71">
        <v>24.98</v>
      </c>
      <c r="H284" s="71" t="s">
        <v>1920</v>
      </c>
      <c r="I284" s="71"/>
      <c r="J284" s="57">
        <f t="shared" si="4"/>
        <v>1.0244200000000001</v>
      </c>
    </row>
    <row r="285" spans="1:10">
      <c r="A285" s="71">
        <v>5156505041</v>
      </c>
      <c r="B285" s="71" t="s">
        <v>4468</v>
      </c>
      <c r="C285" s="71" t="s">
        <v>3358</v>
      </c>
      <c r="D285" s="71" t="s">
        <v>3362</v>
      </c>
      <c r="E285" s="135">
        <v>42851.511805555558</v>
      </c>
      <c r="F285" s="71" t="s">
        <v>3360</v>
      </c>
      <c r="G285" s="71">
        <v>27.98</v>
      </c>
      <c r="H285" s="71" t="s">
        <v>1920</v>
      </c>
      <c r="I285" s="71" t="s">
        <v>5102</v>
      </c>
      <c r="J285" s="57">
        <f t="shared" si="4"/>
        <v>1.1114200000000001</v>
      </c>
    </row>
    <row r="286" spans="1:10">
      <c r="A286" s="71">
        <v>5155848401</v>
      </c>
      <c r="B286" s="71" t="s">
        <v>4597</v>
      </c>
      <c r="C286" s="71" t="s">
        <v>3358</v>
      </c>
      <c r="D286" s="71" t="s">
        <v>3359</v>
      </c>
      <c r="E286" s="135">
        <v>42851.394444444442</v>
      </c>
      <c r="F286" s="71" t="s">
        <v>3360</v>
      </c>
      <c r="G286" s="71">
        <v>9.99</v>
      </c>
      <c r="H286" s="71" t="s">
        <v>1920</v>
      </c>
      <c r="I286" s="71"/>
      <c r="J286" s="57">
        <f t="shared" si="4"/>
        <v>0.58970999999999996</v>
      </c>
    </row>
    <row r="287" spans="1:10">
      <c r="A287" s="71">
        <v>5151312273</v>
      </c>
      <c r="B287" s="71" t="s">
        <v>4426</v>
      </c>
      <c r="C287" s="71" t="s">
        <v>3358</v>
      </c>
      <c r="D287" s="71" t="s">
        <v>3359</v>
      </c>
      <c r="E287" s="135">
        <v>42850.615972222222</v>
      </c>
      <c r="F287" s="71" t="s">
        <v>3360</v>
      </c>
      <c r="G287" s="71">
        <v>73.89</v>
      </c>
      <c r="H287" s="71" t="s">
        <v>1920</v>
      </c>
      <c r="I287" s="71"/>
      <c r="J287" s="57">
        <f t="shared" si="4"/>
        <v>2.4428100000000001</v>
      </c>
    </row>
    <row r="288" spans="1:10">
      <c r="A288" s="71">
        <v>5151155025</v>
      </c>
      <c r="B288" s="71" t="s">
        <v>4428</v>
      </c>
      <c r="C288" s="71" t="s">
        <v>3358</v>
      </c>
      <c r="D288" s="71" t="s">
        <v>3359</v>
      </c>
      <c r="E288" s="135">
        <v>42850.592361111114</v>
      </c>
      <c r="F288" s="71" t="s">
        <v>3360</v>
      </c>
      <c r="G288" s="71">
        <v>152.88999999999999</v>
      </c>
      <c r="H288" s="71" t="s">
        <v>1920</v>
      </c>
      <c r="I288" s="71"/>
      <c r="J288" s="57">
        <f t="shared" si="4"/>
        <v>4.7338100000000001</v>
      </c>
    </row>
    <row r="289" spans="1:10">
      <c r="A289" s="71">
        <v>5150102097</v>
      </c>
      <c r="B289" s="71" t="s">
        <v>5128</v>
      </c>
      <c r="C289" s="71" t="s">
        <v>3358</v>
      </c>
      <c r="D289" s="71" t="s">
        <v>3362</v>
      </c>
      <c r="E289" s="135">
        <v>42850.429861111108</v>
      </c>
      <c r="F289" s="71" t="s">
        <v>3360</v>
      </c>
      <c r="G289" s="71">
        <v>30.99</v>
      </c>
      <c r="H289" s="71" t="s">
        <v>1920</v>
      </c>
      <c r="I289" s="71" t="s">
        <v>5104</v>
      </c>
      <c r="J289" s="57">
        <f t="shared" si="4"/>
        <v>1.1987099999999999</v>
      </c>
    </row>
    <row r="290" spans="1:10">
      <c r="A290" s="71">
        <v>5142737745</v>
      </c>
      <c r="B290" s="71" t="s">
        <v>4477</v>
      </c>
      <c r="C290" s="71" t="s">
        <v>3358</v>
      </c>
      <c r="D290" s="71" t="s">
        <v>3359</v>
      </c>
      <c r="E290" s="135">
        <v>42848.881249999999</v>
      </c>
      <c r="F290" s="71" t="s">
        <v>3360</v>
      </c>
      <c r="G290" s="71">
        <v>93.9</v>
      </c>
      <c r="H290" s="71" t="s">
        <v>1920</v>
      </c>
      <c r="I290" s="71"/>
      <c r="J290" s="57">
        <f t="shared" si="4"/>
        <v>3.0231000000000003</v>
      </c>
    </row>
    <row r="291" spans="1:10">
      <c r="A291" s="71">
        <v>5141395409</v>
      </c>
      <c r="B291" s="71" t="s">
        <v>4533</v>
      </c>
      <c r="C291" s="71" t="s">
        <v>3358</v>
      </c>
      <c r="D291" s="71" t="s">
        <v>3359</v>
      </c>
      <c r="E291" s="135">
        <v>42848.664583333331</v>
      </c>
      <c r="F291" s="71" t="s">
        <v>3360</v>
      </c>
      <c r="G291" s="71">
        <v>21.97</v>
      </c>
      <c r="H291" s="71" t="s">
        <v>1920</v>
      </c>
      <c r="I291" s="71"/>
      <c r="J291" s="57">
        <f t="shared" si="4"/>
        <v>0.93713000000000002</v>
      </c>
    </row>
    <row r="292" spans="1:10">
      <c r="A292" s="71">
        <v>5140366225</v>
      </c>
      <c r="B292" s="71" t="s">
        <v>4829</v>
      </c>
      <c r="C292" s="71" t="s">
        <v>3358</v>
      </c>
      <c r="D292" s="71" t="s">
        <v>3359</v>
      </c>
      <c r="E292" s="135">
        <v>42848.513194444444</v>
      </c>
      <c r="F292" s="71" t="s">
        <v>3360</v>
      </c>
      <c r="G292" s="71">
        <v>27.73</v>
      </c>
      <c r="H292" s="71" t="s">
        <v>1920</v>
      </c>
      <c r="I292" s="71"/>
      <c r="J292" s="57">
        <f t="shared" si="4"/>
        <v>1.1041700000000001</v>
      </c>
    </row>
    <row r="293" spans="1:10">
      <c r="A293" s="71">
        <v>5139195857</v>
      </c>
      <c r="B293" s="71" t="s">
        <v>4600</v>
      </c>
      <c r="C293" s="71" t="s">
        <v>3358</v>
      </c>
      <c r="D293" s="71" t="s">
        <v>3359</v>
      </c>
      <c r="E293" s="135">
        <v>42848.229861111111</v>
      </c>
      <c r="F293" s="71" t="s">
        <v>3360</v>
      </c>
      <c r="G293" s="71">
        <v>27.98</v>
      </c>
      <c r="H293" s="71" t="s">
        <v>1920</v>
      </c>
      <c r="I293" s="71"/>
      <c r="J293" s="57">
        <f t="shared" si="4"/>
        <v>1.1114200000000001</v>
      </c>
    </row>
    <row r="294" spans="1:10">
      <c r="A294" s="71">
        <v>5138663505</v>
      </c>
      <c r="B294" s="71" t="s">
        <v>4602</v>
      </c>
      <c r="C294" s="71" t="s">
        <v>3358</v>
      </c>
      <c r="D294" s="71" t="s">
        <v>3359</v>
      </c>
      <c r="E294" s="135">
        <v>42848.034722222219</v>
      </c>
      <c r="F294" s="71" t="s">
        <v>3360</v>
      </c>
      <c r="G294" s="71">
        <v>17.98</v>
      </c>
      <c r="H294" s="71" t="s">
        <v>1920</v>
      </c>
      <c r="I294" s="71"/>
      <c r="J294" s="57">
        <f t="shared" si="4"/>
        <v>0.82142000000000004</v>
      </c>
    </row>
    <row r="295" spans="1:10">
      <c r="A295" s="71">
        <v>5138630737</v>
      </c>
      <c r="B295" s="71" t="s">
        <v>5129</v>
      </c>
      <c r="C295" s="71" t="s">
        <v>3358</v>
      </c>
      <c r="D295" s="71" t="s">
        <v>3362</v>
      </c>
      <c r="E295" s="135">
        <v>42848.023611111108</v>
      </c>
      <c r="F295" s="71" t="s">
        <v>3360</v>
      </c>
      <c r="G295" s="71">
        <v>18.989999999999998</v>
      </c>
      <c r="H295" s="71" t="s">
        <v>1920</v>
      </c>
      <c r="I295" s="71" t="s">
        <v>5104</v>
      </c>
      <c r="J295" s="57">
        <f t="shared" si="4"/>
        <v>0.85071000000000008</v>
      </c>
    </row>
    <row r="296" spans="1:10">
      <c r="A296" s="71">
        <v>5137486353</v>
      </c>
      <c r="B296" s="71" t="s">
        <v>4516</v>
      </c>
      <c r="C296" s="71" t="s">
        <v>3358</v>
      </c>
      <c r="D296" s="71" t="s">
        <v>3359</v>
      </c>
      <c r="E296" s="135">
        <v>42847.791666666664</v>
      </c>
      <c r="F296" s="71" t="s">
        <v>3360</v>
      </c>
      <c r="G296" s="71">
        <v>15.98</v>
      </c>
      <c r="H296" s="71" t="s">
        <v>1920</v>
      </c>
      <c r="I296" s="71"/>
      <c r="J296" s="57">
        <f t="shared" si="4"/>
        <v>0.76341999999999999</v>
      </c>
    </row>
    <row r="297" spans="1:10">
      <c r="A297" s="71">
        <v>5134694481</v>
      </c>
      <c r="B297" s="71" t="s">
        <v>4603</v>
      </c>
      <c r="C297" s="71" t="s">
        <v>3358</v>
      </c>
      <c r="D297" s="71" t="s">
        <v>3359</v>
      </c>
      <c r="E297" s="135">
        <v>42847.343055555553</v>
      </c>
      <c r="F297" s="71" t="s">
        <v>3360</v>
      </c>
      <c r="G297" s="71">
        <v>43.97</v>
      </c>
      <c r="H297" s="71" t="s">
        <v>1920</v>
      </c>
      <c r="I297" s="71"/>
      <c r="J297" s="57">
        <f t="shared" si="4"/>
        <v>1.5751300000000001</v>
      </c>
    </row>
    <row r="298" spans="1:10">
      <c r="A298" s="71">
        <v>5133661713</v>
      </c>
      <c r="B298" s="71" t="s">
        <v>4501</v>
      </c>
      <c r="C298" s="71" t="s">
        <v>3358</v>
      </c>
      <c r="D298" s="71" t="s">
        <v>3359</v>
      </c>
      <c r="E298" s="135">
        <v>42846.988194444442</v>
      </c>
      <c r="F298" s="71" t="s">
        <v>3360</v>
      </c>
      <c r="G298" s="71">
        <v>9.99</v>
      </c>
      <c r="H298" s="71" t="s">
        <v>1920</v>
      </c>
      <c r="I298" s="71"/>
      <c r="J298" s="57">
        <f t="shared" si="4"/>
        <v>0.58970999999999996</v>
      </c>
    </row>
    <row r="299" spans="1:10">
      <c r="A299" s="71">
        <v>5133512017</v>
      </c>
      <c r="B299" s="71" t="s">
        <v>4604</v>
      </c>
      <c r="C299" s="71" t="s">
        <v>3358</v>
      </c>
      <c r="D299" s="71" t="s">
        <v>3359</v>
      </c>
      <c r="E299" s="135">
        <v>42846.956250000003</v>
      </c>
      <c r="F299" s="71" t="s">
        <v>3360</v>
      </c>
      <c r="G299" s="71">
        <v>9.99</v>
      </c>
      <c r="H299" s="71" t="s">
        <v>1920</v>
      </c>
      <c r="I299" s="71"/>
      <c r="J299" s="57">
        <f t="shared" si="4"/>
        <v>0.58970999999999996</v>
      </c>
    </row>
    <row r="300" spans="1:10">
      <c r="A300" s="71">
        <v>5133505809</v>
      </c>
      <c r="B300" s="71" t="s">
        <v>4535</v>
      </c>
      <c r="C300" s="71" t="s">
        <v>3358</v>
      </c>
      <c r="D300" s="71" t="s">
        <v>3359</v>
      </c>
      <c r="E300" s="135">
        <v>42846.954861111109</v>
      </c>
      <c r="F300" s="71" t="s">
        <v>3360</v>
      </c>
      <c r="G300" s="71">
        <v>15.98</v>
      </c>
      <c r="H300" s="71" t="s">
        <v>1920</v>
      </c>
      <c r="I300" s="71"/>
      <c r="J300" s="57">
        <f t="shared" si="4"/>
        <v>0.76341999999999999</v>
      </c>
    </row>
    <row r="301" spans="1:10">
      <c r="A301" s="71">
        <v>5132982353</v>
      </c>
      <c r="B301" s="71" t="s">
        <v>4479</v>
      </c>
      <c r="C301" s="71" t="s">
        <v>3358</v>
      </c>
      <c r="D301" s="71" t="s">
        <v>3359</v>
      </c>
      <c r="E301" s="135">
        <v>42846.879861111112</v>
      </c>
      <c r="F301" s="71" t="s">
        <v>3360</v>
      </c>
      <c r="G301" s="71">
        <v>26.97</v>
      </c>
      <c r="H301" s="71" t="s">
        <v>1920</v>
      </c>
      <c r="I301" s="71"/>
      <c r="J301" s="57">
        <f t="shared" si="4"/>
        <v>1.08213</v>
      </c>
    </row>
    <row r="302" spans="1:10">
      <c r="A302" s="71">
        <v>5131891665</v>
      </c>
      <c r="B302" s="71" t="s">
        <v>4605</v>
      </c>
      <c r="C302" s="71" t="s">
        <v>3358</v>
      </c>
      <c r="D302" s="71" t="s">
        <v>3362</v>
      </c>
      <c r="E302" s="135">
        <v>42846.701388888891</v>
      </c>
      <c r="F302" s="71" t="s">
        <v>3360</v>
      </c>
      <c r="G302" s="71">
        <v>9.99</v>
      </c>
      <c r="H302" s="71" t="s">
        <v>1920</v>
      </c>
      <c r="I302" s="71" t="s">
        <v>5104</v>
      </c>
      <c r="J302" s="57">
        <f t="shared" si="4"/>
        <v>0.58970999999999996</v>
      </c>
    </row>
    <row r="303" spans="1:10">
      <c r="A303" s="71">
        <v>5129447953</v>
      </c>
      <c r="B303" s="71" t="s">
        <v>4435</v>
      </c>
      <c r="C303" s="71" t="s">
        <v>3358</v>
      </c>
      <c r="D303" s="71" t="s">
        <v>3362</v>
      </c>
      <c r="E303" s="135">
        <v>42846.367361111108</v>
      </c>
      <c r="F303" s="71" t="s">
        <v>3360</v>
      </c>
      <c r="G303" s="71">
        <v>21.97</v>
      </c>
      <c r="H303" s="71" t="s">
        <v>1920</v>
      </c>
      <c r="I303" s="71" t="s">
        <v>5101</v>
      </c>
      <c r="J303" s="57">
        <f t="shared" si="4"/>
        <v>0.93713000000000002</v>
      </c>
    </row>
    <row r="304" spans="1:10">
      <c r="A304" s="71">
        <v>5121288721</v>
      </c>
      <c r="B304" s="71" t="s">
        <v>4525</v>
      </c>
      <c r="C304" s="71" t="s">
        <v>3358</v>
      </c>
      <c r="D304" s="71" t="s">
        <v>3359</v>
      </c>
      <c r="E304" s="135">
        <v>42844.787499999999</v>
      </c>
      <c r="F304" s="71" t="s">
        <v>3360</v>
      </c>
      <c r="G304" s="71">
        <v>15.98</v>
      </c>
      <c r="H304" s="71" t="s">
        <v>1920</v>
      </c>
      <c r="I304" s="71"/>
      <c r="J304" s="57">
        <f t="shared" si="4"/>
        <v>0.76341999999999999</v>
      </c>
    </row>
    <row r="305" spans="1:10">
      <c r="A305" s="71">
        <v>5120855377</v>
      </c>
      <c r="B305" s="71" t="s">
        <v>5130</v>
      </c>
      <c r="C305" s="71" t="s">
        <v>3358</v>
      </c>
      <c r="D305" s="71" t="s">
        <v>3359</v>
      </c>
      <c r="E305" s="135">
        <v>42844.716666666667</v>
      </c>
      <c r="F305" s="71" t="s">
        <v>3360</v>
      </c>
      <c r="G305" s="71">
        <v>18.989999999999998</v>
      </c>
      <c r="H305" s="71" t="s">
        <v>1920</v>
      </c>
      <c r="I305" s="71"/>
      <c r="J305" s="57">
        <f t="shared" si="4"/>
        <v>0.85071000000000008</v>
      </c>
    </row>
    <row r="306" spans="1:10">
      <c r="A306" s="71">
        <v>5120694929</v>
      </c>
      <c r="B306" s="71" t="s">
        <v>4607</v>
      </c>
      <c r="C306" s="71" t="s">
        <v>3358</v>
      </c>
      <c r="D306" s="71" t="s">
        <v>3359</v>
      </c>
      <c r="E306" s="135">
        <v>42844.693055555559</v>
      </c>
      <c r="F306" s="71" t="s">
        <v>3360</v>
      </c>
      <c r="G306" s="71">
        <v>9.99</v>
      </c>
      <c r="H306" s="71" t="s">
        <v>1920</v>
      </c>
      <c r="I306" s="71"/>
      <c r="J306" s="57">
        <f t="shared" si="4"/>
        <v>0.58970999999999996</v>
      </c>
    </row>
    <row r="307" spans="1:10">
      <c r="A307" s="71">
        <v>5120622289</v>
      </c>
      <c r="B307" s="71" t="s">
        <v>4609</v>
      </c>
      <c r="C307" s="71" t="s">
        <v>3358</v>
      </c>
      <c r="D307" s="71" t="s">
        <v>3359</v>
      </c>
      <c r="E307" s="135">
        <v>42844.681944444441</v>
      </c>
      <c r="F307" s="71" t="s">
        <v>3360</v>
      </c>
      <c r="G307" s="71">
        <v>9.99</v>
      </c>
      <c r="H307" s="71" t="s">
        <v>1920</v>
      </c>
      <c r="I307" s="71"/>
      <c r="J307" s="57">
        <f t="shared" si="4"/>
        <v>0.58970999999999996</v>
      </c>
    </row>
    <row r="308" spans="1:10">
      <c r="A308" s="71">
        <v>5120029137</v>
      </c>
      <c r="B308" s="71" t="s">
        <v>4611</v>
      </c>
      <c r="C308" s="71" t="s">
        <v>3358</v>
      </c>
      <c r="D308" s="71" t="s">
        <v>3359</v>
      </c>
      <c r="E308" s="135">
        <v>42844.595138888886</v>
      </c>
      <c r="F308" s="71" t="s">
        <v>3360</v>
      </c>
      <c r="G308" s="71">
        <v>9.99</v>
      </c>
      <c r="H308" s="71" t="s">
        <v>1920</v>
      </c>
      <c r="I308" s="71"/>
      <c r="J308" s="57">
        <f t="shared" si="4"/>
        <v>0.58970999999999996</v>
      </c>
    </row>
    <row r="309" spans="1:10">
      <c r="A309" s="71">
        <v>5117866321</v>
      </c>
      <c r="B309" s="71" t="s">
        <v>4612</v>
      </c>
      <c r="C309" s="71" t="s">
        <v>3358</v>
      </c>
      <c r="D309" s="71" t="s">
        <v>3362</v>
      </c>
      <c r="E309" s="135">
        <v>42844.084722222222</v>
      </c>
      <c r="F309" s="71" t="s">
        <v>3360</v>
      </c>
      <c r="G309" s="71">
        <v>9.99</v>
      </c>
      <c r="H309" s="71" t="s">
        <v>1920</v>
      </c>
      <c r="I309" s="71" t="s">
        <v>5104</v>
      </c>
      <c r="J309" s="57">
        <f t="shared" si="4"/>
        <v>0.58970999999999996</v>
      </c>
    </row>
    <row r="310" spans="1:10">
      <c r="A310" s="71">
        <v>5117614225</v>
      </c>
      <c r="B310" s="71" t="s">
        <v>4488</v>
      </c>
      <c r="C310" s="71" t="s">
        <v>3358</v>
      </c>
      <c r="D310" s="71" t="s">
        <v>3359</v>
      </c>
      <c r="E310" s="135">
        <v>42844.013194444444</v>
      </c>
      <c r="F310" s="71" t="s">
        <v>3360</v>
      </c>
      <c r="G310" s="71">
        <v>21.97</v>
      </c>
      <c r="H310" s="71" t="s">
        <v>1920</v>
      </c>
      <c r="I310" s="71"/>
      <c r="J310" s="57">
        <f t="shared" si="4"/>
        <v>0.93713000000000002</v>
      </c>
    </row>
    <row r="311" spans="1:10">
      <c r="A311" s="71">
        <v>5117377617</v>
      </c>
      <c r="B311" s="71" t="s">
        <v>4614</v>
      </c>
      <c r="C311" s="71" t="s">
        <v>3358</v>
      </c>
      <c r="D311" s="71" t="s">
        <v>3359</v>
      </c>
      <c r="E311" s="135">
        <v>42843.96597222222</v>
      </c>
      <c r="F311" s="71" t="s">
        <v>3360</v>
      </c>
      <c r="G311" s="71">
        <v>9.99</v>
      </c>
      <c r="H311" s="71" t="s">
        <v>1920</v>
      </c>
      <c r="I311" s="71"/>
      <c r="J311" s="57">
        <f t="shared" si="4"/>
        <v>0.58970999999999996</v>
      </c>
    </row>
    <row r="312" spans="1:10">
      <c r="A312" s="71">
        <v>5117005841</v>
      </c>
      <c r="B312" s="71" t="s">
        <v>4448</v>
      </c>
      <c r="C312" s="71" t="s">
        <v>3358</v>
      </c>
      <c r="D312" s="71" t="s">
        <v>3359</v>
      </c>
      <c r="E312" s="135">
        <v>42843.904166666667</v>
      </c>
      <c r="F312" s="71" t="s">
        <v>3360</v>
      </c>
      <c r="G312" s="71">
        <v>15.98</v>
      </c>
      <c r="H312" s="71" t="s">
        <v>1920</v>
      </c>
      <c r="I312" s="71"/>
      <c r="J312" s="57">
        <f t="shared" si="4"/>
        <v>0.76341999999999999</v>
      </c>
    </row>
    <row r="313" spans="1:10">
      <c r="A313" s="71">
        <v>5116222865</v>
      </c>
      <c r="B313" s="71" t="s">
        <v>4616</v>
      </c>
      <c r="C313" s="71" t="s">
        <v>3358</v>
      </c>
      <c r="D313" s="71" t="s">
        <v>3359</v>
      </c>
      <c r="E313" s="135">
        <v>42843.777777777781</v>
      </c>
      <c r="F313" s="71" t="s">
        <v>3360</v>
      </c>
      <c r="G313" s="71">
        <v>5.99</v>
      </c>
      <c r="H313" s="71" t="s">
        <v>1920</v>
      </c>
      <c r="I313" s="71"/>
      <c r="J313" s="57">
        <f t="shared" si="4"/>
        <v>0.47370999999999996</v>
      </c>
    </row>
    <row r="314" spans="1:10">
      <c r="A314" s="71">
        <v>5114623569</v>
      </c>
      <c r="B314" s="71" t="s">
        <v>5131</v>
      </c>
      <c r="C314" s="71" t="s">
        <v>3358</v>
      </c>
      <c r="D314" s="71" t="s">
        <v>3359</v>
      </c>
      <c r="E314" s="135">
        <v>42843.519444444442</v>
      </c>
      <c r="F314" s="71" t="s">
        <v>3360</v>
      </c>
      <c r="G314" s="71">
        <v>8</v>
      </c>
      <c r="H314" s="71" t="s">
        <v>1920</v>
      </c>
      <c r="I314" s="71"/>
      <c r="J314" s="57">
        <f t="shared" si="4"/>
        <v>0.53200000000000003</v>
      </c>
    </row>
    <row r="315" spans="1:10">
      <c r="A315" s="71">
        <v>5114181393</v>
      </c>
      <c r="B315" s="71" t="s">
        <v>5132</v>
      </c>
      <c r="C315" s="71" t="s">
        <v>3358</v>
      </c>
      <c r="D315" s="71" t="s">
        <v>3359</v>
      </c>
      <c r="E315" s="135">
        <v>42843.444444444445</v>
      </c>
      <c r="F315" s="71" t="s">
        <v>3360</v>
      </c>
      <c r="G315" s="71">
        <v>5.99</v>
      </c>
      <c r="H315" s="71" t="s">
        <v>1920</v>
      </c>
      <c r="I315" s="71"/>
      <c r="J315" s="57">
        <f t="shared" si="4"/>
        <v>0.47370999999999996</v>
      </c>
    </row>
    <row r="316" spans="1:10">
      <c r="A316" s="71">
        <v>5113525585</v>
      </c>
      <c r="B316" s="71" t="s">
        <v>4842</v>
      </c>
      <c r="C316" s="71" t="s">
        <v>3358</v>
      </c>
      <c r="D316" s="71" t="s">
        <v>3362</v>
      </c>
      <c r="E316" s="135">
        <v>42843.274305555555</v>
      </c>
      <c r="F316" s="71" t="s">
        <v>3360</v>
      </c>
      <c r="G316" s="71">
        <v>50.99</v>
      </c>
      <c r="H316" s="71" t="s">
        <v>1920</v>
      </c>
      <c r="I316" s="71" t="s">
        <v>5102</v>
      </c>
      <c r="J316" s="57">
        <f t="shared" si="4"/>
        <v>1.7787100000000002</v>
      </c>
    </row>
    <row r="317" spans="1:10">
      <c r="A317" s="71">
        <v>5110613073</v>
      </c>
      <c r="B317" s="71" t="s">
        <v>4844</v>
      </c>
      <c r="C317" s="71" t="s">
        <v>3358</v>
      </c>
      <c r="D317" s="71" t="s">
        <v>3362</v>
      </c>
      <c r="E317" s="135">
        <v>42842.65902777778</v>
      </c>
      <c r="F317" s="71" t="s">
        <v>3360</v>
      </c>
      <c r="G317" s="71">
        <v>29.99</v>
      </c>
      <c r="H317" s="71" t="s">
        <v>1920</v>
      </c>
      <c r="I317" s="71" t="s">
        <v>5104</v>
      </c>
      <c r="J317" s="57">
        <f t="shared" si="4"/>
        <v>1.16971</v>
      </c>
    </row>
    <row r="318" spans="1:10">
      <c r="A318" s="71">
        <v>5110444753</v>
      </c>
      <c r="B318" s="71" t="s">
        <v>4618</v>
      </c>
      <c r="C318" s="71" t="s">
        <v>3358</v>
      </c>
      <c r="D318" s="71" t="s">
        <v>3359</v>
      </c>
      <c r="E318" s="135">
        <v>42842.631944444445</v>
      </c>
      <c r="F318" s="71" t="s">
        <v>3360</v>
      </c>
      <c r="G318" s="71">
        <v>9.99</v>
      </c>
      <c r="H318" s="71" t="s">
        <v>1920</v>
      </c>
      <c r="I318" s="71"/>
      <c r="J318" s="57">
        <f t="shared" si="4"/>
        <v>0.58970999999999996</v>
      </c>
    </row>
    <row r="319" spans="1:10">
      <c r="A319" s="71">
        <v>5109142289</v>
      </c>
      <c r="B319" s="71" t="s">
        <v>4620</v>
      </c>
      <c r="C319" s="71" t="s">
        <v>3358</v>
      </c>
      <c r="D319" s="71" t="s">
        <v>3359</v>
      </c>
      <c r="E319" s="135">
        <v>42842.455555555556</v>
      </c>
      <c r="F319" s="71" t="s">
        <v>3360</v>
      </c>
      <c r="G319" s="71">
        <v>27.98</v>
      </c>
      <c r="H319" s="71" t="s">
        <v>1920</v>
      </c>
      <c r="I319" s="71"/>
      <c r="J319" s="57">
        <f t="shared" si="4"/>
        <v>1.1114200000000001</v>
      </c>
    </row>
    <row r="320" spans="1:10">
      <c r="A320" s="71">
        <v>5107972369</v>
      </c>
      <c r="B320" s="71" t="s">
        <v>4621</v>
      </c>
      <c r="C320" s="71" t="s">
        <v>3358</v>
      </c>
      <c r="D320" s="71" t="s">
        <v>3359</v>
      </c>
      <c r="E320" s="135">
        <v>42842.106249999997</v>
      </c>
      <c r="F320" s="71" t="s">
        <v>3360</v>
      </c>
      <c r="G320" s="71">
        <v>9.99</v>
      </c>
      <c r="H320" s="71" t="s">
        <v>1920</v>
      </c>
      <c r="I320" s="71"/>
      <c r="J320" s="57">
        <f t="shared" si="4"/>
        <v>0.58970999999999996</v>
      </c>
    </row>
    <row r="321" spans="1:10">
      <c r="A321" s="71">
        <v>5102745681</v>
      </c>
      <c r="B321" s="71" t="s">
        <v>4489</v>
      </c>
      <c r="C321" s="71" t="s">
        <v>3358</v>
      </c>
      <c r="D321" s="71" t="s">
        <v>3359</v>
      </c>
      <c r="E321" s="135">
        <v>42840.823611111111</v>
      </c>
      <c r="F321" s="71" t="s">
        <v>3360</v>
      </c>
      <c r="G321" s="71">
        <v>28.96</v>
      </c>
      <c r="H321" s="71" t="s">
        <v>1920</v>
      </c>
      <c r="I321" s="71"/>
      <c r="J321" s="57">
        <f t="shared" si="4"/>
        <v>1.13984</v>
      </c>
    </row>
    <row r="322" spans="1:10">
      <c r="A322" s="71">
        <v>5102604753</v>
      </c>
      <c r="B322" s="71" t="s">
        <v>4623</v>
      </c>
      <c r="C322" s="71" t="s">
        <v>3358</v>
      </c>
      <c r="D322" s="71" t="s">
        <v>3359</v>
      </c>
      <c r="E322" s="135">
        <v>42840.794444444444</v>
      </c>
      <c r="F322" s="71" t="s">
        <v>3360</v>
      </c>
      <c r="G322" s="71">
        <v>9.99</v>
      </c>
      <c r="H322" s="71" t="s">
        <v>1920</v>
      </c>
      <c r="I322" s="71"/>
      <c r="J322" s="57">
        <f t="shared" ref="J322:J385" si="5">0.3+0.029*G322</f>
        <v>0.58970999999999996</v>
      </c>
    </row>
    <row r="323" spans="1:10">
      <c r="A323" s="71">
        <v>5101130065</v>
      </c>
      <c r="B323" s="71" t="s">
        <v>4624</v>
      </c>
      <c r="C323" s="71" t="s">
        <v>3358</v>
      </c>
      <c r="D323" s="71" t="s">
        <v>3359</v>
      </c>
      <c r="E323" s="135">
        <v>42840.545138888891</v>
      </c>
      <c r="F323" s="71" t="s">
        <v>3360</v>
      </c>
      <c r="G323" s="71">
        <v>9.99</v>
      </c>
      <c r="H323" s="71" t="s">
        <v>1920</v>
      </c>
      <c r="I323" s="71"/>
      <c r="J323" s="57">
        <f t="shared" si="5"/>
        <v>0.58970999999999996</v>
      </c>
    </row>
    <row r="324" spans="1:10">
      <c r="A324" s="71">
        <v>5099081937</v>
      </c>
      <c r="B324" s="71" t="s">
        <v>4626</v>
      </c>
      <c r="C324" s="71" t="s">
        <v>3358</v>
      </c>
      <c r="D324" s="71" t="s">
        <v>3362</v>
      </c>
      <c r="E324" s="135">
        <v>42839.959722222222</v>
      </c>
      <c r="F324" s="71" t="s">
        <v>3360</v>
      </c>
      <c r="G324" s="71">
        <v>5.99</v>
      </c>
      <c r="H324" s="71" t="s">
        <v>1920</v>
      </c>
      <c r="I324" s="71" t="s">
        <v>5102</v>
      </c>
      <c r="J324" s="57">
        <f t="shared" si="5"/>
        <v>0.47370999999999996</v>
      </c>
    </row>
    <row r="325" spans="1:10">
      <c r="A325" s="71">
        <v>5096037521</v>
      </c>
      <c r="B325" s="71" t="s">
        <v>4627</v>
      </c>
      <c r="C325" s="71" t="s">
        <v>3358</v>
      </c>
      <c r="D325" s="71" t="s">
        <v>3362</v>
      </c>
      <c r="E325" s="135">
        <v>42839.487500000003</v>
      </c>
      <c r="F325" s="71" t="s">
        <v>3360</v>
      </c>
      <c r="G325" s="71">
        <v>39.97</v>
      </c>
      <c r="H325" s="71" t="s">
        <v>1920</v>
      </c>
      <c r="I325" s="71" t="s">
        <v>5104</v>
      </c>
      <c r="J325" s="57">
        <f t="shared" si="5"/>
        <v>1.45913</v>
      </c>
    </row>
    <row r="326" spans="1:10">
      <c r="A326" s="71">
        <v>5095319377</v>
      </c>
      <c r="B326" s="71" t="s">
        <v>5133</v>
      </c>
      <c r="C326" s="71" t="s">
        <v>3358</v>
      </c>
      <c r="D326" s="71" t="s">
        <v>3359</v>
      </c>
      <c r="E326" s="135">
        <v>42839.363194444442</v>
      </c>
      <c r="F326" s="71" t="s">
        <v>3360</v>
      </c>
      <c r="G326" s="71">
        <v>4</v>
      </c>
      <c r="H326" s="71" t="s">
        <v>1920</v>
      </c>
      <c r="I326" s="71"/>
      <c r="J326" s="57">
        <f t="shared" si="5"/>
        <v>0.41599999999999998</v>
      </c>
    </row>
    <row r="327" spans="1:10">
      <c r="A327" s="71">
        <v>5093255185</v>
      </c>
      <c r="B327" s="71" t="s">
        <v>4629</v>
      </c>
      <c r="C327" s="71" t="s">
        <v>3358</v>
      </c>
      <c r="D327" s="71" t="s">
        <v>3359</v>
      </c>
      <c r="E327" s="135">
        <v>42838.830555555556</v>
      </c>
      <c r="F327" s="71" t="s">
        <v>3360</v>
      </c>
      <c r="G327" s="71">
        <v>5.99</v>
      </c>
      <c r="H327" s="71" t="s">
        <v>1920</v>
      </c>
      <c r="I327" s="71"/>
      <c r="J327" s="57">
        <f t="shared" si="5"/>
        <v>0.47370999999999996</v>
      </c>
    </row>
    <row r="328" spans="1:10">
      <c r="A328" s="71">
        <v>5091264337</v>
      </c>
      <c r="B328" s="71" t="s">
        <v>4507</v>
      </c>
      <c r="C328" s="71" t="s">
        <v>3358</v>
      </c>
      <c r="D328" s="71" t="s">
        <v>3359</v>
      </c>
      <c r="E328" s="135">
        <v>42838.515972222223</v>
      </c>
      <c r="F328" s="71" t="s">
        <v>3360</v>
      </c>
      <c r="G328" s="71">
        <v>28.96</v>
      </c>
      <c r="H328" s="71" t="s">
        <v>1920</v>
      </c>
      <c r="I328" s="71"/>
      <c r="J328" s="57">
        <f t="shared" si="5"/>
        <v>1.13984</v>
      </c>
    </row>
    <row r="329" spans="1:10">
      <c r="A329" s="71">
        <v>5090482833</v>
      </c>
      <c r="B329" s="71" t="s">
        <v>4631</v>
      </c>
      <c r="C329" s="71" t="s">
        <v>3358</v>
      </c>
      <c r="D329" s="71" t="s">
        <v>3359</v>
      </c>
      <c r="E329" s="135">
        <v>42838.400000000001</v>
      </c>
      <c r="F329" s="71" t="s">
        <v>3360</v>
      </c>
      <c r="G329" s="71">
        <v>29.98</v>
      </c>
      <c r="H329" s="71" t="s">
        <v>1920</v>
      </c>
      <c r="I329" s="71"/>
      <c r="J329" s="57">
        <f t="shared" si="5"/>
        <v>1.1694200000000001</v>
      </c>
    </row>
    <row r="330" spans="1:10">
      <c r="A330" s="71">
        <v>5089703761</v>
      </c>
      <c r="B330" s="71" t="s">
        <v>4632</v>
      </c>
      <c r="C330" s="71" t="s">
        <v>3358</v>
      </c>
      <c r="D330" s="71" t="s">
        <v>3359</v>
      </c>
      <c r="E330" s="135">
        <v>42838.179166666669</v>
      </c>
      <c r="F330" s="71" t="s">
        <v>3360</v>
      </c>
      <c r="G330" s="71">
        <v>24.98</v>
      </c>
      <c r="H330" s="71" t="s">
        <v>1920</v>
      </c>
      <c r="I330" s="71"/>
      <c r="J330" s="57">
        <f t="shared" si="5"/>
        <v>1.0244200000000001</v>
      </c>
    </row>
    <row r="331" spans="1:10">
      <c r="A331" s="71">
        <v>5089332497</v>
      </c>
      <c r="B331" s="71" t="s">
        <v>4634</v>
      </c>
      <c r="C331" s="71" t="s">
        <v>3358</v>
      </c>
      <c r="D331" s="71" t="s">
        <v>3359</v>
      </c>
      <c r="E331" s="135">
        <v>42838.045138888891</v>
      </c>
      <c r="F331" s="71" t="s">
        <v>3360</v>
      </c>
      <c r="G331" s="71">
        <v>9.99</v>
      </c>
      <c r="H331" s="71" t="s">
        <v>1920</v>
      </c>
      <c r="I331" s="71"/>
      <c r="J331" s="57">
        <f t="shared" si="5"/>
        <v>0.58970999999999996</v>
      </c>
    </row>
    <row r="332" spans="1:10">
      <c r="A332" s="71">
        <v>5089263249</v>
      </c>
      <c r="B332" s="71" t="s">
        <v>4537</v>
      </c>
      <c r="C332" s="71" t="s">
        <v>3358</v>
      </c>
      <c r="D332" s="71" t="s">
        <v>3359</v>
      </c>
      <c r="E332" s="135">
        <v>42838.027777777781</v>
      </c>
      <c r="F332" s="71" t="s">
        <v>3360</v>
      </c>
      <c r="G332" s="71">
        <v>15.98</v>
      </c>
      <c r="H332" s="71" t="s">
        <v>1920</v>
      </c>
      <c r="I332" s="71"/>
      <c r="J332" s="57">
        <f t="shared" si="5"/>
        <v>0.76341999999999999</v>
      </c>
    </row>
    <row r="333" spans="1:10">
      <c r="A333" s="71">
        <v>5089088657</v>
      </c>
      <c r="B333" s="71" t="s">
        <v>4636</v>
      </c>
      <c r="C333" s="71" t="s">
        <v>3358</v>
      </c>
      <c r="D333" s="71" t="s">
        <v>3359</v>
      </c>
      <c r="E333" s="135">
        <v>42837.990972222222</v>
      </c>
      <c r="F333" s="71" t="s">
        <v>3360</v>
      </c>
      <c r="G333" s="71">
        <v>21.97</v>
      </c>
      <c r="H333" s="71" t="s">
        <v>1920</v>
      </c>
      <c r="I333" s="71"/>
      <c r="J333" s="57">
        <f t="shared" si="5"/>
        <v>0.93713000000000002</v>
      </c>
    </row>
    <row r="334" spans="1:10">
      <c r="A334" s="71">
        <v>5088857873</v>
      </c>
      <c r="B334" s="71" t="s">
        <v>4637</v>
      </c>
      <c r="C334" s="71" t="s">
        <v>3358</v>
      </c>
      <c r="D334" s="71" t="s">
        <v>3359</v>
      </c>
      <c r="E334" s="135">
        <v>42837.95</v>
      </c>
      <c r="F334" s="71" t="s">
        <v>3360</v>
      </c>
      <c r="G334" s="71">
        <v>9.99</v>
      </c>
      <c r="H334" s="71" t="s">
        <v>1920</v>
      </c>
      <c r="I334" s="71"/>
      <c r="J334" s="57">
        <f t="shared" si="5"/>
        <v>0.58970999999999996</v>
      </c>
    </row>
    <row r="335" spans="1:10">
      <c r="A335" s="71">
        <v>5088796753</v>
      </c>
      <c r="B335" s="71" t="s">
        <v>4518</v>
      </c>
      <c r="C335" s="71" t="s">
        <v>3358</v>
      </c>
      <c r="D335" s="71" t="s">
        <v>3359</v>
      </c>
      <c r="E335" s="135">
        <v>42837.9375</v>
      </c>
      <c r="F335" s="71" t="s">
        <v>4103</v>
      </c>
      <c r="G335" s="71">
        <v>11.98</v>
      </c>
      <c r="H335" s="71" t="s">
        <v>1920</v>
      </c>
      <c r="I335" s="71"/>
      <c r="J335" s="57">
        <f t="shared" si="5"/>
        <v>0.64742</v>
      </c>
    </row>
    <row r="336" spans="1:10">
      <c r="A336" s="71">
        <v>5088796753</v>
      </c>
      <c r="B336" s="71" t="s">
        <v>4518</v>
      </c>
      <c r="C336" s="71" t="s">
        <v>3358</v>
      </c>
      <c r="D336" s="71" t="s">
        <v>3359</v>
      </c>
      <c r="E336" s="135">
        <v>42837.9375</v>
      </c>
      <c r="F336" s="71" t="s">
        <v>4103</v>
      </c>
      <c r="G336" s="71">
        <v>11.98</v>
      </c>
      <c r="H336" s="71" t="s">
        <v>1920</v>
      </c>
      <c r="I336" s="71"/>
      <c r="J336" s="57">
        <f t="shared" si="5"/>
        <v>0.64742</v>
      </c>
    </row>
    <row r="337" spans="1:10">
      <c r="A337" s="71">
        <v>5088796753</v>
      </c>
      <c r="B337" s="71" t="s">
        <v>4518</v>
      </c>
      <c r="C337" s="71" t="s">
        <v>3358</v>
      </c>
      <c r="D337" s="71" t="s">
        <v>3359</v>
      </c>
      <c r="E337" s="135">
        <v>42837.938194444447</v>
      </c>
      <c r="F337" s="71" t="s">
        <v>4103</v>
      </c>
      <c r="G337" s="71">
        <v>15.98</v>
      </c>
      <c r="H337" s="71" t="s">
        <v>1920</v>
      </c>
      <c r="I337" s="71"/>
      <c r="J337" s="57">
        <f t="shared" si="5"/>
        <v>0.76341999999999999</v>
      </c>
    </row>
    <row r="338" spans="1:10">
      <c r="A338" s="71">
        <v>5088796753</v>
      </c>
      <c r="B338" s="71" t="s">
        <v>4518</v>
      </c>
      <c r="C338" s="71" t="s">
        <v>3358</v>
      </c>
      <c r="D338" s="71" t="s">
        <v>3359</v>
      </c>
      <c r="E338" s="135">
        <v>42837.94027777778</v>
      </c>
      <c r="F338" s="71" t="s">
        <v>3360</v>
      </c>
      <c r="G338" s="71">
        <v>15.98</v>
      </c>
      <c r="H338" s="71" t="s">
        <v>1920</v>
      </c>
      <c r="I338" s="71"/>
      <c r="J338" s="57">
        <f t="shared" si="5"/>
        <v>0.76341999999999999</v>
      </c>
    </row>
    <row r="339" spans="1:10">
      <c r="A339" s="71">
        <v>5088786641</v>
      </c>
      <c r="B339" s="71" t="s">
        <v>4481</v>
      </c>
      <c r="C339" s="71" t="s">
        <v>3358</v>
      </c>
      <c r="D339" s="71" t="s">
        <v>3359</v>
      </c>
      <c r="E339" s="135">
        <v>42837.938888888886</v>
      </c>
      <c r="F339" s="71" t="s">
        <v>3360</v>
      </c>
      <c r="G339" s="71">
        <v>15.98</v>
      </c>
      <c r="H339" s="71" t="s">
        <v>1920</v>
      </c>
      <c r="I339" s="71"/>
      <c r="J339" s="57">
        <f t="shared" si="5"/>
        <v>0.76341999999999999</v>
      </c>
    </row>
    <row r="340" spans="1:10">
      <c r="A340" s="71">
        <v>5087716305</v>
      </c>
      <c r="B340" s="71" t="s">
        <v>4520</v>
      </c>
      <c r="C340" s="71" t="s">
        <v>3358</v>
      </c>
      <c r="D340" s="71" t="s">
        <v>3359</v>
      </c>
      <c r="E340" s="135">
        <v>42837.760416666664</v>
      </c>
      <c r="F340" s="71" t="s">
        <v>3360</v>
      </c>
      <c r="G340" s="71">
        <v>28.96</v>
      </c>
      <c r="H340" s="71" t="s">
        <v>1920</v>
      </c>
      <c r="I340" s="71"/>
      <c r="J340" s="57">
        <f t="shared" si="5"/>
        <v>1.13984</v>
      </c>
    </row>
    <row r="341" spans="1:10">
      <c r="A341" s="71">
        <v>5085559889</v>
      </c>
      <c r="B341" s="71" t="s">
        <v>4846</v>
      </c>
      <c r="C341" s="71" t="s">
        <v>3358</v>
      </c>
      <c r="D341" s="71" t="s">
        <v>3359</v>
      </c>
      <c r="E341" s="135">
        <v>42837.402083333334</v>
      </c>
      <c r="F341" s="71" t="s">
        <v>3360</v>
      </c>
      <c r="G341" s="71">
        <v>29.99</v>
      </c>
      <c r="H341" s="71" t="s">
        <v>1920</v>
      </c>
      <c r="I341" s="71"/>
      <c r="J341" s="57">
        <f t="shared" si="5"/>
        <v>1.16971</v>
      </c>
    </row>
    <row r="342" spans="1:10">
      <c r="A342" s="71">
        <v>5085396497</v>
      </c>
      <c r="B342" s="71" t="s">
        <v>4430</v>
      </c>
      <c r="C342" s="71" t="s">
        <v>3358</v>
      </c>
      <c r="D342" s="71" t="s">
        <v>3362</v>
      </c>
      <c r="E342" s="135">
        <v>42837.361111111109</v>
      </c>
      <c r="F342" s="71" t="s">
        <v>3360</v>
      </c>
      <c r="G342" s="71">
        <v>189.78</v>
      </c>
      <c r="H342" s="71" t="s">
        <v>1920</v>
      </c>
      <c r="I342" s="71" t="s">
        <v>5102</v>
      </c>
      <c r="J342" s="57">
        <f t="shared" si="5"/>
        <v>5.8036200000000004</v>
      </c>
    </row>
    <row r="343" spans="1:10">
      <c r="A343" s="71">
        <v>5084248913</v>
      </c>
      <c r="B343" s="71" t="s">
        <v>4639</v>
      </c>
      <c r="C343" s="71" t="s">
        <v>3358</v>
      </c>
      <c r="D343" s="71" t="s">
        <v>3359</v>
      </c>
      <c r="E343" s="135">
        <v>42836.963888888888</v>
      </c>
      <c r="F343" s="71" t="s">
        <v>3360</v>
      </c>
      <c r="G343" s="71">
        <v>9.99</v>
      </c>
      <c r="H343" s="71" t="s">
        <v>1920</v>
      </c>
      <c r="I343" s="71"/>
      <c r="J343" s="57">
        <f t="shared" si="5"/>
        <v>0.58970999999999996</v>
      </c>
    </row>
    <row r="344" spans="1:10">
      <c r="A344" s="71">
        <v>5083221777</v>
      </c>
      <c r="B344" s="71" t="s">
        <v>4566</v>
      </c>
      <c r="C344" s="71" t="s">
        <v>3358</v>
      </c>
      <c r="D344" s="71" t="s">
        <v>3359</v>
      </c>
      <c r="E344" s="135">
        <v>42836.770833333336</v>
      </c>
      <c r="F344" s="71" t="s">
        <v>3360</v>
      </c>
      <c r="G344" s="71">
        <v>15.98</v>
      </c>
      <c r="H344" s="71" t="s">
        <v>1920</v>
      </c>
      <c r="I344" s="71"/>
      <c r="J344" s="57">
        <f t="shared" si="5"/>
        <v>0.76341999999999999</v>
      </c>
    </row>
    <row r="345" spans="1:10">
      <c r="A345" s="71">
        <v>5083061521</v>
      </c>
      <c r="B345" s="71" t="s">
        <v>4641</v>
      </c>
      <c r="C345" s="71" t="s">
        <v>3358</v>
      </c>
      <c r="D345" s="71" t="s">
        <v>3362</v>
      </c>
      <c r="E345" s="135">
        <v>42836.740277777775</v>
      </c>
      <c r="F345" s="71" t="s">
        <v>3360</v>
      </c>
      <c r="G345" s="71">
        <v>10.66</v>
      </c>
      <c r="H345" s="71" t="s">
        <v>1920</v>
      </c>
      <c r="I345" s="71" t="s">
        <v>5104</v>
      </c>
      <c r="J345" s="57">
        <f t="shared" si="5"/>
        <v>0.60914000000000001</v>
      </c>
    </row>
    <row r="346" spans="1:10">
      <c r="A346" s="71">
        <v>5080875665</v>
      </c>
      <c r="B346" s="71" t="s">
        <v>4642</v>
      </c>
      <c r="C346" s="71" t="s">
        <v>3358</v>
      </c>
      <c r="D346" s="71" t="s">
        <v>3359</v>
      </c>
      <c r="E346" s="135">
        <v>42836.345138888886</v>
      </c>
      <c r="F346" s="71" t="s">
        <v>3360</v>
      </c>
      <c r="G346" s="71">
        <v>15.99</v>
      </c>
      <c r="H346" s="71" t="s">
        <v>1920</v>
      </c>
      <c r="I346" s="71"/>
      <c r="J346" s="57">
        <f t="shared" si="5"/>
        <v>0.76371</v>
      </c>
    </row>
    <row r="347" spans="1:10">
      <c r="A347" s="71">
        <v>5079137617</v>
      </c>
      <c r="B347" s="71" t="s">
        <v>4643</v>
      </c>
      <c r="C347" s="71" t="s">
        <v>3358</v>
      </c>
      <c r="D347" s="71" t="s">
        <v>3359</v>
      </c>
      <c r="E347" s="135">
        <v>42836.071527777778</v>
      </c>
      <c r="F347" s="71" t="s">
        <v>3360</v>
      </c>
      <c r="G347" s="71">
        <v>9.99</v>
      </c>
      <c r="H347" s="71" t="s">
        <v>1920</v>
      </c>
      <c r="I347" s="71"/>
      <c r="J347" s="57">
        <f t="shared" si="5"/>
        <v>0.58970999999999996</v>
      </c>
    </row>
    <row r="348" spans="1:10">
      <c r="A348" s="71">
        <v>5076784721</v>
      </c>
      <c r="B348" s="71" t="s">
        <v>4644</v>
      </c>
      <c r="C348" s="71" t="s">
        <v>3358</v>
      </c>
      <c r="D348" s="71" t="s">
        <v>3362</v>
      </c>
      <c r="E348" s="135">
        <v>42835.820138888892</v>
      </c>
      <c r="F348" s="71" t="s">
        <v>3360</v>
      </c>
      <c r="G348" s="71">
        <v>9.99</v>
      </c>
      <c r="H348" s="71" t="s">
        <v>1920</v>
      </c>
      <c r="I348" s="71" t="s">
        <v>5102</v>
      </c>
      <c r="J348" s="57">
        <f t="shared" si="5"/>
        <v>0.58970999999999996</v>
      </c>
    </row>
    <row r="349" spans="1:10">
      <c r="A349" s="71">
        <v>5075063761</v>
      </c>
      <c r="B349" s="71" t="s">
        <v>4645</v>
      </c>
      <c r="C349" s="71" t="s">
        <v>3358</v>
      </c>
      <c r="D349" s="71" t="s">
        <v>3359</v>
      </c>
      <c r="E349" s="135">
        <v>42835.535416666666</v>
      </c>
      <c r="F349" s="71" t="s">
        <v>3360</v>
      </c>
      <c r="G349" s="71">
        <v>25.98</v>
      </c>
      <c r="H349" s="71" t="s">
        <v>1920</v>
      </c>
      <c r="I349" s="71"/>
      <c r="J349" s="57">
        <f t="shared" si="5"/>
        <v>1.05342</v>
      </c>
    </row>
    <row r="350" spans="1:10">
      <c r="A350" s="71">
        <v>5074660305</v>
      </c>
      <c r="B350" s="71" t="s">
        <v>4647</v>
      </c>
      <c r="C350" s="71" t="s">
        <v>3358</v>
      </c>
      <c r="D350" s="71" t="s">
        <v>3359</v>
      </c>
      <c r="E350" s="135">
        <v>42835.474999999999</v>
      </c>
      <c r="F350" s="71" t="s">
        <v>3360</v>
      </c>
      <c r="G350" s="71">
        <v>5.99</v>
      </c>
      <c r="H350" s="71" t="s">
        <v>1920</v>
      </c>
      <c r="I350" s="71"/>
      <c r="J350" s="57">
        <f t="shared" si="5"/>
        <v>0.47370999999999996</v>
      </c>
    </row>
    <row r="351" spans="1:10">
      <c r="A351" s="71">
        <v>5074134353</v>
      </c>
      <c r="B351" s="71" t="s">
        <v>4649</v>
      </c>
      <c r="C351" s="71" t="s">
        <v>3358</v>
      </c>
      <c r="D351" s="71" t="s">
        <v>3359</v>
      </c>
      <c r="E351" s="135">
        <v>42835.366666666669</v>
      </c>
      <c r="F351" s="71" t="s">
        <v>3360</v>
      </c>
      <c r="G351" s="71">
        <v>6.39</v>
      </c>
      <c r="H351" s="71" t="s">
        <v>1920</v>
      </c>
      <c r="I351" s="71"/>
      <c r="J351" s="57">
        <f t="shared" si="5"/>
        <v>0.48531000000000002</v>
      </c>
    </row>
    <row r="352" spans="1:10">
      <c r="A352" s="71">
        <v>5074058065</v>
      </c>
      <c r="B352" s="71" t="s">
        <v>4650</v>
      </c>
      <c r="C352" s="71" t="s">
        <v>3358</v>
      </c>
      <c r="D352" s="71" t="s">
        <v>3359</v>
      </c>
      <c r="E352" s="135">
        <v>42835.345138888886</v>
      </c>
      <c r="F352" s="71" t="s">
        <v>3360</v>
      </c>
      <c r="G352" s="71">
        <v>36.979999999999997</v>
      </c>
      <c r="H352" s="71" t="s">
        <v>1920</v>
      </c>
      <c r="I352" s="71"/>
      <c r="J352" s="57">
        <f t="shared" si="5"/>
        <v>1.37242</v>
      </c>
    </row>
    <row r="353" spans="1:10">
      <c r="A353" s="71">
        <v>5073709137</v>
      </c>
      <c r="B353" s="71" t="s">
        <v>4651</v>
      </c>
      <c r="C353" s="71" t="s">
        <v>3358</v>
      </c>
      <c r="D353" s="71" t="s">
        <v>3359</v>
      </c>
      <c r="E353" s="135">
        <v>42835.21875</v>
      </c>
      <c r="F353" s="71" t="s">
        <v>3360</v>
      </c>
      <c r="G353" s="71">
        <v>5.99</v>
      </c>
      <c r="H353" s="71" t="s">
        <v>1920</v>
      </c>
      <c r="I353" s="71"/>
      <c r="J353" s="57">
        <f t="shared" si="5"/>
        <v>0.47370999999999996</v>
      </c>
    </row>
    <row r="354" spans="1:10">
      <c r="A354" s="71">
        <v>5073618705</v>
      </c>
      <c r="B354" s="71" t="s">
        <v>4652</v>
      </c>
      <c r="C354" s="71" t="s">
        <v>3358</v>
      </c>
      <c r="D354" s="71" t="s">
        <v>3359</v>
      </c>
      <c r="E354" s="135">
        <v>42835.179166666669</v>
      </c>
      <c r="F354" s="71" t="s">
        <v>3360</v>
      </c>
      <c r="G354" s="71">
        <v>53.92</v>
      </c>
      <c r="H354" s="71" t="s">
        <v>1920</v>
      </c>
      <c r="I354" s="71"/>
      <c r="J354" s="57">
        <f t="shared" si="5"/>
        <v>1.8636800000000002</v>
      </c>
    </row>
    <row r="355" spans="1:10">
      <c r="A355" s="71">
        <v>5073191633</v>
      </c>
      <c r="B355" s="71" t="s">
        <v>4568</v>
      </c>
      <c r="C355" s="71" t="s">
        <v>3358</v>
      </c>
      <c r="D355" s="71" t="s">
        <v>3362</v>
      </c>
      <c r="E355" s="135">
        <v>42835.063888888886</v>
      </c>
      <c r="F355" s="71" t="s">
        <v>3360</v>
      </c>
      <c r="G355" s="71">
        <v>9.99</v>
      </c>
      <c r="H355" s="71" t="s">
        <v>1920</v>
      </c>
      <c r="I355" s="71" t="s">
        <v>5104</v>
      </c>
      <c r="J355" s="57">
        <f t="shared" si="5"/>
        <v>0.58970999999999996</v>
      </c>
    </row>
    <row r="356" spans="1:10">
      <c r="A356" s="71">
        <v>5070719185</v>
      </c>
      <c r="B356" s="71" t="s">
        <v>4653</v>
      </c>
      <c r="C356" s="71" t="s">
        <v>3358</v>
      </c>
      <c r="D356" s="71" t="s">
        <v>3359</v>
      </c>
      <c r="E356" s="135">
        <v>42834.658333333333</v>
      </c>
      <c r="F356" s="71" t="s">
        <v>3360</v>
      </c>
      <c r="G356" s="71">
        <v>5.99</v>
      </c>
      <c r="H356" s="71" t="s">
        <v>1920</v>
      </c>
      <c r="I356" s="71"/>
      <c r="J356" s="57">
        <f t="shared" si="5"/>
        <v>0.47370999999999996</v>
      </c>
    </row>
    <row r="357" spans="1:10">
      <c r="A357" s="71">
        <v>5070400209</v>
      </c>
      <c r="B357" s="71" t="s">
        <v>4654</v>
      </c>
      <c r="C357" s="71" t="s">
        <v>3358</v>
      </c>
      <c r="D357" s="71" t="s">
        <v>3359</v>
      </c>
      <c r="E357" s="135">
        <v>42834.609027777777</v>
      </c>
      <c r="F357" s="71" t="s">
        <v>3360</v>
      </c>
      <c r="G357" s="71">
        <v>9.99</v>
      </c>
      <c r="H357" s="71" t="s">
        <v>1920</v>
      </c>
      <c r="I357" s="71"/>
      <c r="J357" s="57">
        <f t="shared" si="5"/>
        <v>0.58970999999999996</v>
      </c>
    </row>
    <row r="358" spans="1:10">
      <c r="A358" s="71">
        <v>5068942481</v>
      </c>
      <c r="B358" s="71" t="s">
        <v>4656</v>
      </c>
      <c r="C358" s="71" t="s">
        <v>3358</v>
      </c>
      <c r="D358" s="71" t="s">
        <v>3359</v>
      </c>
      <c r="E358" s="135">
        <v>42834.318055555559</v>
      </c>
      <c r="F358" s="71" t="s">
        <v>3360</v>
      </c>
      <c r="G358" s="71">
        <v>17.98</v>
      </c>
      <c r="H358" s="71" t="s">
        <v>1920</v>
      </c>
      <c r="I358" s="71"/>
      <c r="J358" s="57">
        <f t="shared" si="5"/>
        <v>0.82142000000000004</v>
      </c>
    </row>
    <row r="359" spans="1:10">
      <c r="A359" s="71">
        <v>5068204049</v>
      </c>
      <c r="B359" s="71" t="s">
        <v>4658</v>
      </c>
      <c r="C359" s="71" t="s">
        <v>3358</v>
      </c>
      <c r="D359" s="71" t="s">
        <v>3359</v>
      </c>
      <c r="E359" s="135">
        <v>42834.01666666667</v>
      </c>
      <c r="F359" s="71" t="s">
        <v>3360</v>
      </c>
      <c r="G359" s="71">
        <v>5.99</v>
      </c>
      <c r="H359" s="71" t="s">
        <v>1920</v>
      </c>
      <c r="I359" s="71"/>
      <c r="J359" s="57">
        <f t="shared" si="5"/>
        <v>0.47370999999999996</v>
      </c>
    </row>
    <row r="360" spans="1:10">
      <c r="A360" s="71">
        <v>5067967121</v>
      </c>
      <c r="B360" s="71" t="s">
        <v>4527</v>
      </c>
      <c r="C360" s="71" t="s">
        <v>3358</v>
      </c>
      <c r="D360" s="71" t="s">
        <v>3359</v>
      </c>
      <c r="E360" s="135">
        <v>42833.960416666669</v>
      </c>
      <c r="F360" s="71" t="s">
        <v>3360</v>
      </c>
      <c r="G360" s="71">
        <v>9.99</v>
      </c>
      <c r="H360" s="71" t="s">
        <v>1920</v>
      </c>
      <c r="I360" s="71"/>
      <c r="J360" s="57">
        <f t="shared" si="5"/>
        <v>0.58970999999999996</v>
      </c>
    </row>
    <row r="361" spans="1:10">
      <c r="A361" s="71">
        <v>5067427153</v>
      </c>
      <c r="B361" s="71" t="s">
        <v>4659</v>
      </c>
      <c r="C361" s="71" t="s">
        <v>3358</v>
      </c>
      <c r="D361" s="71" t="s">
        <v>3359</v>
      </c>
      <c r="E361" s="135">
        <v>42833.865972222222</v>
      </c>
      <c r="F361" s="71" t="s">
        <v>3360</v>
      </c>
      <c r="G361" s="71">
        <v>5.99</v>
      </c>
      <c r="H361" s="71" t="s">
        <v>1920</v>
      </c>
      <c r="I361" s="71"/>
      <c r="J361" s="57">
        <f t="shared" si="5"/>
        <v>0.47370999999999996</v>
      </c>
    </row>
    <row r="362" spans="1:10">
      <c r="A362" s="71">
        <v>5066849425</v>
      </c>
      <c r="B362" s="71" t="s">
        <v>4660</v>
      </c>
      <c r="C362" s="71" t="s">
        <v>3358</v>
      </c>
      <c r="D362" s="71" t="s">
        <v>3362</v>
      </c>
      <c r="E362" s="135">
        <v>42833.759722222225</v>
      </c>
      <c r="F362" s="71" t="s">
        <v>3360</v>
      </c>
      <c r="G362" s="71">
        <v>20.98</v>
      </c>
      <c r="H362" s="71" t="s">
        <v>1920</v>
      </c>
      <c r="I362" s="71" t="s">
        <v>5104</v>
      </c>
      <c r="J362" s="57">
        <f t="shared" si="5"/>
        <v>0.90842000000000001</v>
      </c>
    </row>
    <row r="363" spans="1:10">
      <c r="A363" s="71">
        <v>5066066897</v>
      </c>
      <c r="B363" s="71" t="s">
        <v>4662</v>
      </c>
      <c r="C363" s="71" t="s">
        <v>3358</v>
      </c>
      <c r="D363" s="71" t="s">
        <v>3359</v>
      </c>
      <c r="E363" s="135">
        <v>42833.636805555558</v>
      </c>
      <c r="F363" s="71" t="s">
        <v>3360</v>
      </c>
      <c r="G363" s="71">
        <v>6.39</v>
      </c>
      <c r="H363" s="71" t="s">
        <v>1920</v>
      </c>
      <c r="I363" s="71"/>
      <c r="J363" s="57">
        <f t="shared" si="5"/>
        <v>0.48531000000000002</v>
      </c>
    </row>
    <row r="364" spans="1:10">
      <c r="A364" s="71">
        <v>5065794833</v>
      </c>
      <c r="B364" s="71" t="s">
        <v>4467</v>
      </c>
      <c r="C364" s="71" t="s">
        <v>3358</v>
      </c>
      <c r="D364" s="71" t="s">
        <v>3359</v>
      </c>
      <c r="E364" s="135">
        <v>42833.595833333333</v>
      </c>
      <c r="F364" s="71" t="s">
        <v>3360</v>
      </c>
      <c r="G364" s="71">
        <v>30.96</v>
      </c>
      <c r="H364" s="71" t="s">
        <v>1920</v>
      </c>
      <c r="I364" s="71"/>
      <c r="J364" s="57">
        <f t="shared" si="5"/>
        <v>1.19784</v>
      </c>
    </row>
    <row r="365" spans="1:10">
      <c r="A365" s="71">
        <v>5065612689</v>
      </c>
      <c r="B365" s="71" t="s">
        <v>4664</v>
      </c>
      <c r="C365" s="71" t="s">
        <v>3358</v>
      </c>
      <c r="D365" s="71" t="s">
        <v>3359</v>
      </c>
      <c r="E365" s="135">
        <v>42833.569444444445</v>
      </c>
      <c r="F365" s="71" t="s">
        <v>3360</v>
      </c>
      <c r="G365" s="71">
        <v>9.99</v>
      </c>
      <c r="H365" s="71" t="s">
        <v>1920</v>
      </c>
      <c r="I365" s="71"/>
      <c r="J365" s="57">
        <f t="shared" si="5"/>
        <v>0.58970999999999996</v>
      </c>
    </row>
    <row r="366" spans="1:10">
      <c r="A366" s="71">
        <v>5065117009</v>
      </c>
      <c r="B366" s="71" t="s">
        <v>4666</v>
      </c>
      <c r="C366" s="71" t="s">
        <v>3358</v>
      </c>
      <c r="D366" s="71" t="s">
        <v>3359</v>
      </c>
      <c r="E366" s="135">
        <v>42833.508333333331</v>
      </c>
      <c r="F366" s="71" t="s">
        <v>3360</v>
      </c>
      <c r="G366" s="71">
        <v>26.98</v>
      </c>
      <c r="H366" s="71" t="s">
        <v>1920</v>
      </c>
      <c r="I366" s="71"/>
      <c r="J366" s="57">
        <f t="shared" si="5"/>
        <v>1.0824199999999999</v>
      </c>
    </row>
    <row r="367" spans="1:10">
      <c r="A367" s="71">
        <v>5065099153</v>
      </c>
      <c r="B367" s="71" t="s">
        <v>4667</v>
      </c>
      <c r="C367" s="71" t="s">
        <v>3358</v>
      </c>
      <c r="D367" s="71" t="s">
        <v>3359</v>
      </c>
      <c r="E367" s="135">
        <v>42833.506249999999</v>
      </c>
      <c r="F367" s="71" t="s">
        <v>3360</v>
      </c>
      <c r="G367" s="71">
        <v>27.98</v>
      </c>
      <c r="H367" s="71" t="s">
        <v>1920</v>
      </c>
      <c r="I367" s="71"/>
      <c r="J367" s="57">
        <f t="shared" si="5"/>
        <v>1.1114200000000001</v>
      </c>
    </row>
    <row r="368" spans="1:10">
      <c r="A368" s="71">
        <v>5065034193</v>
      </c>
      <c r="B368" s="71" t="s">
        <v>4669</v>
      </c>
      <c r="C368" s="71" t="s">
        <v>3358</v>
      </c>
      <c r="D368" s="71" t="s">
        <v>3362</v>
      </c>
      <c r="E368" s="135">
        <v>42833.495833333334</v>
      </c>
      <c r="F368" s="71" t="s">
        <v>3360</v>
      </c>
      <c r="G368" s="71">
        <v>5.99</v>
      </c>
      <c r="H368" s="71" t="s">
        <v>1920</v>
      </c>
      <c r="I368" s="71" t="s">
        <v>5101</v>
      </c>
      <c r="J368" s="57">
        <f t="shared" si="5"/>
        <v>0.47370999999999996</v>
      </c>
    </row>
    <row r="369" spans="1:10">
      <c r="A369" s="71">
        <v>5064985809</v>
      </c>
      <c r="B369" s="71" t="s">
        <v>4671</v>
      </c>
      <c r="C369" s="71" t="s">
        <v>3358</v>
      </c>
      <c r="D369" s="71" t="s">
        <v>3362</v>
      </c>
      <c r="E369" s="135">
        <v>42833.488194444442</v>
      </c>
      <c r="F369" s="71" t="s">
        <v>3360</v>
      </c>
      <c r="G369" s="71">
        <v>9.99</v>
      </c>
      <c r="H369" s="71" t="s">
        <v>1920</v>
      </c>
      <c r="I369" s="71" t="s">
        <v>5104</v>
      </c>
      <c r="J369" s="57">
        <f t="shared" si="5"/>
        <v>0.58970999999999996</v>
      </c>
    </row>
    <row r="370" spans="1:10">
      <c r="A370" s="71">
        <v>5064754001</v>
      </c>
      <c r="B370" s="71" t="s">
        <v>4673</v>
      </c>
      <c r="C370" s="71" t="s">
        <v>3358</v>
      </c>
      <c r="D370" s="71" t="s">
        <v>3359</v>
      </c>
      <c r="E370" s="135">
        <v>42833.449305555558</v>
      </c>
      <c r="F370" s="71" t="s">
        <v>3360</v>
      </c>
      <c r="G370" s="71">
        <v>45.87</v>
      </c>
      <c r="H370" s="71" t="s">
        <v>1920</v>
      </c>
      <c r="I370" s="71"/>
      <c r="J370" s="57">
        <f t="shared" si="5"/>
        <v>1.6302300000000001</v>
      </c>
    </row>
    <row r="371" spans="1:10">
      <c r="A371" s="71">
        <v>5064717585</v>
      </c>
      <c r="B371" s="71" t="s">
        <v>4423</v>
      </c>
      <c r="C371" s="71" t="s">
        <v>3358</v>
      </c>
      <c r="D371" s="71" t="s">
        <v>3359</v>
      </c>
      <c r="E371" s="135">
        <v>42833.443055555559</v>
      </c>
      <c r="F371" s="71" t="s">
        <v>3360</v>
      </c>
      <c r="G371" s="71">
        <v>50.94</v>
      </c>
      <c r="H371" s="71" t="s">
        <v>1920</v>
      </c>
      <c r="I371" s="71"/>
      <c r="J371" s="57">
        <f t="shared" si="5"/>
        <v>1.7772600000000001</v>
      </c>
    </row>
    <row r="372" spans="1:10">
      <c r="A372" s="71">
        <v>5064689937</v>
      </c>
      <c r="B372" s="71" t="s">
        <v>4675</v>
      </c>
      <c r="C372" s="71" t="s">
        <v>3358</v>
      </c>
      <c r="D372" s="71" t="s">
        <v>3362</v>
      </c>
      <c r="E372" s="135">
        <v>42833.4375</v>
      </c>
      <c r="F372" s="71" t="s">
        <v>3360</v>
      </c>
      <c r="G372" s="71">
        <v>6.39</v>
      </c>
      <c r="H372" s="71" t="s">
        <v>1920</v>
      </c>
      <c r="I372" s="71" t="s">
        <v>5104</v>
      </c>
      <c r="J372" s="57">
        <f t="shared" si="5"/>
        <v>0.48531000000000002</v>
      </c>
    </row>
    <row r="373" spans="1:10">
      <c r="A373" s="71">
        <v>5064681361</v>
      </c>
      <c r="B373" s="71" t="s">
        <v>4676</v>
      </c>
      <c r="C373" s="71" t="s">
        <v>3358</v>
      </c>
      <c r="D373" s="71" t="s">
        <v>3359</v>
      </c>
      <c r="E373" s="135">
        <v>42833.436111111114</v>
      </c>
      <c r="F373" s="71" t="s">
        <v>3360</v>
      </c>
      <c r="G373" s="71">
        <v>21.99</v>
      </c>
      <c r="H373" s="71" t="s">
        <v>1920</v>
      </c>
      <c r="I373" s="71"/>
      <c r="J373" s="57">
        <f t="shared" si="5"/>
        <v>0.93771000000000004</v>
      </c>
    </row>
    <row r="374" spans="1:10">
      <c r="A374" s="71">
        <v>5064457873</v>
      </c>
      <c r="B374" s="71" t="s">
        <v>4677</v>
      </c>
      <c r="C374" s="71" t="s">
        <v>3358</v>
      </c>
      <c r="D374" s="71" t="s">
        <v>3359</v>
      </c>
      <c r="E374" s="135">
        <v>42833.388194444444</v>
      </c>
      <c r="F374" s="71" t="s">
        <v>3360</v>
      </c>
      <c r="G374" s="71">
        <v>15.98</v>
      </c>
      <c r="H374" s="71" t="s">
        <v>1920</v>
      </c>
      <c r="I374" s="71"/>
      <c r="J374" s="57">
        <f t="shared" si="5"/>
        <v>0.76341999999999999</v>
      </c>
    </row>
    <row r="375" spans="1:10">
      <c r="A375" s="71">
        <v>5064454865</v>
      </c>
      <c r="B375" s="71" t="s">
        <v>4483</v>
      </c>
      <c r="C375" s="71" t="s">
        <v>3358</v>
      </c>
      <c r="D375" s="71" t="s">
        <v>3359</v>
      </c>
      <c r="E375" s="135">
        <v>42833.387499999997</v>
      </c>
      <c r="F375" s="71" t="s">
        <v>3360</v>
      </c>
      <c r="G375" s="71">
        <v>15.98</v>
      </c>
      <c r="H375" s="71" t="s">
        <v>1920</v>
      </c>
      <c r="I375" s="71"/>
      <c r="J375" s="57">
        <f t="shared" si="5"/>
        <v>0.76341999999999999</v>
      </c>
    </row>
    <row r="376" spans="1:10">
      <c r="A376" s="71">
        <v>5064419601</v>
      </c>
      <c r="B376" s="71" t="s">
        <v>4678</v>
      </c>
      <c r="C376" s="71" t="s">
        <v>3358</v>
      </c>
      <c r="D376" s="71" t="s">
        <v>3359</v>
      </c>
      <c r="E376" s="135">
        <v>42833.378472222219</v>
      </c>
      <c r="F376" s="71" t="s">
        <v>3360</v>
      </c>
      <c r="G376" s="71">
        <v>21.99</v>
      </c>
      <c r="H376" s="71" t="s">
        <v>1920</v>
      </c>
      <c r="I376" s="71"/>
      <c r="J376" s="57">
        <f t="shared" si="5"/>
        <v>0.93771000000000004</v>
      </c>
    </row>
    <row r="377" spans="1:10">
      <c r="A377" s="71">
        <v>5064340817</v>
      </c>
      <c r="B377" s="71" t="s">
        <v>4679</v>
      </c>
      <c r="C377" s="71" t="s">
        <v>3358</v>
      </c>
      <c r="D377" s="71" t="s">
        <v>3359</v>
      </c>
      <c r="E377" s="135">
        <v>42833.355555555558</v>
      </c>
      <c r="F377" s="71" t="s">
        <v>3360</v>
      </c>
      <c r="G377" s="71">
        <v>15.98</v>
      </c>
      <c r="H377" s="71" t="s">
        <v>1920</v>
      </c>
      <c r="I377" s="71"/>
      <c r="J377" s="57">
        <f t="shared" si="5"/>
        <v>0.76341999999999999</v>
      </c>
    </row>
    <row r="378" spans="1:10">
      <c r="A378" s="71">
        <v>5064056273</v>
      </c>
      <c r="B378" s="71" t="s">
        <v>4680</v>
      </c>
      <c r="C378" s="71" t="s">
        <v>3358</v>
      </c>
      <c r="D378" s="71" t="s">
        <v>3359</v>
      </c>
      <c r="E378" s="135">
        <v>42833.245138888888</v>
      </c>
      <c r="F378" s="71" t="s">
        <v>4103</v>
      </c>
      <c r="G378" s="71">
        <v>21.99</v>
      </c>
      <c r="H378" s="71" t="s">
        <v>1920</v>
      </c>
      <c r="I378" s="71"/>
      <c r="J378" s="57">
        <f t="shared" si="5"/>
        <v>0.93771000000000004</v>
      </c>
    </row>
    <row r="379" spans="1:10">
      <c r="A379" s="71">
        <v>5064056273</v>
      </c>
      <c r="B379" s="71" t="s">
        <v>4680</v>
      </c>
      <c r="C379" s="71" t="s">
        <v>3358</v>
      </c>
      <c r="D379" s="71" t="s">
        <v>3359</v>
      </c>
      <c r="E379" s="135">
        <v>42833.245833333334</v>
      </c>
      <c r="F379" s="71" t="s">
        <v>3360</v>
      </c>
      <c r="G379" s="71">
        <v>21.99</v>
      </c>
      <c r="H379" s="71" t="s">
        <v>1920</v>
      </c>
      <c r="I379" s="71"/>
      <c r="J379" s="57">
        <f t="shared" si="5"/>
        <v>0.93771000000000004</v>
      </c>
    </row>
    <row r="380" spans="1:10">
      <c r="A380" s="71">
        <v>5064054417</v>
      </c>
      <c r="B380" s="71" t="s">
        <v>4682</v>
      </c>
      <c r="C380" s="71" t="s">
        <v>3358</v>
      </c>
      <c r="D380" s="71" t="s">
        <v>3359</v>
      </c>
      <c r="E380" s="135">
        <v>42833.245138888888</v>
      </c>
      <c r="F380" s="71" t="s">
        <v>3360</v>
      </c>
      <c r="G380" s="71">
        <v>74.959999999999994</v>
      </c>
      <c r="H380" s="71" t="s">
        <v>1920</v>
      </c>
      <c r="I380" s="71"/>
      <c r="J380" s="57">
        <f t="shared" si="5"/>
        <v>2.4738399999999996</v>
      </c>
    </row>
    <row r="381" spans="1:10">
      <c r="A381" s="71">
        <v>5063959761</v>
      </c>
      <c r="B381" s="71" t="s">
        <v>4684</v>
      </c>
      <c r="C381" s="71" t="s">
        <v>3358</v>
      </c>
      <c r="D381" s="71" t="s">
        <v>3362</v>
      </c>
      <c r="E381" s="135">
        <v>42833.200694444444</v>
      </c>
      <c r="F381" s="71" t="s">
        <v>3360</v>
      </c>
      <c r="G381" s="71">
        <v>6.39</v>
      </c>
      <c r="H381" s="71" t="s">
        <v>1920</v>
      </c>
      <c r="I381" s="71" t="s">
        <v>5104</v>
      </c>
      <c r="J381" s="57">
        <f t="shared" si="5"/>
        <v>0.48531000000000002</v>
      </c>
    </row>
    <row r="382" spans="1:10">
      <c r="A382" s="71">
        <v>5063920081</v>
      </c>
      <c r="B382" s="71" t="s">
        <v>4685</v>
      </c>
      <c r="C382" s="71" t="s">
        <v>3358</v>
      </c>
      <c r="D382" s="71" t="s">
        <v>3359</v>
      </c>
      <c r="E382" s="135">
        <v>42833.181250000001</v>
      </c>
      <c r="F382" s="71" t="s">
        <v>3360</v>
      </c>
      <c r="G382" s="71">
        <v>55.95</v>
      </c>
      <c r="H382" s="71" t="s">
        <v>1920</v>
      </c>
      <c r="I382" s="71"/>
      <c r="J382" s="57">
        <f t="shared" si="5"/>
        <v>1.9225500000000002</v>
      </c>
    </row>
    <row r="383" spans="1:10">
      <c r="A383" s="71">
        <v>5063815185</v>
      </c>
      <c r="B383" s="71" t="s">
        <v>4485</v>
      </c>
      <c r="C383" s="71" t="s">
        <v>3358</v>
      </c>
      <c r="D383" s="71" t="s">
        <v>3362</v>
      </c>
      <c r="E383" s="135">
        <v>42833.130555555559</v>
      </c>
      <c r="F383" s="71" t="s">
        <v>3360</v>
      </c>
      <c r="G383" s="71">
        <v>56.95</v>
      </c>
      <c r="H383" s="71" t="s">
        <v>1920</v>
      </c>
      <c r="I383" s="71" t="s">
        <v>5104</v>
      </c>
      <c r="J383" s="57">
        <f t="shared" si="5"/>
        <v>1.9515500000000001</v>
      </c>
    </row>
    <row r="384" spans="1:10">
      <c r="A384" s="71">
        <v>5063812881</v>
      </c>
      <c r="B384" s="71" t="s">
        <v>4686</v>
      </c>
      <c r="C384" s="71" t="s">
        <v>3358</v>
      </c>
      <c r="D384" s="71" t="s">
        <v>3359</v>
      </c>
      <c r="E384" s="135">
        <v>42833.129861111112</v>
      </c>
      <c r="F384" s="71" t="s">
        <v>3360</v>
      </c>
      <c r="G384" s="71">
        <v>9.99</v>
      </c>
      <c r="H384" s="71" t="s">
        <v>1920</v>
      </c>
      <c r="I384" s="71"/>
      <c r="J384" s="57">
        <f t="shared" si="5"/>
        <v>0.58970999999999996</v>
      </c>
    </row>
    <row r="385" spans="1:10">
      <c r="A385" s="71">
        <v>5063679953</v>
      </c>
      <c r="B385" s="71" t="s">
        <v>4688</v>
      </c>
      <c r="C385" s="71" t="s">
        <v>3358</v>
      </c>
      <c r="D385" s="71" t="s">
        <v>3359</v>
      </c>
      <c r="E385" s="135">
        <v>42833.076388888891</v>
      </c>
      <c r="F385" s="71" t="s">
        <v>3360</v>
      </c>
      <c r="G385" s="71">
        <v>27.98</v>
      </c>
      <c r="H385" s="71" t="s">
        <v>1920</v>
      </c>
      <c r="I385" s="71"/>
      <c r="J385" s="57">
        <f t="shared" si="5"/>
        <v>1.1114200000000001</v>
      </c>
    </row>
    <row r="386" spans="1:10">
      <c r="A386" s="71">
        <v>5063679697</v>
      </c>
      <c r="B386" s="71" t="s">
        <v>4689</v>
      </c>
      <c r="C386" s="71" t="s">
        <v>3358</v>
      </c>
      <c r="D386" s="71" t="s">
        <v>3359</v>
      </c>
      <c r="E386" s="135">
        <v>42833.076388888891</v>
      </c>
      <c r="F386" s="71" t="s">
        <v>3360</v>
      </c>
      <c r="G386" s="71">
        <v>15.98</v>
      </c>
      <c r="H386" s="71" t="s">
        <v>1920</v>
      </c>
      <c r="I386" s="71"/>
      <c r="J386" s="57">
        <f t="shared" ref="J386:J449" si="6">0.3+0.029*G386</f>
        <v>0.76341999999999999</v>
      </c>
    </row>
    <row r="387" spans="1:10">
      <c r="A387" s="71">
        <v>5063581777</v>
      </c>
      <c r="B387" s="71" t="s">
        <v>4690</v>
      </c>
      <c r="C387" s="71" t="s">
        <v>3358</v>
      </c>
      <c r="D387" s="71" t="s">
        <v>3359</v>
      </c>
      <c r="E387" s="135">
        <v>42833.04583333333</v>
      </c>
      <c r="F387" s="71" t="s">
        <v>3360</v>
      </c>
      <c r="G387" s="71">
        <v>6.39</v>
      </c>
      <c r="H387" s="71" t="s">
        <v>1920</v>
      </c>
      <c r="I387" s="71"/>
      <c r="J387" s="57">
        <f t="shared" si="6"/>
        <v>0.48531000000000002</v>
      </c>
    </row>
    <row r="388" spans="1:10">
      <c r="A388" s="71">
        <v>5063563025</v>
      </c>
      <c r="B388" s="71" t="s">
        <v>4691</v>
      </c>
      <c r="C388" s="71" t="s">
        <v>3358</v>
      </c>
      <c r="D388" s="71" t="s">
        <v>3359</v>
      </c>
      <c r="E388" s="135">
        <v>42833.040972222225</v>
      </c>
      <c r="F388" s="71" t="s">
        <v>3360</v>
      </c>
      <c r="G388" s="71">
        <v>9.99</v>
      </c>
      <c r="H388" s="71" t="s">
        <v>1920</v>
      </c>
      <c r="I388" s="71"/>
      <c r="J388" s="57">
        <f t="shared" si="6"/>
        <v>0.58970999999999996</v>
      </c>
    </row>
    <row r="389" spans="1:10">
      <c r="A389" s="71">
        <v>5063547665</v>
      </c>
      <c r="B389" s="71" t="s">
        <v>4693</v>
      </c>
      <c r="C389" s="71" t="s">
        <v>3358</v>
      </c>
      <c r="D389" s="71" t="s">
        <v>3359</v>
      </c>
      <c r="E389" s="135">
        <v>42833.036111111112</v>
      </c>
      <c r="F389" s="71" t="s">
        <v>3360</v>
      </c>
      <c r="G389" s="71">
        <v>9.99</v>
      </c>
      <c r="H389" s="71" t="s">
        <v>1920</v>
      </c>
      <c r="I389" s="71"/>
      <c r="J389" s="57">
        <f t="shared" si="6"/>
        <v>0.58970999999999996</v>
      </c>
    </row>
    <row r="390" spans="1:10">
      <c r="A390" s="71">
        <v>5063368401</v>
      </c>
      <c r="B390" s="71" t="s">
        <v>4694</v>
      </c>
      <c r="C390" s="71" t="s">
        <v>3358</v>
      </c>
      <c r="D390" s="71" t="s">
        <v>3359</v>
      </c>
      <c r="E390" s="135">
        <v>42832.993055555555</v>
      </c>
      <c r="F390" s="71" t="s">
        <v>3360</v>
      </c>
      <c r="G390" s="71">
        <v>9.99</v>
      </c>
      <c r="H390" s="71" t="s">
        <v>1920</v>
      </c>
      <c r="I390" s="71"/>
      <c r="J390" s="57">
        <f t="shared" si="6"/>
        <v>0.58970999999999996</v>
      </c>
    </row>
    <row r="391" spans="1:10">
      <c r="A391" s="71">
        <v>5063324881</v>
      </c>
      <c r="B391" s="71" t="s">
        <v>4696</v>
      </c>
      <c r="C391" s="71" t="s">
        <v>3358</v>
      </c>
      <c r="D391" s="71" t="s">
        <v>3359</v>
      </c>
      <c r="E391" s="135">
        <v>42832.984027777777</v>
      </c>
      <c r="F391" s="71" t="s">
        <v>3360</v>
      </c>
      <c r="G391" s="71">
        <v>9.99</v>
      </c>
      <c r="H391" s="71" t="s">
        <v>1920</v>
      </c>
      <c r="I391" s="71"/>
      <c r="J391" s="57">
        <f t="shared" si="6"/>
        <v>0.58970999999999996</v>
      </c>
    </row>
    <row r="392" spans="1:10">
      <c r="A392" s="71">
        <v>5063108433</v>
      </c>
      <c r="B392" s="71" t="s">
        <v>4491</v>
      </c>
      <c r="C392" s="71" t="s">
        <v>3358</v>
      </c>
      <c r="D392" s="71" t="s">
        <v>3359</v>
      </c>
      <c r="E392" s="135">
        <v>42832.938888888886</v>
      </c>
      <c r="F392" s="71" t="s">
        <v>3360</v>
      </c>
      <c r="G392" s="71">
        <v>23.97</v>
      </c>
      <c r="H392" s="71" t="s">
        <v>1920</v>
      </c>
      <c r="I392" s="71"/>
      <c r="J392" s="57">
        <f t="shared" si="6"/>
        <v>0.99513000000000007</v>
      </c>
    </row>
    <row r="393" spans="1:10">
      <c r="A393" s="71">
        <v>5063006481</v>
      </c>
      <c r="B393" s="71" t="s">
        <v>4698</v>
      </c>
      <c r="C393" s="71" t="s">
        <v>3358</v>
      </c>
      <c r="D393" s="71" t="s">
        <v>3359</v>
      </c>
      <c r="E393" s="135">
        <v>42832.918749999997</v>
      </c>
      <c r="F393" s="71" t="s">
        <v>3360</v>
      </c>
      <c r="G393" s="71">
        <v>9.99</v>
      </c>
      <c r="H393" s="71" t="s">
        <v>1920</v>
      </c>
      <c r="I393" s="71"/>
      <c r="J393" s="57">
        <f t="shared" si="6"/>
        <v>0.58970999999999996</v>
      </c>
    </row>
    <row r="394" spans="1:10">
      <c r="A394" s="71">
        <v>5063006225</v>
      </c>
      <c r="B394" s="71" t="s">
        <v>4699</v>
      </c>
      <c r="C394" s="71" t="s">
        <v>3358</v>
      </c>
      <c r="D394" s="71" t="s">
        <v>3359</v>
      </c>
      <c r="E394" s="135">
        <v>42832.918749999997</v>
      </c>
      <c r="F394" s="71" t="s">
        <v>3360</v>
      </c>
      <c r="G394" s="71">
        <v>5.99</v>
      </c>
      <c r="H394" s="71" t="s">
        <v>1920</v>
      </c>
      <c r="I394" s="71"/>
      <c r="J394" s="57">
        <f t="shared" si="6"/>
        <v>0.47370999999999996</v>
      </c>
    </row>
    <row r="395" spans="1:10">
      <c r="A395" s="71">
        <v>5062940497</v>
      </c>
      <c r="B395" s="71" t="s">
        <v>4701</v>
      </c>
      <c r="C395" s="71" t="s">
        <v>3358</v>
      </c>
      <c r="D395" s="71" t="s">
        <v>3359</v>
      </c>
      <c r="E395" s="135">
        <v>42832.906944444447</v>
      </c>
      <c r="F395" s="71" t="s">
        <v>3360</v>
      </c>
      <c r="G395" s="71">
        <v>9.99</v>
      </c>
      <c r="H395" s="71" t="s">
        <v>1920</v>
      </c>
      <c r="I395" s="71"/>
      <c r="J395" s="57">
        <f t="shared" si="6"/>
        <v>0.58970999999999996</v>
      </c>
    </row>
    <row r="396" spans="1:10">
      <c r="A396" s="71">
        <v>5062821777</v>
      </c>
      <c r="B396" s="71" t="s">
        <v>4702</v>
      </c>
      <c r="C396" s="71" t="s">
        <v>3358</v>
      </c>
      <c r="D396" s="71" t="s">
        <v>3359</v>
      </c>
      <c r="E396" s="135">
        <v>42832.885416666664</v>
      </c>
      <c r="F396" s="71" t="s">
        <v>3360</v>
      </c>
      <c r="G396" s="71">
        <v>6.39</v>
      </c>
      <c r="H396" s="71" t="s">
        <v>1920</v>
      </c>
      <c r="I396" s="71"/>
      <c r="J396" s="57">
        <f t="shared" si="6"/>
        <v>0.48531000000000002</v>
      </c>
    </row>
    <row r="397" spans="1:10">
      <c r="A397" s="71">
        <v>5062809937</v>
      </c>
      <c r="B397" s="71" t="s">
        <v>5134</v>
      </c>
      <c r="C397" s="71" t="s">
        <v>3358</v>
      </c>
      <c r="D397" s="71" t="s">
        <v>3359</v>
      </c>
      <c r="E397" s="135">
        <v>42832.883333333331</v>
      </c>
      <c r="F397" s="71" t="s">
        <v>3360</v>
      </c>
      <c r="G397" s="71">
        <v>5</v>
      </c>
      <c r="H397" s="71" t="s">
        <v>1920</v>
      </c>
      <c r="I397" s="71"/>
      <c r="J397" s="57">
        <f t="shared" si="6"/>
        <v>0.44500000000000001</v>
      </c>
    </row>
    <row r="398" spans="1:10">
      <c r="A398" s="71">
        <v>5062656017</v>
      </c>
      <c r="B398" s="71" t="s">
        <v>4703</v>
      </c>
      <c r="C398" s="71" t="s">
        <v>3358</v>
      </c>
      <c r="D398" s="71" t="s">
        <v>3362</v>
      </c>
      <c r="E398" s="135">
        <v>42832.854861111111</v>
      </c>
      <c r="F398" s="71" t="s">
        <v>3360</v>
      </c>
      <c r="G398" s="71">
        <v>5.99</v>
      </c>
      <c r="H398" s="71" t="s">
        <v>1920</v>
      </c>
      <c r="I398" s="71" t="s">
        <v>5102</v>
      </c>
      <c r="J398" s="57">
        <f t="shared" si="6"/>
        <v>0.47370999999999996</v>
      </c>
    </row>
    <row r="399" spans="1:10">
      <c r="A399" s="71">
        <v>5062620945</v>
      </c>
      <c r="B399" s="71" t="s">
        <v>4497</v>
      </c>
      <c r="C399" s="71" t="s">
        <v>3358</v>
      </c>
      <c r="D399" s="71" t="s">
        <v>3359</v>
      </c>
      <c r="E399" s="135">
        <v>42832.847916666666</v>
      </c>
      <c r="F399" s="71" t="s">
        <v>3360</v>
      </c>
      <c r="G399" s="71">
        <v>17.97</v>
      </c>
      <c r="H399" s="71" t="s">
        <v>1920</v>
      </c>
      <c r="I399" s="71"/>
      <c r="J399" s="57">
        <f t="shared" si="6"/>
        <v>0.82112999999999992</v>
      </c>
    </row>
    <row r="400" spans="1:10">
      <c r="A400" s="71">
        <v>5062605009</v>
      </c>
      <c r="B400" s="71" t="s">
        <v>4705</v>
      </c>
      <c r="C400" s="71" t="s">
        <v>3358</v>
      </c>
      <c r="D400" s="71" t="s">
        <v>3362</v>
      </c>
      <c r="E400" s="135">
        <v>42832.845138888886</v>
      </c>
      <c r="F400" s="71" t="s">
        <v>3360</v>
      </c>
      <c r="G400" s="71">
        <v>9.99</v>
      </c>
      <c r="H400" s="71" t="s">
        <v>1920</v>
      </c>
      <c r="I400" s="71" t="s">
        <v>5104</v>
      </c>
      <c r="J400" s="57">
        <f t="shared" si="6"/>
        <v>0.58970999999999996</v>
      </c>
    </row>
    <row r="401" spans="1:10">
      <c r="A401" s="71">
        <v>5062455121</v>
      </c>
      <c r="B401" s="71" t="s">
        <v>4707</v>
      </c>
      <c r="C401" s="71" t="s">
        <v>3358</v>
      </c>
      <c r="D401" s="71" t="s">
        <v>3359</v>
      </c>
      <c r="E401" s="135">
        <v>42832.818749999999</v>
      </c>
      <c r="F401" s="71" t="s">
        <v>3360</v>
      </c>
      <c r="G401" s="71">
        <v>11.98</v>
      </c>
      <c r="H401" s="71" t="s">
        <v>1920</v>
      </c>
      <c r="I401" s="71"/>
      <c r="J401" s="57">
        <f t="shared" si="6"/>
        <v>0.64742</v>
      </c>
    </row>
    <row r="402" spans="1:10">
      <c r="A402" s="71">
        <v>5062374993</v>
      </c>
      <c r="B402" s="71" t="s">
        <v>4708</v>
      </c>
      <c r="C402" s="71" t="s">
        <v>3358</v>
      </c>
      <c r="D402" s="71" t="s">
        <v>3359</v>
      </c>
      <c r="E402" s="135">
        <v>42832.804861111108</v>
      </c>
      <c r="F402" s="71" t="s">
        <v>3360</v>
      </c>
      <c r="G402" s="71">
        <v>6.39</v>
      </c>
      <c r="H402" s="71" t="s">
        <v>1920</v>
      </c>
      <c r="I402" s="71"/>
      <c r="J402" s="57">
        <f t="shared" si="6"/>
        <v>0.48531000000000002</v>
      </c>
    </row>
    <row r="403" spans="1:10">
      <c r="A403" s="71">
        <v>5062363921</v>
      </c>
      <c r="B403" s="71" t="s">
        <v>4710</v>
      </c>
      <c r="C403" s="71" t="s">
        <v>3358</v>
      </c>
      <c r="D403" s="71" t="s">
        <v>3359</v>
      </c>
      <c r="E403" s="135">
        <v>42832.802777777775</v>
      </c>
      <c r="F403" s="71" t="s">
        <v>3360</v>
      </c>
      <c r="G403" s="71">
        <v>15.98</v>
      </c>
      <c r="H403" s="71" t="s">
        <v>1920</v>
      </c>
      <c r="I403" s="71"/>
      <c r="J403" s="57">
        <f t="shared" si="6"/>
        <v>0.76341999999999999</v>
      </c>
    </row>
    <row r="404" spans="1:10">
      <c r="A404" s="71">
        <v>5062320721</v>
      </c>
      <c r="B404" s="71" t="s">
        <v>4711</v>
      </c>
      <c r="C404" s="71" t="s">
        <v>3358</v>
      </c>
      <c r="D404" s="71" t="s">
        <v>3359</v>
      </c>
      <c r="E404" s="135">
        <v>42832.79583333333</v>
      </c>
      <c r="F404" s="71" t="s">
        <v>3360</v>
      </c>
      <c r="G404" s="71">
        <v>15.98</v>
      </c>
      <c r="H404" s="71" t="s">
        <v>1920</v>
      </c>
      <c r="I404" s="71"/>
      <c r="J404" s="57">
        <f t="shared" si="6"/>
        <v>0.76341999999999999</v>
      </c>
    </row>
    <row r="405" spans="1:10">
      <c r="A405" s="71">
        <v>5062313105</v>
      </c>
      <c r="B405" s="71" t="s">
        <v>4712</v>
      </c>
      <c r="C405" s="71" t="s">
        <v>3358</v>
      </c>
      <c r="D405" s="71" t="s">
        <v>3359</v>
      </c>
      <c r="E405" s="135">
        <v>42832.794444444444</v>
      </c>
      <c r="F405" s="71" t="s">
        <v>3360</v>
      </c>
      <c r="G405" s="71">
        <v>27.98</v>
      </c>
      <c r="H405" s="71" t="s">
        <v>1920</v>
      </c>
      <c r="I405" s="71"/>
      <c r="J405" s="57">
        <f t="shared" si="6"/>
        <v>1.1114200000000001</v>
      </c>
    </row>
    <row r="406" spans="1:10">
      <c r="A406" s="71">
        <v>5062250705</v>
      </c>
      <c r="B406" s="71" t="s">
        <v>4714</v>
      </c>
      <c r="C406" s="71" t="s">
        <v>3358</v>
      </c>
      <c r="D406" s="71" t="s">
        <v>3359</v>
      </c>
      <c r="E406" s="135">
        <v>42832.783333333333</v>
      </c>
      <c r="F406" s="71" t="s">
        <v>3360</v>
      </c>
      <c r="G406" s="71">
        <v>9.99</v>
      </c>
      <c r="H406" s="71" t="s">
        <v>1920</v>
      </c>
      <c r="I406" s="71"/>
      <c r="J406" s="57">
        <f t="shared" si="6"/>
        <v>0.58970999999999996</v>
      </c>
    </row>
    <row r="407" spans="1:10">
      <c r="A407" s="71">
        <v>5062176785</v>
      </c>
      <c r="B407" s="71" t="s">
        <v>4716</v>
      </c>
      <c r="C407" s="71" t="s">
        <v>3358</v>
      </c>
      <c r="D407" s="71" t="s">
        <v>3359</v>
      </c>
      <c r="E407" s="135">
        <v>42832.770833333336</v>
      </c>
      <c r="F407" s="71" t="s">
        <v>3360</v>
      </c>
      <c r="G407" s="71">
        <v>9.99</v>
      </c>
      <c r="H407" s="71" t="s">
        <v>1920</v>
      </c>
      <c r="I407" s="71"/>
      <c r="J407" s="57">
        <f t="shared" si="6"/>
        <v>0.58970999999999996</v>
      </c>
    </row>
    <row r="408" spans="1:10">
      <c r="A408" s="71">
        <v>5062171601</v>
      </c>
      <c r="B408" s="71" t="s">
        <v>4717</v>
      </c>
      <c r="C408" s="71" t="s">
        <v>3358</v>
      </c>
      <c r="D408" s="71" t="s">
        <v>3359</v>
      </c>
      <c r="E408" s="135">
        <v>42832.770138888889</v>
      </c>
      <c r="F408" s="71" t="s">
        <v>3360</v>
      </c>
      <c r="G408" s="71">
        <v>43.97</v>
      </c>
      <c r="H408" s="71" t="s">
        <v>1920</v>
      </c>
      <c r="I408" s="71"/>
      <c r="J408" s="57">
        <f t="shared" si="6"/>
        <v>1.5751300000000001</v>
      </c>
    </row>
    <row r="409" spans="1:10">
      <c r="A409" s="71">
        <v>5062115537</v>
      </c>
      <c r="B409" s="71" t="s">
        <v>4719</v>
      </c>
      <c r="C409" s="71" t="s">
        <v>3358</v>
      </c>
      <c r="D409" s="71" t="s">
        <v>3359</v>
      </c>
      <c r="E409" s="135">
        <v>42832.760416666664</v>
      </c>
      <c r="F409" s="71" t="s">
        <v>3360</v>
      </c>
      <c r="G409" s="71">
        <v>10.66</v>
      </c>
      <c r="H409" s="71" t="s">
        <v>1920</v>
      </c>
      <c r="I409" s="71"/>
      <c r="J409" s="57">
        <f t="shared" si="6"/>
        <v>0.60914000000000001</v>
      </c>
    </row>
    <row r="410" spans="1:10">
      <c r="A410" s="71">
        <v>5062113233</v>
      </c>
      <c r="B410" s="71" t="s">
        <v>4720</v>
      </c>
      <c r="C410" s="71" t="s">
        <v>3358</v>
      </c>
      <c r="D410" s="71" t="s">
        <v>3359</v>
      </c>
      <c r="E410" s="135">
        <v>42832.759722222225</v>
      </c>
      <c r="F410" s="71" t="s">
        <v>3360</v>
      </c>
      <c r="G410" s="71">
        <v>5.99</v>
      </c>
      <c r="H410" s="71" t="s">
        <v>1920</v>
      </c>
      <c r="I410" s="71"/>
      <c r="J410" s="57">
        <f t="shared" si="6"/>
        <v>0.47370999999999996</v>
      </c>
    </row>
    <row r="411" spans="1:10">
      <c r="A411" s="71">
        <v>5062103313</v>
      </c>
      <c r="B411" s="71" t="s">
        <v>4721</v>
      </c>
      <c r="C411" s="71" t="s">
        <v>3358</v>
      </c>
      <c r="D411" s="71" t="s">
        <v>3359</v>
      </c>
      <c r="E411" s="135">
        <v>42832.758333333331</v>
      </c>
      <c r="F411" s="71" t="s">
        <v>3360</v>
      </c>
      <c r="G411" s="71">
        <v>9.99</v>
      </c>
      <c r="H411" s="71" t="s">
        <v>1920</v>
      </c>
      <c r="I411" s="71"/>
      <c r="J411" s="57">
        <f t="shared" si="6"/>
        <v>0.58970999999999996</v>
      </c>
    </row>
    <row r="412" spans="1:10">
      <c r="A412" s="71">
        <v>5061983313</v>
      </c>
      <c r="B412" s="71" t="s">
        <v>4848</v>
      </c>
      <c r="C412" s="71" t="s">
        <v>3358</v>
      </c>
      <c r="D412" s="71" t="s">
        <v>3362</v>
      </c>
      <c r="E412" s="135">
        <v>42832.738194444442</v>
      </c>
      <c r="F412" s="71" t="s">
        <v>3360</v>
      </c>
      <c r="G412" s="71">
        <v>45.98</v>
      </c>
      <c r="H412" s="71" t="s">
        <v>1920</v>
      </c>
      <c r="I412" s="71" t="s">
        <v>5104</v>
      </c>
      <c r="J412" s="57">
        <f t="shared" si="6"/>
        <v>1.6334200000000001</v>
      </c>
    </row>
    <row r="413" spans="1:10">
      <c r="A413" s="71">
        <v>5061954833</v>
      </c>
      <c r="B413" s="71" t="s">
        <v>4723</v>
      </c>
      <c r="C413" s="71" t="s">
        <v>3358</v>
      </c>
      <c r="D413" s="71" t="s">
        <v>3359</v>
      </c>
      <c r="E413" s="135">
        <v>42832.73333333333</v>
      </c>
      <c r="F413" s="71" t="s">
        <v>3360</v>
      </c>
      <c r="G413" s="71">
        <v>10.66</v>
      </c>
      <c r="H413" s="71" t="s">
        <v>1920</v>
      </c>
      <c r="I413" s="71"/>
      <c r="J413" s="57">
        <f t="shared" si="6"/>
        <v>0.60914000000000001</v>
      </c>
    </row>
    <row r="414" spans="1:10">
      <c r="A414" s="71">
        <v>5061932753</v>
      </c>
      <c r="B414" s="71" t="s">
        <v>4725</v>
      </c>
      <c r="C414" s="71" t="s">
        <v>3358</v>
      </c>
      <c r="D414" s="71" t="s">
        <v>3359</v>
      </c>
      <c r="E414" s="135">
        <v>42832.729861111111</v>
      </c>
      <c r="F414" s="71" t="s">
        <v>3360</v>
      </c>
      <c r="G414" s="71">
        <v>9.99</v>
      </c>
      <c r="H414" s="71" t="s">
        <v>1920</v>
      </c>
      <c r="I414" s="71"/>
      <c r="J414" s="57">
        <f t="shared" si="6"/>
        <v>0.58970999999999996</v>
      </c>
    </row>
    <row r="415" spans="1:10">
      <c r="A415" s="71">
        <v>5061898193</v>
      </c>
      <c r="B415" s="71" t="s">
        <v>4726</v>
      </c>
      <c r="C415" s="71" t="s">
        <v>3358</v>
      </c>
      <c r="D415" s="71" t="s">
        <v>3362</v>
      </c>
      <c r="E415" s="135">
        <v>42832.724305555559</v>
      </c>
      <c r="F415" s="71" t="s">
        <v>3360</v>
      </c>
      <c r="G415" s="71">
        <v>24.98</v>
      </c>
      <c r="H415" s="71" t="s">
        <v>1920</v>
      </c>
      <c r="I415" s="71" t="s">
        <v>5104</v>
      </c>
      <c r="J415" s="57">
        <f t="shared" si="6"/>
        <v>1.0244200000000001</v>
      </c>
    </row>
    <row r="416" spans="1:10">
      <c r="A416" s="71">
        <v>5061848593</v>
      </c>
      <c r="B416" s="71" t="s">
        <v>4728</v>
      </c>
      <c r="C416" s="71" t="s">
        <v>3358</v>
      </c>
      <c r="D416" s="71" t="s">
        <v>3359</v>
      </c>
      <c r="E416" s="135">
        <v>42832.716666666667</v>
      </c>
      <c r="F416" s="71" t="s">
        <v>3360</v>
      </c>
      <c r="G416" s="71">
        <v>31.97</v>
      </c>
      <c r="H416" s="71" t="s">
        <v>1920</v>
      </c>
      <c r="I416" s="71"/>
      <c r="J416" s="57">
        <f t="shared" si="6"/>
        <v>1.2271300000000001</v>
      </c>
    </row>
    <row r="417" spans="1:10">
      <c r="A417" s="71">
        <v>5061848081</v>
      </c>
      <c r="B417" s="71" t="s">
        <v>4729</v>
      </c>
      <c r="C417" s="71" t="s">
        <v>3358</v>
      </c>
      <c r="D417" s="71" t="s">
        <v>3359</v>
      </c>
      <c r="E417" s="135">
        <v>42832.716666666667</v>
      </c>
      <c r="F417" s="71" t="s">
        <v>3360</v>
      </c>
      <c r="G417" s="71">
        <v>20.98</v>
      </c>
      <c r="H417" s="71" t="s">
        <v>1920</v>
      </c>
      <c r="I417" s="71"/>
      <c r="J417" s="57">
        <f t="shared" si="6"/>
        <v>0.90842000000000001</v>
      </c>
    </row>
    <row r="418" spans="1:10">
      <c r="A418" s="71">
        <v>5061824657</v>
      </c>
      <c r="B418" s="71" t="s">
        <v>4730</v>
      </c>
      <c r="C418" s="71" t="s">
        <v>3358</v>
      </c>
      <c r="D418" s="71" t="s">
        <v>3359</v>
      </c>
      <c r="E418" s="135">
        <v>42832.706250000003</v>
      </c>
      <c r="F418" s="71" t="s">
        <v>4103</v>
      </c>
      <c r="G418" s="71">
        <v>27.98</v>
      </c>
      <c r="H418" s="71" t="s">
        <v>1920</v>
      </c>
      <c r="I418" s="71"/>
      <c r="J418" s="57">
        <f t="shared" si="6"/>
        <v>1.1114200000000001</v>
      </c>
    </row>
    <row r="419" spans="1:10">
      <c r="A419" s="71">
        <v>5061824657</v>
      </c>
      <c r="B419" s="71" t="s">
        <v>4730</v>
      </c>
      <c r="C419" s="71" t="s">
        <v>3358</v>
      </c>
      <c r="D419" s="71" t="s">
        <v>3359</v>
      </c>
      <c r="E419" s="135">
        <v>42832.712500000001</v>
      </c>
      <c r="F419" s="71" t="s">
        <v>3360</v>
      </c>
      <c r="G419" s="71">
        <v>27.98</v>
      </c>
      <c r="H419" s="71" t="s">
        <v>1920</v>
      </c>
      <c r="I419" s="71"/>
      <c r="J419" s="57">
        <f t="shared" si="6"/>
        <v>1.1114200000000001</v>
      </c>
    </row>
    <row r="420" spans="1:10">
      <c r="A420" s="71">
        <v>5061821713</v>
      </c>
      <c r="B420" s="71" t="s">
        <v>4732</v>
      </c>
      <c r="C420" s="71" t="s">
        <v>3358</v>
      </c>
      <c r="D420" s="71" t="s">
        <v>3362</v>
      </c>
      <c r="E420" s="135">
        <v>42832.712500000001</v>
      </c>
      <c r="F420" s="71" t="s">
        <v>3360</v>
      </c>
      <c r="G420" s="71">
        <v>37.97</v>
      </c>
      <c r="H420" s="71" t="s">
        <v>1920</v>
      </c>
      <c r="I420" s="71" t="s">
        <v>5104</v>
      </c>
      <c r="J420" s="57">
        <f t="shared" si="6"/>
        <v>1.40113</v>
      </c>
    </row>
    <row r="421" spans="1:10">
      <c r="A421" s="71">
        <v>5061820241</v>
      </c>
      <c r="B421" s="71" t="s">
        <v>4733</v>
      </c>
      <c r="C421" s="71" t="s">
        <v>3358</v>
      </c>
      <c r="D421" s="71" t="s">
        <v>3362</v>
      </c>
      <c r="E421" s="135">
        <v>42832.711805555555</v>
      </c>
      <c r="F421" s="71" t="s">
        <v>3360</v>
      </c>
      <c r="G421" s="71">
        <v>23.96</v>
      </c>
      <c r="H421" s="71" t="s">
        <v>1920</v>
      </c>
      <c r="I421" s="71" t="s">
        <v>5104</v>
      </c>
      <c r="J421" s="57">
        <f t="shared" si="6"/>
        <v>0.99483999999999995</v>
      </c>
    </row>
    <row r="422" spans="1:10">
      <c r="A422" s="71">
        <v>5061771153</v>
      </c>
      <c r="B422" s="71" t="s">
        <v>4734</v>
      </c>
      <c r="C422" s="71" t="s">
        <v>3358</v>
      </c>
      <c r="D422" s="71" t="s">
        <v>3359</v>
      </c>
      <c r="E422" s="135">
        <v>42832.704861111109</v>
      </c>
      <c r="F422" s="71" t="s">
        <v>3360</v>
      </c>
      <c r="G422" s="71">
        <v>9.99</v>
      </c>
      <c r="H422" s="71" t="s">
        <v>1920</v>
      </c>
      <c r="I422" s="71"/>
      <c r="J422" s="57">
        <f t="shared" si="6"/>
        <v>0.58970999999999996</v>
      </c>
    </row>
    <row r="423" spans="1:10">
      <c r="A423" s="71">
        <v>5061720529</v>
      </c>
      <c r="B423" s="71" t="s">
        <v>4735</v>
      </c>
      <c r="C423" s="71" t="s">
        <v>3358</v>
      </c>
      <c r="D423" s="71" t="s">
        <v>3359</v>
      </c>
      <c r="E423" s="135">
        <v>42832.697222222225</v>
      </c>
      <c r="F423" s="71" t="s">
        <v>3360</v>
      </c>
      <c r="G423" s="71">
        <v>21.99</v>
      </c>
      <c r="H423" s="71" t="s">
        <v>1920</v>
      </c>
      <c r="I423" s="71"/>
      <c r="J423" s="57">
        <f t="shared" si="6"/>
        <v>0.93771000000000004</v>
      </c>
    </row>
    <row r="424" spans="1:10">
      <c r="A424" s="71">
        <v>5061715409</v>
      </c>
      <c r="B424" s="71" t="s">
        <v>4736</v>
      </c>
      <c r="C424" s="71" t="s">
        <v>3358</v>
      </c>
      <c r="D424" s="71" t="s">
        <v>3359</v>
      </c>
      <c r="E424" s="135">
        <v>42832.695833333331</v>
      </c>
      <c r="F424" s="71" t="s">
        <v>3360</v>
      </c>
      <c r="G424" s="71">
        <v>9.99</v>
      </c>
      <c r="H424" s="71" t="s">
        <v>1920</v>
      </c>
      <c r="I424" s="71"/>
      <c r="J424" s="57">
        <f t="shared" si="6"/>
        <v>0.58970999999999996</v>
      </c>
    </row>
    <row r="425" spans="1:10">
      <c r="A425" s="71">
        <v>5061677905</v>
      </c>
      <c r="B425" s="71" t="s">
        <v>4737</v>
      </c>
      <c r="C425" s="71" t="s">
        <v>3358</v>
      </c>
      <c r="D425" s="71" t="s">
        <v>3359</v>
      </c>
      <c r="E425" s="135">
        <v>42832.69027777778</v>
      </c>
      <c r="F425" s="71" t="s">
        <v>3360</v>
      </c>
      <c r="G425" s="71">
        <v>9.99</v>
      </c>
      <c r="H425" s="71" t="s">
        <v>1920</v>
      </c>
      <c r="I425" s="71"/>
      <c r="J425" s="57">
        <f t="shared" si="6"/>
        <v>0.58970999999999996</v>
      </c>
    </row>
    <row r="426" spans="1:10">
      <c r="A426" s="71">
        <v>5061658705</v>
      </c>
      <c r="B426" s="71" t="s">
        <v>4739</v>
      </c>
      <c r="C426" s="71" t="s">
        <v>3358</v>
      </c>
      <c r="D426" s="71" t="s">
        <v>3359</v>
      </c>
      <c r="E426" s="135">
        <v>42832.6875</v>
      </c>
      <c r="F426" s="71" t="s">
        <v>3360</v>
      </c>
      <c r="G426" s="71">
        <v>33.97</v>
      </c>
      <c r="H426" s="71" t="s">
        <v>1920</v>
      </c>
      <c r="I426" s="71"/>
      <c r="J426" s="57">
        <f t="shared" si="6"/>
        <v>1.2851300000000001</v>
      </c>
    </row>
    <row r="427" spans="1:10">
      <c r="A427" s="71">
        <v>5061647313</v>
      </c>
      <c r="B427" s="71" t="s">
        <v>4740</v>
      </c>
      <c r="C427" s="71" t="s">
        <v>3358</v>
      </c>
      <c r="D427" s="71" t="s">
        <v>3359</v>
      </c>
      <c r="E427" s="135">
        <v>42832.685416666667</v>
      </c>
      <c r="F427" s="71" t="s">
        <v>3360</v>
      </c>
      <c r="G427" s="71">
        <v>6.39</v>
      </c>
      <c r="H427" s="71" t="s">
        <v>1920</v>
      </c>
      <c r="I427" s="71"/>
      <c r="J427" s="57">
        <f t="shared" si="6"/>
        <v>0.48531000000000002</v>
      </c>
    </row>
    <row r="428" spans="1:10">
      <c r="A428" s="71">
        <v>5061638225</v>
      </c>
      <c r="B428" s="71" t="s">
        <v>4742</v>
      </c>
      <c r="C428" s="71" t="s">
        <v>3358</v>
      </c>
      <c r="D428" s="71" t="s">
        <v>3359</v>
      </c>
      <c r="E428" s="135">
        <v>42832.684027777781</v>
      </c>
      <c r="F428" s="71" t="s">
        <v>3360</v>
      </c>
      <c r="G428" s="71">
        <v>24.98</v>
      </c>
      <c r="H428" s="71" t="s">
        <v>1920</v>
      </c>
      <c r="I428" s="71"/>
      <c r="J428" s="57">
        <f t="shared" si="6"/>
        <v>1.0244200000000001</v>
      </c>
    </row>
    <row r="429" spans="1:10">
      <c r="A429" s="71">
        <v>5061598289</v>
      </c>
      <c r="B429" s="71" t="s">
        <v>4744</v>
      </c>
      <c r="C429" s="71" t="s">
        <v>3358</v>
      </c>
      <c r="D429" s="71" t="s">
        <v>3359</v>
      </c>
      <c r="E429" s="135">
        <v>42832.677777777775</v>
      </c>
      <c r="F429" s="71" t="s">
        <v>3360</v>
      </c>
      <c r="G429" s="71">
        <v>15.98</v>
      </c>
      <c r="H429" s="71" t="s">
        <v>1920</v>
      </c>
      <c r="I429" s="71"/>
      <c r="J429" s="57">
        <f t="shared" si="6"/>
        <v>0.76341999999999999</v>
      </c>
    </row>
    <row r="430" spans="1:10">
      <c r="A430" s="71">
        <v>5061591505</v>
      </c>
      <c r="B430" s="71" t="s">
        <v>4746</v>
      </c>
      <c r="C430" s="71" t="s">
        <v>3358</v>
      </c>
      <c r="D430" s="71" t="s">
        <v>3359</v>
      </c>
      <c r="E430" s="135">
        <v>42832.677083333336</v>
      </c>
      <c r="F430" s="71" t="s">
        <v>3360</v>
      </c>
      <c r="G430" s="71">
        <v>9.99</v>
      </c>
      <c r="H430" s="71" t="s">
        <v>1920</v>
      </c>
      <c r="I430" s="71"/>
      <c r="J430" s="57">
        <f t="shared" si="6"/>
        <v>0.58970999999999996</v>
      </c>
    </row>
    <row r="431" spans="1:10">
      <c r="A431" s="71">
        <v>5061584849</v>
      </c>
      <c r="B431" s="71" t="s">
        <v>4748</v>
      </c>
      <c r="C431" s="71" t="s">
        <v>3358</v>
      </c>
      <c r="D431" s="71" t="s">
        <v>3359</v>
      </c>
      <c r="E431" s="135">
        <v>42832.675694444442</v>
      </c>
      <c r="F431" s="71" t="s">
        <v>3360</v>
      </c>
      <c r="G431" s="71">
        <v>9.99</v>
      </c>
      <c r="H431" s="71" t="s">
        <v>1920</v>
      </c>
      <c r="I431" s="71"/>
      <c r="J431" s="57">
        <f t="shared" si="6"/>
        <v>0.58970999999999996</v>
      </c>
    </row>
    <row r="432" spans="1:10">
      <c r="A432" s="71">
        <v>5061580881</v>
      </c>
      <c r="B432" s="71" t="s">
        <v>4749</v>
      </c>
      <c r="C432" s="71" t="s">
        <v>3358</v>
      </c>
      <c r="D432" s="71" t="s">
        <v>3359</v>
      </c>
      <c r="E432" s="135">
        <v>42832.675000000003</v>
      </c>
      <c r="F432" s="71" t="s">
        <v>3360</v>
      </c>
      <c r="G432" s="71">
        <v>9.99</v>
      </c>
      <c r="H432" s="71" t="s">
        <v>1920</v>
      </c>
      <c r="I432" s="71"/>
      <c r="J432" s="57">
        <f t="shared" si="6"/>
        <v>0.58970999999999996</v>
      </c>
    </row>
    <row r="433" spans="1:10">
      <c r="A433" s="71">
        <v>5061546193</v>
      </c>
      <c r="B433" s="71" t="s">
        <v>4751</v>
      </c>
      <c r="C433" s="71" t="s">
        <v>3358</v>
      </c>
      <c r="D433" s="71" t="s">
        <v>3359</v>
      </c>
      <c r="E433" s="135">
        <v>42832.669444444444</v>
      </c>
      <c r="F433" s="71" t="s">
        <v>3360</v>
      </c>
      <c r="G433" s="71">
        <v>28.96</v>
      </c>
      <c r="H433" s="71" t="s">
        <v>1920</v>
      </c>
      <c r="I433" s="71"/>
      <c r="J433" s="57">
        <f t="shared" si="6"/>
        <v>1.13984</v>
      </c>
    </row>
    <row r="434" spans="1:10">
      <c r="A434" s="71">
        <v>5061544465</v>
      </c>
      <c r="B434" s="71" t="s">
        <v>4752</v>
      </c>
      <c r="C434" s="71" t="s">
        <v>3358</v>
      </c>
      <c r="D434" s="71" t="s">
        <v>3359</v>
      </c>
      <c r="E434" s="135">
        <v>42832.669444444444</v>
      </c>
      <c r="F434" s="71" t="s">
        <v>3360</v>
      </c>
      <c r="G434" s="71">
        <v>5.99</v>
      </c>
      <c r="H434" s="71" t="s">
        <v>1920</v>
      </c>
      <c r="I434" s="71"/>
      <c r="J434" s="57">
        <f t="shared" si="6"/>
        <v>0.47370999999999996</v>
      </c>
    </row>
    <row r="435" spans="1:10">
      <c r="A435" s="71">
        <v>5061506321</v>
      </c>
      <c r="B435" s="71" t="s">
        <v>4521</v>
      </c>
      <c r="C435" s="71" t="s">
        <v>3358</v>
      </c>
      <c r="D435" s="71" t="s">
        <v>3362</v>
      </c>
      <c r="E435" s="135">
        <v>42832.663194444445</v>
      </c>
      <c r="F435" s="71" t="s">
        <v>3360</v>
      </c>
      <c r="G435" s="71">
        <v>43.97</v>
      </c>
      <c r="H435" s="71" t="s">
        <v>1920</v>
      </c>
      <c r="I435" s="71" t="s">
        <v>5101</v>
      </c>
      <c r="J435" s="57">
        <f t="shared" si="6"/>
        <v>1.5751300000000001</v>
      </c>
    </row>
    <row r="436" spans="1:10">
      <c r="A436" s="71">
        <v>5061478481</v>
      </c>
      <c r="B436" s="71" t="s">
        <v>4753</v>
      </c>
      <c r="C436" s="71" t="s">
        <v>3358</v>
      </c>
      <c r="D436" s="71" t="s">
        <v>3359</v>
      </c>
      <c r="E436" s="135">
        <v>42832.658333333333</v>
      </c>
      <c r="F436" s="71" t="s">
        <v>3360</v>
      </c>
      <c r="G436" s="71">
        <v>15.98</v>
      </c>
      <c r="H436" s="71" t="s">
        <v>1920</v>
      </c>
      <c r="I436" s="71"/>
      <c r="J436" s="57">
        <f t="shared" si="6"/>
        <v>0.76341999999999999</v>
      </c>
    </row>
    <row r="437" spans="1:10">
      <c r="A437" s="71">
        <v>5061476241</v>
      </c>
      <c r="B437" s="71" t="s">
        <v>4503</v>
      </c>
      <c r="C437" s="71" t="s">
        <v>3358</v>
      </c>
      <c r="D437" s="71" t="s">
        <v>3359</v>
      </c>
      <c r="E437" s="135">
        <v>42832.658333333333</v>
      </c>
      <c r="F437" s="71" t="s">
        <v>3360</v>
      </c>
      <c r="G437" s="71">
        <v>15.98</v>
      </c>
      <c r="H437" s="71" t="s">
        <v>1920</v>
      </c>
      <c r="I437" s="71"/>
      <c r="J437" s="57">
        <f t="shared" si="6"/>
        <v>0.76341999999999999</v>
      </c>
    </row>
    <row r="438" spans="1:10">
      <c r="A438" s="71">
        <v>5061465489</v>
      </c>
      <c r="B438" s="71" t="s">
        <v>4754</v>
      </c>
      <c r="C438" s="71" t="s">
        <v>3358</v>
      </c>
      <c r="D438" s="71" t="s">
        <v>3362</v>
      </c>
      <c r="E438" s="135">
        <v>42832.656944444447</v>
      </c>
      <c r="F438" s="71" t="s">
        <v>3360</v>
      </c>
      <c r="G438" s="71">
        <v>15.98</v>
      </c>
      <c r="H438" s="71" t="s">
        <v>1920</v>
      </c>
      <c r="I438" s="71" t="s">
        <v>5104</v>
      </c>
      <c r="J438" s="57">
        <f t="shared" si="6"/>
        <v>0.76341999999999999</v>
      </c>
    </row>
    <row r="439" spans="1:10">
      <c r="A439" s="71">
        <v>5061465105</v>
      </c>
      <c r="B439" s="71" t="s">
        <v>4756</v>
      </c>
      <c r="C439" s="71" t="s">
        <v>3358</v>
      </c>
      <c r="D439" s="71" t="s">
        <v>3359</v>
      </c>
      <c r="E439" s="135">
        <v>42832.656944444447</v>
      </c>
      <c r="F439" s="71" t="s">
        <v>3360</v>
      </c>
      <c r="G439" s="71">
        <v>21.99</v>
      </c>
      <c r="H439" s="71" t="s">
        <v>1920</v>
      </c>
      <c r="I439" s="71"/>
      <c r="J439" s="57">
        <f t="shared" si="6"/>
        <v>0.93771000000000004</v>
      </c>
    </row>
    <row r="440" spans="1:10">
      <c r="A440" s="71">
        <v>5061461777</v>
      </c>
      <c r="B440" s="71" t="s">
        <v>4758</v>
      </c>
      <c r="C440" s="71" t="s">
        <v>3358</v>
      </c>
      <c r="D440" s="71" t="s">
        <v>3359</v>
      </c>
      <c r="E440" s="135">
        <v>42832.65625</v>
      </c>
      <c r="F440" s="71" t="s">
        <v>3360</v>
      </c>
      <c r="G440" s="71">
        <v>21.99</v>
      </c>
      <c r="H440" s="71" t="s">
        <v>1920</v>
      </c>
      <c r="I440" s="71"/>
      <c r="J440" s="57">
        <f t="shared" si="6"/>
        <v>0.93771000000000004</v>
      </c>
    </row>
    <row r="441" spans="1:10">
      <c r="A441" s="71">
        <v>5061438545</v>
      </c>
      <c r="B441" s="71" t="s">
        <v>4760</v>
      </c>
      <c r="C441" s="71" t="s">
        <v>3358</v>
      </c>
      <c r="D441" s="71" t="s">
        <v>3359</v>
      </c>
      <c r="E441" s="135">
        <v>42832.652777777781</v>
      </c>
      <c r="F441" s="71" t="s">
        <v>3360</v>
      </c>
      <c r="G441" s="71">
        <v>9.99</v>
      </c>
      <c r="H441" s="71" t="s">
        <v>1920</v>
      </c>
      <c r="I441" s="71"/>
      <c r="J441" s="57">
        <f t="shared" si="6"/>
        <v>0.58970999999999996</v>
      </c>
    </row>
    <row r="442" spans="1:10">
      <c r="A442" s="71">
        <v>5061429457</v>
      </c>
      <c r="B442" s="71" t="s">
        <v>4761</v>
      </c>
      <c r="C442" s="71" t="s">
        <v>3358</v>
      </c>
      <c r="D442" s="71" t="s">
        <v>3359</v>
      </c>
      <c r="E442" s="135">
        <v>42832.651388888888</v>
      </c>
      <c r="F442" s="71" t="s">
        <v>3360</v>
      </c>
      <c r="G442" s="71">
        <v>5.99</v>
      </c>
      <c r="H442" s="71" t="s">
        <v>1920</v>
      </c>
      <c r="I442" s="71"/>
      <c r="J442" s="57">
        <f t="shared" si="6"/>
        <v>0.47370999999999996</v>
      </c>
    </row>
    <row r="443" spans="1:10">
      <c r="A443" s="71">
        <v>5061424145</v>
      </c>
      <c r="B443" s="71" t="s">
        <v>4762</v>
      </c>
      <c r="C443" s="71" t="s">
        <v>3358</v>
      </c>
      <c r="D443" s="71" t="s">
        <v>3359</v>
      </c>
      <c r="E443" s="135">
        <v>42832.650694444441</v>
      </c>
      <c r="F443" s="71" t="s">
        <v>3360</v>
      </c>
      <c r="G443" s="71">
        <v>9.99</v>
      </c>
      <c r="H443" s="71" t="s">
        <v>1920</v>
      </c>
      <c r="I443" s="71"/>
      <c r="J443" s="57">
        <f t="shared" si="6"/>
        <v>0.58970999999999996</v>
      </c>
    </row>
    <row r="444" spans="1:10">
      <c r="A444" s="71">
        <v>5061419281</v>
      </c>
      <c r="B444" s="71" t="s">
        <v>4764</v>
      </c>
      <c r="C444" s="71" t="s">
        <v>3358</v>
      </c>
      <c r="D444" s="71" t="s">
        <v>3359</v>
      </c>
      <c r="E444" s="135">
        <v>42832.65</v>
      </c>
      <c r="F444" s="71" t="s">
        <v>3360</v>
      </c>
      <c r="G444" s="71">
        <v>9.99</v>
      </c>
      <c r="H444" s="71" t="s">
        <v>1920</v>
      </c>
      <c r="I444" s="71"/>
      <c r="J444" s="57">
        <f t="shared" si="6"/>
        <v>0.58970999999999996</v>
      </c>
    </row>
    <row r="445" spans="1:10">
      <c r="A445" s="71">
        <v>5061407185</v>
      </c>
      <c r="B445" s="71" t="s">
        <v>4765</v>
      </c>
      <c r="C445" s="71" t="s">
        <v>3358</v>
      </c>
      <c r="D445" s="71" t="s">
        <v>3359</v>
      </c>
      <c r="E445" s="135">
        <v>42832.647916666669</v>
      </c>
      <c r="F445" s="71" t="s">
        <v>3360</v>
      </c>
      <c r="G445" s="71">
        <v>15.98</v>
      </c>
      <c r="H445" s="71" t="s">
        <v>1920</v>
      </c>
      <c r="I445" s="71"/>
      <c r="J445" s="57">
        <f t="shared" si="6"/>
        <v>0.76341999999999999</v>
      </c>
    </row>
    <row r="446" spans="1:10">
      <c r="A446" s="71">
        <v>5061401297</v>
      </c>
      <c r="B446" s="71" t="s">
        <v>4766</v>
      </c>
      <c r="C446" s="71" t="s">
        <v>3358</v>
      </c>
      <c r="D446" s="71" t="s">
        <v>3359</v>
      </c>
      <c r="E446" s="135">
        <v>42832.647222222222</v>
      </c>
      <c r="F446" s="71" t="s">
        <v>3360</v>
      </c>
      <c r="G446" s="71">
        <v>9.99</v>
      </c>
      <c r="H446" s="71" t="s">
        <v>1920</v>
      </c>
      <c r="I446" s="71"/>
      <c r="J446" s="57">
        <f t="shared" si="6"/>
        <v>0.58970999999999996</v>
      </c>
    </row>
    <row r="447" spans="1:10">
      <c r="A447" s="71">
        <v>5061386641</v>
      </c>
      <c r="B447" s="71" t="s">
        <v>4767</v>
      </c>
      <c r="C447" s="71" t="s">
        <v>3358</v>
      </c>
      <c r="D447" s="71" t="s">
        <v>3359</v>
      </c>
      <c r="E447" s="135">
        <v>42832.644444444442</v>
      </c>
      <c r="F447" s="71" t="s">
        <v>3360</v>
      </c>
      <c r="G447" s="71">
        <v>9.99</v>
      </c>
      <c r="H447" s="71" t="s">
        <v>1920</v>
      </c>
      <c r="I447" s="71"/>
      <c r="J447" s="57">
        <f t="shared" si="6"/>
        <v>0.58970999999999996</v>
      </c>
    </row>
    <row r="448" spans="1:10">
      <c r="A448" s="71">
        <v>5061385937</v>
      </c>
      <c r="B448" s="71" t="s">
        <v>4768</v>
      </c>
      <c r="C448" s="71" t="s">
        <v>3358</v>
      </c>
      <c r="D448" s="71" t="s">
        <v>3359</v>
      </c>
      <c r="E448" s="135">
        <v>42832.644444444442</v>
      </c>
      <c r="F448" s="71" t="s">
        <v>3360</v>
      </c>
      <c r="G448" s="71">
        <v>9.99</v>
      </c>
      <c r="H448" s="71" t="s">
        <v>1920</v>
      </c>
      <c r="I448" s="71"/>
      <c r="J448" s="57">
        <f t="shared" si="6"/>
        <v>0.58970999999999996</v>
      </c>
    </row>
    <row r="449" spans="1:10">
      <c r="A449" s="71">
        <v>5061384529</v>
      </c>
      <c r="B449" s="71" t="s">
        <v>4769</v>
      </c>
      <c r="C449" s="71" t="s">
        <v>3358</v>
      </c>
      <c r="D449" s="71" t="s">
        <v>3359</v>
      </c>
      <c r="E449" s="135">
        <v>42832.644444444442</v>
      </c>
      <c r="F449" s="71" t="s">
        <v>3360</v>
      </c>
      <c r="G449" s="71">
        <v>15.98</v>
      </c>
      <c r="H449" s="71" t="s">
        <v>1920</v>
      </c>
      <c r="I449" s="71"/>
      <c r="J449" s="57">
        <f t="shared" si="6"/>
        <v>0.76341999999999999</v>
      </c>
    </row>
    <row r="450" spans="1:10">
      <c r="A450" s="71">
        <v>5061380369</v>
      </c>
      <c r="B450" s="71" t="s">
        <v>4770</v>
      </c>
      <c r="C450" s="71" t="s">
        <v>3358</v>
      </c>
      <c r="D450" s="71" t="s">
        <v>3359</v>
      </c>
      <c r="E450" s="135">
        <v>42832.643750000003</v>
      </c>
      <c r="F450" s="71" t="s">
        <v>3360</v>
      </c>
      <c r="G450" s="71">
        <v>5.99</v>
      </c>
      <c r="H450" s="71" t="s">
        <v>1920</v>
      </c>
      <c r="I450" s="71"/>
      <c r="J450" s="57">
        <f t="shared" ref="J450:J513" si="7">0.3+0.029*G450</f>
        <v>0.47370999999999996</v>
      </c>
    </row>
    <row r="451" spans="1:10">
      <c r="A451" s="71">
        <v>5061377937</v>
      </c>
      <c r="B451" s="71" t="s">
        <v>4771</v>
      </c>
      <c r="C451" s="71" t="s">
        <v>3358</v>
      </c>
      <c r="D451" s="71" t="s">
        <v>3359</v>
      </c>
      <c r="E451" s="135">
        <v>42832.643055555556</v>
      </c>
      <c r="F451" s="71" t="s">
        <v>3360</v>
      </c>
      <c r="G451" s="71">
        <v>9.99</v>
      </c>
      <c r="H451" s="71" t="s">
        <v>1920</v>
      </c>
      <c r="I451" s="71"/>
      <c r="J451" s="57">
        <f t="shared" si="7"/>
        <v>0.58970999999999996</v>
      </c>
    </row>
    <row r="452" spans="1:10">
      <c r="A452" s="71">
        <v>5061369425</v>
      </c>
      <c r="B452" s="71" t="s">
        <v>4772</v>
      </c>
      <c r="C452" s="71" t="s">
        <v>3358</v>
      </c>
      <c r="D452" s="71" t="s">
        <v>3359</v>
      </c>
      <c r="E452" s="135">
        <v>42832.642361111109</v>
      </c>
      <c r="F452" s="71" t="s">
        <v>3360</v>
      </c>
      <c r="G452" s="71">
        <v>10.66</v>
      </c>
      <c r="H452" s="71" t="s">
        <v>1920</v>
      </c>
      <c r="I452" s="71"/>
      <c r="J452" s="57">
        <f t="shared" si="7"/>
        <v>0.60914000000000001</v>
      </c>
    </row>
    <row r="453" spans="1:10">
      <c r="A453" s="71">
        <v>5061359633</v>
      </c>
      <c r="B453" s="71" t="s">
        <v>4773</v>
      </c>
      <c r="C453" s="71" t="s">
        <v>3358</v>
      </c>
      <c r="D453" s="71" t="s">
        <v>3359</v>
      </c>
      <c r="E453" s="135">
        <v>42832.640972222223</v>
      </c>
      <c r="F453" s="71" t="s">
        <v>3360</v>
      </c>
      <c r="G453" s="71">
        <v>9.99</v>
      </c>
      <c r="H453" s="71" t="s">
        <v>1920</v>
      </c>
      <c r="I453" s="71"/>
      <c r="J453" s="57">
        <f t="shared" si="7"/>
        <v>0.58970999999999996</v>
      </c>
    </row>
    <row r="454" spans="1:10">
      <c r="A454" s="71">
        <v>5061346257</v>
      </c>
      <c r="B454" s="71" t="s">
        <v>4774</v>
      </c>
      <c r="C454" s="71" t="s">
        <v>3358</v>
      </c>
      <c r="D454" s="71" t="s">
        <v>3359</v>
      </c>
      <c r="E454" s="135">
        <v>42832.638888888891</v>
      </c>
      <c r="F454" s="71" t="s">
        <v>3360</v>
      </c>
      <c r="G454" s="71">
        <v>24.98</v>
      </c>
      <c r="H454" s="71" t="s">
        <v>1920</v>
      </c>
      <c r="I454" s="71"/>
      <c r="J454" s="57">
        <f t="shared" si="7"/>
        <v>1.0244200000000001</v>
      </c>
    </row>
    <row r="455" spans="1:10">
      <c r="A455" s="71">
        <v>5061344017</v>
      </c>
      <c r="B455" s="71" t="s">
        <v>4776</v>
      </c>
      <c r="C455" s="71" t="s">
        <v>3358</v>
      </c>
      <c r="D455" s="71" t="s">
        <v>3359</v>
      </c>
      <c r="E455" s="135">
        <v>42832.638194444444</v>
      </c>
      <c r="F455" s="71" t="s">
        <v>3360</v>
      </c>
      <c r="G455" s="71">
        <v>15.98</v>
      </c>
      <c r="H455" s="71" t="s">
        <v>1920</v>
      </c>
      <c r="I455" s="71"/>
      <c r="J455" s="57">
        <f t="shared" si="7"/>
        <v>0.76341999999999999</v>
      </c>
    </row>
    <row r="456" spans="1:10">
      <c r="A456" s="71">
        <v>5061335121</v>
      </c>
      <c r="B456" s="71" t="s">
        <v>4778</v>
      </c>
      <c r="C456" s="71" t="s">
        <v>3358</v>
      </c>
      <c r="D456" s="71" t="s">
        <v>3359</v>
      </c>
      <c r="E456" s="135">
        <v>42832.636805555558</v>
      </c>
      <c r="F456" s="71" t="s">
        <v>3360</v>
      </c>
      <c r="G456" s="71">
        <v>11.98</v>
      </c>
      <c r="H456" s="71" t="s">
        <v>1920</v>
      </c>
      <c r="I456" s="71"/>
      <c r="J456" s="57">
        <f t="shared" si="7"/>
        <v>0.64742</v>
      </c>
    </row>
    <row r="457" spans="1:10">
      <c r="A457" s="71">
        <v>5061330193</v>
      </c>
      <c r="B457" s="71" t="s">
        <v>4779</v>
      </c>
      <c r="C457" s="71" t="s">
        <v>3358</v>
      </c>
      <c r="D457" s="71" t="s">
        <v>3359</v>
      </c>
      <c r="E457" s="135">
        <v>42832.636111111111</v>
      </c>
      <c r="F457" s="71" t="s">
        <v>3360</v>
      </c>
      <c r="G457" s="71">
        <v>9.99</v>
      </c>
      <c r="H457" s="71" t="s">
        <v>1920</v>
      </c>
      <c r="I457" s="71"/>
      <c r="J457" s="57">
        <f t="shared" si="7"/>
        <v>0.58970999999999996</v>
      </c>
    </row>
    <row r="458" spans="1:10">
      <c r="A458" s="71">
        <v>5061307281</v>
      </c>
      <c r="B458" s="71" t="s">
        <v>4780</v>
      </c>
      <c r="C458" s="71" t="s">
        <v>3358</v>
      </c>
      <c r="D458" s="71" t="s">
        <v>3359</v>
      </c>
      <c r="E458" s="135">
        <v>42832.633333333331</v>
      </c>
      <c r="F458" s="71" t="s">
        <v>3360</v>
      </c>
      <c r="G458" s="71">
        <v>15.98</v>
      </c>
      <c r="H458" s="71" t="s">
        <v>1920</v>
      </c>
      <c r="I458" s="71"/>
      <c r="J458" s="57">
        <f t="shared" si="7"/>
        <v>0.76341999999999999</v>
      </c>
    </row>
    <row r="459" spans="1:10">
      <c r="A459" s="71">
        <v>5061285009</v>
      </c>
      <c r="B459" s="71" t="s">
        <v>4781</v>
      </c>
      <c r="C459" s="71" t="s">
        <v>3358</v>
      </c>
      <c r="D459" s="71" t="s">
        <v>3359</v>
      </c>
      <c r="E459" s="135">
        <v>42832.629861111112</v>
      </c>
      <c r="F459" s="71" t="s">
        <v>3360</v>
      </c>
      <c r="G459" s="71">
        <v>15.98</v>
      </c>
      <c r="H459" s="71" t="s">
        <v>1920</v>
      </c>
      <c r="I459" s="71"/>
      <c r="J459" s="57">
        <f t="shared" si="7"/>
        <v>0.76341999999999999</v>
      </c>
    </row>
    <row r="460" spans="1:10">
      <c r="A460" s="71">
        <v>5061270929</v>
      </c>
      <c r="B460" s="71" t="s">
        <v>4783</v>
      </c>
      <c r="C460" s="71" t="s">
        <v>3358</v>
      </c>
      <c r="D460" s="71" t="s">
        <v>3359</v>
      </c>
      <c r="E460" s="135">
        <v>42832.62777777778</v>
      </c>
      <c r="F460" s="71" t="s">
        <v>3360</v>
      </c>
      <c r="G460" s="71">
        <v>9.99</v>
      </c>
      <c r="H460" s="71" t="s">
        <v>1920</v>
      </c>
      <c r="I460" s="71"/>
      <c r="J460" s="57">
        <f t="shared" si="7"/>
        <v>0.58970999999999996</v>
      </c>
    </row>
    <row r="461" spans="1:10">
      <c r="A461" s="71">
        <v>5061261649</v>
      </c>
      <c r="B461" s="71" t="s">
        <v>4784</v>
      </c>
      <c r="C461" s="71" t="s">
        <v>3358</v>
      </c>
      <c r="D461" s="71" t="s">
        <v>3359</v>
      </c>
      <c r="E461" s="135">
        <v>42832.626388888886</v>
      </c>
      <c r="F461" s="71" t="s">
        <v>3360</v>
      </c>
      <c r="G461" s="71">
        <v>9.99</v>
      </c>
      <c r="H461" s="71" t="s">
        <v>1920</v>
      </c>
      <c r="I461" s="71"/>
      <c r="J461" s="57">
        <f t="shared" si="7"/>
        <v>0.58970999999999996</v>
      </c>
    </row>
    <row r="462" spans="1:10">
      <c r="A462" s="71">
        <v>5061257105</v>
      </c>
      <c r="B462" s="71" t="s">
        <v>4785</v>
      </c>
      <c r="C462" s="71" t="s">
        <v>3358</v>
      </c>
      <c r="D462" s="71" t="s">
        <v>3359</v>
      </c>
      <c r="E462" s="135">
        <v>42832.625694444447</v>
      </c>
      <c r="F462" s="71" t="s">
        <v>3360</v>
      </c>
      <c r="G462" s="71">
        <v>15.98</v>
      </c>
      <c r="H462" s="71" t="s">
        <v>1920</v>
      </c>
      <c r="I462" s="71"/>
      <c r="J462" s="57">
        <f t="shared" si="7"/>
        <v>0.76341999999999999</v>
      </c>
    </row>
    <row r="463" spans="1:10">
      <c r="A463" s="71">
        <v>5061252305</v>
      </c>
      <c r="B463" s="71" t="s">
        <v>4786</v>
      </c>
      <c r="C463" s="71" t="s">
        <v>3358</v>
      </c>
      <c r="D463" s="71" t="s">
        <v>3362</v>
      </c>
      <c r="E463" s="135">
        <v>42832.625</v>
      </c>
      <c r="F463" s="71" t="s">
        <v>3360</v>
      </c>
      <c r="G463" s="71">
        <v>21.97</v>
      </c>
      <c r="H463" s="71" t="s">
        <v>1920</v>
      </c>
      <c r="I463" s="71" t="s">
        <v>5102</v>
      </c>
      <c r="J463" s="57">
        <f t="shared" si="7"/>
        <v>0.93713000000000002</v>
      </c>
    </row>
    <row r="464" spans="1:10">
      <c r="A464" s="71">
        <v>5061248145</v>
      </c>
      <c r="B464" s="71" t="s">
        <v>4787</v>
      </c>
      <c r="C464" s="71" t="s">
        <v>3358</v>
      </c>
      <c r="D464" s="71" t="s">
        <v>3359</v>
      </c>
      <c r="E464" s="135">
        <v>42832.624305555553</v>
      </c>
      <c r="F464" s="71" t="s">
        <v>3360</v>
      </c>
      <c r="G464" s="71">
        <v>9.99</v>
      </c>
      <c r="H464" s="71" t="s">
        <v>1920</v>
      </c>
      <c r="I464" s="71"/>
      <c r="J464" s="57">
        <f t="shared" si="7"/>
        <v>0.58970999999999996</v>
      </c>
    </row>
    <row r="465" spans="1:10">
      <c r="A465" s="71">
        <v>5061243793</v>
      </c>
      <c r="B465" s="71" t="s">
        <v>4789</v>
      </c>
      <c r="C465" s="71" t="s">
        <v>3358</v>
      </c>
      <c r="D465" s="71" t="s">
        <v>3359</v>
      </c>
      <c r="E465" s="135">
        <v>42832.623611111114</v>
      </c>
      <c r="F465" s="71" t="s">
        <v>3360</v>
      </c>
      <c r="G465" s="71">
        <v>9.99</v>
      </c>
      <c r="H465" s="71" t="s">
        <v>1920</v>
      </c>
      <c r="I465" s="71"/>
      <c r="J465" s="57">
        <f t="shared" si="7"/>
        <v>0.58970999999999996</v>
      </c>
    </row>
    <row r="466" spans="1:10">
      <c r="A466" s="71">
        <v>5061240977</v>
      </c>
      <c r="B466" s="71" t="s">
        <v>4790</v>
      </c>
      <c r="C466" s="71" t="s">
        <v>3358</v>
      </c>
      <c r="D466" s="71" t="s">
        <v>3359</v>
      </c>
      <c r="E466" s="135">
        <v>42832.622916666667</v>
      </c>
      <c r="F466" s="71" t="s">
        <v>3360</v>
      </c>
      <c r="G466" s="71">
        <v>5.99</v>
      </c>
      <c r="H466" s="71" t="s">
        <v>1920</v>
      </c>
      <c r="I466" s="71"/>
      <c r="J466" s="57">
        <f t="shared" si="7"/>
        <v>0.47370999999999996</v>
      </c>
    </row>
    <row r="467" spans="1:10">
      <c r="A467" s="71">
        <v>5061230353</v>
      </c>
      <c r="B467" s="71" t="s">
        <v>4791</v>
      </c>
      <c r="C467" s="71" t="s">
        <v>3358</v>
      </c>
      <c r="D467" s="71" t="s">
        <v>3359</v>
      </c>
      <c r="E467" s="135">
        <v>42832.621527777781</v>
      </c>
      <c r="F467" s="71" t="s">
        <v>3360</v>
      </c>
      <c r="G467" s="71">
        <v>19.18</v>
      </c>
      <c r="H467" s="71" t="s">
        <v>1920</v>
      </c>
      <c r="I467" s="71"/>
      <c r="J467" s="57">
        <f t="shared" si="7"/>
        <v>0.85621999999999998</v>
      </c>
    </row>
    <row r="468" spans="1:10">
      <c r="A468" s="71">
        <v>5061222737</v>
      </c>
      <c r="B468" s="71" t="s">
        <v>4792</v>
      </c>
      <c r="C468" s="71" t="s">
        <v>3358</v>
      </c>
      <c r="D468" s="71" t="s">
        <v>3359</v>
      </c>
      <c r="E468" s="135">
        <v>42832.620138888888</v>
      </c>
      <c r="F468" s="71" t="s">
        <v>3360</v>
      </c>
      <c r="G468" s="71">
        <v>9.99</v>
      </c>
      <c r="H468" s="71" t="s">
        <v>1920</v>
      </c>
      <c r="I468" s="71"/>
      <c r="J468" s="57">
        <f t="shared" si="7"/>
        <v>0.58970999999999996</v>
      </c>
    </row>
    <row r="469" spans="1:10">
      <c r="A469" s="71">
        <v>5061218769</v>
      </c>
      <c r="B469" s="71" t="s">
        <v>4794</v>
      </c>
      <c r="C469" s="71" t="s">
        <v>3358</v>
      </c>
      <c r="D469" s="71" t="s">
        <v>3359</v>
      </c>
      <c r="E469" s="135">
        <v>42832.619444444441</v>
      </c>
      <c r="F469" s="71" t="s">
        <v>3360</v>
      </c>
      <c r="G469" s="71">
        <v>71.989999999999995</v>
      </c>
      <c r="H469" s="71" t="s">
        <v>1920</v>
      </c>
      <c r="I469" s="71"/>
      <c r="J469" s="57">
        <f t="shared" si="7"/>
        <v>2.3877099999999998</v>
      </c>
    </row>
    <row r="470" spans="1:10">
      <c r="A470" s="71">
        <v>5061212241</v>
      </c>
      <c r="B470" s="71" t="s">
        <v>4796</v>
      </c>
      <c r="C470" s="71" t="s">
        <v>3358</v>
      </c>
      <c r="D470" s="71" t="s">
        <v>3359</v>
      </c>
      <c r="E470" s="135">
        <v>42832.618750000001</v>
      </c>
      <c r="F470" s="71" t="s">
        <v>3360</v>
      </c>
      <c r="G470" s="71">
        <v>71.989999999999995</v>
      </c>
      <c r="H470" s="71" t="s">
        <v>1920</v>
      </c>
      <c r="I470" s="71"/>
      <c r="J470" s="57">
        <f t="shared" si="7"/>
        <v>2.3877099999999998</v>
      </c>
    </row>
    <row r="471" spans="1:10">
      <c r="A471" s="71">
        <v>5061195857</v>
      </c>
      <c r="B471" s="71" t="s">
        <v>4797</v>
      </c>
      <c r="C471" s="71" t="s">
        <v>3358</v>
      </c>
      <c r="D471" s="71" t="s">
        <v>3359</v>
      </c>
      <c r="E471" s="135">
        <v>42832.615972222222</v>
      </c>
      <c r="F471" s="71" t="s">
        <v>3360</v>
      </c>
      <c r="G471" s="71">
        <v>27.98</v>
      </c>
      <c r="H471" s="71" t="s">
        <v>1920</v>
      </c>
      <c r="I471" s="71"/>
      <c r="J471" s="57">
        <f t="shared" si="7"/>
        <v>1.1114200000000001</v>
      </c>
    </row>
    <row r="472" spans="1:10">
      <c r="A472" s="71">
        <v>5061195025</v>
      </c>
      <c r="B472" s="71" t="s">
        <v>4798</v>
      </c>
      <c r="C472" s="71" t="s">
        <v>3358</v>
      </c>
      <c r="D472" s="71" t="s">
        <v>3359</v>
      </c>
      <c r="E472" s="135">
        <v>42832.615972222222</v>
      </c>
      <c r="F472" s="71" t="s">
        <v>3360</v>
      </c>
      <c r="G472" s="71">
        <v>5.99</v>
      </c>
      <c r="H472" s="71" t="s">
        <v>1920</v>
      </c>
      <c r="I472" s="71"/>
      <c r="J472" s="57">
        <f t="shared" si="7"/>
        <v>0.47370999999999996</v>
      </c>
    </row>
    <row r="473" spans="1:10">
      <c r="A473" s="71">
        <v>5061192849</v>
      </c>
      <c r="B473" s="71" t="s">
        <v>4799</v>
      </c>
      <c r="C473" s="71" t="s">
        <v>3358</v>
      </c>
      <c r="D473" s="71" t="s">
        <v>3362</v>
      </c>
      <c r="E473" s="135">
        <v>42832.615972222222</v>
      </c>
      <c r="F473" s="71" t="s">
        <v>3360</v>
      </c>
      <c r="G473" s="71">
        <v>6.39</v>
      </c>
      <c r="H473" s="71" t="s">
        <v>1920</v>
      </c>
      <c r="I473" s="71" t="s">
        <v>5104</v>
      </c>
      <c r="J473" s="57">
        <f t="shared" si="7"/>
        <v>0.48531000000000002</v>
      </c>
    </row>
    <row r="474" spans="1:10">
      <c r="A474" s="71">
        <v>5061186577</v>
      </c>
      <c r="B474" s="71" t="s">
        <v>4800</v>
      </c>
      <c r="C474" s="71" t="s">
        <v>3358</v>
      </c>
      <c r="D474" s="71" t="s">
        <v>3359</v>
      </c>
      <c r="E474" s="135">
        <v>42832.614583333336</v>
      </c>
      <c r="F474" s="71" t="s">
        <v>3360</v>
      </c>
      <c r="G474" s="71">
        <v>9.99</v>
      </c>
      <c r="H474" s="71" t="s">
        <v>1920</v>
      </c>
      <c r="I474" s="71"/>
      <c r="J474" s="57">
        <f t="shared" si="7"/>
        <v>0.58970999999999996</v>
      </c>
    </row>
    <row r="475" spans="1:10">
      <c r="A475" s="71">
        <v>5061184337</v>
      </c>
      <c r="B475" s="71" t="s">
        <v>4802</v>
      </c>
      <c r="C475" s="71" t="s">
        <v>3358</v>
      </c>
      <c r="D475" s="71" t="s">
        <v>3359</v>
      </c>
      <c r="E475" s="135">
        <v>42832.614583333336</v>
      </c>
      <c r="F475" s="71" t="s">
        <v>3360</v>
      </c>
      <c r="G475" s="71">
        <v>9.99</v>
      </c>
      <c r="H475" s="71" t="s">
        <v>1920</v>
      </c>
      <c r="I475" s="71"/>
      <c r="J475" s="57">
        <f t="shared" si="7"/>
        <v>0.58970999999999996</v>
      </c>
    </row>
    <row r="476" spans="1:10">
      <c r="A476" s="71">
        <v>5061183697</v>
      </c>
      <c r="B476" s="71" t="s">
        <v>4803</v>
      </c>
      <c r="C476" s="71" t="s">
        <v>3358</v>
      </c>
      <c r="D476" s="71" t="s">
        <v>3359</v>
      </c>
      <c r="E476" s="135">
        <v>42832.614583333336</v>
      </c>
      <c r="F476" s="71" t="s">
        <v>3360</v>
      </c>
      <c r="G476" s="71">
        <v>59.99</v>
      </c>
      <c r="H476" s="71" t="s">
        <v>1920</v>
      </c>
      <c r="I476" s="71"/>
      <c r="J476" s="57">
        <f t="shared" si="7"/>
        <v>2.0397099999999999</v>
      </c>
    </row>
    <row r="477" spans="1:10">
      <c r="A477" s="71">
        <v>5061180689</v>
      </c>
      <c r="B477" s="71" t="s">
        <v>4570</v>
      </c>
      <c r="C477" s="71" t="s">
        <v>3358</v>
      </c>
      <c r="D477" s="71" t="s">
        <v>3359</v>
      </c>
      <c r="E477" s="135">
        <v>42832.613888888889</v>
      </c>
      <c r="F477" s="71" t="s">
        <v>3360</v>
      </c>
      <c r="G477" s="71">
        <v>87.98</v>
      </c>
      <c r="H477" s="71" t="s">
        <v>1920</v>
      </c>
      <c r="I477" s="71"/>
      <c r="J477" s="57">
        <f t="shared" si="7"/>
        <v>2.8514200000000001</v>
      </c>
    </row>
    <row r="478" spans="1:10">
      <c r="A478" s="71">
        <v>5061175569</v>
      </c>
      <c r="B478" s="71" t="s">
        <v>4804</v>
      </c>
      <c r="C478" s="71" t="s">
        <v>3358</v>
      </c>
      <c r="D478" s="71" t="s">
        <v>3359</v>
      </c>
      <c r="E478" s="135">
        <v>42832.613194444442</v>
      </c>
      <c r="F478" s="71" t="s">
        <v>3360</v>
      </c>
      <c r="G478" s="71">
        <v>15.98</v>
      </c>
      <c r="H478" s="71" t="s">
        <v>1920</v>
      </c>
      <c r="I478" s="71"/>
      <c r="J478" s="57">
        <f t="shared" si="7"/>
        <v>0.76341999999999999</v>
      </c>
    </row>
    <row r="479" spans="1:10">
      <c r="A479" s="71">
        <v>5061175441</v>
      </c>
      <c r="B479" s="71" t="s">
        <v>4805</v>
      </c>
      <c r="C479" s="71" t="s">
        <v>3358</v>
      </c>
      <c r="D479" s="71" t="s">
        <v>3359</v>
      </c>
      <c r="E479" s="135">
        <v>42832.613194444442</v>
      </c>
      <c r="F479" s="71" t="s">
        <v>3360</v>
      </c>
      <c r="G479" s="71">
        <v>54</v>
      </c>
      <c r="H479" s="71" t="s">
        <v>1920</v>
      </c>
      <c r="I479" s="71"/>
      <c r="J479" s="57">
        <f t="shared" si="7"/>
        <v>1.8660000000000001</v>
      </c>
    </row>
    <row r="480" spans="1:10">
      <c r="A480" s="71">
        <v>5061175057</v>
      </c>
      <c r="B480" s="71" t="s">
        <v>4806</v>
      </c>
      <c r="C480" s="71" t="s">
        <v>3358</v>
      </c>
      <c r="D480" s="71" t="s">
        <v>3362</v>
      </c>
      <c r="E480" s="135">
        <v>42832.613194444442</v>
      </c>
      <c r="F480" s="71" t="s">
        <v>3360</v>
      </c>
      <c r="G480" s="71">
        <v>12.79</v>
      </c>
      <c r="H480" s="71" t="s">
        <v>1920</v>
      </c>
      <c r="I480" s="71" t="s">
        <v>5104</v>
      </c>
      <c r="J480" s="57">
        <f t="shared" si="7"/>
        <v>0.67091000000000001</v>
      </c>
    </row>
    <row r="481" spans="1:10">
      <c r="A481" s="71">
        <v>5061171153</v>
      </c>
      <c r="B481" s="71" t="s">
        <v>4808</v>
      </c>
      <c r="C481" s="71" t="s">
        <v>3358</v>
      </c>
      <c r="D481" s="71" t="s">
        <v>3359</v>
      </c>
      <c r="E481" s="135">
        <v>42832.612500000003</v>
      </c>
      <c r="F481" s="71" t="s">
        <v>3360</v>
      </c>
      <c r="G481" s="71">
        <v>54</v>
      </c>
      <c r="H481" s="71" t="s">
        <v>1920</v>
      </c>
      <c r="I481" s="71"/>
      <c r="J481" s="57">
        <f t="shared" si="7"/>
        <v>1.8660000000000001</v>
      </c>
    </row>
    <row r="482" spans="1:10">
      <c r="A482" s="71">
        <v>5061157969</v>
      </c>
      <c r="B482" s="71" t="s">
        <v>4809</v>
      </c>
      <c r="C482" s="71" t="s">
        <v>3358</v>
      </c>
      <c r="D482" s="71" t="s">
        <v>3359</v>
      </c>
      <c r="E482" s="135">
        <v>42832.611111111109</v>
      </c>
      <c r="F482" s="71" t="s">
        <v>3360</v>
      </c>
      <c r="G482" s="71">
        <v>6.39</v>
      </c>
      <c r="H482" s="71" t="s">
        <v>1920</v>
      </c>
      <c r="I482" s="71"/>
      <c r="J482" s="57">
        <f t="shared" si="7"/>
        <v>0.48531000000000002</v>
      </c>
    </row>
    <row r="483" spans="1:10">
      <c r="A483" s="71">
        <v>5061153617</v>
      </c>
      <c r="B483" s="71" t="s">
        <v>4811</v>
      </c>
      <c r="C483" s="71" t="s">
        <v>3358</v>
      </c>
      <c r="D483" s="71" t="s">
        <v>3359</v>
      </c>
      <c r="E483" s="135">
        <v>42832.61041666667</v>
      </c>
      <c r="F483" s="71" t="s">
        <v>3360</v>
      </c>
      <c r="G483" s="71">
        <v>50</v>
      </c>
      <c r="H483" s="71" t="s">
        <v>1920</v>
      </c>
      <c r="I483" s="71"/>
      <c r="J483" s="57">
        <f t="shared" si="7"/>
        <v>1.7500000000000002</v>
      </c>
    </row>
    <row r="484" spans="1:10">
      <c r="A484" s="71">
        <v>5061151953</v>
      </c>
      <c r="B484" s="71" t="s">
        <v>4812</v>
      </c>
      <c r="C484" s="71" t="s">
        <v>3358</v>
      </c>
      <c r="D484" s="71" t="s">
        <v>3359</v>
      </c>
      <c r="E484" s="135">
        <v>42832.609722222223</v>
      </c>
      <c r="F484" s="71" t="s">
        <v>3360</v>
      </c>
      <c r="G484" s="71">
        <v>54</v>
      </c>
      <c r="H484" s="71" t="s">
        <v>1920</v>
      </c>
      <c r="I484" s="71"/>
      <c r="J484" s="57">
        <f t="shared" si="7"/>
        <v>1.8660000000000001</v>
      </c>
    </row>
    <row r="485" spans="1:10">
      <c r="A485" s="71">
        <v>5060739345</v>
      </c>
      <c r="B485" s="71" t="s">
        <v>4492</v>
      </c>
      <c r="C485" s="71" t="s">
        <v>3358</v>
      </c>
      <c r="D485" s="71" t="s">
        <v>3359</v>
      </c>
      <c r="E485" s="135">
        <v>42832.551388888889</v>
      </c>
      <c r="F485" s="71" t="s">
        <v>3360</v>
      </c>
      <c r="G485" s="71">
        <v>21.99</v>
      </c>
      <c r="H485" s="71" t="s">
        <v>1920</v>
      </c>
      <c r="I485" s="71"/>
      <c r="J485" s="57">
        <f t="shared" si="7"/>
        <v>0.93771000000000004</v>
      </c>
    </row>
    <row r="486" spans="1:10">
      <c r="A486" s="71">
        <v>5059200849</v>
      </c>
      <c r="B486" s="71" t="s">
        <v>4571</v>
      </c>
      <c r="C486" s="71" t="s">
        <v>3358</v>
      </c>
      <c r="D486" s="71" t="s">
        <v>3359</v>
      </c>
      <c r="E486" s="135">
        <v>42832.214583333334</v>
      </c>
      <c r="F486" s="71" t="s">
        <v>3360</v>
      </c>
      <c r="G486" s="71">
        <v>65.900000000000006</v>
      </c>
      <c r="H486" s="71" t="s">
        <v>1920</v>
      </c>
      <c r="I486" s="71"/>
      <c r="J486" s="57">
        <f t="shared" si="7"/>
        <v>2.2111000000000001</v>
      </c>
    </row>
    <row r="487" spans="1:10">
      <c r="A487" s="71">
        <v>5052302417</v>
      </c>
      <c r="B487" s="71" t="s">
        <v>4831</v>
      </c>
      <c r="C487" s="71" t="s">
        <v>3358</v>
      </c>
      <c r="D487" s="71" t="s">
        <v>3362</v>
      </c>
      <c r="E487" s="135">
        <v>42830.816666666666</v>
      </c>
      <c r="F487" s="71" t="s">
        <v>4103</v>
      </c>
      <c r="G487" s="71">
        <v>45.97</v>
      </c>
      <c r="H487" s="71" t="s">
        <v>1920</v>
      </c>
      <c r="I487" s="71" t="s">
        <v>5104</v>
      </c>
      <c r="J487" s="57">
        <f t="shared" si="7"/>
        <v>1.63313</v>
      </c>
    </row>
    <row r="488" spans="1:10">
      <c r="A488" s="71">
        <v>5052302417</v>
      </c>
      <c r="B488" s="71" t="s">
        <v>4831</v>
      </c>
      <c r="C488" s="71" t="s">
        <v>3358</v>
      </c>
      <c r="D488" s="71" t="s">
        <v>3362</v>
      </c>
      <c r="E488" s="135">
        <v>42830.816666666666</v>
      </c>
      <c r="F488" s="71" t="s">
        <v>3360</v>
      </c>
      <c r="G488" s="71">
        <v>45.97</v>
      </c>
      <c r="H488" s="71" t="s">
        <v>1920</v>
      </c>
      <c r="I488" s="71" t="s">
        <v>5104</v>
      </c>
      <c r="J488" s="57">
        <f t="shared" si="7"/>
        <v>1.63313</v>
      </c>
    </row>
    <row r="489" spans="1:10">
      <c r="A489" s="71">
        <v>5051918161</v>
      </c>
      <c r="B489" s="71" t="s">
        <v>4573</v>
      </c>
      <c r="C489" s="71" t="s">
        <v>3358</v>
      </c>
      <c r="D489" s="71" t="s">
        <v>3362</v>
      </c>
      <c r="E489" s="135">
        <v>42830.75</v>
      </c>
      <c r="F489" s="71" t="s">
        <v>3360</v>
      </c>
      <c r="G489" s="71">
        <v>9.99</v>
      </c>
      <c r="H489" s="71" t="s">
        <v>1920</v>
      </c>
      <c r="I489" s="71" t="s">
        <v>5102</v>
      </c>
      <c r="J489" s="57">
        <f t="shared" si="7"/>
        <v>0.58970999999999996</v>
      </c>
    </row>
    <row r="490" spans="1:10">
      <c r="A490" s="71">
        <v>5050046609</v>
      </c>
      <c r="B490" s="71" t="s">
        <v>4850</v>
      </c>
      <c r="C490" s="71" t="s">
        <v>3358</v>
      </c>
      <c r="D490" s="71" t="s">
        <v>3359</v>
      </c>
      <c r="E490" s="135">
        <v>42830.454861111109</v>
      </c>
      <c r="F490" s="71" t="s">
        <v>3360</v>
      </c>
      <c r="G490" s="71">
        <v>38.979999999999997</v>
      </c>
      <c r="H490" s="71" t="s">
        <v>1920</v>
      </c>
      <c r="I490" s="71"/>
      <c r="J490" s="57">
        <f t="shared" si="7"/>
        <v>1.43042</v>
      </c>
    </row>
    <row r="491" spans="1:10">
      <c r="A491" s="71">
        <v>5047031825</v>
      </c>
      <c r="B491" s="71" t="s">
        <v>4851</v>
      </c>
      <c r="C491" s="71" t="s">
        <v>3358</v>
      </c>
      <c r="D491" s="71" t="s">
        <v>3359</v>
      </c>
      <c r="E491" s="135">
        <v>42829.749305555553</v>
      </c>
      <c r="F491" s="71" t="s">
        <v>3360</v>
      </c>
      <c r="G491" s="71">
        <v>29.99</v>
      </c>
      <c r="H491" s="71" t="s">
        <v>1920</v>
      </c>
      <c r="I491" s="71"/>
      <c r="J491" s="57">
        <f t="shared" si="7"/>
        <v>1.16971</v>
      </c>
    </row>
    <row r="492" spans="1:10">
      <c r="A492" s="71">
        <v>5040383185</v>
      </c>
      <c r="B492" s="71" t="s">
        <v>4575</v>
      </c>
      <c r="C492" s="71" t="s">
        <v>3358</v>
      </c>
      <c r="D492" s="71" t="s">
        <v>3359</v>
      </c>
      <c r="E492" s="135">
        <v>42828.595833333333</v>
      </c>
      <c r="F492" s="71" t="s">
        <v>3360</v>
      </c>
      <c r="G492" s="71">
        <v>17.98</v>
      </c>
      <c r="H492" s="71" t="s">
        <v>1920</v>
      </c>
      <c r="I492" s="71"/>
      <c r="J492" s="57">
        <f t="shared" si="7"/>
        <v>0.82142000000000004</v>
      </c>
    </row>
    <row r="493" spans="1:10">
      <c r="A493" s="71">
        <v>5038479761</v>
      </c>
      <c r="B493" s="71" t="s">
        <v>5135</v>
      </c>
      <c r="C493" s="71" t="s">
        <v>3358</v>
      </c>
      <c r="D493" s="71" t="s">
        <v>3359</v>
      </c>
      <c r="E493" s="135">
        <v>42828.320833333331</v>
      </c>
      <c r="F493" s="71" t="s">
        <v>3360</v>
      </c>
      <c r="G493" s="71">
        <v>18.989999999999998</v>
      </c>
      <c r="H493" s="71" t="s">
        <v>1920</v>
      </c>
      <c r="I493" s="71"/>
      <c r="J493" s="57">
        <f t="shared" si="7"/>
        <v>0.85071000000000008</v>
      </c>
    </row>
    <row r="494" spans="1:10">
      <c r="A494" s="71">
        <v>5038418449</v>
      </c>
      <c r="B494" s="71" t="s">
        <v>4436</v>
      </c>
      <c r="C494" s="71" t="s">
        <v>3358</v>
      </c>
      <c r="D494" s="71" t="s">
        <v>3359</v>
      </c>
      <c r="E494" s="135">
        <v>42828.3</v>
      </c>
      <c r="F494" s="71" t="s">
        <v>3360</v>
      </c>
      <c r="G494" s="71">
        <v>28.96</v>
      </c>
      <c r="H494" s="71" t="s">
        <v>1920</v>
      </c>
      <c r="I494" s="71"/>
      <c r="J494" s="57">
        <f t="shared" si="7"/>
        <v>1.13984</v>
      </c>
    </row>
    <row r="495" spans="1:10">
      <c r="A495" s="71">
        <v>5036153233</v>
      </c>
      <c r="B495" s="71" t="s">
        <v>4523</v>
      </c>
      <c r="C495" s="71" t="s">
        <v>3358</v>
      </c>
      <c r="D495" s="71" t="s">
        <v>3359</v>
      </c>
      <c r="E495" s="135">
        <v>42827.750694444447</v>
      </c>
      <c r="F495" s="71" t="s">
        <v>3360</v>
      </c>
      <c r="G495" s="71">
        <v>11.98</v>
      </c>
      <c r="H495" s="71" t="s">
        <v>1920</v>
      </c>
      <c r="I495" s="71"/>
      <c r="J495" s="57">
        <f t="shared" si="7"/>
        <v>0.64742</v>
      </c>
    </row>
    <row r="496" spans="1:10">
      <c r="A496" s="71">
        <v>5035477777</v>
      </c>
      <c r="B496" s="71" t="s">
        <v>4576</v>
      </c>
      <c r="C496" s="71" t="s">
        <v>3358</v>
      </c>
      <c r="D496" s="71" t="s">
        <v>3359</v>
      </c>
      <c r="E496" s="135">
        <v>42827.635416666664</v>
      </c>
      <c r="F496" s="71" t="s">
        <v>3360</v>
      </c>
      <c r="G496" s="71">
        <v>9.99</v>
      </c>
      <c r="H496" s="71" t="s">
        <v>1920</v>
      </c>
      <c r="I496" s="71"/>
      <c r="J496" s="57">
        <f t="shared" si="7"/>
        <v>0.58970999999999996</v>
      </c>
    </row>
    <row r="497" spans="1:10">
      <c r="A497" s="71">
        <v>5035048017</v>
      </c>
      <c r="B497" s="71" t="s">
        <v>5136</v>
      </c>
      <c r="C497" s="71" t="s">
        <v>3358</v>
      </c>
      <c r="D497" s="71" t="s">
        <v>3359</v>
      </c>
      <c r="E497" s="135">
        <v>42827.567361111112</v>
      </c>
      <c r="F497" s="71" t="s">
        <v>3360</v>
      </c>
      <c r="G497" s="71">
        <v>18.989999999999998</v>
      </c>
      <c r="H497" s="71" t="s">
        <v>1920</v>
      </c>
      <c r="I497" s="71"/>
      <c r="J497" s="57">
        <f t="shared" si="7"/>
        <v>0.85071000000000008</v>
      </c>
    </row>
    <row r="498" spans="1:10">
      <c r="A498" s="71">
        <v>5033420369</v>
      </c>
      <c r="B498" s="71" t="s">
        <v>4919</v>
      </c>
      <c r="C498" s="71" t="s">
        <v>3358</v>
      </c>
      <c r="D498" s="71" t="s">
        <v>3359</v>
      </c>
      <c r="E498" s="135">
        <v>42827.127083333333</v>
      </c>
      <c r="F498" s="71" t="s">
        <v>3360</v>
      </c>
      <c r="G498" s="71">
        <v>24.99</v>
      </c>
      <c r="H498" s="71" t="s">
        <v>1920</v>
      </c>
      <c r="I498" s="71"/>
      <c r="J498" s="57">
        <f t="shared" si="7"/>
        <v>1.02471</v>
      </c>
    </row>
    <row r="499" spans="1:10">
      <c r="A499" s="71">
        <v>5031736529</v>
      </c>
      <c r="B499" s="71" t="s">
        <v>4449</v>
      </c>
      <c r="C499" s="71" t="s">
        <v>3358</v>
      </c>
      <c r="D499" s="71" t="s">
        <v>3359</v>
      </c>
      <c r="E499" s="135">
        <v>42826.75277777778</v>
      </c>
      <c r="F499" s="71" t="s">
        <v>3360</v>
      </c>
      <c r="G499" s="71">
        <v>34.950000000000003</v>
      </c>
      <c r="H499" s="71" t="s">
        <v>1920</v>
      </c>
      <c r="I499" s="71"/>
      <c r="J499" s="57">
        <f t="shared" si="7"/>
        <v>1.3135500000000002</v>
      </c>
    </row>
    <row r="500" spans="1:10">
      <c r="A500" s="71">
        <v>5031491985</v>
      </c>
      <c r="B500" s="71" t="s">
        <v>4455</v>
      </c>
      <c r="C500" s="71" t="s">
        <v>3358</v>
      </c>
      <c r="D500" s="71" t="s">
        <v>3359</v>
      </c>
      <c r="E500" s="135">
        <v>42826.710416666669</v>
      </c>
      <c r="F500" s="71" t="s">
        <v>3360</v>
      </c>
      <c r="G500" s="71">
        <v>34.950000000000003</v>
      </c>
      <c r="H500" s="71" t="s">
        <v>1920</v>
      </c>
      <c r="I500" s="71"/>
      <c r="J500" s="57">
        <f t="shared" si="7"/>
        <v>1.3135500000000002</v>
      </c>
    </row>
    <row r="501" spans="1:10">
      <c r="A501" s="71">
        <v>5030022417</v>
      </c>
      <c r="B501" s="71" t="s">
        <v>4853</v>
      </c>
      <c r="C501" s="71" t="s">
        <v>3358</v>
      </c>
      <c r="D501" s="71" t="s">
        <v>3359</v>
      </c>
      <c r="E501" s="135">
        <v>42826.491666666669</v>
      </c>
      <c r="F501" s="71" t="s">
        <v>3360</v>
      </c>
      <c r="G501" s="71">
        <v>29.99</v>
      </c>
      <c r="H501" s="71" t="s">
        <v>1920</v>
      </c>
      <c r="I501" s="71"/>
      <c r="J501" s="57">
        <f t="shared" si="7"/>
        <v>1.16971</v>
      </c>
    </row>
    <row r="502" spans="1:10">
      <c r="A502" s="71">
        <v>5029655633</v>
      </c>
      <c r="B502" s="71" t="s">
        <v>4539</v>
      </c>
      <c r="C502" s="71" t="s">
        <v>3358</v>
      </c>
      <c r="D502" s="71" t="s">
        <v>3362</v>
      </c>
      <c r="E502" s="135">
        <v>42826.429166666669</v>
      </c>
      <c r="F502" s="71" t="s">
        <v>3360</v>
      </c>
      <c r="G502" s="71">
        <v>9.99</v>
      </c>
      <c r="H502" s="71" t="s">
        <v>1920</v>
      </c>
      <c r="I502" s="71" t="s">
        <v>5104</v>
      </c>
      <c r="J502" s="57">
        <f t="shared" si="7"/>
        <v>0.58970999999999996</v>
      </c>
    </row>
    <row r="503" spans="1:10">
      <c r="E503" s="77"/>
      <c r="J503" s="57">
        <f t="shared" si="7"/>
        <v>0.3</v>
      </c>
    </row>
    <row r="504" spans="1:10">
      <c r="E504" s="77"/>
      <c r="J504" s="57">
        <f t="shared" si="7"/>
        <v>0.3</v>
      </c>
    </row>
    <row r="505" spans="1:10">
      <c r="E505" s="77"/>
      <c r="J505" s="57">
        <f t="shared" si="7"/>
        <v>0.3</v>
      </c>
    </row>
    <row r="506" spans="1:10">
      <c r="E506" s="77"/>
      <c r="J506" s="57">
        <f t="shared" si="7"/>
        <v>0.3</v>
      </c>
    </row>
    <row r="507" spans="1:10">
      <c r="E507" s="77"/>
      <c r="J507" s="57">
        <f t="shared" si="7"/>
        <v>0.3</v>
      </c>
    </row>
    <row r="508" spans="1:10">
      <c r="E508" s="77"/>
      <c r="J508" s="57">
        <f t="shared" si="7"/>
        <v>0.3</v>
      </c>
    </row>
    <row r="509" spans="1:10">
      <c r="E509" s="77"/>
      <c r="J509" s="57">
        <f t="shared" si="7"/>
        <v>0.3</v>
      </c>
    </row>
    <row r="510" spans="1:10">
      <c r="E510" s="77"/>
      <c r="J510" s="57">
        <f t="shared" si="7"/>
        <v>0.3</v>
      </c>
    </row>
    <row r="511" spans="1:10">
      <c r="E511" s="77"/>
      <c r="J511" s="57">
        <f t="shared" si="7"/>
        <v>0.3</v>
      </c>
    </row>
    <row r="512" spans="1:10">
      <c r="E512" s="77"/>
      <c r="J512" s="57">
        <f t="shared" si="7"/>
        <v>0.3</v>
      </c>
    </row>
    <row r="513" spans="5:10">
      <c r="E513" s="77"/>
      <c r="J513" s="57">
        <f t="shared" si="7"/>
        <v>0.3</v>
      </c>
    </row>
    <row r="514" spans="5:10">
      <c r="E514" s="77"/>
      <c r="J514" s="57">
        <f t="shared" ref="J514:J577" si="8">0.3+0.029*G514</f>
        <v>0.3</v>
      </c>
    </row>
    <row r="515" spans="5:10">
      <c r="E515" s="77"/>
      <c r="J515" s="57">
        <f t="shared" si="8"/>
        <v>0.3</v>
      </c>
    </row>
    <row r="516" spans="5:10">
      <c r="E516" s="77"/>
      <c r="J516" s="57">
        <f t="shared" si="8"/>
        <v>0.3</v>
      </c>
    </row>
    <row r="517" spans="5:10">
      <c r="E517" s="77"/>
      <c r="J517" s="57">
        <f t="shared" si="8"/>
        <v>0.3</v>
      </c>
    </row>
    <row r="518" spans="5:10">
      <c r="E518" s="77"/>
      <c r="J518" s="57">
        <f t="shared" si="8"/>
        <v>0.3</v>
      </c>
    </row>
    <row r="519" spans="5:10">
      <c r="E519" s="77"/>
      <c r="J519" s="57">
        <f t="shared" si="8"/>
        <v>0.3</v>
      </c>
    </row>
    <row r="520" spans="5:10">
      <c r="E520" s="77"/>
      <c r="J520" s="57">
        <f t="shared" si="8"/>
        <v>0.3</v>
      </c>
    </row>
    <row r="521" spans="5:10">
      <c r="E521" s="77"/>
      <c r="J521" s="57">
        <f t="shared" si="8"/>
        <v>0.3</v>
      </c>
    </row>
    <row r="522" spans="5:10">
      <c r="E522" s="77"/>
      <c r="J522" s="57">
        <f t="shared" si="8"/>
        <v>0.3</v>
      </c>
    </row>
    <row r="523" spans="5:10">
      <c r="E523" s="77"/>
      <c r="J523" s="57">
        <f t="shared" si="8"/>
        <v>0.3</v>
      </c>
    </row>
    <row r="524" spans="5:10">
      <c r="E524" s="77"/>
      <c r="J524" s="57">
        <f t="shared" si="8"/>
        <v>0.3</v>
      </c>
    </row>
    <row r="525" spans="5:10">
      <c r="E525" s="77"/>
      <c r="J525" s="57">
        <f t="shared" si="8"/>
        <v>0.3</v>
      </c>
    </row>
    <row r="526" spans="5:10">
      <c r="E526" s="77"/>
      <c r="J526" s="57">
        <f t="shared" si="8"/>
        <v>0.3</v>
      </c>
    </row>
    <row r="527" spans="5:10">
      <c r="E527" s="77"/>
      <c r="J527" s="57">
        <f t="shared" si="8"/>
        <v>0.3</v>
      </c>
    </row>
    <row r="528" spans="5:10">
      <c r="E528" s="77"/>
      <c r="J528" s="57">
        <f t="shared" si="8"/>
        <v>0.3</v>
      </c>
    </row>
    <row r="529" spans="5:10">
      <c r="E529" s="77"/>
      <c r="J529" s="57">
        <f t="shared" si="8"/>
        <v>0.3</v>
      </c>
    </row>
    <row r="530" spans="5:10">
      <c r="E530" s="77"/>
      <c r="J530" s="57">
        <f t="shared" si="8"/>
        <v>0.3</v>
      </c>
    </row>
    <row r="531" spans="5:10">
      <c r="E531" s="77"/>
      <c r="J531" s="57">
        <f t="shared" si="8"/>
        <v>0.3</v>
      </c>
    </row>
    <row r="532" spans="5:10">
      <c r="E532" s="77"/>
      <c r="J532" s="57">
        <f t="shared" si="8"/>
        <v>0.3</v>
      </c>
    </row>
    <row r="533" spans="5:10">
      <c r="E533" s="77"/>
      <c r="J533" s="57">
        <f t="shared" si="8"/>
        <v>0.3</v>
      </c>
    </row>
    <row r="534" spans="5:10">
      <c r="E534" s="77"/>
      <c r="J534" s="57">
        <f t="shared" si="8"/>
        <v>0.3</v>
      </c>
    </row>
    <row r="535" spans="5:10">
      <c r="E535" s="77"/>
      <c r="J535" s="57">
        <f t="shared" si="8"/>
        <v>0.3</v>
      </c>
    </row>
    <row r="536" spans="5:10">
      <c r="E536" s="77"/>
      <c r="J536" s="57">
        <f t="shared" si="8"/>
        <v>0.3</v>
      </c>
    </row>
    <row r="537" spans="5:10">
      <c r="E537" s="77"/>
      <c r="J537" s="57">
        <f t="shared" si="8"/>
        <v>0.3</v>
      </c>
    </row>
    <row r="538" spans="5:10">
      <c r="E538" s="77"/>
      <c r="J538" s="57">
        <f t="shared" si="8"/>
        <v>0.3</v>
      </c>
    </row>
    <row r="539" spans="5:10">
      <c r="E539" s="77"/>
      <c r="J539" s="57">
        <f t="shared" si="8"/>
        <v>0.3</v>
      </c>
    </row>
    <row r="540" spans="5:10">
      <c r="E540" s="77"/>
      <c r="J540" s="57">
        <f t="shared" si="8"/>
        <v>0.3</v>
      </c>
    </row>
    <row r="541" spans="5:10">
      <c r="E541" s="77"/>
      <c r="J541" s="57">
        <f t="shared" si="8"/>
        <v>0.3</v>
      </c>
    </row>
    <row r="542" spans="5:10">
      <c r="E542" s="77"/>
      <c r="J542" s="57">
        <f t="shared" si="8"/>
        <v>0.3</v>
      </c>
    </row>
    <row r="543" spans="5:10">
      <c r="E543" s="77"/>
      <c r="J543" s="57">
        <f t="shared" si="8"/>
        <v>0.3</v>
      </c>
    </row>
    <row r="544" spans="5:10">
      <c r="E544" s="77"/>
      <c r="J544" s="57">
        <f t="shared" si="8"/>
        <v>0.3</v>
      </c>
    </row>
    <row r="545" spans="5:10">
      <c r="E545" s="77"/>
      <c r="J545" s="57">
        <f t="shared" si="8"/>
        <v>0.3</v>
      </c>
    </row>
    <row r="546" spans="5:10">
      <c r="E546" s="77"/>
      <c r="J546" s="57">
        <f t="shared" si="8"/>
        <v>0.3</v>
      </c>
    </row>
    <row r="547" spans="5:10">
      <c r="E547" s="77"/>
      <c r="J547" s="57">
        <f t="shared" si="8"/>
        <v>0.3</v>
      </c>
    </row>
    <row r="548" spans="5:10">
      <c r="E548" s="77"/>
      <c r="J548" s="57">
        <f t="shared" si="8"/>
        <v>0.3</v>
      </c>
    </row>
    <row r="549" spans="5:10">
      <c r="E549" s="77"/>
      <c r="J549" s="57">
        <f t="shared" si="8"/>
        <v>0.3</v>
      </c>
    </row>
    <row r="550" spans="5:10">
      <c r="E550" s="77"/>
      <c r="J550" s="57">
        <f t="shared" si="8"/>
        <v>0.3</v>
      </c>
    </row>
    <row r="551" spans="5:10">
      <c r="E551" s="77"/>
      <c r="J551" s="57">
        <f t="shared" si="8"/>
        <v>0.3</v>
      </c>
    </row>
    <row r="552" spans="5:10">
      <c r="E552" s="77"/>
      <c r="J552" s="57">
        <f t="shared" si="8"/>
        <v>0.3</v>
      </c>
    </row>
    <row r="553" spans="5:10">
      <c r="E553" s="77"/>
      <c r="J553" s="57">
        <f t="shared" si="8"/>
        <v>0.3</v>
      </c>
    </row>
    <row r="554" spans="5:10">
      <c r="E554" s="77"/>
      <c r="J554" s="57">
        <f t="shared" si="8"/>
        <v>0.3</v>
      </c>
    </row>
    <row r="555" spans="5:10">
      <c r="E555" s="77"/>
      <c r="J555" s="57">
        <f t="shared" si="8"/>
        <v>0.3</v>
      </c>
    </row>
    <row r="556" spans="5:10">
      <c r="E556" s="77"/>
      <c r="J556" s="57">
        <f t="shared" si="8"/>
        <v>0.3</v>
      </c>
    </row>
    <row r="557" spans="5:10">
      <c r="E557" s="77"/>
      <c r="J557" s="57">
        <f t="shared" si="8"/>
        <v>0.3</v>
      </c>
    </row>
    <row r="558" spans="5:10">
      <c r="E558" s="77"/>
      <c r="J558" s="57">
        <f t="shared" si="8"/>
        <v>0.3</v>
      </c>
    </row>
    <row r="559" spans="5:10">
      <c r="E559" s="77"/>
      <c r="J559" s="57">
        <f t="shared" si="8"/>
        <v>0.3</v>
      </c>
    </row>
    <row r="560" spans="5:10">
      <c r="E560" s="77"/>
      <c r="J560" s="57">
        <f t="shared" si="8"/>
        <v>0.3</v>
      </c>
    </row>
    <row r="561" spans="5:10">
      <c r="E561" s="77"/>
      <c r="J561" s="57">
        <f t="shared" si="8"/>
        <v>0.3</v>
      </c>
    </row>
    <row r="562" spans="5:10">
      <c r="E562" s="77"/>
      <c r="J562" s="57">
        <f t="shared" si="8"/>
        <v>0.3</v>
      </c>
    </row>
    <row r="563" spans="5:10">
      <c r="E563" s="77"/>
      <c r="J563" s="57">
        <f t="shared" si="8"/>
        <v>0.3</v>
      </c>
    </row>
    <row r="564" spans="5:10">
      <c r="E564" s="77"/>
      <c r="J564" s="57">
        <f t="shared" si="8"/>
        <v>0.3</v>
      </c>
    </row>
    <row r="565" spans="5:10">
      <c r="E565" s="77"/>
      <c r="J565" s="57">
        <f t="shared" si="8"/>
        <v>0.3</v>
      </c>
    </row>
    <row r="566" spans="5:10">
      <c r="E566" s="77"/>
      <c r="J566" s="57">
        <f t="shared" si="8"/>
        <v>0.3</v>
      </c>
    </row>
    <row r="567" spans="5:10">
      <c r="E567" s="77"/>
      <c r="J567" s="57">
        <f t="shared" si="8"/>
        <v>0.3</v>
      </c>
    </row>
    <row r="568" spans="5:10">
      <c r="E568" s="77"/>
      <c r="J568" s="57">
        <f t="shared" si="8"/>
        <v>0.3</v>
      </c>
    </row>
    <row r="569" spans="5:10">
      <c r="E569" s="77"/>
      <c r="J569" s="57">
        <f t="shared" si="8"/>
        <v>0.3</v>
      </c>
    </row>
    <row r="570" spans="5:10">
      <c r="E570" s="77"/>
      <c r="J570" s="57">
        <f t="shared" si="8"/>
        <v>0.3</v>
      </c>
    </row>
    <row r="571" spans="5:10">
      <c r="E571" s="77"/>
      <c r="J571" s="57">
        <f t="shared" si="8"/>
        <v>0.3</v>
      </c>
    </row>
    <row r="572" spans="5:10">
      <c r="E572" s="77"/>
      <c r="J572" s="57">
        <f t="shared" si="8"/>
        <v>0.3</v>
      </c>
    </row>
    <row r="573" spans="5:10">
      <c r="E573" s="77"/>
      <c r="J573" s="57">
        <f t="shared" si="8"/>
        <v>0.3</v>
      </c>
    </row>
    <row r="574" spans="5:10">
      <c r="E574" s="77"/>
      <c r="J574" s="57">
        <f t="shared" si="8"/>
        <v>0.3</v>
      </c>
    </row>
    <row r="575" spans="5:10">
      <c r="E575" s="77"/>
      <c r="J575" s="57">
        <f t="shared" si="8"/>
        <v>0.3</v>
      </c>
    </row>
    <row r="576" spans="5:10">
      <c r="E576" s="77"/>
      <c r="J576" s="57">
        <f t="shared" si="8"/>
        <v>0.3</v>
      </c>
    </row>
    <row r="577" spans="5:10">
      <c r="E577" s="77"/>
      <c r="J577" s="57">
        <f t="shared" si="8"/>
        <v>0.3</v>
      </c>
    </row>
    <row r="578" spans="5:10">
      <c r="E578" s="77"/>
      <c r="J578" s="57">
        <f t="shared" ref="J578:J641" si="9">0.3+0.029*G578</f>
        <v>0.3</v>
      </c>
    </row>
    <row r="579" spans="5:10">
      <c r="E579" s="77"/>
      <c r="J579" s="57">
        <f t="shared" si="9"/>
        <v>0.3</v>
      </c>
    </row>
    <row r="580" spans="5:10">
      <c r="E580" s="77"/>
      <c r="J580" s="57">
        <f t="shared" si="9"/>
        <v>0.3</v>
      </c>
    </row>
    <row r="581" spans="5:10">
      <c r="E581" s="77"/>
      <c r="J581" s="57">
        <f t="shared" si="9"/>
        <v>0.3</v>
      </c>
    </row>
    <row r="582" spans="5:10">
      <c r="E582" s="77"/>
      <c r="J582" s="57">
        <f t="shared" si="9"/>
        <v>0.3</v>
      </c>
    </row>
    <row r="583" spans="5:10">
      <c r="E583" s="77"/>
      <c r="J583" s="57">
        <f t="shared" si="9"/>
        <v>0.3</v>
      </c>
    </row>
    <row r="584" spans="5:10">
      <c r="E584" s="77"/>
      <c r="J584" s="57">
        <f t="shared" si="9"/>
        <v>0.3</v>
      </c>
    </row>
    <row r="585" spans="5:10">
      <c r="E585" s="77"/>
      <c r="J585" s="57">
        <f t="shared" si="9"/>
        <v>0.3</v>
      </c>
    </row>
    <row r="586" spans="5:10">
      <c r="E586" s="77"/>
      <c r="J586" s="57">
        <f t="shared" si="9"/>
        <v>0.3</v>
      </c>
    </row>
    <row r="587" spans="5:10">
      <c r="E587" s="77"/>
      <c r="J587" s="57">
        <f t="shared" si="9"/>
        <v>0.3</v>
      </c>
    </row>
    <row r="588" spans="5:10">
      <c r="E588" s="77"/>
      <c r="J588" s="57">
        <f t="shared" si="9"/>
        <v>0.3</v>
      </c>
    </row>
    <row r="589" spans="5:10">
      <c r="E589" s="77"/>
      <c r="J589" s="57">
        <f t="shared" si="9"/>
        <v>0.3</v>
      </c>
    </row>
    <row r="590" spans="5:10">
      <c r="E590" s="77"/>
      <c r="J590" s="57">
        <f t="shared" si="9"/>
        <v>0.3</v>
      </c>
    </row>
    <row r="591" spans="5:10">
      <c r="E591" s="77"/>
      <c r="J591" s="57">
        <f t="shared" si="9"/>
        <v>0.3</v>
      </c>
    </row>
    <row r="592" spans="5:10">
      <c r="E592" s="77"/>
      <c r="J592" s="57">
        <f t="shared" si="9"/>
        <v>0.3</v>
      </c>
    </row>
    <row r="593" spans="5:10">
      <c r="E593" s="77"/>
      <c r="J593" s="57">
        <f t="shared" si="9"/>
        <v>0.3</v>
      </c>
    </row>
    <row r="594" spans="5:10">
      <c r="E594" s="77"/>
      <c r="J594" s="57">
        <f t="shared" si="9"/>
        <v>0.3</v>
      </c>
    </row>
    <row r="595" spans="5:10">
      <c r="E595" s="77"/>
      <c r="J595" s="57">
        <f t="shared" si="9"/>
        <v>0.3</v>
      </c>
    </row>
    <row r="596" spans="5:10">
      <c r="E596" s="77"/>
      <c r="J596" s="57">
        <f t="shared" si="9"/>
        <v>0.3</v>
      </c>
    </row>
    <row r="597" spans="5:10">
      <c r="E597" s="77"/>
      <c r="J597" s="57">
        <f t="shared" si="9"/>
        <v>0.3</v>
      </c>
    </row>
    <row r="598" spans="5:10">
      <c r="E598" s="77"/>
      <c r="J598" s="57">
        <f t="shared" si="9"/>
        <v>0.3</v>
      </c>
    </row>
    <row r="599" spans="5:10">
      <c r="E599" s="77"/>
      <c r="J599" s="57">
        <f t="shared" si="9"/>
        <v>0.3</v>
      </c>
    </row>
    <row r="600" spans="5:10">
      <c r="E600" s="77"/>
      <c r="J600" s="57">
        <f t="shared" si="9"/>
        <v>0.3</v>
      </c>
    </row>
    <row r="601" spans="5:10">
      <c r="E601" s="77"/>
      <c r="J601" s="57">
        <f t="shared" si="9"/>
        <v>0.3</v>
      </c>
    </row>
    <row r="602" spans="5:10">
      <c r="E602" s="77"/>
      <c r="J602" s="57">
        <f t="shared" si="9"/>
        <v>0.3</v>
      </c>
    </row>
    <row r="603" spans="5:10">
      <c r="E603" s="77"/>
      <c r="J603" s="57">
        <f t="shared" si="9"/>
        <v>0.3</v>
      </c>
    </row>
    <row r="604" spans="5:10">
      <c r="E604" s="77"/>
      <c r="J604" s="57">
        <f t="shared" si="9"/>
        <v>0.3</v>
      </c>
    </row>
    <row r="605" spans="5:10">
      <c r="E605" s="77"/>
      <c r="J605" s="57">
        <f t="shared" si="9"/>
        <v>0.3</v>
      </c>
    </row>
    <row r="606" spans="5:10">
      <c r="E606" s="77"/>
      <c r="J606" s="57">
        <f t="shared" si="9"/>
        <v>0.3</v>
      </c>
    </row>
    <row r="607" spans="5:10">
      <c r="E607" s="77"/>
      <c r="J607" s="57">
        <f t="shared" si="9"/>
        <v>0.3</v>
      </c>
    </row>
    <row r="608" spans="5:10">
      <c r="E608" s="77"/>
      <c r="J608" s="57">
        <f t="shared" si="9"/>
        <v>0.3</v>
      </c>
    </row>
    <row r="609" spans="5:10">
      <c r="E609" s="77"/>
      <c r="J609" s="57">
        <f t="shared" si="9"/>
        <v>0.3</v>
      </c>
    </row>
    <row r="610" spans="5:10">
      <c r="E610" s="77"/>
      <c r="J610" s="57">
        <f t="shared" si="9"/>
        <v>0.3</v>
      </c>
    </row>
    <row r="611" spans="5:10">
      <c r="E611" s="77"/>
      <c r="J611" s="57">
        <f t="shared" si="9"/>
        <v>0.3</v>
      </c>
    </row>
    <row r="612" spans="5:10">
      <c r="E612" s="77"/>
      <c r="J612" s="57">
        <f t="shared" si="9"/>
        <v>0.3</v>
      </c>
    </row>
    <row r="613" spans="5:10">
      <c r="E613" s="77"/>
      <c r="J613" s="57">
        <f t="shared" si="9"/>
        <v>0.3</v>
      </c>
    </row>
    <row r="614" spans="5:10">
      <c r="E614" s="77"/>
      <c r="J614" s="57">
        <f t="shared" si="9"/>
        <v>0.3</v>
      </c>
    </row>
    <row r="615" spans="5:10">
      <c r="E615" s="77"/>
      <c r="J615" s="57">
        <f t="shared" si="9"/>
        <v>0.3</v>
      </c>
    </row>
    <row r="616" spans="5:10">
      <c r="E616" s="77"/>
      <c r="J616" s="57">
        <f t="shared" si="9"/>
        <v>0.3</v>
      </c>
    </row>
    <row r="617" spans="5:10">
      <c r="E617" s="77"/>
      <c r="J617" s="57">
        <f t="shared" si="9"/>
        <v>0.3</v>
      </c>
    </row>
    <row r="618" spans="5:10">
      <c r="E618" s="77"/>
      <c r="J618" s="57">
        <f t="shared" si="9"/>
        <v>0.3</v>
      </c>
    </row>
    <row r="619" spans="5:10">
      <c r="E619" s="77"/>
      <c r="J619" s="57">
        <f t="shared" si="9"/>
        <v>0.3</v>
      </c>
    </row>
    <row r="620" spans="5:10">
      <c r="E620" s="77"/>
      <c r="J620" s="57">
        <f t="shared" si="9"/>
        <v>0.3</v>
      </c>
    </row>
    <row r="621" spans="5:10">
      <c r="E621" s="77"/>
      <c r="J621" s="57">
        <f t="shared" si="9"/>
        <v>0.3</v>
      </c>
    </row>
    <row r="622" spans="5:10">
      <c r="E622" s="77"/>
      <c r="J622" s="57">
        <f t="shared" si="9"/>
        <v>0.3</v>
      </c>
    </row>
    <row r="623" spans="5:10">
      <c r="E623" s="77"/>
      <c r="J623" s="57">
        <f t="shared" si="9"/>
        <v>0.3</v>
      </c>
    </row>
    <row r="624" spans="5:10">
      <c r="E624" s="77"/>
      <c r="J624" s="57">
        <f t="shared" si="9"/>
        <v>0.3</v>
      </c>
    </row>
    <row r="625" spans="5:10">
      <c r="E625" s="77"/>
      <c r="J625" s="57">
        <f t="shared" si="9"/>
        <v>0.3</v>
      </c>
    </row>
    <row r="626" spans="5:10">
      <c r="E626" s="77"/>
      <c r="J626" s="57">
        <f t="shared" si="9"/>
        <v>0.3</v>
      </c>
    </row>
    <row r="627" spans="5:10">
      <c r="E627" s="77"/>
      <c r="J627" s="57">
        <f t="shared" si="9"/>
        <v>0.3</v>
      </c>
    </row>
    <row r="628" spans="5:10">
      <c r="E628" s="77"/>
      <c r="J628" s="57">
        <f t="shared" si="9"/>
        <v>0.3</v>
      </c>
    </row>
    <row r="629" spans="5:10">
      <c r="E629" s="77"/>
      <c r="J629" s="57">
        <f t="shared" si="9"/>
        <v>0.3</v>
      </c>
    </row>
    <row r="630" spans="5:10">
      <c r="E630" s="77"/>
      <c r="J630" s="57">
        <f t="shared" si="9"/>
        <v>0.3</v>
      </c>
    </row>
    <row r="631" spans="5:10">
      <c r="E631" s="77"/>
      <c r="J631" s="57">
        <f t="shared" si="9"/>
        <v>0.3</v>
      </c>
    </row>
    <row r="632" spans="5:10">
      <c r="E632" s="77"/>
      <c r="J632" s="57">
        <f t="shared" si="9"/>
        <v>0.3</v>
      </c>
    </row>
    <row r="633" spans="5:10">
      <c r="E633" s="77"/>
      <c r="J633" s="57">
        <f t="shared" si="9"/>
        <v>0.3</v>
      </c>
    </row>
    <row r="634" spans="5:10">
      <c r="E634" s="77"/>
      <c r="J634" s="57">
        <f t="shared" si="9"/>
        <v>0.3</v>
      </c>
    </row>
    <row r="635" spans="5:10">
      <c r="E635" s="77"/>
      <c r="J635" s="57">
        <f t="shared" si="9"/>
        <v>0.3</v>
      </c>
    </row>
    <row r="636" spans="5:10">
      <c r="E636" s="77"/>
      <c r="J636" s="57">
        <f t="shared" si="9"/>
        <v>0.3</v>
      </c>
    </row>
    <row r="637" spans="5:10">
      <c r="E637" s="77"/>
      <c r="J637" s="57">
        <f t="shared" si="9"/>
        <v>0.3</v>
      </c>
    </row>
    <row r="638" spans="5:10">
      <c r="E638" s="77"/>
      <c r="J638" s="57">
        <f t="shared" si="9"/>
        <v>0.3</v>
      </c>
    </row>
    <row r="639" spans="5:10">
      <c r="E639" s="77"/>
      <c r="J639" s="57">
        <f t="shared" si="9"/>
        <v>0.3</v>
      </c>
    </row>
    <row r="640" spans="5:10">
      <c r="E640" s="77"/>
      <c r="J640" s="57">
        <f t="shared" si="9"/>
        <v>0.3</v>
      </c>
    </row>
    <row r="641" spans="5:10">
      <c r="E641" s="77"/>
      <c r="J641" s="57">
        <f t="shared" si="9"/>
        <v>0.3</v>
      </c>
    </row>
    <row r="642" spans="5:10">
      <c r="E642" s="77"/>
      <c r="J642" s="57">
        <f t="shared" ref="J642:J705" si="10">0.3+0.029*G642</f>
        <v>0.3</v>
      </c>
    </row>
    <row r="643" spans="5:10">
      <c r="E643" s="77"/>
      <c r="J643" s="57">
        <f t="shared" si="10"/>
        <v>0.3</v>
      </c>
    </row>
    <row r="644" spans="5:10">
      <c r="E644" s="77"/>
      <c r="J644" s="57">
        <f t="shared" si="10"/>
        <v>0.3</v>
      </c>
    </row>
    <row r="645" spans="5:10">
      <c r="E645" s="77"/>
      <c r="J645" s="57">
        <f t="shared" si="10"/>
        <v>0.3</v>
      </c>
    </row>
    <row r="646" spans="5:10">
      <c r="E646" s="77"/>
      <c r="J646" s="57">
        <f t="shared" si="10"/>
        <v>0.3</v>
      </c>
    </row>
    <row r="647" spans="5:10">
      <c r="E647" s="77"/>
      <c r="J647" s="57">
        <f t="shared" si="10"/>
        <v>0.3</v>
      </c>
    </row>
    <row r="648" spans="5:10">
      <c r="E648" s="77"/>
      <c r="J648" s="57">
        <f t="shared" si="10"/>
        <v>0.3</v>
      </c>
    </row>
    <row r="649" spans="5:10">
      <c r="E649" s="77"/>
      <c r="J649" s="57">
        <f t="shared" si="10"/>
        <v>0.3</v>
      </c>
    </row>
    <row r="650" spans="5:10">
      <c r="E650" s="77"/>
      <c r="J650" s="57">
        <f t="shared" si="10"/>
        <v>0.3</v>
      </c>
    </row>
    <row r="651" spans="5:10">
      <c r="E651" s="77"/>
      <c r="J651" s="57">
        <f t="shared" si="10"/>
        <v>0.3</v>
      </c>
    </row>
    <row r="652" spans="5:10">
      <c r="E652" s="77"/>
      <c r="J652" s="57">
        <f t="shared" si="10"/>
        <v>0.3</v>
      </c>
    </row>
    <row r="653" spans="5:10">
      <c r="E653" s="77"/>
      <c r="J653" s="57">
        <f t="shared" si="10"/>
        <v>0.3</v>
      </c>
    </row>
    <row r="654" spans="5:10">
      <c r="E654" s="77"/>
      <c r="J654" s="57">
        <f t="shared" si="10"/>
        <v>0.3</v>
      </c>
    </row>
    <row r="655" spans="5:10">
      <c r="E655" s="77"/>
      <c r="J655" s="57">
        <f t="shared" si="10"/>
        <v>0.3</v>
      </c>
    </row>
    <row r="656" spans="5:10">
      <c r="E656" s="77"/>
      <c r="J656" s="57">
        <f t="shared" si="10"/>
        <v>0.3</v>
      </c>
    </row>
    <row r="657" spans="5:10">
      <c r="E657" s="77"/>
      <c r="J657" s="57">
        <f t="shared" si="10"/>
        <v>0.3</v>
      </c>
    </row>
    <row r="658" spans="5:10">
      <c r="E658" s="77"/>
      <c r="J658" s="57">
        <f t="shared" si="10"/>
        <v>0.3</v>
      </c>
    </row>
    <row r="659" spans="5:10">
      <c r="E659" s="77"/>
      <c r="J659" s="57">
        <f t="shared" si="10"/>
        <v>0.3</v>
      </c>
    </row>
    <row r="660" spans="5:10">
      <c r="E660" s="77"/>
      <c r="J660" s="57">
        <f t="shared" si="10"/>
        <v>0.3</v>
      </c>
    </row>
    <row r="661" spans="5:10">
      <c r="E661" s="77"/>
      <c r="J661" s="57">
        <f t="shared" si="10"/>
        <v>0.3</v>
      </c>
    </row>
    <row r="662" spans="5:10">
      <c r="E662" s="77"/>
      <c r="J662" s="57">
        <f t="shared" si="10"/>
        <v>0.3</v>
      </c>
    </row>
    <row r="663" spans="5:10">
      <c r="E663" s="77"/>
      <c r="J663" s="57">
        <f t="shared" si="10"/>
        <v>0.3</v>
      </c>
    </row>
    <row r="664" spans="5:10">
      <c r="E664" s="77"/>
      <c r="J664" s="57">
        <f t="shared" si="10"/>
        <v>0.3</v>
      </c>
    </row>
    <row r="665" spans="5:10">
      <c r="E665" s="77"/>
      <c r="J665" s="57">
        <f t="shared" si="10"/>
        <v>0.3</v>
      </c>
    </row>
    <row r="666" spans="5:10">
      <c r="E666" s="77"/>
      <c r="J666" s="57">
        <f t="shared" si="10"/>
        <v>0.3</v>
      </c>
    </row>
    <row r="667" spans="5:10">
      <c r="E667" s="77"/>
      <c r="J667" s="57">
        <f t="shared" si="10"/>
        <v>0.3</v>
      </c>
    </row>
    <row r="668" spans="5:10">
      <c r="E668" s="77"/>
      <c r="J668" s="57">
        <f t="shared" si="10"/>
        <v>0.3</v>
      </c>
    </row>
    <row r="669" spans="5:10">
      <c r="E669" s="77"/>
      <c r="J669" s="57">
        <f t="shared" si="10"/>
        <v>0.3</v>
      </c>
    </row>
    <row r="670" spans="5:10">
      <c r="E670" s="77"/>
      <c r="J670" s="57">
        <f t="shared" si="10"/>
        <v>0.3</v>
      </c>
    </row>
    <row r="671" spans="5:10">
      <c r="E671" s="77"/>
      <c r="J671" s="57">
        <f t="shared" si="10"/>
        <v>0.3</v>
      </c>
    </row>
    <row r="672" spans="5:10">
      <c r="E672" s="77"/>
      <c r="J672" s="57">
        <f t="shared" si="10"/>
        <v>0.3</v>
      </c>
    </row>
    <row r="673" spans="5:10">
      <c r="E673" s="77"/>
      <c r="J673" s="57">
        <f t="shared" si="10"/>
        <v>0.3</v>
      </c>
    </row>
    <row r="674" spans="5:10">
      <c r="E674" s="77"/>
      <c r="J674" s="57">
        <f t="shared" si="10"/>
        <v>0.3</v>
      </c>
    </row>
    <row r="675" spans="5:10">
      <c r="E675" s="77"/>
      <c r="J675" s="57">
        <f t="shared" si="10"/>
        <v>0.3</v>
      </c>
    </row>
    <row r="676" spans="5:10">
      <c r="E676" s="77"/>
      <c r="J676" s="57">
        <f t="shared" si="10"/>
        <v>0.3</v>
      </c>
    </row>
    <row r="677" spans="5:10">
      <c r="E677" s="77"/>
      <c r="J677" s="57">
        <f t="shared" si="10"/>
        <v>0.3</v>
      </c>
    </row>
    <row r="678" spans="5:10">
      <c r="E678" s="77"/>
      <c r="J678" s="57">
        <f t="shared" si="10"/>
        <v>0.3</v>
      </c>
    </row>
    <row r="679" spans="5:10">
      <c r="E679" s="77"/>
      <c r="J679" s="57">
        <f t="shared" si="10"/>
        <v>0.3</v>
      </c>
    </row>
    <row r="680" spans="5:10">
      <c r="E680" s="77"/>
      <c r="J680" s="57">
        <f t="shared" si="10"/>
        <v>0.3</v>
      </c>
    </row>
    <row r="681" spans="5:10">
      <c r="E681" s="77"/>
      <c r="J681" s="57">
        <f t="shared" si="10"/>
        <v>0.3</v>
      </c>
    </row>
    <row r="682" spans="5:10">
      <c r="E682" s="77"/>
      <c r="J682" s="57">
        <f t="shared" si="10"/>
        <v>0.3</v>
      </c>
    </row>
    <row r="683" spans="5:10">
      <c r="E683" s="77"/>
      <c r="J683" s="57">
        <f t="shared" si="10"/>
        <v>0.3</v>
      </c>
    </row>
    <row r="684" spans="5:10">
      <c r="E684" s="77"/>
      <c r="J684" s="57">
        <f t="shared" si="10"/>
        <v>0.3</v>
      </c>
    </row>
    <row r="685" spans="5:10">
      <c r="E685" s="77"/>
      <c r="J685" s="57">
        <f t="shared" si="10"/>
        <v>0.3</v>
      </c>
    </row>
    <row r="686" spans="5:10">
      <c r="E686" s="77"/>
      <c r="J686" s="57">
        <f t="shared" si="10"/>
        <v>0.3</v>
      </c>
    </row>
    <row r="687" spans="5:10">
      <c r="E687" s="77"/>
      <c r="J687" s="57">
        <f t="shared" si="10"/>
        <v>0.3</v>
      </c>
    </row>
    <row r="688" spans="5:10">
      <c r="E688" s="77"/>
      <c r="J688" s="57">
        <f t="shared" si="10"/>
        <v>0.3</v>
      </c>
    </row>
    <row r="689" spans="5:10">
      <c r="E689" s="77"/>
      <c r="J689" s="57">
        <f t="shared" si="10"/>
        <v>0.3</v>
      </c>
    </row>
    <row r="690" spans="5:10">
      <c r="E690" s="77"/>
      <c r="J690" s="57">
        <f t="shared" si="10"/>
        <v>0.3</v>
      </c>
    </row>
    <row r="691" spans="5:10">
      <c r="E691" s="77"/>
      <c r="J691" s="57">
        <f t="shared" si="10"/>
        <v>0.3</v>
      </c>
    </row>
    <row r="692" spans="5:10">
      <c r="E692" s="77"/>
      <c r="J692" s="57">
        <f t="shared" si="10"/>
        <v>0.3</v>
      </c>
    </row>
    <row r="693" spans="5:10">
      <c r="E693" s="77"/>
      <c r="J693" s="57">
        <f t="shared" si="10"/>
        <v>0.3</v>
      </c>
    </row>
    <row r="694" spans="5:10">
      <c r="E694" s="77"/>
      <c r="J694" s="57">
        <f t="shared" si="10"/>
        <v>0.3</v>
      </c>
    </row>
    <row r="695" spans="5:10">
      <c r="E695" s="77"/>
      <c r="J695" s="57">
        <f t="shared" si="10"/>
        <v>0.3</v>
      </c>
    </row>
    <row r="696" spans="5:10">
      <c r="E696" s="77"/>
      <c r="J696" s="57">
        <f t="shared" si="10"/>
        <v>0.3</v>
      </c>
    </row>
    <row r="697" spans="5:10">
      <c r="E697" s="77"/>
      <c r="J697" s="57">
        <f t="shared" si="10"/>
        <v>0.3</v>
      </c>
    </row>
    <row r="698" spans="5:10">
      <c r="E698" s="77"/>
      <c r="J698" s="57">
        <f t="shared" si="10"/>
        <v>0.3</v>
      </c>
    </row>
    <row r="699" spans="5:10">
      <c r="E699" s="77"/>
      <c r="J699" s="57">
        <f t="shared" si="10"/>
        <v>0.3</v>
      </c>
    </row>
    <row r="700" spans="5:10">
      <c r="E700" s="77"/>
      <c r="J700" s="57">
        <f t="shared" si="10"/>
        <v>0.3</v>
      </c>
    </row>
    <row r="701" spans="5:10">
      <c r="E701" s="77"/>
      <c r="J701" s="57">
        <f t="shared" si="10"/>
        <v>0.3</v>
      </c>
    </row>
    <row r="702" spans="5:10">
      <c r="E702" s="77"/>
      <c r="J702" s="57">
        <f t="shared" si="10"/>
        <v>0.3</v>
      </c>
    </row>
    <row r="703" spans="5:10">
      <c r="E703" s="77"/>
      <c r="J703" s="57">
        <f t="shared" si="10"/>
        <v>0.3</v>
      </c>
    </row>
    <row r="704" spans="5:10">
      <c r="E704" s="77"/>
      <c r="J704" s="57">
        <f t="shared" si="10"/>
        <v>0.3</v>
      </c>
    </row>
    <row r="705" spans="5:10">
      <c r="E705" s="77"/>
      <c r="J705" s="57">
        <f t="shared" si="10"/>
        <v>0.3</v>
      </c>
    </row>
    <row r="706" spans="5:10">
      <c r="E706" s="77"/>
      <c r="J706" s="57">
        <f t="shared" ref="J706:J769" si="11">0.3+0.029*G706</f>
        <v>0.3</v>
      </c>
    </row>
    <row r="707" spans="5:10">
      <c r="E707" s="77"/>
      <c r="J707" s="57">
        <f t="shared" si="11"/>
        <v>0.3</v>
      </c>
    </row>
    <row r="708" spans="5:10">
      <c r="E708" s="77"/>
      <c r="J708" s="57">
        <f t="shared" si="11"/>
        <v>0.3</v>
      </c>
    </row>
    <row r="709" spans="5:10">
      <c r="E709" s="77"/>
      <c r="J709" s="57">
        <f t="shared" si="11"/>
        <v>0.3</v>
      </c>
    </row>
    <row r="710" spans="5:10">
      <c r="E710" s="77"/>
      <c r="J710" s="57">
        <f t="shared" si="11"/>
        <v>0.3</v>
      </c>
    </row>
    <row r="711" spans="5:10">
      <c r="E711" s="77"/>
      <c r="J711" s="57">
        <f t="shared" si="11"/>
        <v>0.3</v>
      </c>
    </row>
    <row r="712" spans="5:10">
      <c r="E712" s="77"/>
      <c r="J712" s="57">
        <f t="shared" si="11"/>
        <v>0.3</v>
      </c>
    </row>
    <row r="713" spans="5:10">
      <c r="E713" s="77"/>
      <c r="J713" s="57">
        <f t="shared" si="11"/>
        <v>0.3</v>
      </c>
    </row>
    <row r="714" spans="5:10">
      <c r="E714" s="77"/>
      <c r="J714" s="57">
        <f t="shared" si="11"/>
        <v>0.3</v>
      </c>
    </row>
    <row r="715" spans="5:10">
      <c r="E715" s="77"/>
      <c r="J715" s="57">
        <f t="shared" si="11"/>
        <v>0.3</v>
      </c>
    </row>
    <row r="716" spans="5:10">
      <c r="E716" s="77"/>
      <c r="J716" s="57">
        <f t="shared" si="11"/>
        <v>0.3</v>
      </c>
    </row>
    <row r="717" spans="5:10">
      <c r="E717" s="77"/>
      <c r="J717" s="57">
        <f t="shared" si="11"/>
        <v>0.3</v>
      </c>
    </row>
    <row r="718" spans="5:10">
      <c r="E718" s="77"/>
      <c r="J718" s="57">
        <f t="shared" si="11"/>
        <v>0.3</v>
      </c>
    </row>
    <row r="719" spans="5:10">
      <c r="E719" s="77"/>
      <c r="J719" s="57">
        <f t="shared" si="11"/>
        <v>0.3</v>
      </c>
    </row>
    <row r="720" spans="5:10">
      <c r="E720" s="77"/>
      <c r="J720" s="57">
        <f t="shared" si="11"/>
        <v>0.3</v>
      </c>
    </row>
    <row r="721" spans="5:10">
      <c r="E721" s="77"/>
      <c r="J721" s="57">
        <f t="shared" si="11"/>
        <v>0.3</v>
      </c>
    </row>
    <row r="722" spans="5:10">
      <c r="E722" s="77"/>
      <c r="J722" s="57">
        <f t="shared" si="11"/>
        <v>0.3</v>
      </c>
    </row>
    <row r="723" spans="5:10">
      <c r="E723" s="77"/>
      <c r="J723" s="57">
        <f t="shared" si="11"/>
        <v>0.3</v>
      </c>
    </row>
    <row r="724" spans="5:10">
      <c r="E724" s="77"/>
      <c r="J724" s="57">
        <f t="shared" si="11"/>
        <v>0.3</v>
      </c>
    </row>
    <row r="725" spans="5:10">
      <c r="E725" s="77"/>
      <c r="J725" s="57">
        <f t="shared" si="11"/>
        <v>0.3</v>
      </c>
    </row>
    <row r="726" spans="5:10">
      <c r="E726" s="77"/>
      <c r="J726" s="57">
        <f t="shared" si="11"/>
        <v>0.3</v>
      </c>
    </row>
    <row r="727" spans="5:10">
      <c r="E727" s="77"/>
      <c r="J727" s="57">
        <f t="shared" si="11"/>
        <v>0.3</v>
      </c>
    </row>
    <row r="728" spans="5:10">
      <c r="E728" s="77"/>
      <c r="J728" s="57">
        <f t="shared" si="11"/>
        <v>0.3</v>
      </c>
    </row>
    <row r="729" spans="5:10">
      <c r="E729" s="77"/>
      <c r="J729" s="57">
        <f t="shared" si="11"/>
        <v>0.3</v>
      </c>
    </row>
    <row r="730" spans="5:10">
      <c r="E730" s="77"/>
      <c r="J730" s="57">
        <f t="shared" si="11"/>
        <v>0.3</v>
      </c>
    </row>
    <row r="731" spans="5:10">
      <c r="E731" s="77"/>
      <c r="J731" s="57">
        <f t="shared" si="11"/>
        <v>0.3</v>
      </c>
    </row>
    <row r="732" spans="5:10">
      <c r="E732" s="77"/>
      <c r="J732" s="57">
        <f t="shared" si="11"/>
        <v>0.3</v>
      </c>
    </row>
    <row r="733" spans="5:10">
      <c r="E733" s="77"/>
      <c r="J733" s="57">
        <f t="shared" si="11"/>
        <v>0.3</v>
      </c>
    </row>
    <row r="734" spans="5:10">
      <c r="E734" s="77"/>
      <c r="J734" s="57">
        <f t="shared" si="11"/>
        <v>0.3</v>
      </c>
    </row>
    <row r="735" spans="5:10">
      <c r="E735" s="77"/>
      <c r="J735" s="57">
        <f t="shared" si="11"/>
        <v>0.3</v>
      </c>
    </row>
    <row r="736" spans="5:10">
      <c r="E736" s="77"/>
      <c r="J736" s="57">
        <f t="shared" si="11"/>
        <v>0.3</v>
      </c>
    </row>
    <row r="737" spans="5:10">
      <c r="E737" s="77"/>
      <c r="J737" s="57">
        <f t="shared" si="11"/>
        <v>0.3</v>
      </c>
    </row>
    <row r="738" spans="5:10">
      <c r="E738" s="77"/>
      <c r="J738" s="57">
        <f t="shared" si="11"/>
        <v>0.3</v>
      </c>
    </row>
    <row r="739" spans="5:10">
      <c r="E739" s="77"/>
      <c r="J739" s="57">
        <f t="shared" si="11"/>
        <v>0.3</v>
      </c>
    </row>
    <row r="740" spans="5:10">
      <c r="E740" s="77"/>
      <c r="J740" s="57">
        <f t="shared" si="11"/>
        <v>0.3</v>
      </c>
    </row>
    <row r="741" spans="5:10">
      <c r="E741" s="77"/>
      <c r="J741" s="57">
        <f t="shared" si="11"/>
        <v>0.3</v>
      </c>
    </row>
    <row r="742" spans="5:10">
      <c r="E742" s="77"/>
      <c r="J742" s="57">
        <f t="shared" si="11"/>
        <v>0.3</v>
      </c>
    </row>
    <row r="743" spans="5:10">
      <c r="E743" s="77"/>
      <c r="J743" s="57">
        <f t="shared" si="11"/>
        <v>0.3</v>
      </c>
    </row>
    <row r="744" spans="5:10">
      <c r="E744" s="77"/>
      <c r="J744" s="57">
        <f t="shared" si="11"/>
        <v>0.3</v>
      </c>
    </row>
    <row r="745" spans="5:10">
      <c r="E745" s="77"/>
      <c r="J745" s="57">
        <f t="shared" si="11"/>
        <v>0.3</v>
      </c>
    </row>
    <row r="746" spans="5:10">
      <c r="E746" s="77"/>
      <c r="J746" s="57">
        <f t="shared" si="11"/>
        <v>0.3</v>
      </c>
    </row>
    <row r="747" spans="5:10">
      <c r="E747" s="77"/>
      <c r="J747" s="57">
        <f t="shared" si="11"/>
        <v>0.3</v>
      </c>
    </row>
    <row r="748" spans="5:10">
      <c r="E748" s="77"/>
      <c r="J748" s="57">
        <f t="shared" si="11"/>
        <v>0.3</v>
      </c>
    </row>
    <row r="749" spans="5:10">
      <c r="E749" s="77"/>
      <c r="J749" s="57">
        <f t="shared" si="11"/>
        <v>0.3</v>
      </c>
    </row>
    <row r="750" spans="5:10">
      <c r="E750" s="77"/>
      <c r="J750" s="57">
        <f t="shared" si="11"/>
        <v>0.3</v>
      </c>
    </row>
    <row r="751" spans="5:10">
      <c r="E751" s="77"/>
      <c r="J751" s="57">
        <f t="shared" si="11"/>
        <v>0.3</v>
      </c>
    </row>
    <row r="752" spans="5:10">
      <c r="E752" s="77"/>
      <c r="J752" s="57">
        <f t="shared" si="11"/>
        <v>0.3</v>
      </c>
    </row>
    <row r="753" spans="5:10">
      <c r="E753" s="77"/>
      <c r="J753" s="57">
        <f t="shared" si="11"/>
        <v>0.3</v>
      </c>
    </row>
    <row r="754" spans="5:10">
      <c r="E754" s="77"/>
      <c r="J754" s="57">
        <f t="shared" si="11"/>
        <v>0.3</v>
      </c>
    </row>
    <row r="755" spans="5:10">
      <c r="E755" s="77"/>
      <c r="J755" s="57">
        <f t="shared" si="11"/>
        <v>0.3</v>
      </c>
    </row>
    <row r="756" spans="5:10">
      <c r="E756" s="77"/>
      <c r="J756" s="57">
        <f t="shared" si="11"/>
        <v>0.3</v>
      </c>
    </row>
    <row r="757" spans="5:10">
      <c r="E757" s="77"/>
      <c r="J757" s="57">
        <f t="shared" si="11"/>
        <v>0.3</v>
      </c>
    </row>
    <row r="758" spans="5:10">
      <c r="E758" s="77"/>
      <c r="J758" s="57">
        <f t="shared" si="11"/>
        <v>0.3</v>
      </c>
    </row>
    <row r="759" spans="5:10">
      <c r="E759" s="77"/>
      <c r="J759" s="57">
        <f t="shared" si="11"/>
        <v>0.3</v>
      </c>
    </row>
    <row r="760" spans="5:10">
      <c r="E760" s="77"/>
      <c r="J760" s="57">
        <f t="shared" si="11"/>
        <v>0.3</v>
      </c>
    </row>
    <row r="761" spans="5:10">
      <c r="E761" s="77"/>
      <c r="J761" s="57">
        <f t="shared" si="11"/>
        <v>0.3</v>
      </c>
    </row>
    <row r="762" spans="5:10">
      <c r="E762" s="77"/>
      <c r="J762" s="57">
        <f t="shared" si="11"/>
        <v>0.3</v>
      </c>
    </row>
    <row r="763" spans="5:10">
      <c r="E763" s="77"/>
      <c r="J763" s="57">
        <f t="shared" si="11"/>
        <v>0.3</v>
      </c>
    </row>
    <row r="764" spans="5:10">
      <c r="E764" s="77"/>
      <c r="J764" s="57">
        <f t="shared" si="11"/>
        <v>0.3</v>
      </c>
    </row>
    <row r="765" spans="5:10">
      <c r="E765" s="77"/>
      <c r="J765" s="57">
        <f t="shared" si="11"/>
        <v>0.3</v>
      </c>
    </row>
    <row r="766" spans="5:10">
      <c r="E766" s="77"/>
      <c r="J766" s="57">
        <f t="shared" si="11"/>
        <v>0.3</v>
      </c>
    </row>
    <row r="767" spans="5:10">
      <c r="E767" s="77"/>
      <c r="J767" s="57">
        <f t="shared" si="11"/>
        <v>0.3</v>
      </c>
    </row>
    <row r="768" spans="5:10">
      <c r="E768" s="77"/>
      <c r="J768" s="57">
        <f t="shared" si="11"/>
        <v>0.3</v>
      </c>
    </row>
    <row r="769" spans="5:10">
      <c r="E769" s="77"/>
      <c r="J769" s="57">
        <f t="shared" si="11"/>
        <v>0.3</v>
      </c>
    </row>
    <row r="770" spans="5:10">
      <c r="E770" s="77"/>
      <c r="J770" s="57">
        <f t="shared" ref="J770:J785" si="12">0.3+0.029*G770</f>
        <v>0.3</v>
      </c>
    </row>
    <row r="771" spans="5:10">
      <c r="E771" s="77"/>
      <c r="J771" s="57">
        <f t="shared" si="12"/>
        <v>0.3</v>
      </c>
    </row>
    <row r="772" spans="5:10">
      <c r="E772" s="77"/>
      <c r="J772" s="57">
        <f t="shared" si="12"/>
        <v>0.3</v>
      </c>
    </row>
    <row r="773" spans="5:10">
      <c r="E773" s="77"/>
      <c r="J773" s="57">
        <f t="shared" si="12"/>
        <v>0.3</v>
      </c>
    </row>
    <row r="774" spans="5:10">
      <c r="E774" s="77"/>
      <c r="J774" s="57">
        <f t="shared" si="12"/>
        <v>0.3</v>
      </c>
    </row>
    <row r="775" spans="5:10">
      <c r="E775" s="77"/>
      <c r="J775" s="57">
        <f t="shared" si="12"/>
        <v>0.3</v>
      </c>
    </row>
    <row r="776" spans="5:10">
      <c r="E776" s="77"/>
      <c r="J776" s="57">
        <f t="shared" si="12"/>
        <v>0.3</v>
      </c>
    </row>
    <row r="777" spans="5:10">
      <c r="E777" s="77"/>
      <c r="J777" s="57">
        <f t="shared" si="12"/>
        <v>0.3</v>
      </c>
    </row>
    <row r="778" spans="5:10">
      <c r="E778" s="77"/>
      <c r="J778" s="57">
        <f t="shared" si="12"/>
        <v>0.3</v>
      </c>
    </row>
    <row r="779" spans="5:10">
      <c r="E779" s="77"/>
      <c r="J779" s="57">
        <f t="shared" si="12"/>
        <v>0.3</v>
      </c>
    </row>
    <row r="780" spans="5:10">
      <c r="E780" s="77"/>
      <c r="J780" s="57">
        <f t="shared" si="12"/>
        <v>0.3</v>
      </c>
    </row>
    <row r="781" spans="5:10">
      <c r="E781" s="77"/>
      <c r="J781" s="57">
        <f t="shared" si="12"/>
        <v>0.3</v>
      </c>
    </row>
    <row r="782" spans="5:10">
      <c r="E782" s="77"/>
      <c r="J782" s="57">
        <f t="shared" si="12"/>
        <v>0.3</v>
      </c>
    </row>
    <row r="783" spans="5:10">
      <c r="E783" s="77"/>
      <c r="J783" s="57">
        <f t="shared" si="12"/>
        <v>0.3</v>
      </c>
    </row>
    <row r="784" spans="5:10">
      <c r="E784" s="77"/>
      <c r="J784" s="57">
        <f t="shared" si="12"/>
        <v>0.3</v>
      </c>
    </row>
    <row r="785" spans="5:10">
      <c r="E785" s="77"/>
      <c r="J785" s="57">
        <f t="shared" si="12"/>
        <v>0.3</v>
      </c>
    </row>
  </sheetData>
  <autoFilter ref="A1:J785">
    <sortState ref="A2:J785">
      <sortCondition ref="C1:C785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zoomScale="125" zoomScaleNormal="125" zoomScalePageLayoutView="125" workbookViewId="0">
      <selection activeCell="J2" sqref="J2"/>
    </sheetView>
  </sheetViews>
  <sheetFormatPr baseColWidth="10" defaultRowHeight="18" customHeight="1" x14ac:dyDescent="0"/>
  <cols>
    <col min="1" max="2" width="10.83203125" style="119"/>
    <col min="3" max="3" width="14.5" style="120" customWidth="1"/>
    <col min="4" max="4" width="10.83203125" style="119"/>
    <col min="5" max="6" width="13" style="120" customWidth="1"/>
    <col min="7" max="7" width="10.83203125" style="120"/>
    <col min="8" max="8" width="12" style="121" customWidth="1"/>
    <col min="9" max="9" width="10.83203125" style="2"/>
    <col min="10" max="11" width="10.83203125" style="3"/>
    <col min="12" max="16384" width="10.83203125" style="2"/>
  </cols>
  <sheetData>
    <row r="1" spans="1:11" ht="18" customHeight="1">
      <c r="A1" s="119" t="s">
        <v>4166</v>
      </c>
      <c r="B1" s="119" t="s">
        <v>4167</v>
      </c>
      <c r="C1" s="120" t="s">
        <v>4163</v>
      </c>
      <c r="D1" s="119" t="s">
        <v>4164</v>
      </c>
      <c r="E1" s="120" t="s">
        <v>2104</v>
      </c>
      <c r="F1" s="120" t="s">
        <v>4248</v>
      </c>
      <c r="G1" s="120" t="s">
        <v>4171</v>
      </c>
      <c r="H1" s="121" t="s">
        <v>4165</v>
      </c>
      <c r="I1" s="2" t="s">
        <v>4168</v>
      </c>
      <c r="J1" s="120" t="s">
        <v>4169</v>
      </c>
      <c r="K1" s="120" t="s">
        <v>4170</v>
      </c>
    </row>
    <row r="2" spans="1:11" ht="18" customHeight="1">
      <c r="A2" s="119">
        <v>12016</v>
      </c>
      <c r="B2" s="119" t="s">
        <v>4173</v>
      </c>
      <c r="C2" s="120">
        <v>21919</v>
      </c>
      <c r="D2" s="119">
        <v>2500</v>
      </c>
      <c r="E2" s="120">
        <f>D2*0.17</f>
        <v>425.00000000000006</v>
      </c>
      <c r="F2" s="120">
        <v>0</v>
      </c>
      <c r="G2" s="120">
        <v>0</v>
      </c>
      <c r="H2" s="121">
        <f>(C2+E2+F2+G2)/D2</f>
        <v>8.9375999999999998</v>
      </c>
      <c r="I2" s="21">
        <f t="shared" ref="I2:I35" si="0">H2*1.1</f>
        <v>9.8313600000000001</v>
      </c>
      <c r="J2" s="3">
        <f t="shared" ref="J2:J35" si="1">(H2+K2)/2</f>
        <v>12.4688</v>
      </c>
      <c r="K2" s="3">
        <v>16</v>
      </c>
    </row>
    <row r="3" spans="1:11" ht="18" customHeight="1">
      <c r="A3" s="119">
        <v>12015</v>
      </c>
      <c r="B3" s="119" t="s">
        <v>4174</v>
      </c>
      <c r="C3" s="120">
        <v>1020.28</v>
      </c>
      <c r="D3" s="119">
        <v>1000</v>
      </c>
      <c r="E3" s="120">
        <v>0</v>
      </c>
      <c r="F3" s="120">
        <v>0</v>
      </c>
      <c r="G3" s="120">
        <v>0</v>
      </c>
      <c r="H3" s="121">
        <f t="shared" ref="H3:H66" si="2">(C3+E3+F3+G3)/D3</f>
        <v>1.0202800000000001</v>
      </c>
      <c r="I3" s="21">
        <f t="shared" si="0"/>
        <v>1.1223080000000001</v>
      </c>
      <c r="J3" s="3">
        <f t="shared" si="1"/>
        <v>3.5101399999999998</v>
      </c>
      <c r="K3" s="3">
        <v>6</v>
      </c>
    </row>
    <row r="4" spans="1:11" ht="18" customHeight="1">
      <c r="A4" s="119">
        <v>12015</v>
      </c>
      <c r="B4" s="119" t="s">
        <v>4173</v>
      </c>
      <c r="C4" s="120">
        <v>6140.57</v>
      </c>
      <c r="D4" s="119">
        <v>1022</v>
      </c>
      <c r="E4" s="120">
        <f>D4*0.17</f>
        <v>173.74</v>
      </c>
      <c r="F4" s="120">
        <v>0</v>
      </c>
      <c r="G4" s="120">
        <f>D4*0.11</f>
        <v>112.42</v>
      </c>
      <c r="H4" s="121">
        <f t="shared" si="2"/>
        <v>6.2883855185909976</v>
      </c>
      <c r="I4" s="21">
        <f t="shared" si="0"/>
        <v>6.9172240704500982</v>
      </c>
      <c r="J4" s="3">
        <f t="shared" si="1"/>
        <v>8.6441927592954997</v>
      </c>
      <c r="K4" s="3">
        <v>11</v>
      </c>
    </row>
    <row r="5" spans="1:11" ht="18" customHeight="1">
      <c r="A5" s="119">
        <v>12015</v>
      </c>
      <c r="B5" s="119" t="s">
        <v>4172</v>
      </c>
      <c r="C5" s="120">
        <v>5375.54</v>
      </c>
      <c r="D5" s="119">
        <v>1019</v>
      </c>
      <c r="E5" s="120">
        <f>D5*0.17</f>
        <v>173.23000000000002</v>
      </c>
      <c r="F5" s="120">
        <v>0</v>
      </c>
      <c r="H5" s="121">
        <f t="shared" si="2"/>
        <v>5.4453091265947009</v>
      </c>
      <c r="I5" s="21">
        <f t="shared" si="0"/>
        <v>5.9898400392541715</v>
      </c>
      <c r="J5" s="3">
        <f t="shared" si="1"/>
        <v>8.2226545632973504</v>
      </c>
      <c r="K5" s="3">
        <v>11</v>
      </c>
    </row>
    <row r="6" spans="1:11" ht="18" customHeight="1">
      <c r="A6" s="119">
        <v>12014</v>
      </c>
      <c r="B6" s="119" t="s">
        <v>4174</v>
      </c>
      <c r="C6" s="120">
        <v>1020.28</v>
      </c>
      <c r="D6" s="119">
        <v>1000</v>
      </c>
      <c r="E6" s="120">
        <v>0</v>
      </c>
      <c r="F6" s="120">
        <v>0</v>
      </c>
      <c r="G6" s="120">
        <v>0</v>
      </c>
      <c r="H6" s="121">
        <f t="shared" si="2"/>
        <v>1.0202800000000001</v>
      </c>
      <c r="I6" s="21">
        <f t="shared" si="0"/>
        <v>1.1223080000000001</v>
      </c>
      <c r="J6" s="3">
        <f t="shared" si="1"/>
        <v>3.5101399999999998</v>
      </c>
      <c r="K6" s="3">
        <v>6</v>
      </c>
    </row>
    <row r="7" spans="1:11" ht="18" customHeight="1">
      <c r="A7" s="119">
        <v>12014</v>
      </c>
      <c r="B7" s="119" t="s">
        <v>4175</v>
      </c>
      <c r="C7" s="120">
        <v>279</v>
      </c>
      <c r="D7" s="119">
        <v>100</v>
      </c>
      <c r="E7" s="120">
        <v>0</v>
      </c>
      <c r="F7" s="120">
        <v>0</v>
      </c>
      <c r="G7" s="120">
        <v>0</v>
      </c>
      <c r="H7" s="121">
        <f t="shared" si="2"/>
        <v>2.79</v>
      </c>
      <c r="I7" s="21">
        <f t="shared" si="0"/>
        <v>3.0690000000000004</v>
      </c>
      <c r="J7" s="3">
        <f t="shared" si="1"/>
        <v>3.895</v>
      </c>
      <c r="K7" s="3">
        <v>5</v>
      </c>
    </row>
    <row r="8" spans="1:11" ht="18" customHeight="1">
      <c r="A8" s="119">
        <v>12014</v>
      </c>
      <c r="B8" s="119" t="s">
        <v>4172</v>
      </c>
      <c r="C8" s="120">
        <v>3308.72</v>
      </c>
      <c r="D8" s="119">
        <v>503</v>
      </c>
      <c r="E8" s="120">
        <f>D8*0.17</f>
        <v>85.51</v>
      </c>
      <c r="F8" s="120">
        <v>0</v>
      </c>
      <c r="H8" s="121">
        <f t="shared" si="2"/>
        <v>6.7479721669980117</v>
      </c>
      <c r="I8" s="21">
        <f>H8*1.1</f>
        <v>7.4227693836978137</v>
      </c>
      <c r="J8" s="3">
        <f>(H8+K8)/2</f>
        <v>8.8739860834990054</v>
      </c>
      <c r="K8" s="3">
        <v>11</v>
      </c>
    </row>
    <row r="9" spans="1:11" ht="18" customHeight="1">
      <c r="A9" s="119">
        <v>12014</v>
      </c>
      <c r="B9" s="119" t="s">
        <v>4173</v>
      </c>
      <c r="C9" s="120">
        <v>6529.2</v>
      </c>
      <c r="D9" s="119">
        <v>959</v>
      </c>
      <c r="E9" s="120">
        <f>D9*0.17</f>
        <v>163.03</v>
      </c>
      <c r="F9" s="120">
        <v>0</v>
      </c>
      <c r="H9" s="121">
        <f t="shared" si="2"/>
        <v>6.9783420229405628</v>
      </c>
      <c r="I9" s="21">
        <f t="shared" si="0"/>
        <v>7.6761762252346193</v>
      </c>
      <c r="J9" s="3">
        <f t="shared" si="1"/>
        <v>8.9891710114702814</v>
      </c>
      <c r="K9" s="3">
        <v>11</v>
      </c>
    </row>
    <row r="10" spans="1:11" ht="18" customHeight="1">
      <c r="A10" s="119">
        <v>12013</v>
      </c>
      <c r="B10" s="119" t="s">
        <v>4174</v>
      </c>
      <c r="C10" s="120">
        <v>1020.28</v>
      </c>
      <c r="D10" s="119">
        <v>1000</v>
      </c>
      <c r="E10" s="120">
        <v>0</v>
      </c>
      <c r="F10" s="120">
        <v>0</v>
      </c>
      <c r="G10" s="120">
        <v>0</v>
      </c>
      <c r="H10" s="121">
        <f t="shared" si="2"/>
        <v>1.0202800000000001</v>
      </c>
      <c r="I10" s="21">
        <f t="shared" si="0"/>
        <v>1.1223080000000001</v>
      </c>
      <c r="J10" s="3">
        <f t="shared" si="1"/>
        <v>3.5101399999999998</v>
      </c>
      <c r="K10" s="3">
        <v>6</v>
      </c>
    </row>
    <row r="11" spans="1:11" ht="18" customHeight="1">
      <c r="A11" s="119">
        <v>12013</v>
      </c>
      <c r="B11" s="119" t="s">
        <v>4175</v>
      </c>
      <c r="C11" s="120">
        <v>414.25</v>
      </c>
      <c r="D11" s="119">
        <v>150</v>
      </c>
      <c r="E11" s="120">
        <v>0</v>
      </c>
      <c r="F11" s="120">
        <v>0</v>
      </c>
      <c r="G11" s="120">
        <v>0</v>
      </c>
      <c r="H11" s="121">
        <f t="shared" si="2"/>
        <v>2.7616666666666667</v>
      </c>
      <c r="I11" s="21">
        <f t="shared" si="0"/>
        <v>3.0378333333333338</v>
      </c>
      <c r="J11" s="3">
        <f t="shared" si="1"/>
        <v>3.8808333333333334</v>
      </c>
      <c r="K11" s="3">
        <v>5</v>
      </c>
    </row>
    <row r="12" spans="1:11" ht="18" customHeight="1">
      <c r="A12" s="119">
        <v>12013</v>
      </c>
      <c r="B12" s="119" t="s">
        <v>4173</v>
      </c>
      <c r="C12" s="120">
        <v>6110.2</v>
      </c>
      <c r="D12" s="119">
        <v>1047</v>
      </c>
      <c r="E12" s="120">
        <f>D12*0.17</f>
        <v>177.99</v>
      </c>
      <c r="F12" s="120">
        <v>0</v>
      </c>
      <c r="G12" s="120">
        <f>D12*0.11</f>
        <v>115.17</v>
      </c>
      <c r="H12" s="121">
        <f t="shared" si="2"/>
        <v>6.1159121298949373</v>
      </c>
      <c r="I12" s="21">
        <f t="shared" si="0"/>
        <v>6.7275033428844315</v>
      </c>
      <c r="J12" s="3">
        <f t="shared" si="1"/>
        <v>8.5579560649474686</v>
      </c>
      <c r="K12" s="3">
        <v>11</v>
      </c>
    </row>
    <row r="13" spans="1:11" ht="18" customHeight="1">
      <c r="A13" s="119">
        <v>12013</v>
      </c>
      <c r="B13" s="119" t="s">
        <v>4172</v>
      </c>
      <c r="C13" s="120">
        <v>5247.08</v>
      </c>
      <c r="D13" s="119">
        <v>1029</v>
      </c>
      <c r="E13" s="120">
        <f>D13*0.17</f>
        <v>174.93</v>
      </c>
      <c r="F13" s="120">
        <v>0</v>
      </c>
      <c r="G13" s="120">
        <f>D13*0.11</f>
        <v>113.19</v>
      </c>
      <c r="H13" s="121">
        <f t="shared" si="2"/>
        <v>5.3792031098153545</v>
      </c>
      <c r="I13" s="21">
        <f t="shared" si="0"/>
        <v>5.9171234207968908</v>
      </c>
      <c r="J13" s="3">
        <f t="shared" si="1"/>
        <v>8.1896015549076768</v>
      </c>
      <c r="K13" s="3">
        <v>11</v>
      </c>
    </row>
    <row r="14" spans="1:11" ht="18" customHeight="1">
      <c r="A14" s="119">
        <v>12013</v>
      </c>
      <c r="B14" s="119" t="s">
        <v>4185</v>
      </c>
      <c r="C14" s="121">
        <f>7481.3+1300.13</f>
        <v>8781.43</v>
      </c>
      <c r="D14" s="119">
        <v>2021</v>
      </c>
      <c r="E14" s="120">
        <f>D14*0.17</f>
        <v>343.57000000000005</v>
      </c>
      <c r="F14" s="120">
        <v>0</v>
      </c>
      <c r="G14" s="120">
        <f>D14*0.11</f>
        <v>222.31</v>
      </c>
      <c r="H14" s="121">
        <f t="shared" si="2"/>
        <v>4.625091538842157</v>
      </c>
      <c r="I14" s="21">
        <f t="shared" si="0"/>
        <v>5.0876006927263733</v>
      </c>
      <c r="J14" s="3">
        <f t="shared" si="1"/>
        <v>7.812545769421078</v>
      </c>
      <c r="K14" s="3">
        <v>11</v>
      </c>
    </row>
    <row r="15" spans="1:11" ht="18" customHeight="1">
      <c r="A15" s="119">
        <v>12012</v>
      </c>
      <c r="B15" s="119" t="s">
        <v>4173</v>
      </c>
      <c r="C15" s="120">
        <v>7940.44</v>
      </c>
      <c r="D15" s="119">
        <v>1031</v>
      </c>
      <c r="E15" s="120">
        <f>D15*0.17</f>
        <v>175.27</v>
      </c>
      <c r="F15" s="120">
        <v>0</v>
      </c>
      <c r="G15" s="120">
        <f>D15*0.11</f>
        <v>113.41</v>
      </c>
      <c r="H15" s="121">
        <f t="shared" si="2"/>
        <v>7.9816876818622706</v>
      </c>
      <c r="I15" s="21">
        <f t="shared" si="0"/>
        <v>8.7798564500484986</v>
      </c>
      <c r="J15" s="3">
        <f t="shared" si="1"/>
        <v>10.490843840931134</v>
      </c>
      <c r="K15" s="3">
        <v>13</v>
      </c>
    </row>
    <row r="16" spans="1:11" ht="18" customHeight="1">
      <c r="A16" s="119">
        <v>12012</v>
      </c>
      <c r="B16" s="119" t="s">
        <v>4172</v>
      </c>
      <c r="C16" s="120">
        <v>3647.43</v>
      </c>
      <c r="D16" s="119">
        <v>1026</v>
      </c>
      <c r="E16" s="120">
        <f>D16*0.17</f>
        <v>174.42000000000002</v>
      </c>
      <c r="F16" s="120">
        <v>0</v>
      </c>
      <c r="G16" s="120">
        <f>D16*0.11</f>
        <v>112.86</v>
      </c>
      <c r="H16" s="121">
        <f t="shared" si="2"/>
        <v>3.835</v>
      </c>
      <c r="I16" s="21">
        <f t="shared" si="0"/>
        <v>4.2185000000000006</v>
      </c>
      <c r="J16" s="3">
        <f t="shared" si="1"/>
        <v>8.4175000000000004</v>
      </c>
      <c r="K16" s="3">
        <v>13</v>
      </c>
    </row>
    <row r="17" spans="1:11" ht="18" customHeight="1">
      <c r="A17" s="119">
        <v>12011</v>
      </c>
      <c r="B17" s="119" t="s">
        <v>4174</v>
      </c>
      <c r="C17" s="122">
        <v>1020.28</v>
      </c>
      <c r="D17" s="123">
        <v>1000</v>
      </c>
      <c r="E17" s="122">
        <v>0</v>
      </c>
      <c r="F17" s="120">
        <v>0</v>
      </c>
      <c r="G17" s="122">
        <v>0</v>
      </c>
      <c r="H17" s="121">
        <f t="shared" si="2"/>
        <v>1.0202800000000001</v>
      </c>
      <c r="I17" s="21">
        <f t="shared" si="0"/>
        <v>1.1223080000000001</v>
      </c>
      <c r="J17" s="3">
        <f t="shared" si="1"/>
        <v>3.5101399999999998</v>
      </c>
      <c r="K17" s="9">
        <v>6</v>
      </c>
    </row>
    <row r="18" spans="1:11" ht="18" customHeight="1">
      <c r="A18" s="119">
        <v>12011</v>
      </c>
      <c r="B18" s="119" t="s">
        <v>4173</v>
      </c>
      <c r="C18" s="120">
        <v>2234.5</v>
      </c>
      <c r="D18" s="119">
        <v>560</v>
      </c>
      <c r="E18" s="120">
        <f>D18*0.17</f>
        <v>95.2</v>
      </c>
      <c r="F18" s="120">
        <v>0</v>
      </c>
      <c r="G18" s="120">
        <f>D18*0.11</f>
        <v>61.6</v>
      </c>
      <c r="H18" s="121">
        <f t="shared" si="2"/>
        <v>4.2701785714285707</v>
      </c>
      <c r="I18" s="21">
        <f t="shared" si="0"/>
        <v>4.6971964285714281</v>
      </c>
      <c r="J18" s="3">
        <f t="shared" si="1"/>
        <v>7.1350892857142849</v>
      </c>
      <c r="K18" s="3">
        <v>10</v>
      </c>
    </row>
    <row r="19" spans="1:11" ht="18" customHeight="1">
      <c r="A19" s="119">
        <v>12011</v>
      </c>
      <c r="B19" s="119" t="s">
        <v>4172</v>
      </c>
      <c r="C19" s="120">
        <v>1716.68</v>
      </c>
      <c r="D19" s="119">
        <v>509</v>
      </c>
      <c r="E19" s="120">
        <f>D19*0.17</f>
        <v>86.53</v>
      </c>
      <c r="F19" s="120">
        <v>0</v>
      </c>
      <c r="G19" s="120">
        <f>D19*0.11</f>
        <v>55.99</v>
      </c>
      <c r="H19" s="121">
        <f t="shared" si="2"/>
        <v>3.6526522593320236</v>
      </c>
      <c r="I19" s="21">
        <f t="shared" si="0"/>
        <v>4.017917485265226</v>
      </c>
      <c r="J19" s="3">
        <f t="shared" si="1"/>
        <v>6.826326129666012</v>
      </c>
      <c r="K19" s="3">
        <v>10</v>
      </c>
    </row>
    <row r="20" spans="1:11" ht="18" customHeight="1">
      <c r="A20" s="119">
        <v>12010</v>
      </c>
      <c r="B20" s="119" t="s">
        <v>4173</v>
      </c>
      <c r="C20" s="120">
        <v>2234.5</v>
      </c>
      <c r="D20" s="119">
        <v>520</v>
      </c>
      <c r="E20" s="120">
        <f>D20*0.17</f>
        <v>88.4</v>
      </c>
      <c r="F20" s="120">
        <v>0</v>
      </c>
      <c r="G20" s="120">
        <f>D20*0.11</f>
        <v>57.2</v>
      </c>
      <c r="H20" s="121">
        <f t="shared" si="2"/>
        <v>4.577115384615384</v>
      </c>
      <c r="I20" s="21">
        <f t="shared" si="0"/>
        <v>5.0348269230769231</v>
      </c>
      <c r="J20" s="3">
        <f t="shared" si="1"/>
        <v>6.788557692307692</v>
      </c>
      <c r="K20" s="3">
        <v>9</v>
      </c>
    </row>
    <row r="21" spans="1:11" ht="18" customHeight="1">
      <c r="A21" s="119">
        <v>12009</v>
      </c>
      <c r="B21" s="119" t="s">
        <v>4174</v>
      </c>
      <c r="C21" s="120">
        <v>1020.28</v>
      </c>
      <c r="D21" s="119">
        <v>1000</v>
      </c>
      <c r="E21" s="120">
        <v>0</v>
      </c>
      <c r="F21" s="120">
        <v>0</v>
      </c>
      <c r="G21" s="120">
        <v>0</v>
      </c>
      <c r="H21" s="121">
        <f t="shared" si="2"/>
        <v>1.0202800000000001</v>
      </c>
      <c r="I21" s="21">
        <f t="shared" si="0"/>
        <v>1.1223080000000001</v>
      </c>
      <c r="J21" s="3">
        <f t="shared" si="1"/>
        <v>3.5101399999999998</v>
      </c>
      <c r="K21" s="3">
        <v>6</v>
      </c>
    </row>
    <row r="22" spans="1:11" ht="18" customHeight="1">
      <c r="A22" s="119">
        <v>12004</v>
      </c>
      <c r="B22" s="119" t="s">
        <v>4173</v>
      </c>
      <c r="C22" s="120">
        <v>6198.55</v>
      </c>
      <c r="D22" s="119">
        <v>1035</v>
      </c>
      <c r="E22" s="120">
        <f>D22*0.17</f>
        <v>175.95000000000002</v>
      </c>
      <c r="F22" s="120">
        <v>0</v>
      </c>
      <c r="G22" s="120">
        <f>D22*0.11</f>
        <v>113.85</v>
      </c>
      <c r="H22" s="121">
        <f t="shared" si="2"/>
        <v>6.2689371980676336</v>
      </c>
      <c r="I22" s="21">
        <f t="shared" si="0"/>
        <v>6.8958309178743979</v>
      </c>
      <c r="J22" s="3">
        <f t="shared" si="1"/>
        <v>8.6344685990338164</v>
      </c>
      <c r="K22" s="3">
        <v>11</v>
      </c>
    </row>
    <row r="23" spans="1:11" ht="18" customHeight="1">
      <c r="A23" s="119">
        <v>12003</v>
      </c>
      <c r="B23" s="119" t="s">
        <v>4174</v>
      </c>
      <c r="C23" s="120">
        <v>1020.28</v>
      </c>
      <c r="D23" s="119">
        <v>1000</v>
      </c>
      <c r="E23" s="120">
        <v>0</v>
      </c>
      <c r="F23" s="120">
        <v>0</v>
      </c>
      <c r="G23" s="120">
        <v>0</v>
      </c>
      <c r="H23" s="121">
        <f t="shared" si="2"/>
        <v>1.0202800000000001</v>
      </c>
      <c r="I23" s="21">
        <f t="shared" si="0"/>
        <v>1.1223080000000001</v>
      </c>
      <c r="J23" s="3">
        <f t="shared" si="1"/>
        <v>3.5101399999999998</v>
      </c>
      <c r="K23" s="3">
        <v>6</v>
      </c>
    </row>
    <row r="24" spans="1:11" ht="18" customHeight="1">
      <c r="A24" s="119">
        <v>12003</v>
      </c>
      <c r="B24" s="119" t="s">
        <v>4173</v>
      </c>
      <c r="C24" s="120">
        <f>2234.5*2</f>
        <v>4469</v>
      </c>
      <c r="D24" s="119">
        <v>1000</v>
      </c>
      <c r="F24" s="120">
        <v>0</v>
      </c>
      <c r="G24" s="120">
        <f>D24*0.11</f>
        <v>110</v>
      </c>
      <c r="H24" s="121">
        <f t="shared" si="2"/>
        <v>4.5789999999999997</v>
      </c>
      <c r="I24" s="21">
        <f t="shared" si="0"/>
        <v>5.0369000000000002</v>
      </c>
      <c r="J24" s="3">
        <f t="shared" si="1"/>
        <v>6.7895000000000003</v>
      </c>
      <c r="K24" s="3">
        <v>9</v>
      </c>
    </row>
    <row r="25" spans="1:11" ht="18" customHeight="1">
      <c r="A25" s="119">
        <v>144</v>
      </c>
      <c r="B25" s="119" t="s">
        <v>4176</v>
      </c>
      <c r="C25" s="120">
        <v>1930.67</v>
      </c>
      <c r="D25" s="119">
        <v>1020</v>
      </c>
      <c r="E25" s="122">
        <v>0</v>
      </c>
      <c r="F25" s="120">
        <v>0</v>
      </c>
      <c r="G25" s="122">
        <v>0</v>
      </c>
      <c r="H25" s="121">
        <f t="shared" si="2"/>
        <v>1.8928137254901962</v>
      </c>
      <c r="I25" s="21">
        <f t="shared" si="0"/>
        <v>2.0820950980392161</v>
      </c>
      <c r="J25" s="3">
        <f t="shared" si="1"/>
        <v>2.6964068627450981</v>
      </c>
      <c r="K25" s="3">
        <v>3.5</v>
      </c>
    </row>
    <row r="26" spans="1:11" ht="18" customHeight="1">
      <c r="A26" s="119">
        <v>142</v>
      </c>
      <c r="B26" s="119" t="s">
        <v>4176</v>
      </c>
      <c r="C26" s="120">
        <v>1065.01</v>
      </c>
      <c r="D26" s="119">
        <v>514</v>
      </c>
      <c r="E26" s="122">
        <v>0</v>
      </c>
      <c r="F26" s="120">
        <v>0</v>
      </c>
      <c r="G26" s="122">
        <v>0</v>
      </c>
      <c r="H26" s="121">
        <f t="shared" si="2"/>
        <v>2.0720038910505836</v>
      </c>
      <c r="I26" s="21">
        <f>H26*1.1</f>
        <v>2.2792042801556422</v>
      </c>
      <c r="J26" s="3">
        <f>(H26+K26)/2</f>
        <v>2.7860019455252916</v>
      </c>
      <c r="K26" s="3">
        <v>3.5</v>
      </c>
    </row>
    <row r="27" spans="1:11" ht="18" customHeight="1">
      <c r="A27" s="119">
        <v>142</v>
      </c>
      <c r="B27" s="119" t="s">
        <v>4177</v>
      </c>
      <c r="C27" s="120">
        <v>595.66</v>
      </c>
      <c r="D27" s="119">
        <v>511</v>
      </c>
      <c r="E27" s="122">
        <v>0</v>
      </c>
      <c r="F27" s="120">
        <v>0</v>
      </c>
      <c r="G27" s="122">
        <v>0</v>
      </c>
      <c r="H27" s="121">
        <f t="shared" si="2"/>
        <v>1.1656751467710371</v>
      </c>
      <c r="I27" s="21">
        <f>H27*1.1</f>
        <v>1.282242661448141</v>
      </c>
      <c r="J27" s="3">
        <f>(H27+K27)/2</f>
        <v>2.3328375733855187</v>
      </c>
      <c r="K27" s="3">
        <v>3.5</v>
      </c>
    </row>
    <row r="28" spans="1:11" ht="18" customHeight="1">
      <c r="A28" s="119">
        <v>142</v>
      </c>
      <c r="B28" s="119" t="s">
        <v>4246</v>
      </c>
      <c r="C28" s="120">
        <f>789.98-80</f>
        <v>709.98</v>
      </c>
      <c r="D28" s="119">
        <v>508</v>
      </c>
      <c r="E28" s="122">
        <v>0</v>
      </c>
      <c r="F28" s="120">
        <v>0</v>
      </c>
      <c r="G28" s="122">
        <v>0</v>
      </c>
      <c r="H28" s="121">
        <f t="shared" si="2"/>
        <v>1.3975984251968505</v>
      </c>
      <c r="I28" s="21">
        <f>H28*1.1</f>
        <v>1.5373582677165356</v>
      </c>
      <c r="J28" s="3">
        <f>(H28+K28)/2</f>
        <v>2.4487992125984253</v>
      </c>
      <c r="K28" s="3">
        <v>3.5</v>
      </c>
    </row>
    <row r="29" spans="1:11" ht="18" customHeight="1">
      <c r="A29" s="119">
        <v>141</v>
      </c>
      <c r="B29" s="119" t="s">
        <v>4176</v>
      </c>
      <c r="C29" s="120">
        <v>1669.88</v>
      </c>
      <c r="D29" s="119">
        <v>1011</v>
      </c>
      <c r="E29" s="122">
        <v>0</v>
      </c>
      <c r="F29" s="120">
        <v>0</v>
      </c>
      <c r="G29" s="122">
        <v>0</v>
      </c>
      <c r="H29" s="121">
        <f t="shared" si="2"/>
        <v>1.6517111770524235</v>
      </c>
      <c r="I29" s="21">
        <f t="shared" si="0"/>
        <v>1.8168822947576659</v>
      </c>
      <c r="J29" s="3">
        <f t="shared" si="1"/>
        <v>2.5758555885262115</v>
      </c>
      <c r="K29" s="3">
        <v>3.5</v>
      </c>
    </row>
    <row r="30" spans="1:11" ht="18" customHeight="1">
      <c r="A30" s="119">
        <v>140</v>
      </c>
      <c r="B30" s="119" t="s">
        <v>4176</v>
      </c>
      <c r="C30" s="120">
        <v>1307.75</v>
      </c>
      <c r="D30" s="119">
        <v>521</v>
      </c>
      <c r="E30" s="122">
        <v>0</v>
      </c>
      <c r="F30" s="120">
        <v>0</v>
      </c>
      <c r="G30" s="122">
        <v>0</v>
      </c>
      <c r="H30" s="121">
        <f t="shared" si="2"/>
        <v>2.5100767754318616</v>
      </c>
      <c r="I30" s="21">
        <f t="shared" si="0"/>
        <v>2.761084452975048</v>
      </c>
      <c r="J30" s="3">
        <f t="shared" si="1"/>
        <v>3.0050383877159308</v>
      </c>
      <c r="K30" s="3">
        <v>3.5</v>
      </c>
    </row>
    <row r="31" spans="1:11" ht="18" customHeight="1">
      <c r="A31" s="119">
        <v>140</v>
      </c>
      <c r="B31" s="119" t="s">
        <v>4177</v>
      </c>
      <c r="C31" s="120">
        <v>597.88</v>
      </c>
      <c r="D31" s="119">
        <v>506</v>
      </c>
      <c r="E31" s="122">
        <v>0</v>
      </c>
      <c r="F31" s="120">
        <v>0</v>
      </c>
      <c r="G31" s="122">
        <v>0</v>
      </c>
      <c r="H31" s="121">
        <f t="shared" si="2"/>
        <v>1.1815810276679841</v>
      </c>
      <c r="I31" s="21">
        <f t="shared" si="0"/>
        <v>1.2997391304347827</v>
      </c>
      <c r="J31" s="3">
        <f t="shared" si="1"/>
        <v>2.3407905138339919</v>
      </c>
      <c r="K31" s="3">
        <v>3.5</v>
      </c>
    </row>
    <row r="32" spans="1:11" ht="18" customHeight="1">
      <c r="A32" s="119">
        <v>139</v>
      </c>
      <c r="B32" s="119" t="s">
        <v>4176</v>
      </c>
      <c r="C32" s="120">
        <v>1427.96</v>
      </c>
      <c r="D32" s="119">
        <v>1035</v>
      </c>
      <c r="E32" s="122">
        <v>0</v>
      </c>
      <c r="F32" s="120">
        <v>0</v>
      </c>
      <c r="G32" s="122">
        <v>0</v>
      </c>
      <c r="H32" s="121">
        <f t="shared" si="2"/>
        <v>1.379671497584541</v>
      </c>
      <c r="I32" s="21">
        <f t="shared" si="0"/>
        <v>1.5176386473429953</v>
      </c>
      <c r="J32" s="3">
        <f t="shared" si="1"/>
        <v>2.4398357487922704</v>
      </c>
      <c r="K32" s="3">
        <v>3.5</v>
      </c>
    </row>
    <row r="33" spans="1:12" ht="18" customHeight="1">
      <c r="A33" s="119">
        <v>138</v>
      </c>
      <c r="B33" s="119" t="s">
        <v>4176</v>
      </c>
      <c r="C33" s="120">
        <v>1197.43</v>
      </c>
      <c r="D33" s="119">
        <v>522</v>
      </c>
      <c r="E33" s="122">
        <v>0</v>
      </c>
      <c r="F33" s="120">
        <v>0</v>
      </c>
      <c r="G33" s="122">
        <v>0</v>
      </c>
      <c r="H33" s="121">
        <f t="shared" si="2"/>
        <v>2.2939272030651341</v>
      </c>
      <c r="I33" s="21">
        <f t="shared" si="0"/>
        <v>2.5233199233716479</v>
      </c>
      <c r="J33" s="3">
        <f t="shared" si="1"/>
        <v>2.8969636015325673</v>
      </c>
      <c r="K33" s="3">
        <v>3.5</v>
      </c>
    </row>
    <row r="34" spans="1:12" ht="18" customHeight="1">
      <c r="A34" s="119">
        <v>138</v>
      </c>
      <c r="B34" s="119" t="s">
        <v>4177</v>
      </c>
      <c r="C34" s="120">
        <v>598.33000000000004</v>
      </c>
      <c r="D34" s="119">
        <v>517</v>
      </c>
      <c r="E34" s="122">
        <v>0</v>
      </c>
      <c r="F34" s="120">
        <v>0</v>
      </c>
      <c r="G34" s="122">
        <v>0</v>
      </c>
      <c r="H34" s="121">
        <f t="shared" si="2"/>
        <v>1.1573114119922632</v>
      </c>
      <c r="I34" s="21">
        <f t="shared" si="0"/>
        <v>1.2730425531914895</v>
      </c>
      <c r="J34" s="3">
        <f t="shared" si="1"/>
        <v>2.3286557059961317</v>
      </c>
      <c r="K34" s="3">
        <v>3.5</v>
      </c>
    </row>
    <row r="35" spans="1:12" ht="18" customHeight="1">
      <c r="A35" s="119">
        <v>137</v>
      </c>
      <c r="B35" s="119" t="s">
        <v>4176</v>
      </c>
      <c r="C35" s="120">
        <v>1180</v>
      </c>
      <c r="D35" s="119">
        <v>514</v>
      </c>
      <c r="E35" s="122">
        <v>0</v>
      </c>
      <c r="F35" s="120">
        <v>0</v>
      </c>
      <c r="G35" s="122">
        <v>0</v>
      </c>
      <c r="H35" s="121">
        <f t="shared" si="2"/>
        <v>2.2957198443579765</v>
      </c>
      <c r="I35" s="21">
        <f t="shared" si="0"/>
        <v>2.5252918287937742</v>
      </c>
      <c r="J35" s="3">
        <f t="shared" si="1"/>
        <v>2.8978599221789882</v>
      </c>
      <c r="K35" s="3">
        <v>3.5</v>
      </c>
      <c r="L35" s="21"/>
    </row>
    <row r="36" spans="1:12" ht="18" customHeight="1">
      <c r="A36" s="119">
        <v>137</v>
      </c>
      <c r="B36" s="119" t="s">
        <v>4177</v>
      </c>
      <c r="C36" s="120">
        <v>589.62</v>
      </c>
      <c r="D36" s="119">
        <v>511</v>
      </c>
      <c r="E36" s="122">
        <v>0</v>
      </c>
      <c r="F36" s="120">
        <v>0</v>
      </c>
      <c r="G36" s="122">
        <v>0</v>
      </c>
      <c r="H36" s="121">
        <f t="shared" si="2"/>
        <v>1.1538551859099804</v>
      </c>
      <c r="I36" s="21">
        <f t="shared" ref="I36:I67" si="3">H36*1.1</f>
        <v>1.2692407045009786</v>
      </c>
      <c r="J36" s="3">
        <f t="shared" ref="J36:J67" si="4">(H36+K36)/2</f>
        <v>2.3269275929549904</v>
      </c>
      <c r="K36" s="3">
        <v>3.5</v>
      </c>
    </row>
    <row r="37" spans="1:12" ht="18" customHeight="1">
      <c r="A37" s="119">
        <v>136</v>
      </c>
      <c r="B37" s="119" t="s">
        <v>4176</v>
      </c>
      <c r="C37" s="120">
        <v>1242.95</v>
      </c>
      <c r="D37" s="119">
        <v>520</v>
      </c>
      <c r="E37" s="122">
        <v>0</v>
      </c>
      <c r="F37" s="120">
        <v>0</v>
      </c>
      <c r="G37" s="122">
        <v>0</v>
      </c>
      <c r="H37" s="121">
        <f t="shared" si="2"/>
        <v>2.3902884615384616</v>
      </c>
      <c r="I37" s="21">
        <f t="shared" si="3"/>
        <v>2.629317307692308</v>
      </c>
      <c r="J37" s="3">
        <f t="shared" si="4"/>
        <v>2.9451442307692308</v>
      </c>
      <c r="K37" s="3">
        <v>3.5</v>
      </c>
    </row>
    <row r="38" spans="1:12" ht="18" customHeight="1">
      <c r="A38" s="119">
        <v>136</v>
      </c>
      <c r="B38" s="119" t="s">
        <v>4177</v>
      </c>
      <c r="C38" s="120">
        <v>596.24</v>
      </c>
      <c r="D38" s="119">
        <v>511</v>
      </c>
      <c r="E38" s="122">
        <v>0</v>
      </c>
      <c r="F38" s="120">
        <v>0</v>
      </c>
      <c r="G38" s="122">
        <v>0</v>
      </c>
      <c r="H38" s="121">
        <f t="shared" si="2"/>
        <v>1.1668101761252447</v>
      </c>
      <c r="I38" s="21">
        <f t="shared" si="3"/>
        <v>1.2834911937377693</v>
      </c>
      <c r="J38" s="3">
        <f t="shared" si="4"/>
        <v>2.3334050880626225</v>
      </c>
      <c r="K38" s="3">
        <v>3.5</v>
      </c>
    </row>
    <row r="39" spans="1:12" ht="18" customHeight="1">
      <c r="A39" s="119">
        <v>135</v>
      </c>
      <c r="B39" s="119" t="s">
        <v>4176</v>
      </c>
      <c r="C39" s="120">
        <v>1233.19</v>
      </c>
      <c r="D39" s="119">
        <v>522</v>
      </c>
      <c r="E39" s="122">
        <v>0</v>
      </c>
      <c r="F39" s="120">
        <v>0</v>
      </c>
      <c r="G39" s="122">
        <v>0</v>
      </c>
      <c r="H39" s="121">
        <f t="shared" si="2"/>
        <v>2.3624329501915708</v>
      </c>
      <c r="I39" s="21">
        <f t="shared" si="3"/>
        <v>2.5986762452107279</v>
      </c>
      <c r="J39" s="3">
        <f t="shared" si="4"/>
        <v>2.9312164750957854</v>
      </c>
      <c r="K39" s="3">
        <v>3.5</v>
      </c>
    </row>
    <row r="40" spans="1:12" ht="18" customHeight="1">
      <c r="A40" s="119">
        <v>135</v>
      </c>
      <c r="B40" s="119" t="s">
        <v>4177</v>
      </c>
      <c r="C40" s="120">
        <v>598.30999999999995</v>
      </c>
      <c r="D40" s="119">
        <v>520</v>
      </c>
      <c r="E40" s="122">
        <v>0</v>
      </c>
      <c r="F40" s="120">
        <v>0</v>
      </c>
      <c r="G40" s="122">
        <v>0</v>
      </c>
      <c r="H40" s="121">
        <f t="shared" si="2"/>
        <v>1.1505961538461538</v>
      </c>
      <c r="I40" s="21">
        <f t="shared" si="3"/>
        <v>1.2656557692307693</v>
      </c>
      <c r="J40" s="3">
        <f t="shared" si="4"/>
        <v>2.3252980769230769</v>
      </c>
      <c r="K40" s="3">
        <v>3.5</v>
      </c>
    </row>
    <row r="41" spans="1:12" ht="18" customHeight="1">
      <c r="A41" s="119">
        <v>134</v>
      </c>
      <c r="B41" s="119" t="s">
        <v>4176</v>
      </c>
      <c r="C41" s="120">
        <v>1348.11</v>
      </c>
      <c r="D41" s="119">
        <v>1027</v>
      </c>
      <c r="E41" s="122">
        <v>0</v>
      </c>
      <c r="F41" s="120">
        <v>0</v>
      </c>
      <c r="G41" s="122">
        <v>0</v>
      </c>
      <c r="H41" s="121">
        <f t="shared" si="2"/>
        <v>1.3126679649464459</v>
      </c>
      <c r="I41" s="21">
        <f t="shared" si="3"/>
        <v>1.4439347614410907</v>
      </c>
      <c r="J41" s="3">
        <f t="shared" si="4"/>
        <v>2.4063339824732228</v>
      </c>
      <c r="K41" s="3">
        <v>3.5</v>
      </c>
    </row>
    <row r="42" spans="1:12" ht="18" customHeight="1">
      <c r="A42" s="119">
        <v>133</v>
      </c>
      <c r="B42" s="119" t="s">
        <v>4176</v>
      </c>
      <c r="C42" s="120">
        <v>1593.94</v>
      </c>
      <c r="D42" s="119">
        <v>1037</v>
      </c>
      <c r="E42" s="122">
        <v>0</v>
      </c>
      <c r="F42" s="120">
        <v>0</v>
      </c>
      <c r="G42" s="122">
        <v>0</v>
      </c>
      <c r="H42" s="121">
        <f t="shared" si="2"/>
        <v>1.5370684667309547</v>
      </c>
      <c r="I42" s="21">
        <f t="shared" si="3"/>
        <v>1.6907753134040502</v>
      </c>
      <c r="J42" s="3">
        <f t="shared" si="4"/>
        <v>2.5185342333654774</v>
      </c>
      <c r="K42" s="3">
        <v>3.5</v>
      </c>
    </row>
    <row r="43" spans="1:12" ht="18" customHeight="1">
      <c r="A43" s="119">
        <v>132</v>
      </c>
      <c r="B43" s="119" t="s">
        <v>4176</v>
      </c>
      <c r="C43" s="120">
        <v>1526.55</v>
      </c>
      <c r="D43" s="119">
        <v>513</v>
      </c>
      <c r="E43" s="122">
        <v>0</v>
      </c>
      <c r="F43" s="120">
        <v>0</v>
      </c>
      <c r="G43" s="122">
        <v>0</v>
      </c>
      <c r="H43" s="121">
        <f t="shared" si="2"/>
        <v>2.9757309941520469</v>
      </c>
      <c r="I43" s="21">
        <f t="shared" si="3"/>
        <v>3.2733040935672517</v>
      </c>
      <c r="J43" s="3">
        <f t="shared" si="4"/>
        <v>3.2378654970760232</v>
      </c>
      <c r="K43" s="3">
        <v>3.5</v>
      </c>
    </row>
    <row r="44" spans="1:12" ht="18" customHeight="1">
      <c r="A44" s="119">
        <v>131</v>
      </c>
      <c r="B44" s="119" t="s">
        <v>4176</v>
      </c>
      <c r="C44" s="120">
        <v>1100.24</v>
      </c>
      <c r="D44" s="119">
        <v>538</v>
      </c>
      <c r="E44" s="122">
        <v>0</v>
      </c>
      <c r="F44" s="120">
        <v>0</v>
      </c>
      <c r="G44" s="122">
        <v>0</v>
      </c>
      <c r="H44" s="121">
        <f t="shared" si="2"/>
        <v>2.0450557620817844</v>
      </c>
      <c r="I44" s="21">
        <f t="shared" si="3"/>
        <v>2.2495613382899631</v>
      </c>
      <c r="J44" s="3">
        <f t="shared" si="4"/>
        <v>2.772527881040892</v>
      </c>
      <c r="K44" s="3">
        <v>3.5</v>
      </c>
    </row>
    <row r="45" spans="1:12" ht="18" customHeight="1">
      <c r="A45" s="119">
        <v>130</v>
      </c>
      <c r="B45" s="119" t="s">
        <v>4177</v>
      </c>
      <c r="C45" s="120">
        <v>795.15</v>
      </c>
      <c r="D45" s="119">
        <v>525</v>
      </c>
      <c r="E45" s="122">
        <v>0</v>
      </c>
      <c r="F45" s="120">
        <v>0</v>
      </c>
      <c r="G45" s="122">
        <v>0</v>
      </c>
      <c r="H45" s="121">
        <f t="shared" si="2"/>
        <v>1.5145714285714285</v>
      </c>
      <c r="I45" s="21">
        <f t="shared" si="3"/>
        <v>1.6660285714285714</v>
      </c>
      <c r="J45" s="3">
        <f t="shared" si="4"/>
        <v>2.5072857142857141</v>
      </c>
      <c r="K45" s="3">
        <v>3.5</v>
      </c>
    </row>
    <row r="46" spans="1:12" ht="18" customHeight="1">
      <c r="A46" s="119">
        <v>129</v>
      </c>
      <c r="B46" s="119" t="s">
        <v>4176</v>
      </c>
      <c r="C46" s="120">
        <f>1439+1115</f>
        <v>2554</v>
      </c>
      <c r="D46" s="119">
        <v>1500</v>
      </c>
      <c r="E46" s="122">
        <v>0</v>
      </c>
      <c r="F46" s="120">
        <v>0</v>
      </c>
      <c r="G46" s="122">
        <v>0</v>
      </c>
      <c r="H46" s="121">
        <f t="shared" si="2"/>
        <v>1.7026666666666668</v>
      </c>
      <c r="I46" s="21">
        <f t="shared" si="3"/>
        <v>1.8729333333333336</v>
      </c>
      <c r="J46" s="3">
        <f t="shared" si="4"/>
        <v>2.6013333333333333</v>
      </c>
      <c r="K46" s="120">
        <v>3.5</v>
      </c>
    </row>
    <row r="47" spans="1:12" ht="18" customHeight="1">
      <c r="A47" s="119">
        <v>128</v>
      </c>
      <c r="B47" s="119" t="s">
        <v>4177</v>
      </c>
      <c r="C47" s="120">
        <v>621.13</v>
      </c>
      <c r="D47" s="119">
        <v>500</v>
      </c>
      <c r="E47" s="122">
        <v>0</v>
      </c>
      <c r="F47" s="120">
        <v>0</v>
      </c>
      <c r="G47" s="122">
        <v>0</v>
      </c>
      <c r="H47" s="121">
        <f t="shared" si="2"/>
        <v>1.2422599999999999</v>
      </c>
      <c r="I47" s="21">
        <f t="shared" si="3"/>
        <v>1.3664860000000001</v>
      </c>
      <c r="J47" s="3">
        <f t="shared" si="4"/>
        <v>2.37113</v>
      </c>
      <c r="K47" s="3">
        <v>3.5</v>
      </c>
    </row>
    <row r="48" spans="1:12" ht="18" customHeight="1">
      <c r="A48" s="119">
        <v>127</v>
      </c>
      <c r="B48" s="119" t="s">
        <v>4177</v>
      </c>
      <c r="C48" s="120">
        <v>491</v>
      </c>
      <c r="D48" s="119">
        <v>300</v>
      </c>
      <c r="E48" s="120">
        <v>0</v>
      </c>
      <c r="F48" s="120">
        <v>0</v>
      </c>
      <c r="G48" s="120">
        <v>0</v>
      </c>
      <c r="H48" s="121">
        <f t="shared" si="2"/>
        <v>1.6366666666666667</v>
      </c>
      <c r="I48" s="21">
        <f t="shared" si="3"/>
        <v>1.8003333333333336</v>
      </c>
      <c r="J48" s="3">
        <f t="shared" si="4"/>
        <v>2.5683333333333334</v>
      </c>
      <c r="K48" s="3">
        <v>3.5</v>
      </c>
    </row>
    <row r="49" spans="1:11" ht="18" customHeight="1">
      <c r="A49" s="119">
        <v>126</v>
      </c>
      <c r="B49" s="119" t="s">
        <v>4177</v>
      </c>
      <c r="C49" s="120">
        <v>491</v>
      </c>
      <c r="D49" s="119">
        <v>300</v>
      </c>
      <c r="E49" s="120">
        <v>0</v>
      </c>
      <c r="F49" s="120">
        <v>0</v>
      </c>
      <c r="G49" s="120">
        <v>0</v>
      </c>
      <c r="H49" s="121">
        <f t="shared" si="2"/>
        <v>1.6366666666666667</v>
      </c>
      <c r="I49" s="21">
        <f t="shared" si="3"/>
        <v>1.8003333333333336</v>
      </c>
      <c r="J49" s="3">
        <f t="shared" si="4"/>
        <v>2.5683333333333334</v>
      </c>
      <c r="K49" s="3">
        <v>3.5</v>
      </c>
    </row>
    <row r="50" spans="1:11" ht="18" customHeight="1">
      <c r="A50" s="119">
        <v>125</v>
      </c>
      <c r="B50" s="119" t="s">
        <v>4176</v>
      </c>
      <c r="C50" s="120">
        <v>1100.24</v>
      </c>
      <c r="D50" s="119">
        <v>538</v>
      </c>
      <c r="E50" s="120">
        <v>0</v>
      </c>
      <c r="F50" s="120">
        <v>0</v>
      </c>
      <c r="G50" s="120">
        <v>0</v>
      </c>
      <c r="H50" s="121">
        <f t="shared" si="2"/>
        <v>2.0450557620817844</v>
      </c>
      <c r="I50" s="21">
        <f t="shared" si="3"/>
        <v>2.2495613382899631</v>
      </c>
      <c r="J50" s="3">
        <f t="shared" si="4"/>
        <v>2.772527881040892</v>
      </c>
      <c r="K50" s="3">
        <v>3.5</v>
      </c>
    </row>
    <row r="51" spans="1:11" ht="18" customHeight="1">
      <c r="A51" s="119">
        <v>124</v>
      </c>
      <c r="B51" s="119" t="s">
        <v>4177</v>
      </c>
      <c r="C51" s="120">
        <v>491</v>
      </c>
      <c r="D51" s="119">
        <v>300</v>
      </c>
      <c r="E51" s="120">
        <v>0</v>
      </c>
      <c r="F51" s="120">
        <v>0</v>
      </c>
      <c r="G51" s="120">
        <v>0</v>
      </c>
      <c r="H51" s="121">
        <f t="shared" si="2"/>
        <v>1.6366666666666667</v>
      </c>
      <c r="I51" s="21">
        <f t="shared" si="3"/>
        <v>1.8003333333333336</v>
      </c>
      <c r="J51" s="3">
        <f t="shared" si="4"/>
        <v>2.5683333333333334</v>
      </c>
      <c r="K51" s="3">
        <v>3.5</v>
      </c>
    </row>
    <row r="52" spans="1:11" ht="18" customHeight="1">
      <c r="A52" s="119">
        <v>123</v>
      </c>
      <c r="B52" s="119" t="s">
        <v>4177</v>
      </c>
      <c r="C52" s="120">
        <v>491</v>
      </c>
      <c r="D52" s="119">
        <v>300</v>
      </c>
      <c r="E52" s="120">
        <v>0</v>
      </c>
      <c r="F52" s="120">
        <v>0</v>
      </c>
      <c r="G52" s="120">
        <v>0</v>
      </c>
      <c r="H52" s="121">
        <f t="shared" si="2"/>
        <v>1.6366666666666667</v>
      </c>
      <c r="I52" s="21">
        <f t="shared" si="3"/>
        <v>1.8003333333333336</v>
      </c>
      <c r="J52" s="3">
        <f t="shared" si="4"/>
        <v>2.5683333333333334</v>
      </c>
      <c r="K52" s="3">
        <v>3.5</v>
      </c>
    </row>
    <row r="53" spans="1:11" ht="18" customHeight="1">
      <c r="A53" s="119">
        <v>122</v>
      </c>
      <c r="B53" s="119" t="s">
        <v>4177</v>
      </c>
      <c r="C53" s="120">
        <v>491</v>
      </c>
      <c r="D53" s="119">
        <v>300</v>
      </c>
      <c r="E53" s="120">
        <v>0</v>
      </c>
      <c r="F53" s="120">
        <v>0</v>
      </c>
      <c r="G53" s="120">
        <v>0</v>
      </c>
      <c r="H53" s="121">
        <f t="shared" si="2"/>
        <v>1.6366666666666667</v>
      </c>
      <c r="I53" s="21">
        <f t="shared" si="3"/>
        <v>1.8003333333333336</v>
      </c>
      <c r="J53" s="3">
        <f t="shared" si="4"/>
        <v>2.5683333333333334</v>
      </c>
      <c r="K53" s="3">
        <v>3.5</v>
      </c>
    </row>
    <row r="54" spans="1:11" ht="18" customHeight="1">
      <c r="A54" s="119">
        <v>121</v>
      </c>
      <c r="B54" s="119" t="s">
        <v>4177</v>
      </c>
      <c r="C54" s="120">
        <v>491</v>
      </c>
      <c r="D54" s="119">
        <v>300</v>
      </c>
      <c r="E54" s="122">
        <v>0</v>
      </c>
      <c r="F54" s="120">
        <v>0</v>
      </c>
      <c r="G54" s="122">
        <v>0</v>
      </c>
      <c r="H54" s="121">
        <f t="shared" si="2"/>
        <v>1.6366666666666667</v>
      </c>
      <c r="I54" s="21">
        <f t="shared" si="3"/>
        <v>1.8003333333333336</v>
      </c>
      <c r="J54" s="3">
        <f t="shared" si="4"/>
        <v>2.5683333333333334</v>
      </c>
      <c r="K54" s="3">
        <v>3.5</v>
      </c>
    </row>
    <row r="55" spans="1:11" ht="18" customHeight="1">
      <c r="A55" s="119">
        <v>120</v>
      </c>
      <c r="B55" s="119" t="s">
        <v>4177</v>
      </c>
      <c r="C55" s="120">
        <v>491</v>
      </c>
      <c r="D55" s="119">
        <v>300</v>
      </c>
      <c r="E55" s="120">
        <v>0</v>
      </c>
      <c r="F55" s="120">
        <v>0</v>
      </c>
      <c r="G55" s="120">
        <v>0</v>
      </c>
      <c r="H55" s="121">
        <f t="shared" si="2"/>
        <v>1.6366666666666667</v>
      </c>
      <c r="I55" s="21">
        <f t="shared" si="3"/>
        <v>1.8003333333333336</v>
      </c>
      <c r="J55" s="3">
        <f t="shared" si="4"/>
        <v>2.5683333333333334</v>
      </c>
      <c r="K55" s="3">
        <v>3.5</v>
      </c>
    </row>
    <row r="56" spans="1:11" ht="18" customHeight="1">
      <c r="A56" s="119">
        <v>119</v>
      </c>
      <c r="B56" s="119" t="s">
        <v>4177</v>
      </c>
      <c r="C56" s="120">
        <v>491</v>
      </c>
      <c r="D56" s="119">
        <v>300</v>
      </c>
      <c r="E56" s="120">
        <v>0</v>
      </c>
      <c r="F56" s="120">
        <v>0</v>
      </c>
      <c r="G56" s="120">
        <v>0</v>
      </c>
      <c r="H56" s="121">
        <f t="shared" si="2"/>
        <v>1.6366666666666667</v>
      </c>
      <c r="I56" s="21">
        <f t="shared" si="3"/>
        <v>1.8003333333333336</v>
      </c>
      <c r="J56" s="3">
        <f t="shared" si="4"/>
        <v>2.5683333333333334</v>
      </c>
      <c r="K56" s="3">
        <v>3.5</v>
      </c>
    </row>
    <row r="57" spans="1:11" ht="18" customHeight="1">
      <c r="A57" s="119">
        <v>118</v>
      </c>
      <c r="B57" s="119" t="s">
        <v>4177</v>
      </c>
      <c r="C57" s="120">
        <v>491</v>
      </c>
      <c r="D57" s="119">
        <v>300</v>
      </c>
      <c r="E57" s="120">
        <v>0</v>
      </c>
      <c r="F57" s="120">
        <v>0</v>
      </c>
      <c r="G57" s="120">
        <v>0</v>
      </c>
      <c r="H57" s="121">
        <f t="shared" si="2"/>
        <v>1.6366666666666667</v>
      </c>
      <c r="I57" s="21">
        <f t="shared" si="3"/>
        <v>1.8003333333333336</v>
      </c>
      <c r="J57" s="3">
        <f t="shared" si="4"/>
        <v>2.5683333333333334</v>
      </c>
      <c r="K57" s="3">
        <v>3.5</v>
      </c>
    </row>
    <row r="58" spans="1:11" ht="18" customHeight="1">
      <c r="A58" s="119">
        <v>117</v>
      </c>
      <c r="B58" s="119" t="s">
        <v>4177</v>
      </c>
      <c r="C58" s="120">
        <v>491</v>
      </c>
      <c r="D58" s="119">
        <v>300</v>
      </c>
      <c r="E58" s="120">
        <v>0</v>
      </c>
      <c r="F58" s="120">
        <v>0</v>
      </c>
      <c r="G58" s="120">
        <v>0</v>
      </c>
      <c r="H58" s="121">
        <f t="shared" si="2"/>
        <v>1.6366666666666667</v>
      </c>
      <c r="I58" s="21">
        <f t="shared" si="3"/>
        <v>1.8003333333333336</v>
      </c>
      <c r="J58" s="3">
        <f t="shared" si="4"/>
        <v>2.5683333333333334</v>
      </c>
      <c r="K58" s="3">
        <v>3.5</v>
      </c>
    </row>
    <row r="59" spans="1:11" ht="18" customHeight="1">
      <c r="A59" s="119">
        <v>116</v>
      </c>
      <c r="B59" s="119" t="s">
        <v>4177</v>
      </c>
      <c r="C59" s="120">
        <v>491</v>
      </c>
      <c r="D59" s="119">
        <v>300</v>
      </c>
      <c r="E59" s="120">
        <v>0</v>
      </c>
      <c r="F59" s="120">
        <v>0</v>
      </c>
      <c r="G59" s="120">
        <v>0</v>
      </c>
      <c r="H59" s="121">
        <f t="shared" si="2"/>
        <v>1.6366666666666667</v>
      </c>
      <c r="I59" s="21">
        <f t="shared" si="3"/>
        <v>1.8003333333333336</v>
      </c>
      <c r="J59" s="3">
        <f t="shared" si="4"/>
        <v>2.5683333333333334</v>
      </c>
      <c r="K59" s="3">
        <v>3.5</v>
      </c>
    </row>
    <row r="60" spans="1:11" ht="18" customHeight="1">
      <c r="A60" s="119">
        <v>115</v>
      </c>
      <c r="B60" s="119" t="s">
        <v>4177</v>
      </c>
      <c r="C60" s="120">
        <v>491</v>
      </c>
      <c r="D60" s="119">
        <v>300</v>
      </c>
      <c r="E60" s="120">
        <v>0</v>
      </c>
      <c r="F60" s="120">
        <v>0</v>
      </c>
      <c r="G60" s="120">
        <v>0</v>
      </c>
      <c r="H60" s="121">
        <f t="shared" si="2"/>
        <v>1.6366666666666667</v>
      </c>
      <c r="I60" s="21">
        <f t="shared" si="3"/>
        <v>1.8003333333333336</v>
      </c>
      <c r="J60" s="3">
        <f t="shared" si="4"/>
        <v>2.5683333333333334</v>
      </c>
      <c r="K60" s="3">
        <v>3.5</v>
      </c>
    </row>
    <row r="61" spans="1:11" ht="18" customHeight="1">
      <c r="A61" s="119">
        <v>114</v>
      </c>
      <c r="B61" s="119" t="s">
        <v>4177</v>
      </c>
      <c r="C61" s="120">
        <v>491</v>
      </c>
      <c r="D61" s="119">
        <v>300</v>
      </c>
      <c r="E61" s="120">
        <v>0</v>
      </c>
      <c r="F61" s="120">
        <v>0</v>
      </c>
      <c r="G61" s="120">
        <v>0</v>
      </c>
      <c r="H61" s="121">
        <f t="shared" si="2"/>
        <v>1.6366666666666667</v>
      </c>
      <c r="I61" s="21">
        <f t="shared" si="3"/>
        <v>1.8003333333333336</v>
      </c>
      <c r="J61" s="3">
        <f t="shared" si="4"/>
        <v>2.5683333333333334</v>
      </c>
      <c r="K61" s="3">
        <v>3.5</v>
      </c>
    </row>
    <row r="62" spans="1:11" ht="18" customHeight="1">
      <c r="A62" s="119">
        <v>113</v>
      </c>
      <c r="B62" s="119" t="s">
        <v>4177</v>
      </c>
      <c r="C62" s="120">
        <v>491</v>
      </c>
      <c r="D62" s="119">
        <v>300</v>
      </c>
      <c r="E62" s="120">
        <v>0</v>
      </c>
      <c r="F62" s="120">
        <v>0</v>
      </c>
      <c r="G62" s="120">
        <v>0</v>
      </c>
      <c r="H62" s="121">
        <f t="shared" si="2"/>
        <v>1.6366666666666667</v>
      </c>
      <c r="I62" s="21">
        <f t="shared" si="3"/>
        <v>1.8003333333333336</v>
      </c>
      <c r="J62" s="3">
        <f t="shared" si="4"/>
        <v>2.5683333333333334</v>
      </c>
      <c r="K62" s="3">
        <v>3.5</v>
      </c>
    </row>
    <row r="63" spans="1:11" ht="18" customHeight="1">
      <c r="A63" s="119">
        <v>112</v>
      </c>
      <c r="B63" s="119" t="s">
        <v>4177</v>
      </c>
      <c r="C63" s="120">
        <v>491</v>
      </c>
      <c r="D63" s="119">
        <v>300</v>
      </c>
      <c r="E63" s="120">
        <v>0</v>
      </c>
      <c r="F63" s="120">
        <v>0</v>
      </c>
      <c r="G63" s="120">
        <v>0</v>
      </c>
      <c r="H63" s="121">
        <f t="shared" si="2"/>
        <v>1.6366666666666667</v>
      </c>
      <c r="I63" s="21">
        <f t="shared" si="3"/>
        <v>1.8003333333333336</v>
      </c>
      <c r="J63" s="3">
        <f t="shared" si="4"/>
        <v>2.5683333333333334</v>
      </c>
      <c r="K63" s="3">
        <v>3.5</v>
      </c>
    </row>
    <row r="64" spans="1:11" ht="18" customHeight="1">
      <c r="A64" s="119">
        <v>111</v>
      </c>
      <c r="B64" s="119" t="s">
        <v>4177</v>
      </c>
      <c r="C64" s="120">
        <v>491</v>
      </c>
      <c r="D64" s="119">
        <v>300</v>
      </c>
      <c r="E64" s="120">
        <v>0</v>
      </c>
      <c r="F64" s="120">
        <v>0</v>
      </c>
      <c r="G64" s="120">
        <v>0</v>
      </c>
      <c r="H64" s="121">
        <f t="shared" si="2"/>
        <v>1.6366666666666667</v>
      </c>
      <c r="I64" s="21">
        <f t="shared" si="3"/>
        <v>1.8003333333333336</v>
      </c>
      <c r="J64" s="3">
        <f t="shared" si="4"/>
        <v>2.5683333333333334</v>
      </c>
      <c r="K64" s="3">
        <v>3.5</v>
      </c>
    </row>
    <row r="65" spans="1:11" ht="18" customHeight="1">
      <c r="A65" s="119">
        <v>110</v>
      </c>
      <c r="B65" s="119" t="s">
        <v>4177</v>
      </c>
      <c r="C65" s="120">
        <v>491</v>
      </c>
      <c r="D65" s="119">
        <v>300</v>
      </c>
      <c r="E65" s="120">
        <v>0</v>
      </c>
      <c r="F65" s="120">
        <v>0</v>
      </c>
      <c r="G65" s="120">
        <v>0</v>
      </c>
      <c r="H65" s="121">
        <f t="shared" si="2"/>
        <v>1.6366666666666667</v>
      </c>
      <c r="I65" s="21">
        <f t="shared" si="3"/>
        <v>1.8003333333333336</v>
      </c>
      <c r="J65" s="3">
        <f t="shared" si="4"/>
        <v>2.5683333333333334</v>
      </c>
      <c r="K65" s="3">
        <v>3.5</v>
      </c>
    </row>
    <row r="66" spans="1:11" ht="18" customHeight="1">
      <c r="A66" s="119">
        <v>109</v>
      </c>
      <c r="B66" s="119" t="s">
        <v>4177</v>
      </c>
      <c r="C66" s="120">
        <v>491</v>
      </c>
      <c r="D66" s="119">
        <v>300</v>
      </c>
      <c r="E66" s="120">
        <v>0</v>
      </c>
      <c r="F66" s="120">
        <v>0</v>
      </c>
      <c r="G66" s="120">
        <v>0</v>
      </c>
      <c r="H66" s="121">
        <f t="shared" si="2"/>
        <v>1.6366666666666667</v>
      </c>
      <c r="I66" s="21">
        <f t="shared" si="3"/>
        <v>1.8003333333333336</v>
      </c>
      <c r="J66" s="3">
        <f t="shared" si="4"/>
        <v>2.5683333333333334</v>
      </c>
      <c r="K66" s="3">
        <v>3.5</v>
      </c>
    </row>
    <row r="67" spans="1:11" ht="18" customHeight="1">
      <c r="A67" s="119">
        <v>108</v>
      </c>
      <c r="B67" s="119" t="s">
        <v>4177</v>
      </c>
      <c r="C67" s="120">
        <v>491</v>
      </c>
      <c r="D67" s="119">
        <v>300</v>
      </c>
      <c r="E67" s="120">
        <v>0</v>
      </c>
      <c r="F67" s="120">
        <v>0</v>
      </c>
      <c r="G67" s="120">
        <v>0</v>
      </c>
      <c r="H67" s="121">
        <f t="shared" ref="H67:H74" si="5">(C67+E67+F67+G67)/D67</f>
        <v>1.6366666666666667</v>
      </c>
      <c r="I67" s="21">
        <f t="shared" si="3"/>
        <v>1.8003333333333336</v>
      </c>
      <c r="J67" s="3">
        <f t="shared" si="4"/>
        <v>2.5683333333333334</v>
      </c>
      <c r="K67" s="3">
        <v>3.5</v>
      </c>
    </row>
    <row r="68" spans="1:11" ht="18" customHeight="1">
      <c r="A68" s="119">
        <v>107</v>
      </c>
      <c r="B68" s="119" t="s">
        <v>4177</v>
      </c>
      <c r="C68" s="120">
        <v>491</v>
      </c>
      <c r="D68" s="119">
        <v>300</v>
      </c>
      <c r="E68" s="120">
        <v>0</v>
      </c>
      <c r="F68" s="120">
        <v>0</v>
      </c>
      <c r="G68" s="120">
        <v>0</v>
      </c>
      <c r="H68" s="121">
        <f t="shared" si="5"/>
        <v>1.6366666666666667</v>
      </c>
      <c r="I68" s="21">
        <f t="shared" ref="I68:I73" si="6">H68*1.1</f>
        <v>1.8003333333333336</v>
      </c>
      <c r="J68" s="3">
        <f t="shared" ref="J68:J73" si="7">(H68+K68)/2</f>
        <v>2.5683333333333334</v>
      </c>
      <c r="K68" s="3">
        <v>3.5</v>
      </c>
    </row>
    <row r="69" spans="1:11" ht="18" customHeight="1">
      <c r="A69" s="119">
        <v>106</v>
      </c>
      <c r="B69" s="119" t="s">
        <v>4177</v>
      </c>
      <c r="C69" s="120">
        <v>491</v>
      </c>
      <c r="D69" s="119">
        <v>300</v>
      </c>
      <c r="E69" s="120">
        <v>0</v>
      </c>
      <c r="F69" s="120">
        <v>0</v>
      </c>
      <c r="G69" s="120">
        <v>0</v>
      </c>
      <c r="H69" s="121">
        <f t="shared" si="5"/>
        <v>1.6366666666666667</v>
      </c>
      <c r="I69" s="21">
        <f t="shared" si="6"/>
        <v>1.8003333333333336</v>
      </c>
      <c r="J69" s="3">
        <f t="shared" si="7"/>
        <v>2.5683333333333334</v>
      </c>
      <c r="K69" s="3">
        <v>3.5</v>
      </c>
    </row>
    <row r="70" spans="1:11" ht="18" customHeight="1">
      <c r="A70" s="119">
        <v>105</v>
      </c>
      <c r="B70" s="119" t="s">
        <v>4177</v>
      </c>
      <c r="C70" s="120">
        <v>491</v>
      </c>
      <c r="D70" s="119">
        <v>300</v>
      </c>
      <c r="E70" s="120">
        <v>0</v>
      </c>
      <c r="F70" s="120">
        <v>0</v>
      </c>
      <c r="G70" s="120">
        <v>0</v>
      </c>
      <c r="H70" s="121">
        <f t="shared" si="5"/>
        <v>1.6366666666666667</v>
      </c>
      <c r="I70" s="21">
        <f t="shared" si="6"/>
        <v>1.8003333333333336</v>
      </c>
      <c r="J70" s="3">
        <f t="shared" si="7"/>
        <v>2.5683333333333334</v>
      </c>
      <c r="K70" s="3">
        <v>3.5</v>
      </c>
    </row>
    <row r="71" spans="1:11" ht="18" customHeight="1">
      <c r="A71" s="119">
        <v>104</v>
      </c>
      <c r="B71" s="119" t="s">
        <v>4177</v>
      </c>
      <c r="C71" s="120">
        <v>491</v>
      </c>
      <c r="D71" s="119">
        <v>300</v>
      </c>
      <c r="E71" s="120">
        <v>0</v>
      </c>
      <c r="F71" s="120">
        <v>0</v>
      </c>
      <c r="G71" s="120">
        <v>0</v>
      </c>
      <c r="H71" s="121">
        <f t="shared" si="5"/>
        <v>1.6366666666666667</v>
      </c>
      <c r="I71" s="21">
        <f t="shared" si="6"/>
        <v>1.8003333333333336</v>
      </c>
      <c r="J71" s="3">
        <f t="shared" si="7"/>
        <v>2.5683333333333334</v>
      </c>
      <c r="K71" s="3">
        <v>3.5</v>
      </c>
    </row>
    <row r="72" spans="1:11" ht="18" customHeight="1">
      <c r="A72" s="119">
        <v>103</v>
      </c>
      <c r="B72" s="119" t="s">
        <v>4177</v>
      </c>
      <c r="C72" s="120">
        <v>491</v>
      </c>
      <c r="D72" s="119">
        <v>300</v>
      </c>
      <c r="E72" s="120">
        <v>0</v>
      </c>
      <c r="F72" s="120">
        <v>0</v>
      </c>
      <c r="G72" s="120">
        <v>0</v>
      </c>
      <c r="H72" s="121">
        <f t="shared" si="5"/>
        <v>1.6366666666666667</v>
      </c>
      <c r="I72" s="21">
        <f t="shared" si="6"/>
        <v>1.8003333333333336</v>
      </c>
      <c r="J72" s="3">
        <f t="shared" si="7"/>
        <v>2.5683333333333334</v>
      </c>
      <c r="K72" s="3">
        <v>3.5</v>
      </c>
    </row>
    <row r="73" spans="1:11" ht="18" customHeight="1">
      <c r="A73" s="119">
        <v>101</v>
      </c>
      <c r="B73" s="119" t="s">
        <v>4177</v>
      </c>
      <c r="C73" s="120">
        <v>491</v>
      </c>
      <c r="D73" s="119">
        <v>300</v>
      </c>
      <c r="E73" s="120">
        <v>0</v>
      </c>
      <c r="F73" s="120">
        <v>0</v>
      </c>
      <c r="G73" s="120">
        <v>0</v>
      </c>
      <c r="H73" s="121">
        <f t="shared" si="5"/>
        <v>1.6366666666666667</v>
      </c>
      <c r="I73" s="21">
        <f t="shared" si="6"/>
        <v>1.8003333333333336</v>
      </c>
      <c r="J73" s="3">
        <f t="shared" si="7"/>
        <v>2.5683333333333334</v>
      </c>
      <c r="K73" s="3">
        <v>3.5</v>
      </c>
    </row>
    <row r="74" spans="1:11" ht="18" customHeight="1">
      <c r="A74" s="119" t="s">
        <v>3397</v>
      </c>
      <c r="B74" s="119" t="s">
        <v>4177</v>
      </c>
      <c r="C74" s="120">
        <f>988.94+40</f>
        <v>1028.94</v>
      </c>
      <c r="D74" s="119">
        <v>500</v>
      </c>
      <c r="E74" s="120">
        <v>0</v>
      </c>
      <c r="F74" s="120">
        <f>497+120.98</f>
        <v>617.98</v>
      </c>
      <c r="G74" s="120">
        <v>0</v>
      </c>
      <c r="H74" s="121">
        <f t="shared" si="5"/>
        <v>3.2938400000000003</v>
      </c>
      <c r="I74" s="21">
        <f>H74*1.1</f>
        <v>3.6232240000000004</v>
      </c>
      <c r="J74" s="3">
        <f>(H74+K74)/2</f>
        <v>3.8969200000000002</v>
      </c>
      <c r="K74" s="3">
        <v>4.5</v>
      </c>
    </row>
    <row r="75" spans="1:11" ht="18" customHeight="1">
      <c r="A75" s="119" t="s">
        <v>3402</v>
      </c>
      <c r="B75" s="119" t="s">
        <v>4177</v>
      </c>
      <c r="C75" s="120">
        <f>988.94+40</f>
        <v>1028.94</v>
      </c>
      <c r="D75" s="119">
        <v>500</v>
      </c>
      <c r="E75" s="120">
        <v>0</v>
      </c>
      <c r="F75" s="120">
        <f>497+120.98</f>
        <v>617.98</v>
      </c>
      <c r="G75" s="120">
        <v>0</v>
      </c>
      <c r="H75" s="121">
        <f>(C75+E75+F75+G75)/D75</f>
        <v>3.2938400000000003</v>
      </c>
      <c r="I75" s="21">
        <f>H75*1.1</f>
        <v>3.6232240000000004</v>
      </c>
      <c r="J75" s="3">
        <f>(H75+K75)/2</f>
        <v>3.8969200000000002</v>
      </c>
      <c r="K75" s="3">
        <v>4.5</v>
      </c>
    </row>
  </sheetData>
  <autoFilter ref="A1:K67">
    <sortState ref="A2:J71">
      <sortCondition descending="1" ref="A1:A7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zoomScale="150" zoomScaleNormal="150" zoomScalePageLayoutView="150" workbookViewId="0">
      <selection activeCell="D2" sqref="D2"/>
    </sheetView>
  </sheetViews>
  <sheetFormatPr baseColWidth="10" defaultRowHeight="15" x14ac:dyDescent="0"/>
  <cols>
    <col min="1" max="1" width="9.1640625" customWidth="1"/>
    <col min="3" max="3" width="11.6640625" customWidth="1"/>
    <col min="4" max="4" width="9" style="126" customWidth="1"/>
    <col min="5" max="5" width="11.1640625" style="116" customWidth="1"/>
    <col min="6" max="6" width="22.83203125" customWidth="1"/>
    <col min="7" max="7" width="26.83203125" customWidth="1"/>
  </cols>
  <sheetData>
    <row r="1" spans="1:7">
      <c r="A1" s="117" t="s">
        <v>1</v>
      </c>
      <c r="B1" s="118" t="s">
        <v>0</v>
      </c>
      <c r="C1" s="10" t="s">
        <v>3</v>
      </c>
      <c r="D1" s="124" t="s">
        <v>4202</v>
      </c>
      <c r="E1" s="10" t="s">
        <v>2</v>
      </c>
      <c r="F1" s="10" t="s">
        <v>11</v>
      </c>
      <c r="G1" s="10" t="s">
        <v>7</v>
      </c>
    </row>
    <row r="2" spans="1:7">
      <c r="A2" s="79">
        <v>42844</v>
      </c>
      <c r="B2" s="3">
        <v>11250</v>
      </c>
      <c r="C2" s="7">
        <v>12013</v>
      </c>
      <c r="D2" s="125">
        <v>0.55000000000000004</v>
      </c>
      <c r="E2" s="119" t="s">
        <v>4200</v>
      </c>
      <c r="F2" s="2" t="s">
        <v>4201</v>
      </c>
      <c r="G2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Data Input</vt:lpstr>
      <vt:lpstr>Project &amp; Royalties</vt:lpstr>
      <vt:lpstr>Wholesale Item Input</vt:lpstr>
      <vt:lpstr>Wholesale Summary Input</vt:lpstr>
      <vt:lpstr>Retail Item Input</vt:lpstr>
      <vt:lpstr>Retail Order Summary</vt:lpstr>
      <vt:lpstr>Manu. Costs</vt:lpstr>
      <vt:lpstr>Bank Robber Data</vt:lpstr>
    </vt:vector>
  </TitlesOfParts>
  <Company>Middletown City Schools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Board of Education</dc:creator>
  <cp:lastModifiedBy>Plaid Room Records</cp:lastModifiedBy>
  <cp:lastPrinted>2016-08-07T00:40:48Z</cp:lastPrinted>
  <dcterms:created xsi:type="dcterms:W3CDTF">2014-10-26T23:20:14Z</dcterms:created>
  <dcterms:modified xsi:type="dcterms:W3CDTF">2017-08-23T01:13:14Z</dcterms:modified>
</cp:coreProperties>
</file>